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1.xml" ContentType="application/vnd.openxmlformats-officedocument.drawing+xml"/>
  <Override PartName="/xl/charts/chart24.xml" ContentType="application/vnd.openxmlformats-officedocument.drawingml.chart+xml"/>
  <Override PartName="/xl/pivotTables/pivotTable1.xml" ContentType="application/vnd.openxmlformats-officedocument.spreadsheetml.pivotTable+xml"/>
  <Override PartName="/xl/drawings/drawing22.xml" ContentType="application/vnd.openxmlformats-officedocument.drawing+xml"/>
  <Override PartName="/xl/charts/chart25.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checkCompatibility="1" defaultThemeVersion="124226"/>
  <bookViews>
    <workbookView xWindow="120" yWindow="45" windowWidth="21840" windowHeight="12090" tabRatio="711"/>
  </bookViews>
  <sheets>
    <sheet name="1.Portada" sheetId="2" r:id="rId1"/>
    <sheet name="2. Contenido" sheetId="3" r:id="rId2"/>
    <sheet name="3. Resumen_Relevante" sheetId="4" r:id="rId3"/>
    <sheet name="4. Oferta Generación" sheetId="5" r:id="rId4"/>
    <sheet name="5. MatrizGeneraciónSEIN (1)" sheetId="6" r:id="rId5"/>
    <sheet name="6. MatrizGeneraciónSEIN (2)" sheetId="17" r:id="rId6"/>
    <sheet name="7. MatrizGeneraciónSEIN (3)" sheetId="18" r:id="rId7"/>
    <sheet name="8. FP RER" sheetId="34" r:id="rId8"/>
    <sheet name="9. MatrizGeneraciónSEIN (4)" sheetId="19" r:id="rId9"/>
    <sheet name="10. MáxDemandaSEIN (1)" sheetId="7" r:id="rId10"/>
    <sheet name="11. MáxDemandaSEIN (2)" sheetId="20" r:id="rId11"/>
    <sheet name="12. Hidrología (1)" sheetId="8" r:id="rId12"/>
    <sheet name="13. Hidrología (2)" sheetId="21" r:id="rId13"/>
    <sheet name="14. Hidrología (3)" sheetId="22" r:id="rId14"/>
    <sheet name="15. Hidrología (4)" sheetId="23" r:id="rId15"/>
    <sheet name="16. CostosMarginalesSEIN" sheetId="9" r:id="rId16"/>
    <sheet name="17. HorasCongestionTransmisión" sheetId="10" r:id="rId17"/>
    <sheet name="18. Eventos" sheetId="11" r:id="rId18"/>
    <sheet name="19. Anexos_Producción (1)" sheetId="12" r:id="rId19"/>
    <sheet name="20. Anexos_Producción (2)" sheetId="24" r:id="rId20"/>
    <sheet name="21.Anexos_MáxDemanda (1)" sheetId="13" r:id="rId21"/>
    <sheet name="22.Anexos_MáxDemanda (2)" sheetId="26" r:id="rId22"/>
    <sheet name="23.Anexos_MáxDemanda (3)" sheetId="35" r:id="rId23"/>
    <sheet name="24. Anexos_Eventos (1)" sheetId="14" r:id="rId24"/>
    <sheet name="25. Anexos_Eventos (2)" sheetId="27" r:id="rId25"/>
    <sheet name="26. Anexos_Eventos (3)" sheetId="28" r:id="rId26"/>
    <sheet name="27. Anexos_Eventos (4)" sheetId="29" r:id="rId27"/>
    <sheet name="Portada_2" sheetId="16" r:id="rId28"/>
  </sheets>
  <definedNames>
    <definedName name="_xlnm._FilterDatabase" localSheetId="9" hidden="1">'10. MáxDemandaSEIN (1)'!$N$49:$P$101</definedName>
    <definedName name="_xlnm._FilterDatabase" localSheetId="10" hidden="1">'11. MáxDemandaSEIN (2)'!$M$10:$O$63</definedName>
    <definedName name="_xlnm._FilterDatabase" localSheetId="16" hidden="1">'17. HorasCongestionTransmisión'!$O$5:$U$125</definedName>
    <definedName name="_xlnm._FilterDatabase" localSheetId="18" hidden="1">'19. Anexos_Producción (1)'!$A$7:$I$97</definedName>
    <definedName name="_xlnm._FilterDatabase" localSheetId="19" hidden="1">'20. Anexos_Producción (2)'!$A$7:$J$76</definedName>
    <definedName name="_xlnm._FilterDatabase" localSheetId="20" hidden="1">'21.Anexos_MáxDemanda (1)'!$A$7:$K$117</definedName>
    <definedName name="_xlnm._FilterDatabase" localSheetId="21" hidden="1">'22.Anexos_MáxDemanda (2)'!$B$7:$L$60</definedName>
    <definedName name="_xlnm._FilterDatabase" localSheetId="4" hidden="1">'5. MatrizGeneraciónSEIN (1)'!$O$161:$Q$213</definedName>
    <definedName name="_xlnm._FilterDatabase" localSheetId="5" hidden="1">'6. MatrizGeneraciónSEIN (2)'!#REF!</definedName>
    <definedName name="_xlnm._FilterDatabase" localSheetId="6" hidden="1">'7. MatrizGeneraciónSEIN (3)'!$O$64:$Q$116</definedName>
    <definedName name="_xlnm._FilterDatabase" localSheetId="7" hidden="1">'8. FP RER'!#REF!</definedName>
    <definedName name="_xlnm._FilterDatabase" localSheetId="8" hidden="1">'9. MatrizGeneraciónSEIN (4)'!$M$8:$O$61</definedName>
    <definedName name="fd" localSheetId="22">#REF!</definedName>
    <definedName name="fd" localSheetId="7">#REF!</definedName>
    <definedName name="fd">#REF!</definedName>
    <definedName name="MAESTRA" localSheetId="22">#REF!</definedName>
    <definedName name="MAESTRA" localSheetId="7">#REF!</definedName>
    <definedName name="MAESTRA">#REF!</definedName>
    <definedName name="MES" localSheetId="22">#REF!</definedName>
    <definedName name="MES" localSheetId="7">#REF!</definedName>
    <definedName name="MES">#REF!</definedName>
    <definedName name="MES_ACTUAL" localSheetId="22">#REF!</definedName>
    <definedName name="MES_ACTUAL" localSheetId="7">#REF!</definedName>
    <definedName name="MES_ACTUAL">#REF!</definedName>
    <definedName name="_xlnm.Print_Area" localSheetId="0">'1.Portada'!$A$1:$Q$68</definedName>
    <definedName name="_xlnm.Print_Area" localSheetId="9">'10. MáxDemandaSEIN (1)'!$A$1:$K$50</definedName>
    <definedName name="_xlnm.Print_Area" localSheetId="10">'11. MáxDemandaSEIN (2)'!$A$1:$J$68</definedName>
    <definedName name="_xlnm.Print_Area" localSheetId="11">'12. Hidrología (1)'!$A$1:$I$60</definedName>
    <definedName name="_xlnm.Print_Area" localSheetId="12">'13. Hidrología (2)'!$A$1:$I$59</definedName>
    <definedName name="_xlnm.Print_Area" localSheetId="13">'14. Hidrología (3)'!$A$1:$I$58</definedName>
    <definedName name="_xlnm.Print_Area" localSheetId="14">'15. Hidrología (4)'!$A$1:$I$75</definedName>
    <definedName name="_xlnm.Print_Area" localSheetId="15">'16. CostosMarginalesSEIN'!$A$1:$H$51</definedName>
    <definedName name="_xlnm.Print_Area" localSheetId="16">'17. HorasCongestionTransmisión'!$A$1:$I$53</definedName>
    <definedName name="_xlnm.Print_Area" localSheetId="17">'18. Eventos'!$A$2:$L$82</definedName>
    <definedName name="_xlnm.Print_Area" localSheetId="18">'19. Anexos_Producción (1)'!$A$1:$I$97</definedName>
    <definedName name="_xlnm.Print_Area" localSheetId="1">'2. Contenido'!$A$1:$Q$43</definedName>
    <definedName name="_xlnm.Print_Area" localSheetId="19">'20. Anexos_Producción (2)'!$A$1:$I$94</definedName>
    <definedName name="_xlnm.Print_Area" localSheetId="20">'21.Anexos_MáxDemanda (1)'!$A$1:$I$118</definedName>
    <definedName name="_xlnm.Print_Area" localSheetId="21">'22.Anexos_MáxDemanda (2)'!$A$1:$J$105</definedName>
    <definedName name="_xlnm.Print_Area" localSheetId="22">'23.Anexos_MáxDemanda (3)'!$A$1:$K$45</definedName>
    <definedName name="_xlnm.Print_Area" localSheetId="23">'24. Anexos_Eventos (1)'!$A$2:$I$28</definedName>
    <definedName name="_xlnm.Print_Area" localSheetId="24">'25. Anexos_Eventos (2)'!$A$2:$I$21</definedName>
    <definedName name="_xlnm.Print_Area" localSheetId="25">'26. Anexos_Eventos (3)'!$A$2:$I$20</definedName>
    <definedName name="_xlnm.Print_Area" localSheetId="26">'27. Anexos_Eventos (4)'!$A$2:$I$16</definedName>
    <definedName name="_xlnm.Print_Area" localSheetId="2">'3. Resumen_Relevante'!$A$1:$Q$42</definedName>
    <definedName name="_xlnm.Print_Area" localSheetId="3">'4. Oferta Generación'!$A$1:$K$101</definedName>
    <definedName name="_xlnm.Print_Area" localSheetId="4">'5. MatrizGeneraciónSEIN (1)'!$A$1:$K$60</definedName>
    <definedName name="_xlnm.Print_Area" localSheetId="5">'6. MatrizGeneraciónSEIN (2)'!$A$1:$K$64</definedName>
    <definedName name="_xlnm.Print_Area" localSheetId="6">'7. MatrizGeneraciónSEIN (3)'!$A$1:$K$61</definedName>
    <definedName name="_xlnm.Print_Area" localSheetId="7">'8. FP RER'!$A$1:$K$89</definedName>
    <definedName name="_xlnm.Print_Area" localSheetId="8">'9. MatrizGeneraciónSEIN (4)'!$A$1:$J$67</definedName>
    <definedName name="_xlnm.Print_Area" localSheetId="27">Portada_2!$A$1:$R$72</definedName>
    <definedName name="Z_7398011F_6792_457D_9968_3CBE3236EAF9_.wvu.PrintArea" localSheetId="0" hidden="1">'1.Portada'!$A$1:$Q$68</definedName>
    <definedName name="Z_7398011F_6792_457D_9968_3CBE3236EAF9_.wvu.PrintArea" localSheetId="9" hidden="1">'10. MáxDemandaSEIN (1)'!$A$1:$K$103</definedName>
    <definedName name="Z_7398011F_6792_457D_9968_3CBE3236EAF9_.wvu.PrintArea" localSheetId="10" hidden="1">'11. MáxDemandaSEIN (2)'!$A$1:$J$64</definedName>
    <definedName name="Z_7398011F_6792_457D_9968_3CBE3236EAF9_.wvu.PrintArea" localSheetId="11" hidden="1">'12. Hidrología (1)'!$A$1:$I$316</definedName>
    <definedName name="Z_7398011F_6792_457D_9968_3CBE3236EAF9_.wvu.PrintArea" localSheetId="12" hidden="1">'13. Hidrología (2)'!$A$1:$I$316</definedName>
    <definedName name="Z_7398011F_6792_457D_9968_3CBE3236EAF9_.wvu.PrintArea" localSheetId="13" hidden="1">'14. Hidrología (3)'!$A$1:$I$316</definedName>
    <definedName name="Z_7398011F_6792_457D_9968_3CBE3236EAF9_.wvu.PrintArea" localSheetId="14" hidden="1">'15. Hidrología (4)'!$A$1:$I$316</definedName>
    <definedName name="Z_7398011F_6792_457D_9968_3CBE3236EAF9_.wvu.PrintArea" localSheetId="15" hidden="1">'16. CostosMarginalesSEIN'!$A$1:$H$51</definedName>
    <definedName name="Z_7398011F_6792_457D_9968_3CBE3236EAF9_.wvu.PrintArea" localSheetId="16" hidden="1">'17. HorasCongestionTransmisión'!$A$1:$I$40</definedName>
    <definedName name="Z_7398011F_6792_457D_9968_3CBE3236EAF9_.wvu.PrintArea" localSheetId="17" hidden="1">'18. Eventos'!$A$1:$I$39</definedName>
    <definedName name="Z_7398011F_6792_457D_9968_3CBE3236EAF9_.wvu.PrintArea" localSheetId="18" hidden="1">'19. Anexos_Producción (1)'!$A$1:$I$98</definedName>
    <definedName name="Z_7398011F_6792_457D_9968_3CBE3236EAF9_.wvu.PrintArea" localSheetId="1" hidden="1">'2. Contenido'!$A$1:$Q$44</definedName>
    <definedName name="Z_7398011F_6792_457D_9968_3CBE3236EAF9_.wvu.PrintArea" localSheetId="19" hidden="1">'20. Anexos_Producción (2)'!$A$1:$I$23</definedName>
    <definedName name="Z_7398011F_6792_457D_9968_3CBE3236EAF9_.wvu.PrintArea" localSheetId="20" hidden="1">'21.Anexos_MáxDemanda (1)'!$A$1:$J$116</definedName>
    <definedName name="Z_7398011F_6792_457D_9968_3CBE3236EAF9_.wvu.PrintArea" localSheetId="21" hidden="1">'22.Anexos_MáxDemanda (2)'!$B$1:$K$2</definedName>
    <definedName name="Z_7398011F_6792_457D_9968_3CBE3236EAF9_.wvu.PrintArea" localSheetId="22" hidden="1">'23.Anexos_MáxDemanda (3)'!$B$1:$L$1</definedName>
    <definedName name="Z_7398011F_6792_457D_9968_3CBE3236EAF9_.wvu.PrintArea" localSheetId="23" hidden="1">'24. Anexos_Eventos (1)'!$A$1:$I$22</definedName>
    <definedName name="Z_7398011F_6792_457D_9968_3CBE3236EAF9_.wvu.PrintArea" localSheetId="24" hidden="1">'25. Anexos_Eventos (2)'!$A$1:$I$21</definedName>
    <definedName name="Z_7398011F_6792_457D_9968_3CBE3236EAF9_.wvu.PrintArea" localSheetId="25" hidden="1">'26. Anexos_Eventos (3)'!$A$1:$I$20</definedName>
    <definedName name="Z_7398011F_6792_457D_9968_3CBE3236EAF9_.wvu.PrintArea" localSheetId="26" hidden="1">'27. Anexos_Eventos (4)'!$A$1:$I$16</definedName>
    <definedName name="Z_7398011F_6792_457D_9968_3CBE3236EAF9_.wvu.PrintArea" localSheetId="2" hidden="1">'3. Resumen_Relevante'!$A$1:$Q$42</definedName>
    <definedName name="Z_7398011F_6792_457D_9968_3CBE3236EAF9_.wvu.PrintArea" localSheetId="3" hidden="1">'4. Oferta Generación'!$A$1:$K$47</definedName>
    <definedName name="Z_7398011F_6792_457D_9968_3CBE3236EAF9_.wvu.PrintArea" localSheetId="4" hidden="1">'5. MatrizGeneraciónSEIN (1)'!$A$1:$L$218</definedName>
    <definedName name="Z_7398011F_6792_457D_9968_3CBE3236EAF9_.wvu.PrintArea" localSheetId="5" hidden="1">'6. MatrizGeneraciónSEIN (2)'!$A$1:$L$179</definedName>
    <definedName name="Z_7398011F_6792_457D_9968_3CBE3236EAF9_.wvu.PrintArea" localSheetId="6" hidden="1">'7. MatrizGeneraciónSEIN (3)'!$A$1:$L$121</definedName>
    <definedName name="Z_7398011F_6792_457D_9968_3CBE3236EAF9_.wvu.PrintArea" localSheetId="7" hidden="1">'8. FP RER'!$A$1:$K$149</definedName>
    <definedName name="Z_7398011F_6792_457D_9968_3CBE3236EAF9_.wvu.PrintArea" localSheetId="8" hidden="1">'9. MatrizGeneraciónSEIN (4)'!$A$6:$J$68</definedName>
    <definedName name="Z_7398011F_6792_457D_9968_3CBE3236EAF9_.wvu.Rows" localSheetId="1" hidden="1">'2. Contenido'!$60:$75</definedName>
  </definedNames>
  <calcPr calcId="145621"/>
  <customWorkbookViews>
    <customWorkbookView name="Ricardo Varas Barrios  - Personal View" guid="{7398011F-6792-457D-9968-3CBE3236EAF9}" mergeInterval="0" personalView="1" maximized="1" windowWidth="1916" windowHeight="858" tabRatio="690" activeSheetId="1"/>
  </customWorkbookViews>
  <pivotCaches>
    <pivotCache cacheId="0" r:id="rId29"/>
  </pivotCaches>
</workbook>
</file>

<file path=xl/calcChain.xml><?xml version="1.0" encoding="utf-8"?>
<calcChain xmlns="http://schemas.openxmlformats.org/spreadsheetml/2006/main">
  <c r="C64" i="20" l="1"/>
  <c r="B64" i="20"/>
  <c r="D63" i="20"/>
  <c r="A4" i="17" l="1"/>
  <c r="A6" i="6"/>
  <c r="H61" i="26" l="1"/>
  <c r="G17" i="13"/>
  <c r="G16" i="13"/>
  <c r="G15" i="13"/>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8" i="26"/>
  <c r="G107" i="13"/>
  <c r="G108" i="13"/>
  <c r="G109" i="13"/>
  <c r="G110" i="13"/>
  <c r="G111" i="13"/>
  <c r="G112" i="13"/>
  <c r="G113" i="13"/>
  <c r="G114" i="13"/>
  <c r="G115" i="13"/>
  <c r="G116" i="13"/>
  <c r="G117" i="13"/>
  <c r="G9" i="13"/>
  <c r="G10" i="13"/>
  <c r="G11" i="13"/>
  <c r="G12" i="13"/>
  <c r="G13" i="13"/>
  <c r="G14"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8" i="13" l="1"/>
  <c r="K15" i="11"/>
  <c r="I15" i="11"/>
  <c r="H15" i="11"/>
  <c r="G15" i="11"/>
  <c r="F15" i="11"/>
  <c r="E15" i="11"/>
  <c r="D15" i="11"/>
  <c r="C15" i="11"/>
  <c r="J12" i="11"/>
  <c r="J11" i="11"/>
  <c r="J10" i="11"/>
  <c r="J9" i="11"/>
  <c r="P115" i="10"/>
  <c r="P116" i="10" s="1"/>
  <c r="P117" i="10" s="1"/>
  <c r="P118" i="10" s="1"/>
  <c r="P119" i="10" s="1"/>
  <c r="P120" i="10" s="1"/>
  <c r="P121" i="10" s="1"/>
  <c r="P122" i="10" s="1"/>
  <c r="P123" i="10" s="1"/>
  <c r="P124" i="10" s="1"/>
  <c r="P125" i="10" s="1"/>
  <c r="P104" i="10"/>
  <c r="P105" i="10" s="1"/>
  <c r="P106" i="10" s="1"/>
  <c r="P107" i="10" s="1"/>
  <c r="P108" i="10" s="1"/>
  <c r="P109" i="10" s="1"/>
  <c r="P110" i="10" s="1"/>
  <c r="P111" i="10" s="1"/>
  <c r="P112" i="10" s="1"/>
  <c r="P113" i="10" s="1"/>
  <c r="P103" i="10"/>
  <c r="P92" i="10"/>
  <c r="P93" i="10" s="1"/>
  <c r="P94" i="10" s="1"/>
  <c r="P95" i="10" s="1"/>
  <c r="P96" i="10" s="1"/>
  <c r="P97" i="10" s="1"/>
  <c r="P98" i="10" s="1"/>
  <c r="P99" i="10" s="1"/>
  <c r="P100" i="10" s="1"/>
  <c r="P101" i="10" s="1"/>
  <c r="P91" i="10"/>
  <c r="P80" i="10"/>
  <c r="P81" i="10" s="1"/>
  <c r="P82" i="10" s="1"/>
  <c r="P83" i="10" s="1"/>
  <c r="P84" i="10" s="1"/>
  <c r="P85" i="10" s="1"/>
  <c r="P86" i="10" s="1"/>
  <c r="P87" i="10" s="1"/>
  <c r="P88" i="10" s="1"/>
  <c r="P89" i="10" s="1"/>
  <c r="P79" i="10"/>
  <c r="P71" i="10"/>
  <c r="P72" i="10" s="1"/>
  <c r="P73" i="10" s="1"/>
  <c r="P74" i="10" s="1"/>
  <c r="P75" i="10" s="1"/>
  <c r="P76" i="10" s="1"/>
  <c r="P77" i="10" s="1"/>
  <c r="P69" i="10"/>
  <c r="P70" i="10" s="1"/>
  <c r="P68" i="10"/>
  <c r="P67" i="10"/>
  <c r="P62" i="10"/>
  <c r="P63" i="10" s="1"/>
  <c r="P64" i="10" s="1"/>
  <c r="P65" i="10" s="1"/>
  <c r="P55" i="10"/>
  <c r="P56" i="10" s="1"/>
  <c r="P57" i="10" s="1"/>
  <c r="P58" i="10" s="1"/>
  <c r="P59" i="10" s="1"/>
  <c r="P60" i="10" s="1"/>
  <c r="P61" i="10" s="1"/>
  <c r="P43" i="10"/>
  <c r="P44" i="10" s="1"/>
  <c r="P45" i="10" s="1"/>
  <c r="P46" i="10" s="1"/>
  <c r="P47" i="10" s="1"/>
  <c r="P48" i="10" s="1"/>
  <c r="P49" i="10" s="1"/>
  <c r="P50" i="10" s="1"/>
  <c r="P51" i="10" s="1"/>
  <c r="P52" i="10" s="1"/>
  <c r="P53" i="10" s="1"/>
  <c r="P31" i="10"/>
  <c r="P32" i="10" s="1"/>
  <c r="P33" i="10" s="1"/>
  <c r="P34" i="10" s="1"/>
  <c r="P35" i="10" s="1"/>
  <c r="P36" i="10" s="1"/>
  <c r="P37" i="10" s="1"/>
  <c r="P38" i="10" s="1"/>
  <c r="P39" i="10" s="1"/>
  <c r="P40" i="10" s="1"/>
  <c r="P41" i="10" s="1"/>
  <c r="P19" i="10"/>
  <c r="P20" i="10" s="1"/>
  <c r="P21" i="10" s="1"/>
  <c r="P22" i="10" s="1"/>
  <c r="P23" i="10" s="1"/>
  <c r="P24" i="10" s="1"/>
  <c r="P25" i="10" s="1"/>
  <c r="P26" i="10" s="1"/>
  <c r="P27" i="10" s="1"/>
  <c r="P28" i="10" s="1"/>
  <c r="P29" i="10" s="1"/>
  <c r="H14" i="10"/>
  <c r="G14" i="10"/>
  <c r="H13" i="10"/>
  <c r="G13" i="10"/>
  <c r="H12" i="10"/>
  <c r="G12" i="10"/>
  <c r="H11" i="10"/>
  <c r="G11" i="10"/>
  <c r="P10" i="10"/>
  <c r="P11" i="10" s="1"/>
  <c r="P12" i="10" s="1"/>
  <c r="P13" i="10" s="1"/>
  <c r="P14" i="10" s="1"/>
  <c r="P15" i="10" s="1"/>
  <c r="P16" i="10" s="1"/>
  <c r="P17" i="10" s="1"/>
  <c r="H10" i="10"/>
  <c r="G10" i="10"/>
  <c r="H9" i="10"/>
  <c r="G9" i="10"/>
  <c r="P8" i="10"/>
  <c r="P9" i="10" s="1"/>
  <c r="H8" i="10"/>
  <c r="G8" i="10"/>
  <c r="P7" i="10"/>
  <c r="F20" i="9"/>
  <c r="F19" i="9"/>
  <c r="F18" i="9"/>
  <c r="F17" i="9"/>
  <c r="F16" i="9"/>
  <c r="F15" i="9"/>
  <c r="F14" i="9"/>
  <c r="F13" i="9"/>
  <c r="F11" i="9"/>
  <c r="F10" i="9"/>
  <c r="F9" i="9"/>
  <c r="F30" i="22"/>
  <c r="F29" i="22"/>
  <c r="F28" i="22"/>
  <c r="F27" i="22"/>
  <c r="F26" i="22"/>
  <c r="F25" i="22"/>
  <c r="F24" i="22"/>
  <c r="F23" i="22"/>
  <c r="F22" i="22"/>
  <c r="F21" i="22"/>
  <c r="F20" i="22"/>
  <c r="F19" i="22"/>
  <c r="F18" i="22"/>
  <c r="F17" i="22"/>
  <c r="F16" i="22"/>
  <c r="F15" i="22"/>
  <c r="F14" i="22"/>
  <c r="F13" i="22"/>
  <c r="F12" i="22"/>
  <c r="F11" i="22"/>
  <c r="F10" i="22"/>
  <c r="F9" i="22"/>
  <c r="F8" i="22"/>
  <c r="F7" i="22"/>
  <c r="F28" i="8"/>
  <c r="F27" i="8"/>
  <c r="F26" i="8"/>
  <c r="F25" i="8"/>
  <c r="F24" i="8"/>
  <c r="F23" i="8"/>
  <c r="F22" i="8"/>
  <c r="F21" i="8"/>
  <c r="F20" i="8"/>
  <c r="F19" i="8"/>
  <c r="F18" i="8"/>
  <c r="F17" i="8"/>
  <c r="F16" i="8"/>
  <c r="F15" i="8"/>
  <c r="F14" i="8"/>
  <c r="F13" i="8"/>
  <c r="F12" i="8"/>
  <c r="F11" i="8"/>
  <c r="F10" i="8"/>
  <c r="F9" i="8"/>
  <c r="F8" i="8"/>
  <c r="F7" i="8"/>
  <c r="D64"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AQ50" i="7"/>
  <c r="V50" i="7" s="1"/>
  <c r="AQ49" i="7"/>
  <c r="V49" i="7"/>
  <c r="AQ48" i="7"/>
  <c r="AQ47" i="7"/>
  <c r="V47" i="7" s="1"/>
  <c r="AQ46" i="7"/>
  <c r="V46" i="7" s="1"/>
  <c r="AQ45" i="7"/>
  <c r="V45" i="7"/>
  <c r="AQ44" i="7"/>
  <c r="AQ43" i="7"/>
  <c r="V43" i="7" s="1"/>
  <c r="AN42" i="7"/>
  <c r="AQ42" i="7" s="1"/>
  <c r="V42" i="7" s="1"/>
  <c r="AQ41" i="7"/>
  <c r="V41" i="7" s="1"/>
  <c r="N41" i="7"/>
  <c r="AQ40" i="7"/>
  <c r="V40" i="7" s="1"/>
  <c r="N40" i="7"/>
  <c r="AQ39" i="7"/>
  <c r="V48" i="7" s="1"/>
  <c r="N39" i="7"/>
  <c r="AQ38" i="7"/>
  <c r="V38" i="7" s="1"/>
  <c r="AQ37" i="7"/>
  <c r="AQ36" i="7"/>
  <c r="V36" i="7"/>
  <c r="AQ35" i="7"/>
  <c r="V35" i="7" s="1"/>
  <c r="AQ34" i="7"/>
  <c r="V34" i="7" s="1"/>
  <c r="AQ33" i="7"/>
  <c r="AQ32" i="7"/>
  <c r="V32" i="7"/>
  <c r="AQ31" i="7"/>
  <c r="V31" i="7" s="1"/>
  <c r="AQ30" i="7"/>
  <c r="V30" i="7" s="1"/>
  <c r="AQ29" i="7"/>
  <c r="AQ28" i="7"/>
  <c r="V37" i="7" s="1"/>
  <c r="AQ27" i="7"/>
  <c r="V27" i="7"/>
  <c r="AQ26" i="7"/>
  <c r="V26" i="7"/>
  <c r="AQ25" i="7"/>
  <c r="V25" i="7" s="1"/>
  <c r="AQ24" i="7"/>
  <c r="AQ23" i="7"/>
  <c r="V23" i="7" s="1"/>
  <c r="AQ22" i="7"/>
  <c r="V22" i="7" s="1"/>
  <c r="AQ21" i="7"/>
  <c r="AQ20" i="7"/>
  <c r="V20" i="7" s="1"/>
  <c r="AQ19" i="7"/>
  <c r="V19" i="7" s="1"/>
  <c r="AQ18" i="7"/>
  <c r="K18" i="7"/>
  <c r="AQ17" i="7"/>
  <c r="AQ16" i="7"/>
  <c r="AQ15" i="7"/>
  <c r="V24" i="7" s="1"/>
  <c r="C62" i="19"/>
  <c r="B62" i="19"/>
  <c r="D62" i="19" s="1"/>
  <c r="D61" i="19"/>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N4" i="34"/>
  <c r="H9" i="18"/>
  <c r="J9" i="18" s="1"/>
  <c r="K28" i="17"/>
  <c r="I28" i="17"/>
  <c r="F28" i="17"/>
  <c r="H8" i="17"/>
  <c r="J8" i="17" s="1"/>
  <c r="AN50" i="6"/>
  <c r="AN49" i="6"/>
  <c r="AN48" i="6"/>
  <c r="AN47" i="6"/>
  <c r="AN46" i="6"/>
  <c r="AN45" i="6"/>
  <c r="AN44" i="6"/>
  <c r="AN43" i="6"/>
  <c r="AN42" i="6"/>
  <c r="AN41" i="6"/>
  <c r="AN40" i="6"/>
  <c r="AN39" i="6"/>
  <c r="AN38" i="6"/>
  <c r="AN37" i="6"/>
  <c r="AN36" i="6"/>
  <c r="AN35" i="6"/>
  <c r="AN34" i="6"/>
  <c r="AN33" i="6"/>
  <c r="AN32" i="6"/>
  <c r="AN31" i="6"/>
  <c r="AN30" i="6"/>
  <c r="AN29" i="6"/>
  <c r="AN28" i="6"/>
  <c r="AN27" i="6"/>
  <c r="AN26" i="6"/>
  <c r="AN25" i="6"/>
  <c r="AN24" i="6"/>
  <c r="AN23" i="6"/>
  <c r="AN22" i="6"/>
  <c r="AN21" i="6"/>
  <c r="AN20" i="6"/>
  <c r="AN19" i="6"/>
  <c r="AN18" i="6"/>
  <c r="AN17" i="6"/>
  <c r="K17" i="6"/>
  <c r="AN16" i="6"/>
  <c r="AN15" i="6"/>
  <c r="T10" i="6"/>
  <c r="U10" i="18" s="1"/>
  <c r="S10" i="6"/>
  <c r="Q10" i="6"/>
  <c r="H10" i="6"/>
  <c r="J10" i="6" s="1"/>
  <c r="U10" i="6" s="1"/>
  <c r="D10" i="6"/>
  <c r="F64" i="5"/>
  <c r="E64" i="5"/>
  <c r="D64" i="5"/>
  <c r="C64" i="5"/>
  <c r="G63" i="5"/>
  <c r="G62" i="5"/>
  <c r="I54" i="5"/>
  <c r="H54" i="5"/>
  <c r="R40" i="5"/>
  <c r="Q40" i="5"/>
  <c r="P40" i="5"/>
  <c r="S39" i="5"/>
  <c r="S38" i="5"/>
  <c r="S37" i="5"/>
  <c r="S36" i="5"/>
  <c r="S35" i="5"/>
  <c r="O34" i="5"/>
  <c r="O40" i="5" s="1"/>
  <c r="O26" i="5"/>
  <c r="O25" i="5"/>
  <c r="O28" i="5" s="1"/>
  <c r="I12" i="5"/>
  <c r="H12" i="5"/>
  <c r="E25" i="4"/>
  <c r="V8" i="4"/>
  <c r="T8" i="4"/>
  <c r="U3" i="4"/>
  <c r="O25" i="6" s="1"/>
  <c r="O17" i="17" s="1"/>
  <c r="B17" i="17" s="1"/>
  <c r="U2" i="4"/>
  <c r="M25" i="4" s="1"/>
  <c r="CA47" i="2"/>
  <c r="T10" i="18" l="1"/>
  <c r="S9" i="17"/>
  <c r="P12" i="6"/>
  <c r="V10" i="18"/>
  <c r="U9" i="17"/>
  <c r="Q13" i="6"/>
  <c r="R17" i="6"/>
  <c r="R13" i="17" s="1"/>
  <c r="E13" i="17" s="1"/>
  <c r="O20" i="6"/>
  <c r="O24" i="6"/>
  <c r="O16" i="17" s="1"/>
  <c r="B16" i="17" s="1"/>
  <c r="O28" i="6"/>
  <c r="R10" i="18"/>
  <c r="Q9" i="17"/>
  <c r="P10" i="7"/>
  <c r="R12" i="6"/>
  <c r="O21" i="6"/>
  <c r="N24" i="7"/>
  <c r="O23" i="7"/>
  <c r="C15" i="7" s="1"/>
  <c r="P22" i="7"/>
  <c r="D16" i="7" s="1"/>
  <c r="P19" i="7"/>
  <c r="P16" i="7"/>
  <c r="N12" i="7"/>
  <c r="Q28" i="7"/>
  <c r="E20" i="7" s="1"/>
  <c r="F20" i="7" s="1"/>
  <c r="N23" i="7"/>
  <c r="B15" i="7" s="1"/>
  <c r="O22" i="7"/>
  <c r="C16" i="7" s="1"/>
  <c r="O19" i="7"/>
  <c r="O16" i="7"/>
  <c r="P28" i="7"/>
  <c r="D20" i="7" s="1"/>
  <c r="Q27" i="7"/>
  <c r="E19" i="7" s="1"/>
  <c r="N22" i="7"/>
  <c r="B16" i="7" s="1"/>
  <c r="Q21" i="7"/>
  <c r="N19" i="7"/>
  <c r="Q18" i="7"/>
  <c r="N16" i="7"/>
  <c r="Q15" i="7"/>
  <c r="O28" i="7"/>
  <c r="C20" i="7" s="1"/>
  <c r="P27" i="7"/>
  <c r="D19" i="7" s="1"/>
  <c r="D21" i="7" s="1"/>
  <c r="P21" i="7"/>
  <c r="P18" i="7"/>
  <c r="P15" i="7"/>
  <c r="Q14" i="7"/>
  <c r="Q11" i="7"/>
  <c r="N28" i="7"/>
  <c r="B20" i="7" s="1"/>
  <c r="O27" i="7"/>
  <c r="C19" i="7" s="1"/>
  <c r="C21" i="7" s="1"/>
  <c r="Q25" i="7"/>
  <c r="O21" i="7"/>
  <c r="Q20" i="7"/>
  <c r="O18" i="7"/>
  <c r="Q17" i="7"/>
  <c r="O15" i="7"/>
  <c r="P14" i="7"/>
  <c r="Q13" i="7"/>
  <c r="P11" i="7"/>
  <c r="N27" i="7"/>
  <c r="B19" i="7" s="1"/>
  <c r="B21" i="7" s="1"/>
  <c r="P25" i="7"/>
  <c r="Q24" i="7"/>
  <c r="N21" i="7"/>
  <c r="P20" i="7"/>
  <c r="N18" i="7"/>
  <c r="P17" i="7"/>
  <c r="N15" i="7"/>
  <c r="O14" i="7"/>
  <c r="P13" i="7"/>
  <c r="Q12" i="7"/>
  <c r="O11" i="7"/>
  <c r="O25" i="7"/>
  <c r="P24" i="7"/>
  <c r="Q23" i="7"/>
  <c r="E15" i="7" s="1"/>
  <c r="O20" i="7"/>
  <c r="O17" i="7"/>
  <c r="N14" i="7"/>
  <c r="O13" i="7"/>
  <c r="P12" i="7"/>
  <c r="N11" i="7"/>
  <c r="O18" i="6"/>
  <c r="O14" i="17" s="1"/>
  <c r="B14" i="17" s="1"/>
  <c r="Q17" i="6"/>
  <c r="Q13" i="17" s="1"/>
  <c r="D13" i="17" s="1"/>
  <c r="R16" i="6"/>
  <c r="R11" i="17" s="1"/>
  <c r="E11" i="17" s="1"/>
  <c r="O12" i="6"/>
  <c r="U9" i="6"/>
  <c r="P17" i="6"/>
  <c r="P13" i="17" s="1"/>
  <c r="C13" i="17" s="1"/>
  <c r="O24" i="7"/>
  <c r="O12" i="7"/>
  <c r="Q16" i="6"/>
  <c r="O17" i="6"/>
  <c r="O13" i="17" s="1"/>
  <c r="B13" i="17" s="1"/>
  <c r="P16" i="6"/>
  <c r="P11" i="17" s="1"/>
  <c r="C11" i="17" s="1"/>
  <c r="R15" i="6"/>
  <c r="S9" i="6"/>
  <c r="Q27" i="6"/>
  <c r="Q25" i="6"/>
  <c r="Q17" i="17" s="1"/>
  <c r="D17" i="17" s="1"/>
  <c r="Q22" i="6"/>
  <c r="Q20" i="6"/>
  <c r="P19" i="6"/>
  <c r="R18" i="6"/>
  <c r="R14" i="17" s="1"/>
  <c r="E14" i="17" s="1"/>
  <c r="P23" i="7"/>
  <c r="D15" i="7" s="1"/>
  <c r="N20" i="7"/>
  <c r="R19" i="6"/>
  <c r="O16" i="6"/>
  <c r="O11" i="17" s="1"/>
  <c r="B11" i="17" s="1"/>
  <c r="Q15" i="6"/>
  <c r="R14" i="6"/>
  <c r="N17" i="7"/>
  <c r="R28" i="6"/>
  <c r="R27" i="6"/>
  <c r="R25" i="6"/>
  <c r="R17" i="17" s="1"/>
  <c r="E17" i="17" s="1"/>
  <c r="F17" i="17" s="1"/>
  <c r="R24" i="6"/>
  <c r="R16" i="17" s="1"/>
  <c r="E16" i="17" s="1"/>
  <c r="R23" i="6"/>
  <c r="R22" i="6"/>
  <c r="R21" i="6"/>
  <c r="R20" i="6"/>
  <c r="Q19" i="6"/>
  <c r="P15" i="6"/>
  <c r="P12" i="17" s="1"/>
  <c r="C12" i="17" s="1"/>
  <c r="Q14" i="6"/>
  <c r="R13" i="6"/>
  <c r="Q28" i="6"/>
  <c r="Q24" i="6"/>
  <c r="Q23" i="6"/>
  <c r="Q21" i="6"/>
  <c r="O15" i="6"/>
  <c r="O12" i="17" s="1"/>
  <c r="B12" i="17" s="1"/>
  <c r="P14" i="6"/>
  <c r="P18" i="17" s="1"/>
  <c r="C18" i="17" s="1"/>
  <c r="Q22" i="7"/>
  <c r="E16" i="7" s="1"/>
  <c r="F16" i="7" s="1"/>
  <c r="Q19" i="7"/>
  <c r="P28" i="6"/>
  <c r="P27" i="6"/>
  <c r="P25" i="6"/>
  <c r="P17" i="17" s="1"/>
  <c r="C17" i="17" s="1"/>
  <c r="P24" i="6"/>
  <c r="P16" i="17" s="1"/>
  <c r="C16" i="17" s="1"/>
  <c r="P23" i="6"/>
  <c r="P22" i="6"/>
  <c r="P21" i="6"/>
  <c r="P20" i="6"/>
  <c r="O19" i="6"/>
  <c r="Q18" i="6"/>
  <c r="Q14" i="17" s="1"/>
  <c r="D14" i="17" s="1"/>
  <c r="O14" i="6"/>
  <c r="O18" i="17" s="1"/>
  <c r="B18" i="17" s="1"/>
  <c r="P13" i="6"/>
  <c r="Q12" i="6"/>
  <c r="N25" i="7"/>
  <c r="N13" i="7"/>
  <c r="Q16" i="7"/>
  <c r="O22" i="6"/>
  <c r="P18" i="6"/>
  <c r="P14" i="17" s="1"/>
  <c r="C14" i="17" s="1"/>
  <c r="O23" i="6"/>
  <c r="O27" i="6"/>
  <c r="T9" i="6"/>
  <c r="E10" i="6"/>
  <c r="C10" i="6"/>
  <c r="O13" i="6"/>
  <c r="B3" i="35"/>
  <c r="F6" i="10"/>
  <c r="E6" i="10"/>
  <c r="D6" i="10"/>
  <c r="V17" i="7"/>
  <c r="V21" i="7"/>
  <c r="V18" i="7"/>
  <c r="V15" i="7"/>
  <c r="V2" i="4"/>
  <c r="T9" i="17"/>
  <c r="A6" i="4"/>
  <c r="V28" i="7"/>
  <c r="V29" i="7"/>
  <c r="V33" i="7"/>
  <c r="V16" i="7"/>
  <c r="V39" i="7"/>
  <c r="V44" i="7"/>
  <c r="G64" i="5"/>
  <c r="P26" i="5"/>
  <c r="P28" i="5"/>
  <c r="P27" i="5"/>
  <c r="S34" i="5"/>
  <c r="S40" i="5" s="1"/>
  <c r="P25" i="5"/>
  <c r="D15" i="10"/>
  <c r="E15" i="10"/>
  <c r="F15" i="10"/>
  <c r="G15" i="10"/>
  <c r="G7" i="10"/>
  <c r="H7" i="10"/>
  <c r="J15" i="11"/>
  <c r="S19" i="6" l="1"/>
  <c r="S14" i="6"/>
  <c r="S18" i="17" s="1"/>
  <c r="G18" i="17" s="1"/>
  <c r="S28" i="6"/>
  <c r="S27" i="6"/>
  <c r="S25" i="6"/>
  <c r="S17" i="17" s="1"/>
  <c r="G17" i="17" s="1"/>
  <c r="S24" i="6"/>
  <c r="S16" i="17" s="1"/>
  <c r="G16" i="17" s="1"/>
  <c r="S23" i="6"/>
  <c r="S22" i="6"/>
  <c r="S21" i="6"/>
  <c r="S20" i="6"/>
  <c r="S13" i="6"/>
  <c r="S18" i="6"/>
  <c r="S14" i="17" s="1"/>
  <c r="G14" i="17" s="1"/>
  <c r="S12" i="6"/>
  <c r="S17" i="6"/>
  <c r="S13" i="17" s="1"/>
  <c r="G13" i="17" s="1"/>
  <c r="S16" i="6"/>
  <c r="S11" i="17" s="1"/>
  <c r="G11" i="17" s="1"/>
  <c r="S15" i="6"/>
  <c r="S12" i="17" s="1"/>
  <c r="G12" i="17" s="1"/>
  <c r="C18" i="6"/>
  <c r="P24" i="17"/>
  <c r="E13" i="18"/>
  <c r="S13" i="18"/>
  <c r="R21" i="17"/>
  <c r="E21" i="17" s="1"/>
  <c r="U37" i="4"/>
  <c r="E15" i="6"/>
  <c r="Q12" i="17"/>
  <c r="D12" i="17" s="1"/>
  <c r="T33" i="4"/>
  <c r="B12" i="7"/>
  <c r="B11" i="7"/>
  <c r="D4" i="12"/>
  <c r="D4" i="24" s="1"/>
  <c r="G5" i="12"/>
  <c r="G5" i="24" s="1"/>
  <c r="A16" i="4"/>
  <c r="O21" i="17"/>
  <c r="B21" i="17" s="1"/>
  <c r="P13" i="18"/>
  <c r="B13" i="18"/>
  <c r="B15" i="6"/>
  <c r="P11" i="18"/>
  <c r="B11" i="18"/>
  <c r="P25" i="17"/>
  <c r="C19" i="6"/>
  <c r="C26" i="17" s="1"/>
  <c r="Q25" i="17"/>
  <c r="D19" i="6"/>
  <c r="D26" i="17" s="1"/>
  <c r="E12" i="18"/>
  <c r="S12" i="18"/>
  <c r="E14" i="6"/>
  <c r="U34" i="4"/>
  <c r="R22" i="17"/>
  <c r="E22" i="17" s="1"/>
  <c r="P26" i="7"/>
  <c r="P29" i="7" s="1"/>
  <c r="D13" i="7"/>
  <c r="C11" i="7"/>
  <c r="C12" i="7"/>
  <c r="P15" i="18"/>
  <c r="B15" i="18"/>
  <c r="O20" i="17"/>
  <c r="B20" i="17" s="1"/>
  <c r="B14" i="7"/>
  <c r="U19" i="6"/>
  <c r="U14" i="6"/>
  <c r="U18" i="17" s="1"/>
  <c r="J18" i="17" s="1"/>
  <c r="U28" i="6"/>
  <c r="U24" i="6"/>
  <c r="U16" i="17" s="1"/>
  <c r="J16" i="17" s="1"/>
  <c r="U22" i="6"/>
  <c r="U20" i="6"/>
  <c r="U27" i="6"/>
  <c r="U25" i="6"/>
  <c r="U17" i="17" s="1"/>
  <c r="J17" i="17" s="1"/>
  <c r="U23" i="6"/>
  <c r="U21" i="6"/>
  <c r="U18" i="6"/>
  <c r="U14" i="17" s="1"/>
  <c r="J14" i="17" s="1"/>
  <c r="U12" i="6"/>
  <c r="U16" i="6"/>
  <c r="U11" i="17" s="1"/>
  <c r="J11" i="17" s="1"/>
  <c r="K11" i="17" s="1"/>
  <c r="U17" i="6"/>
  <c r="U13" i="17" s="1"/>
  <c r="J13" i="17" s="1"/>
  <c r="U15" i="6"/>
  <c r="U12" i="17" s="1"/>
  <c r="J12" i="17" s="1"/>
  <c r="K12" i="17" s="1"/>
  <c r="U13" i="6"/>
  <c r="Q16" i="17"/>
  <c r="D16" i="17" s="1"/>
  <c r="F16" i="17" s="1"/>
  <c r="D13" i="18"/>
  <c r="R13" i="18"/>
  <c r="D15" i="6"/>
  <c r="T12" i="4" s="1"/>
  <c r="Q21" i="17"/>
  <c r="D21" i="17" s="1"/>
  <c r="T37" i="4"/>
  <c r="C13" i="7"/>
  <c r="C17" i="7" s="1"/>
  <c r="C22" i="7" s="1"/>
  <c r="O26" i="7"/>
  <c r="O29" i="7" s="1"/>
  <c r="R28" i="7"/>
  <c r="G20" i="7" s="1"/>
  <c r="S27" i="7"/>
  <c r="H19" i="7" s="1"/>
  <c r="S21" i="7"/>
  <c r="S18" i="7"/>
  <c r="S15" i="7"/>
  <c r="T14" i="7"/>
  <c r="T11" i="7"/>
  <c r="R27" i="7"/>
  <c r="G19" i="7" s="1"/>
  <c r="G21" i="7" s="1"/>
  <c r="T25" i="7"/>
  <c r="R21" i="7"/>
  <c r="T20" i="7"/>
  <c r="R18" i="7"/>
  <c r="T17" i="7"/>
  <c r="R15" i="7"/>
  <c r="S14" i="7"/>
  <c r="T13" i="7"/>
  <c r="S11" i="7"/>
  <c r="S25" i="7"/>
  <c r="T24" i="7"/>
  <c r="S20" i="7"/>
  <c r="S17" i="7"/>
  <c r="R14" i="7"/>
  <c r="S13" i="7"/>
  <c r="H14" i="7" s="1"/>
  <c r="T12" i="7"/>
  <c r="R11" i="7"/>
  <c r="R25" i="7"/>
  <c r="S24" i="7"/>
  <c r="T23" i="7"/>
  <c r="J15" i="7" s="1"/>
  <c r="R20" i="7"/>
  <c r="R17" i="7"/>
  <c r="R13" i="7"/>
  <c r="G14" i="7" s="1"/>
  <c r="O40" i="7" s="1"/>
  <c r="S12" i="7"/>
  <c r="R24" i="7"/>
  <c r="S23" i="7"/>
  <c r="H15" i="7" s="1"/>
  <c r="T22" i="7"/>
  <c r="J16" i="7" s="1"/>
  <c r="K16" i="7" s="1"/>
  <c r="T19" i="7"/>
  <c r="T16" i="7"/>
  <c r="R12" i="7"/>
  <c r="R23" i="7"/>
  <c r="G15" i="7" s="1"/>
  <c r="O41" i="7" s="1"/>
  <c r="S22" i="7"/>
  <c r="H16" i="7" s="1"/>
  <c r="I16" i="7" s="1"/>
  <c r="S19" i="7"/>
  <c r="S16" i="7"/>
  <c r="T28" i="7"/>
  <c r="J20" i="7" s="1"/>
  <c r="K20" i="7" s="1"/>
  <c r="R22" i="7"/>
  <c r="G16" i="7" s="1"/>
  <c r="R19" i="7"/>
  <c r="R16" i="7"/>
  <c r="S28" i="7"/>
  <c r="H20" i="7" s="1"/>
  <c r="I20" i="7" s="1"/>
  <c r="T21" i="7"/>
  <c r="T18" i="7"/>
  <c r="T15" i="7"/>
  <c r="T27" i="7"/>
  <c r="J19" i="7" s="1"/>
  <c r="O15" i="17"/>
  <c r="B15" i="17" s="1"/>
  <c r="B13" i="6"/>
  <c r="Q15" i="18"/>
  <c r="C15" i="18"/>
  <c r="P20" i="17"/>
  <c r="C20" i="17" s="1"/>
  <c r="U35" i="4"/>
  <c r="R15" i="17"/>
  <c r="E15" i="17" s="1"/>
  <c r="E13" i="6"/>
  <c r="S11" i="18"/>
  <c r="E11" i="18"/>
  <c r="Q24" i="17"/>
  <c r="D18" i="6"/>
  <c r="C14" i="7"/>
  <c r="Q26" i="7"/>
  <c r="Q29" i="7" s="1"/>
  <c r="E13" i="7"/>
  <c r="P14" i="18"/>
  <c r="O19" i="17"/>
  <c r="B19" i="17" s="1"/>
  <c r="B14" i="18"/>
  <c r="F13" i="17"/>
  <c r="E10" i="7"/>
  <c r="R10" i="6"/>
  <c r="U8" i="4"/>
  <c r="R24" i="17"/>
  <c r="E18" i="6"/>
  <c r="U33" i="4"/>
  <c r="R12" i="17"/>
  <c r="E12" i="17" s="1"/>
  <c r="F12" i="17" s="1"/>
  <c r="B12" i="6"/>
  <c r="O10" i="17"/>
  <c r="O26" i="6"/>
  <c r="P17" i="18" s="1"/>
  <c r="B13" i="7"/>
  <c r="N26" i="7"/>
  <c r="N29" i="7" s="1"/>
  <c r="F19" i="7"/>
  <c r="E21" i="7"/>
  <c r="P19" i="17"/>
  <c r="C19" i="17" s="1"/>
  <c r="C14" i="18"/>
  <c r="Q14" i="18"/>
  <c r="R10" i="17"/>
  <c r="R26" i="6"/>
  <c r="S17" i="18" s="1"/>
  <c r="U32" i="4"/>
  <c r="E12" i="6"/>
  <c r="P21" i="17"/>
  <c r="C21" i="17" s="1"/>
  <c r="C13" i="18"/>
  <c r="Q13" i="18"/>
  <c r="C15" i="6"/>
  <c r="C12" i="18"/>
  <c r="Q12" i="18"/>
  <c r="P22" i="17"/>
  <c r="C22" i="17" s="1"/>
  <c r="C14" i="6"/>
  <c r="R11" i="18"/>
  <c r="D11" i="18"/>
  <c r="F14" i="17"/>
  <c r="D11" i="7"/>
  <c r="D6" i="13" s="1"/>
  <c r="E6" i="26" s="1"/>
  <c r="D12" i="7"/>
  <c r="D7" i="13" s="1"/>
  <c r="E7" i="26" s="1"/>
  <c r="O24" i="17"/>
  <c r="B18" i="6"/>
  <c r="P15" i="17"/>
  <c r="C15" i="17" s="1"/>
  <c r="C13" i="6"/>
  <c r="Q19" i="17"/>
  <c r="D19" i="17" s="1"/>
  <c r="R14" i="18"/>
  <c r="D14" i="18"/>
  <c r="T38" i="4"/>
  <c r="S15" i="18"/>
  <c r="E15" i="18"/>
  <c r="R20" i="17"/>
  <c r="E20" i="17" s="1"/>
  <c r="U39" i="4"/>
  <c r="Q11" i="18"/>
  <c r="C11" i="18"/>
  <c r="F15" i="7"/>
  <c r="E14" i="7"/>
  <c r="P10" i="17"/>
  <c r="P26" i="6"/>
  <c r="Q17" i="18" s="1"/>
  <c r="C12" i="6"/>
  <c r="P10" i="6"/>
  <c r="B10" i="6"/>
  <c r="O10" i="6" s="1"/>
  <c r="Q18" i="17"/>
  <c r="D18" i="17" s="1"/>
  <c r="T36" i="4"/>
  <c r="T15" i="6"/>
  <c r="T12" i="17" s="1"/>
  <c r="H12" i="17" s="1"/>
  <c r="T19" i="6"/>
  <c r="T28" i="6"/>
  <c r="T27" i="6"/>
  <c r="T25" i="6"/>
  <c r="T17" i="17" s="1"/>
  <c r="H17" i="17" s="1"/>
  <c r="I17" i="17" s="1"/>
  <c r="T24" i="6"/>
  <c r="T16" i="17" s="1"/>
  <c r="H16" i="17" s="1"/>
  <c r="I16" i="17" s="1"/>
  <c r="T23" i="6"/>
  <c r="T22" i="6"/>
  <c r="T21" i="6"/>
  <c r="T20" i="6"/>
  <c r="T13" i="6"/>
  <c r="T18" i="6"/>
  <c r="T14" i="17" s="1"/>
  <c r="H14" i="17" s="1"/>
  <c r="I14" i="17" s="1"/>
  <c r="T12" i="6"/>
  <c r="T17" i="6"/>
  <c r="T13" i="17" s="1"/>
  <c r="H13" i="17" s="1"/>
  <c r="I13" i="17" s="1"/>
  <c r="T16" i="6"/>
  <c r="T11" i="17" s="1"/>
  <c r="H11" i="17" s="1"/>
  <c r="I11" i="17" s="1"/>
  <c r="T14" i="6"/>
  <c r="T18" i="17" s="1"/>
  <c r="H18" i="17" s="1"/>
  <c r="D12" i="6"/>
  <c r="Q10" i="17"/>
  <c r="Q26" i="6"/>
  <c r="R17" i="18" s="1"/>
  <c r="T32" i="4"/>
  <c r="R25" i="17"/>
  <c r="E19" i="6"/>
  <c r="O22" i="17"/>
  <c r="B22" i="17" s="1"/>
  <c r="B12" i="18"/>
  <c r="P12" i="18"/>
  <c r="B14" i="6"/>
  <c r="D12" i="18"/>
  <c r="R12" i="18"/>
  <c r="Q22" i="17"/>
  <c r="D22" i="17" s="1"/>
  <c r="D14" i="6"/>
  <c r="T11" i="4" s="1"/>
  <c r="T34" i="4"/>
  <c r="R19" i="17"/>
  <c r="E19" i="17" s="1"/>
  <c r="E14" i="18"/>
  <c r="S14" i="18"/>
  <c r="U38" i="4"/>
  <c r="R18" i="17"/>
  <c r="E18" i="17" s="1"/>
  <c r="U36" i="4"/>
  <c r="Q20" i="17"/>
  <c r="D20" i="17" s="1"/>
  <c r="R15" i="18"/>
  <c r="D15" i="18"/>
  <c r="T39" i="4"/>
  <c r="Q11" i="17"/>
  <c r="D11" i="17" s="1"/>
  <c r="F11" i="17" s="1"/>
  <c r="B19" i="6"/>
  <c r="B26" i="17" s="1"/>
  <c r="O25" i="17"/>
  <c r="D14" i="7"/>
  <c r="Q15" i="17"/>
  <c r="D15" i="17" s="1"/>
  <c r="T35" i="4"/>
  <c r="D13" i="6"/>
  <c r="T10" i="4" s="1"/>
  <c r="E11" i="7"/>
  <c r="E6" i="13" s="1"/>
  <c r="F6" i="26" s="1"/>
  <c r="E12" i="7"/>
  <c r="E7" i="13" s="1"/>
  <c r="F7" i="26" s="1"/>
  <c r="H15" i="10"/>
  <c r="F15" i="18" l="1"/>
  <c r="F14" i="18"/>
  <c r="C16" i="18"/>
  <c r="C17" i="18" s="1"/>
  <c r="B16" i="6"/>
  <c r="N10" i="7"/>
  <c r="P10" i="18"/>
  <c r="O9" i="17"/>
  <c r="U15" i="17"/>
  <c r="J15" i="17" s="1"/>
  <c r="K15" i="17" s="1"/>
  <c r="J13" i="6"/>
  <c r="K13" i="6" s="1"/>
  <c r="F22" i="17"/>
  <c r="C25" i="17"/>
  <c r="C29" i="17" s="1"/>
  <c r="C20" i="6"/>
  <c r="T40" i="4"/>
  <c r="D39" i="4" s="1"/>
  <c r="R26" i="7"/>
  <c r="R29" i="7" s="1"/>
  <c r="G13" i="7"/>
  <c r="U24" i="17"/>
  <c r="J18" i="6"/>
  <c r="B16" i="18"/>
  <c r="B17" i="18" s="1"/>
  <c r="T13" i="18"/>
  <c r="G14" i="18"/>
  <c r="G15" i="6"/>
  <c r="S21" i="17"/>
  <c r="G21" i="17" s="1"/>
  <c r="H13" i="6"/>
  <c r="T15" i="17"/>
  <c r="H15" i="17" s="1"/>
  <c r="T25" i="17"/>
  <c r="H19" i="6"/>
  <c r="C16" i="6"/>
  <c r="F20" i="17"/>
  <c r="R16" i="18"/>
  <c r="S16" i="18"/>
  <c r="K13" i="17"/>
  <c r="V15" i="18"/>
  <c r="U20" i="17"/>
  <c r="J20" i="17" s="1"/>
  <c r="J12" i="18"/>
  <c r="K12" i="18" s="1"/>
  <c r="U11" i="4"/>
  <c r="V11" i="4" s="1"/>
  <c r="X11" i="4" s="1"/>
  <c r="F14" i="6"/>
  <c r="P16" i="18"/>
  <c r="F15" i="6"/>
  <c r="U12" i="4"/>
  <c r="V12" i="4" s="1"/>
  <c r="X12" i="4" s="1"/>
  <c r="T12" i="18"/>
  <c r="G15" i="18"/>
  <c r="S22" i="17"/>
  <c r="G22" i="17" s="1"/>
  <c r="G14" i="6"/>
  <c r="S20" i="17"/>
  <c r="G20" i="17" s="1"/>
  <c r="T15" i="18"/>
  <c r="G12" i="18"/>
  <c r="D25" i="17"/>
  <c r="D29" i="17" s="1"/>
  <c r="D20" i="6"/>
  <c r="T26" i="7"/>
  <c r="T29" i="7" s="1"/>
  <c r="J13" i="7"/>
  <c r="J15" i="18"/>
  <c r="K15" i="18" s="1"/>
  <c r="U22" i="17"/>
  <c r="J22" i="17" s="1"/>
  <c r="V12" i="18"/>
  <c r="J14" i="6"/>
  <c r="V33" i="4"/>
  <c r="T10" i="17"/>
  <c r="T26" i="6"/>
  <c r="U17" i="18" s="1"/>
  <c r="H12" i="6"/>
  <c r="I14" i="7"/>
  <c r="P40" i="7"/>
  <c r="J12" i="7"/>
  <c r="J11" i="7"/>
  <c r="U15" i="18"/>
  <c r="H12" i="18"/>
  <c r="I12" i="18" s="1"/>
  <c r="T20" i="17"/>
  <c r="H20" i="17" s="1"/>
  <c r="I20" i="17" s="1"/>
  <c r="E16" i="6"/>
  <c r="U9" i="4"/>
  <c r="F12" i="6"/>
  <c r="E25" i="17"/>
  <c r="E20" i="6"/>
  <c r="F18" i="6"/>
  <c r="F19" i="17"/>
  <c r="D16" i="6"/>
  <c r="T9" i="4"/>
  <c r="H13" i="18"/>
  <c r="I13" i="18" s="1"/>
  <c r="U14" i="18"/>
  <c r="T19" i="17"/>
  <c r="H19" i="17" s="1"/>
  <c r="I12" i="17"/>
  <c r="P23" i="17"/>
  <c r="C10" i="17"/>
  <c r="C23" i="17" s="1"/>
  <c r="B25" i="17"/>
  <c r="B29" i="17" s="1"/>
  <c r="B20" i="6"/>
  <c r="U40" i="4"/>
  <c r="F13" i="7"/>
  <c r="E17" i="7"/>
  <c r="F13" i="6"/>
  <c r="U10" i="4"/>
  <c r="V10" i="4" s="1"/>
  <c r="X10" i="4" s="1"/>
  <c r="K19" i="7"/>
  <c r="J21" i="7"/>
  <c r="K21" i="7" s="1"/>
  <c r="U10" i="17"/>
  <c r="U26" i="6"/>
  <c r="V17" i="18" s="1"/>
  <c r="J12" i="6"/>
  <c r="K16" i="17"/>
  <c r="F12" i="18"/>
  <c r="F21" i="17"/>
  <c r="S10" i="17"/>
  <c r="S26" i="6"/>
  <c r="T17" i="18" s="1"/>
  <c r="G12" i="6"/>
  <c r="G16" i="6" s="1"/>
  <c r="F18" i="17"/>
  <c r="Q16" i="18"/>
  <c r="R40" i="7"/>
  <c r="K17" i="17"/>
  <c r="O10" i="7"/>
  <c r="Q10" i="18"/>
  <c r="P9" i="17"/>
  <c r="U11" i="18"/>
  <c r="H11" i="18"/>
  <c r="V13" i="18"/>
  <c r="J14" i="18"/>
  <c r="K14" i="18" s="1"/>
  <c r="U21" i="17"/>
  <c r="J21" i="17" s="1"/>
  <c r="K21" i="17" s="1"/>
  <c r="J15" i="6"/>
  <c r="K15" i="6" s="1"/>
  <c r="I18" i="17"/>
  <c r="U13" i="18"/>
  <c r="H14" i="18"/>
  <c r="T21" i="17"/>
  <c r="H21" i="17" s="1"/>
  <c r="H15" i="6"/>
  <c r="V36" i="4"/>
  <c r="F14" i="7"/>
  <c r="B17" i="7"/>
  <c r="B22" i="7" s="1"/>
  <c r="F15" i="17"/>
  <c r="I15" i="7"/>
  <c r="P41" i="7"/>
  <c r="H21" i="7"/>
  <c r="I21" i="7" s="1"/>
  <c r="I19" i="7"/>
  <c r="K14" i="17"/>
  <c r="U25" i="17"/>
  <c r="J19" i="6"/>
  <c r="S24" i="17"/>
  <c r="G18" i="6"/>
  <c r="B10" i="17"/>
  <c r="B23" i="17" s="1"/>
  <c r="O23" i="17"/>
  <c r="J14" i="7"/>
  <c r="J11" i="18"/>
  <c r="V11" i="18"/>
  <c r="V16" i="18" s="1"/>
  <c r="T24" i="17"/>
  <c r="H18" i="6"/>
  <c r="D16" i="18"/>
  <c r="D17" i="18" s="1"/>
  <c r="E16" i="18"/>
  <c r="F11" i="18"/>
  <c r="Q23" i="17"/>
  <c r="D10" i="17"/>
  <c r="D23" i="17" s="1"/>
  <c r="Q41" i="7"/>
  <c r="K15" i="7"/>
  <c r="H15" i="18"/>
  <c r="I15" i="18" s="1"/>
  <c r="T22" i="17"/>
  <c r="H22" i="17" s="1"/>
  <c r="I22" i="17" s="1"/>
  <c r="H14" i="6"/>
  <c r="I14" i="6" s="1"/>
  <c r="U12" i="18"/>
  <c r="R23" i="17"/>
  <c r="E10" i="17"/>
  <c r="Q10" i="7"/>
  <c r="S10" i="18"/>
  <c r="R9" i="17"/>
  <c r="G11" i="7"/>
  <c r="F6" i="13" s="1"/>
  <c r="G6" i="26" s="1"/>
  <c r="G12" i="7"/>
  <c r="F7" i="13" s="1"/>
  <c r="G7" i="26" s="1"/>
  <c r="H11" i="7"/>
  <c r="H12" i="7"/>
  <c r="V14" i="18"/>
  <c r="J13" i="18"/>
  <c r="U19" i="17"/>
  <c r="J19" i="17" s="1"/>
  <c r="K19" i="17" s="1"/>
  <c r="K18" i="17"/>
  <c r="D17" i="7"/>
  <c r="D22" i="7" s="1"/>
  <c r="F13" i="18"/>
  <c r="G13" i="6"/>
  <c r="S15" i="17"/>
  <c r="G15" i="17" s="1"/>
  <c r="S25" i="17"/>
  <c r="G19" i="6"/>
  <c r="G26" i="17" s="1"/>
  <c r="E26" i="17"/>
  <c r="F26" i="17" s="1"/>
  <c r="F19" i="6"/>
  <c r="S26" i="7"/>
  <c r="S29" i="7" s="1"/>
  <c r="H13" i="7"/>
  <c r="G13" i="18"/>
  <c r="T14" i="18"/>
  <c r="S19" i="17"/>
  <c r="G19" i="17" s="1"/>
  <c r="G11" i="18"/>
  <c r="T11" i="18"/>
  <c r="V37" i="4" l="1"/>
  <c r="V38" i="4"/>
  <c r="V34" i="4"/>
  <c r="V39" i="4"/>
  <c r="U13" i="4"/>
  <c r="W38" i="4"/>
  <c r="M39" i="4"/>
  <c r="V32" i="4"/>
  <c r="F16" i="6"/>
  <c r="U23" i="17"/>
  <c r="J10" i="17"/>
  <c r="W35" i="4"/>
  <c r="I12" i="6"/>
  <c r="H16" i="6"/>
  <c r="I16" i="6" s="1"/>
  <c r="K13" i="7"/>
  <c r="J17" i="7"/>
  <c r="Q39" i="7"/>
  <c r="Q43" i="7" s="1"/>
  <c r="Q44" i="7" s="1"/>
  <c r="G17" i="7"/>
  <c r="G22" i="7" s="1"/>
  <c r="O39" i="7"/>
  <c r="X17" i="18"/>
  <c r="T19" i="18"/>
  <c r="V9" i="4"/>
  <c r="X9" i="4" s="1"/>
  <c r="T13" i="4"/>
  <c r="S23" i="17"/>
  <c r="G10" i="17"/>
  <c r="G23" i="17" s="1"/>
  <c r="X13" i="18"/>
  <c r="N13" i="18"/>
  <c r="S41" i="7"/>
  <c r="I21" i="17"/>
  <c r="I15" i="17"/>
  <c r="T41" i="4"/>
  <c r="X11" i="18"/>
  <c r="N11" i="18"/>
  <c r="T16" i="18"/>
  <c r="X16" i="18" s="1"/>
  <c r="K20" i="17"/>
  <c r="H26" i="17"/>
  <c r="I26" i="17" s="1"/>
  <c r="I19" i="6"/>
  <c r="W39" i="4"/>
  <c r="G16" i="18"/>
  <c r="G17" i="18" s="1"/>
  <c r="X14" i="18"/>
  <c r="N14" i="18"/>
  <c r="E23" i="17"/>
  <c r="F23" i="17" s="1"/>
  <c r="F10" i="17"/>
  <c r="H25" i="17"/>
  <c r="H20" i="6"/>
  <c r="I18" i="6"/>
  <c r="G25" i="17"/>
  <c r="G29" i="17" s="1"/>
  <c r="G20" i="6"/>
  <c r="I14" i="18"/>
  <c r="E22" i="7"/>
  <c r="F22" i="7" s="1"/>
  <c r="F17" i="7"/>
  <c r="K14" i="6"/>
  <c r="I13" i="6"/>
  <c r="W34" i="4"/>
  <c r="U41" i="4"/>
  <c r="K13" i="18"/>
  <c r="E17" i="18"/>
  <c r="F16" i="18"/>
  <c r="I15" i="6"/>
  <c r="I11" i="18"/>
  <c r="H16" i="18"/>
  <c r="J16" i="6"/>
  <c r="K16" i="6" s="1"/>
  <c r="K12" i="6"/>
  <c r="I19" i="17"/>
  <c r="E29" i="17"/>
  <c r="F25" i="17"/>
  <c r="X15" i="18"/>
  <c r="N15" i="18"/>
  <c r="W33" i="4"/>
  <c r="J25" i="17"/>
  <c r="J20" i="6"/>
  <c r="K18" i="6"/>
  <c r="W36" i="4"/>
  <c r="K11" i="18"/>
  <c r="J16" i="18"/>
  <c r="W37" i="4"/>
  <c r="Q40" i="7"/>
  <c r="S40" i="7" s="1"/>
  <c r="K14" i="7"/>
  <c r="T23" i="17"/>
  <c r="H10" i="17"/>
  <c r="X12" i="18"/>
  <c r="N12" i="18"/>
  <c r="I13" i="7"/>
  <c r="H17" i="7"/>
  <c r="P39" i="7"/>
  <c r="R41" i="7"/>
  <c r="J26" i="17"/>
  <c r="K26" i="17" s="1"/>
  <c r="K19" i="6"/>
  <c r="U16" i="18"/>
  <c r="W32" i="4"/>
  <c r="K22" i="17"/>
  <c r="V35" i="4"/>
  <c r="B19" i="4" l="1"/>
  <c r="K25" i="17"/>
  <c r="J29" i="17"/>
  <c r="H17" i="18"/>
  <c r="I16" i="18"/>
  <c r="V13" i="4"/>
  <c r="X13" i="4" s="1"/>
  <c r="W13" i="4"/>
  <c r="T19" i="4"/>
  <c r="T18" i="4"/>
  <c r="T21" i="4"/>
  <c r="T22" i="4"/>
  <c r="T17" i="4"/>
  <c r="T20" i="4"/>
  <c r="T16" i="4"/>
  <c r="B21" i="4" s="1"/>
  <c r="K16" i="18"/>
  <c r="J17" i="18"/>
  <c r="I17" i="7"/>
  <c r="H22" i="7"/>
  <c r="I22" i="7" s="1"/>
  <c r="I25" i="17"/>
  <c r="H29" i="17"/>
  <c r="H23" i="17"/>
  <c r="I23" i="17" s="1"/>
  <c r="I10" i="17"/>
  <c r="R39" i="7"/>
  <c r="O43" i="7"/>
  <c r="J23" i="17"/>
  <c r="K10" i="17"/>
  <c r="S39" i="7"/>
  <c r="P43" i="7"/>
  <c r="K17" i="7"/>
  <c r="J22" i="7"/>
  <c r="K22" i="7" s="1"/>
  <c r="A17" i="4" l="1"/>
  <c r="R43" i="7"/>
  <c r="O44" i="7"/>
  <c r="S43" i="7"/>
  <c r="P44" i="7"/>
  <c r="S44" i="7" s="1"/>
  <c r="K23" i="17"/>
  <c r="R44" i="7" l="1"/>
</calcChain>
</file>

<file path=xl/sharedStrings.xml><?xml version="1.0" encoding="utf-8"?>
<sst xmlns="http://schemas.openxmlformats.org/spreadsheetml/2006/main" count="2471" uniqueCount="942">
  <si>
    <t>-</t>
  </si>
  <si>
    <t>CONTENIDO</t>
  </si>
  <si>
    <t>RESUMEN RELEVANTE</t>
  </si>
  <si>
    <t>Página N°</t>
  </si>
  <si>
    <t>Por tipo de Generación</t>
  </si>
  <si>
    <t>Exportación</t>
  </si>
  <si>
    <t>3</t>
  </si>
  <si>
    <t>4</t>
  </si>
  <si>
    <t>5</t>
  </si>
  <si>
    <t>6</t>
  </si>
  <si>
    <t>7</t>
  </si>
  <si>
    <t>8</t>
  </si>
  <si>
    <t>9</t>
  </si>
  <si>
    <t>14</t>
  </si>
  <si>
    <t>15</t>
  </si>
  <si>
    <t>16</t>
  </si>
  <si>
    <t>1</t>
  </si>
  <si>
    <t>2</t>
  </si>
  <si>
    <t>Empresa</t>
  </si>
  <si>
    <t>Central</t>
  </si>
  <si>
    <t>Recurso Energético</t>
  </si>
  <si>
    <t>Unidad</t>
  </si>
  <si>
    <t>Potencia Efectiva (MW)</t>
  </si>
  <si>
    <t>Tipo de Generación</t>
  </si>
  <si>
    <t>Tensión de conexión 
(kV)</t>
  </si>
  <si>
    <t>Potencia Instalada 
(MW)</t>
  </si>
  <si>
    <t>Fecha de Ingreso en Operación Comercial</t>
  </si>
  <si>
    <t>Tipo de Tecnologia</t>
  </si>
  <si>
    <t>Total</t>
  </si>
  <si>
    <t>Hidroeléctrica</t>
  </si>
  <si>
    <t>Termoeléctrica</t>
  </si>
  <si>
    <t>Hidro</t>
  </si>
  <si>
    <t>Turbina a Gas</t>
  </si>
  <si>
    <t>Diesel 2</t>
  </si>
  <si>
    <t>Pelton</t>
  </si>
  <si>
    <t>Francis</t>
  </si>
  <si>
    <t>Aerogenerador</t>
  </si>
  <si>
    <t>TIPO DE 
GENERACIÓN</t>
  </si>
  <si>
    <t>POTENCIA EFECTIVA 
(MW)</t>
  </si>
  <si>
    <t>PARTICIPACIÓN 
 (%)</t>
  </si>
  <si>
    <t>Solar</t>
  </si>
  <si>
    <t>Eólico</t>
  </si>
  <si>
    <t>TOTAL</t>
  </si>
  <si>
    <t>HIDRO</t>
  </si>
  <si>
    <t>Gas Natural de Camisea</t>
  </si>
  <si>
    <t>TECNOLOGÍA</t>
  </si>
  <si>
    <t>RECURSOS ENERGÉTICOS</t>
  </si>
  <si>
    <t>DIESEL2</t>
  </si>
  <si>
    <t>Motor de Combustión Interna</t>
  </si>
  <si>
    <t>VIENTO</t>
  </si>
  <si>
    <t>últimos 3 meses</t>
  </si>
  <si>
    <t>Var (%)</t>
  </si>
  <si>
    <t>Termoeléctrico</t>
  </si>
  <si>
    <t>Hidroeléctrico</t>
  </si>
  <si>
    <t>Producción Total del SEIN</t>
  </si>
  <si>
    <t>Intercambios Internacionales</t>
  </si>
  <si>
    <t>Importación</t>
  </si>
  <si>
    <t>Gas Natural de Aguaytía</t>
  </si>
  <si>
    <t>Gas Natural de Malacas</t>
  </si>
  <si>
    <t>Carbón</t>
  </si>
  <si>
    <t>Residual 500</t>
  </si>
  <si>
    <t>Residual 6</t>
  </si>
  <si>
    <t>Bagazo</t>
  </si>
  <si>
    <t>Biogás</t>
  </si>
  <si>
    <t>Por Recursos Energéticos Renovables (RER)</t>
  </si>
  <si>
    <t>Participación RER en el SEIN (%)</t>
  </si>
  <si>
    <t>Anexos</t>
  </si>
  <si>
    <t>Grand Total</t>
  </si>
  <si>
    <t>CELEPSA</t>
  </si>
  <si>
    <t>EGASA</t>
  </si>
  <si>
    <t>EGEMSA</t>
  </si>
  <si>
    <t>EGESUR</t>
  </si>
  <si>
    <t>LUZ DEL SUR</t>
  </si>
  <si>
    <t>PETRAMAS</t>
  </si>
  <si>
    <t>PLANTA ETEN</t>
  </si>
  <si>
    <t>SAN GABÁN</t>
  </si>
  <si>
    <t>SDE PIURA</t>
  </si>
  <si>
    <t>SHOUGESA</t>
  </si>
  <si>
    <t>SINERSA</t>
  </si>
  <si>
    <t>TERMOCHILCA</t>
  </si>
  <si>
    <t>TERMOSELVA</t>
  </si>
  <si>
    <t xml:space="preserve">Por tipo de Recurso Energético </t>
  </si>
  <si>
    <t>Por Empresa Integrante  (GWh)</t>
  </si>
  <si>
    <t>Var 2016/2015</t>
  </si>
  <si>
    <t>Por Empresa Integrante  (MW)</t>
  </si>
  <si>
    <t>HIDROLOGIA</t>
  </si>
  <si>
    <t>CAUDALES NATURALES</t>
  </si>
  <si>
    <t>SEMANA</t>
  </si>
  <si>
    <t>PATIVILCA</t>
  </si>
  <si>
    <t>SANTA</t>
  </si>
  <si>
    <t>CHANCAY</t>
  </si>
  <si>
    <t>RÍMAC</t>
  </si>
  <si>
    <t>SANTA EULALIA</t>
  </si>
  <si>
    <t>MANTARO</t>
  </si>
  <si>
    <t>TULUMAYO</t>
  </si>
  <si>
    <t>TARMA</t>
  </si>
  <si>
    <t>TURBINADO CHARCANI V</t>
  </si>
  <si>
    <t>INGRESO ARICOTA</t>
  </si>
  <si>
    <t>VILCANOTA</t>
  </si>
  <si>
    <t>MES</t>
  </si>
  <si>
    <t>Hidrología EDEGEL</t>
  </si>
  <si>
    <t>Volumen Lagunas Edegel (Santa Eulalia y Marca)</t>
  </si>
  <si>
    <t>Volumen Útil del Lago Junín Electroperú</t>
  </si>
  <si>
    <t>VOLUMEN UTIL RESERVORIOS EGASA ( (El Frayle, Pañe, Pillones,  Aguada Blanca, Chalhuanca y Bamputañe)</t>
  </si>
  <si>
    <t>LAGUNA/ EMBALSE</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</si>
  <si>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</si>
  <si>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</si>
  <si>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</si>
  <si>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</si>
  <si>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</si>
  <si>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</si>
  <si>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</si>
  <si>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</si>
  <si>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</si>
  <si>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</si>
  <si>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</si>
  <si>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</si>
  <si>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</si>
  <si>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</si>
  <si>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(EGENOR)</t>
  </si>
  <si>
    <t>Lagunas Cullicocha (EGENOR)</t>
  </si>
  <si>
    <t>Lagunas Aguashcocha (EGENOR)</t>
  </si>
  <si>
    <t>Lagunas Rahucolta (EGENOR)</t>
  </si>
  <si>
    <t>Lagunas EDEGEL</t>
  </si>
  <si>
    <t>Laguna Yuracmayo</t>
  </si>
  <si>
    <t>Laguna Paucarcocha</t>
  </si>
  <si>
    <t>Gallito Ciego</t>
  </si>
  <si>
    <t>Turbinado Charcani V</t>
  </si>
  <si>
    <t>Turbinado Aricota</t>
  </si>
  <si>
    <t>Vilcanota</t>
  </si>
  <si>
    <t>Natural San Gaban</t>
  </si>
  <si>
    <t>Descargado Lagunas San Gaban</t>
  </si>
  <si>
    <t>Descarga Upamayo</t>
  </si>
  <si>
    <t>Mejorada- Ingreso Tablachaca</t>
  </si>
  <si>
    <t>Descargado Paucarcocha</t>
  </si>
  <si>
    <t>Natural Cañete</t>
  </si>
  <si>
    <t>Tubinado Platanal</t>
  </si>
  <si>
    <t>Natural Tarma + Natural Yanango</t>
  </si>
  <si>
    <t>Natural Tulumayo</t>
  </si>
  <si>
    <t>Paucartambo Natural</t>
  </si>
  <si>
    <t>Descarga Lagunas STATKRAFT</t>
  </si>
  <si>
    <t>Descarga Lagunas EDEGEL</t>
  </si>
  <si>
    <t>Descargado Yuracmayo (Rimac)</t>
  </si>
  <si>
    <t>Descargado Viconga</t>
  </si>
  <si>
    <t>Ingreso Toma Cahua (Pativilca)</t>
  </si>
  <si>
    <t>Descargado Pomacocha</t>
  </si>
  <si>
    <t>Natural Santa</t>
  </si>
  <si>
    <t>Natural Chancay</t>
  </si>
  <si>
    <t>Ingreso Toma Tamboraque</t>
  </si>
  <si>
    <t>Natural Jequetepeque</t>
  </si>
  <si>
    <t>Descargado Gallito Ciego</t>
  </si>
  <si>
    <t>CAUDAL PROMEDIO</t>
  </si>
  <si>
    <t>Mes</t>
  </si>
  <si>
    <t>Enero</t>
  </si>
  <si>
    <t>Abril</t>
  </si>
  <si>
    <t>Mayo</t>
  </si>
  <si>
    <t>Junio</t>
  </si>
  <si>
    <t>Julio</t>
  </si>
  <si>
    <t>Agosto</t>
  </si>
  <si>
    <t>Setiembre</t>
  </si>
  <si>
    <t>Octubre</t>
  </si>
  <si>
    <t>Noviembre</t>
  </si>
  <si>
    <t>Diciembre</t>
  </si>
  <si>
    <t>AÑO</t>
  </si>
  <si>
    <t>NIVEL DE TENSIÓN</t>
  </si>
  <si>
    <t>ÁREA OPERATIVA</t>
  </si>
  <si>
    <t>EQUIPO DE TRANSMISIÓN</t>
  </si>
  <si>
    <t>DESCRIPCIÓN</t>
  </si>
  <si>
    <t>HORAS DE CONGESTIÓN</t>
  </si>
  <si>
    <t>220 - 500</t>
  </si>
  <si>
    <t>SUR</t>
  </si>
  <si>
    <t>L-2051 L-2052
 L-5036</t>
  </si>
  <si>
    <t>ENLACE 
CENTRO SUR</t>
  </si>
  <si>
    <t>CENTRO</t>
  </si>
  <si>
    <t>L-1120</t>
  </si>
  <si>
    <t>Paragsha - Huanuco 
138kV</t>
  </si>
  <si>
    <t>L-2018</t>
  </si>
  <si>
    <t>San Juan  - Los Industriales 220kV</t>
  </si>
  <si>
    <t>L-2244 L-2245 
L-2246</t>
  </si>
  <si>
    <t xml:space="preserve"> Chavarria -Ventanilla 220kV</t>
  </si>
  <si>
    <t>L-2105</t>
  </si>
  <si>
    <t>Planicie - Carabayllo</t>
  </si>
  <si>
    <t>(All)</t>
  </si>
  <si>
    <t>Sum of HORAS DE CONGESTIÓN</t>
  </si>
  <si>
    <t>TOTAL HORAS DE CONGESTIÓN EN EL SEIN</t>
  </si>
  <si>
    <t>Enlace Centro - Sur</t>
  </si>
  <si>
    <t>Paragsha - Huánuco 138kV</t>
  </si>
  <si>
    <t>Gas Natural</t>
  </si>
  <si>
    <t>Diesel2/Residual500/Residual 6</t>
  </si>
  <si>
    <t>INFORME DE LA OPERACIÓN MENSUAL</t>
  </si>
  <si>
    <t>C.T. AGUAYTIA</t>
  </si>
  <si>
    <t>STATKRAFT</t>
  </si>
  <si>
    <t>C.H. CAHUA</t>
  </si>
  <si>
    <t>C.H. PARIAC</t>
  </si>
  <si>
    <t>C.H. MISAPUQUIO</t>
  </si>
  <si>
    <t>C.H. HUAYLLACHO</t>
  </si>
  <si>
    <t>C.H. SAN ANTONIO</t>
  </si>
  <si>
    <t>C.H. SAN IGNACIO</t>
  </si>
  <si>
    <t>C.H. GALLITO CIEGO</t>
  </si>
  <si>
    <t>C.H. YAUPI</t>
  </si>
  <si>
    <t>C.H. MALPASO</t>
  </si>
  <si>
    <t>C.H. OROYA</t>
  </si>
  <si>
    <t>C.H. PACHACHACA</t>
  </si>
  <si>
    <t>C.H. MANTARO</t>
  </si>
  <si>
    <t>C.H. RESTITUCION</t>
  </si>
  <si>
    <t>C.T. TUMBES</t>
  </si>
  <si>
    <t>C.T. VENTANILLA</t>
  </si>
  <si>
    <t>C.H. CHIMAY</t>
  </si>
  <si>
    <t>C.H. HUANCHOR</t>
  </si>
  <si>
    <t>C.H. YANANGO</t>
  </si>
  <si>
    <t>C.H. CALLAHUANCA</t>
  </si>
  <si>
    <t>C.H. HUINCO</t>
  </si>
  <si>
    <t>C.H. HUAMPANI</t>
  </si>
  <si>
    <t>C.H. MATUCANA</t>
  </si>
  <si>
    <t>C.H. MOYOPAMPA</t>
  </si>
  <si>
    <t>C.H. CARHUAQUERO</t>
  </si>
  <si>
    <t>C.H. CARHUAQUERO IV</t>
  </si>
  <si>
    <t>C.H. CAÑA BRAVA</t>
  </si>
  <si>
    <t>C.H. CAÑON DEL PATO</t>
  </si>
  <si>
    <t>ENGIE</t>
  </si>
  <si>
    <t>C.H. CHARCANI I</t>
  </si>
  <si>
    <t>C.H. CHARCANI II</t>
  </si>
  <si>
    <t>C.H. CHARCANI III</t>
  </si>
  <si>
    <t>C.H. CHARCANI IV</t>
  </si>
  <si>
    <t>C.H. CHARCANI V</t>
  </si>
  <si>
    <t>C.H. CHARCANI VI</t>
  </si>
  <si>
    <t>C.T. PISCO</t>
  </si>
  <si>
    <t>C.H. ARICOTA I</t>
  </si>
  <si>
    <t>C.T. INDEPENDENCIA</t>
  </si>
  <si>
    <t>C.H. MACHUPICCHU</t>
  </si>
  <si>
    <t>SDF ENERGIA</t>
  </si>
  <si>
    <t>C.T. OQUENDO</t>
  </si>
  <si>
    <t>C.T. KALLPA</t>
  </si>
  <si>
    <t>PARAMONGA</t>
  </si>
  <si>
    <t>C.T. MAPLE ETANOL</t>
  </si>
  <si>
    <t>C.H. YANAPAMPA</t>
  </si>
  <si>
    <t>C.H. LAS PIZARRAS</t>
  </si>
  <si>
    <t>FENIX POWER PERÚ</t>
  </si>
  <si>
    <t>PARQUE EOLICO MARCONA S.R.L.</t>
  </si>
  <si>
    <t>C.H. CANCHAYLLO</t>
  </si>
  <si>
    <t>C.H. SANTA TERESA</t>
  </si>
  <si>
    <t>C.H. CHEVES</t>
  </si>
  <si>
    <t>C.T. RECKA</t>
  </si>
  <si>
    <t>C.H. QUITARACSA</t>
  </si>
  <si>
    <t>PARQUE EOLICO TRES HERMANAS S.A.C.</t>
  </si>
  <si>
    <t>EMPRESA DE GENERACION HUALLAGA</t>
  </si>
  <si>
    <t>C.H. CHAGLLA</t>
  </si>
  <si>
    <t>SAMAY I S.A.</t>
  </si>
  <si>
    <t>C.T. PUERTO BRAVO</t>
  </si>
  <si>
    <t>C.T. CHILCA 2</t>
  </si>
  <si>
    <t>CERRO DEL AGUILA S.A.</t>
  </si>
  <si>
    <t>C.H. CERRO DEL AGUILA</t>
  </si>
  <si>
    <t>C.H. CHANCAY</t>
  </si>
  <si>
    <t>C.H. RUCUY</t>
  </si>
  <si>
    <t>INFRAESTRUCTURA Y ENERGIAS DEL PERU</t>
  </si>
  <si>
    <t>C.T. NEPI</t>
  </si>
  <si>
    <t>ENEL GENERACION PIURA S.A.</t>
  </si>
  <si>
    <t>ELECTROPERU</t>
  </si>
  <si>
    <t>CHINANGO S.A.C.</t>
  </si>
  <si>
    <t>HIDROELECTRICA HUANCHOR S.A.C.</t>
  </si>
  <si>
    <t>ENEL GENERACION PERU S.A.A.</t>
  </si>
  <si>
    <t>KALLPA GENERACION</t>
  </si>
  <si>
    <t>SAN GABAN</t>
  </si>
  <si>
    <t>AGRO INDUSTRIAL PARAMONGA</t>
  </si>
  <si>
    <t>MAJA ENERGIA S.A.C.</t>
  </si>
  <si>
    <t>ELECTRICA SANTA ROSA</t>
  </si>
  <si>
    <t>AGROAURORA S.A.C.</t>
  </si>
  <si>
    <t>GTS MAJES S.A.C</t>
  </si>
  <si>
    <t>GTS REPARTICION S.A.C.</t>
  </si>
  <si>
    <t xml:space="preserve">TACNA SOLAR SAC. </t>
  </si>
  <si>
    <t>ELECTRICA YANAPAMPA SAC</t>
  </si>
  <si>
    <t>MOQUEGUA FV S.A.C.</t>
  </si>
  <si>
    <t>EMPRESA DE GENERACION ELECTRICA DE JUNIN</t>
  </si>
  <si>
    <t xml:space="preserve">EMPRESA ELECTRICA RIO DOBLE </t>
  </si>
  <si>
    <t>EMPRESA DE GENERACION ELECTRICA CANCHAYLLO SAC</t>
  </si>
  <si>
    <t>MINERA CERRO VERDE</t>
  </si>
  <si>
    <t>EMPRESA CONCESIONARIA ENERGIA LIMPIA SAC</t>
  </si>
  <si>
    <t>EMPRESA</t>
  </si>
  <si>
    <t>EQUIPO</t>
  </si>
  <si>
    <t>FECHA</t>
  </si>
  <si>
    <t>DESCRIPCIÓN DEL EVENTO</t>
  </si>
  <si>
    <t>INTERRUPCIÓN (MW)</t>
  </si>
  <si>
    <t>DISMINUCIÓN (MW)</t>
  </si>
  <si>
    <t>ELECTRO PUNO</t>
  </si>
  <si>
    <t>MINERA ARUNTANI</t>
  </si>
  <si>
    <t>L. PUNO - TUCARI - LINEA L-6007</t>
  </si>
  <si>
    <t>CONENHUA</t>
  </si>
  <si>
    <t>L. AZÁNGARO - ANTAUTA - LINEA L-6021</t>
  </si>
  <si>
    <t>HIDRANDINA</t>
  </si>
  <si>
    <t>MINERA ARES</t>
  </si>
  <si>
    <t>ELECTRO NOR OESTE</t>
  </si>
  <si>
    <t>ELECTRO SUR ESTE</t>
  </si>
  <si>
    <t>TRANSMANTARO</t>
  </si>
  <si>
    <t>RED DE ENERGIA DEL PERU</t>
  </si>
  <si>
    <t>TESUR</t>
  </si>
  <si>
    <t>L. GUADALUPE - CHEPÉN - LINEA L-6645</t>
  </si>
  <si>
    <t>L. COTARUSE - ABANCAY NUEVA - LINEA L-2060</t>
  </si>
  <si>
    <t>L. AZÁNGARO - PUTINA - LINEA L-6024</t>
  </si>
  <si>
    <t>L. NEPEÑA - CASMA - LINEA L-1113</t>
  </si>
  <si>
    <t>L. COMBAPATA - SICUANI - LINEA L-6001</t>
  </si>
  <si>
    <t>HIDROELÉCTRICA</t>
  </si>
  <si>
    <t>TERMOELÉCTRICA</t>
  </si>
  <si>
    <t>CENTRAL HIDROELÉCTRICA PÍAS 1</t>
  </si>
  <si>
    <t>CH EL PLATANAL</t>
  </si>
  <si>
    <t>CELEPSA Total</t>
  </si>
  <si>
    <t>C.T. CHILINA DIESEL</t>
  </si>
  <si>
    <t>C.T. CHILINA VAPOR</t>
  </si>
  <si>
    <t>C.T. MOLLENDO DIESEL</t>
  </si>
  <si>
    <t>EGASA Total</t>
  </si>
  <si>
    <t>EGEMSA Total</t>
  </si>
  <si>
    <t>C.H. ARICOTA II</t>
  </si>
  <si>
    <t>EGESUR Total</t>
  </si>
  <si>
    <t>C.H. PURMACANA</t>
  </si>
  <si>
    <t>ELECTROPERU Total</t>
  </si>
  <si>
    <t>C.T. LA GRINGA</t>
  </si>
  <si>
    <t>C.H. RUNATULLO II</t>
  </si>
  <si>
    <t>C.H. RUNATULLO III</t>
  </si>
  <si>
    <t>EMPRESA DE GENERACION ELECTRICA RIO BAÑOS S.A.C.</t>
  </si>
  <si>
    <t>P.C.H CHAGLLA</t>
  </si>
  <si>
    <t>C.H HUANZA</t>
  </si>
  <si>
    <t xml:space="preserve">C.T. SANTA ROSA                                                                 </t>
  </si>
  <si>
    <t xml:space="preserve">C.T. SANTA ROSA II                                                              </t>
  </si>
  <si>
    <t>C.T. MALACAS 2</t>
  </si>
  <si>
    <t>C.T. RESERVA FRIA DE GENERACION TALARA</t>
  </si>
  <si>
    <t>ENERGÍA EÓLICA S.A.</t>
  </si>
  <si>
    <t>C.E. CUPISNIQUE</t>
  </si>
  <si>
    <t>C.E. TALARA</t>
  </si>
  <si>
    <t xml:space="preserve">C.H. YUNCAN                             </t>
  </si>
  <si>
    <t>C.T. CHILCA 1</t>
  </si>
  <si>
    <t>C.T. ILO 1</t>
  </si>
  <si>
    <t>C.T. ILO 2</t>
  </si>
  <si>
    <t>C.T. RESERVA FRIA PLANTA ILO</t>
  </si>
  <si>
    <t>ENGIE Total</t>
  </si>
  <si>
    <t>CENTRAL TERMICA FENIX</t>
  </si>
  <si>
    <t>GENERADORA ENERGÍA DEL PERÚ</t>
  </si>
  <si>
    <t xml:space="preserve">C.H. LA JOYA                            </t>
  </si>
  <si>
    <t>CS-MAJES SOLAR 20T</t>
  </si>
  <si>
    <t>CS-REPARTICION</t>
  </si>
  <si>
    <t>HIDROCAÑETE S.A.</t>
  </si>
  <si>
    <t>CH-IMPERIAL</t>
  </si>
  <si>
    <t>HUASAHUASI I</t>
  </si>
  <si>
    <t xml:space="preserve">HUASAHUASI II                           </t>
  </si>
  <si>
    <t>SANTA CRUZ I</t>
  </si>
  <si>
    <t>SANTA CRUZ II</t>
  </si>
  <si>
    <t>CT RF PTO MALDONADO</t>
  </si>
  <si>
    <t>CT RF PUCALLPA</t>
  </si>
  <si>
    <t xml:space="preserve">C.T. LAS FLORES                         </t>
  </si>
  <si>
    <t>LUZ DEL SUR Total</t>
  </si>
  <si>
    <t>CH. RONCADOR</t>
  </si>
  <si>
    <t>CS MOQUEGUA FV</t>
  </si>
  <si>
    <t>CS PANAMERICANA SOLAR</t>
  </si>
  <si>
    <t>C.E. MARCONA</t>
  </si>
  <si>
    <t>C.E. TRES HERMANAS</t>
  </si>
  <si>
    <t>C.T. HUAYCOLORO</t>
  </si>
  <si>
    <t>C.T. RESERVA FRIA DE GENERACION ETEN</t>
  </si>
  <si>
    <t xml:space="preserve">C.H. SAN GABAN II                       </t>
  </si>
  <si>
    <t>SAN GABAN Total</t>
  </si>
  <si>
    <t>C.T. Tablazo</t>
  </si>
  <si>
    <t>SDF ENERGIA Total</t>
  </si>
  <si>
    <t>C.T. SAN NICOLAS</t>
  </si>
  <si>
    <t>SHOUGESA Total</t>
  </si>
  <si>
    <t xml:space="preserve">C.H. POECHOS II                         </t>
  </si>
  <si>
    <t>STATKRAFT Total</t>
  </si>
  <si>
    <t>CS TACNA SOLAR</t>
  </si>
  <si>
    <t>CT OLLEROS</t>
  </si>
  <si>
    <t>TERMOCHILCA Total</t>
  </si>
  <si>
    <t>TERMOSELVA Total</t>
  </si>
  <si>
    <t>CENTRAL</t>
  </si>
  <si>
    <t>(MWh)</t>
  </si>
  <si>
    <t>GENERACIÓN</t>
  </si>
  <si>
    <t>TIPO DE EQUIPO</t>
  </si>
  <si>
    <t>FENOMENOS AMBIENTALES</t>
  </si>
  <si>
    <t>FALLAS DE EQUIPO</t>
  </si>
  <si>
    <t>FALLA EXTERNA</t>
  </si>
  <si>
    <t>OTRAS CAUSA DISTINTAS A LAS ANTERIORES</t>
  </si>
  <si>
    <t>FALLAS CUYA CAUSA NO FUE IDENTIFICADA</t>
  </si>
  <si>
    <t>FALLA DEL SISTEMA DE PROTECCIÓN</t>
  </si>
  <si>
    <t>FALLA HUMANA</t>
  </si>
  <si>
    <t>ENERGÍA INTERRUMPIDA APROXIMADA</t>
  </si>
  <si>
    <t>FNA</t>
  </si>
  <si>
    <t>FEC</t>
  </si>
  <si>
    <t>EXT</t>
  </si>
  <si>
    <t>OTR</t>
  </si>
  <si>
    <t>FNI</t>
  </si>
  <si>
    <t>FEP</t>
  </si>
  <si>
    <t>FHU</t>
  </si>
  <si>
    <t>MWh</t>
  </si>
  <si>
    <t>ENERGIA INTERRUMPIDA APROXIMADA POR TIPO DE EQUIPO (MWh)</t>
  </si>
  <si>
    <t>NOTA: El valor de la estimación de la energía interrumpida es obtenida  con los registros de potencia de las interrupciones y/o disminuciones de carga por su respectivo periodo de interrupción.</t>
  </si>
  <si>
    <t>ANUAL</t>
  </si>
  <si>
    <t xml:space="preserve">ACUMULADO </t>
  </si>
  <si>
    <t>ANUAL 2017</t>
  </si>
  <si>
    <t>2017/2016</t>
  </si>
  <si>
    <t>%</t>
  </si>
  <si>
    <t>MÁXIMA DEMANDA (MW)</t>
  </si>
  <si>
    <t>Variación 2017/2016 (GWh)</t>
  </si>
  <si>
    <t>Var 2017/2016</t>
  </si>
  <si>
    <t>Ciclo Combinado</t>
  </si>
  <si>
    <t>Variación 2017/2016 (MW)</t>
  </si>
  <si>
    <t>La estadística de fallas corresponde a los eventos y fallas que ocasionaron interrupción y/o disminución del suministro eléctrico.</t>
  </si>
  <si>
    <t>***</t>
  </si>
  <si>
    <t>EXPORTACIÓN</t>
  </si>
  <si>
    <t>IMPORTACIÓN</t>
  </si>
  <si>
    <t>RER (*)</t>
  </si>
  <si>
    <t>HFP</t>
  </si>
  <si>
    <t>HP</t>
  </si>
  <si>
    <t>HORA</t>
  </si>
  <si>
    <t>DEMANDA SEIN</t>
  </si>
  <si>
    <t>MW</t>
  </si>
  <si>
    <t>Máxima Demanda Mensual:</t>
  </si>
  <si>
    <t>Fecha:</t>
  </si>
  <si>
    <t>Hora:</t>
  </si>
  <si>
    <t>(*) Se denomina RER a los Recursos Energéticos Renovables tales como biomasa, eólica, solar, geotérmica, mareomotriz e hidráulicas cuya capacidad instalada no sobrepasa de los 20 MW, según D.L. N° 1002</t>
  </si>
  <si>
    <t>Var. 2017/2016
(%)</t>
  </si>
  <si>
    <t>Var. (2017/2016)</t>
  </si>
  <si>
    <t>Var. (2016/2015)</t>
  </si>
  <si>
    <t xml:space="preserve">SAN GABÁN </t>
  </si>
  <si>
    <t>Motor Diesel</t>
  </si>
  <si>
    <t>C.T. Taparachi</t>
  </si>
  <si>
    <t>01.01.2017</t>
  </si>
  <si>
    <t>Fecha de Retiro en Operación Comercial</t>
  </si>
  <si>
    <t>Variación</t>
  </si>
  <si>
    <t>TG6</t>
  </si>
  <si>
    <t>25.02.2017</t>
  </si>
  <si>
    <t>Turbina a gas</t>
  </si>
  <si>
    <t>11.02.2017</t>
  </si>
  <si>
    <t>GN de Malacas</t>
  </si>
  <si>
    <t>ABY TRANSMISIÓN SUR</t>
  </si>
  <si>
    <t>C.T. DOLORESPATA 1</t>
  </si>
  <si>
    <t>C.T.E. CACHIMAYO</t>
  </si>
  <si>
    <t>C.T. BELLAVISTA_1(A_D)</t>
  </si>
  <si>
    <t xml:space="preserve">De acuerdo al D.S. 018-2016 la Máxima Demanda Mensual y la Demanda Coincidente, debe determinarse dentro de las horas de punta del sistema, la misma que está vigente hasta abril 2017. </t>
  </si>
  <si>
    <t>GN La Isla</t>
  </si>
  <si>
    <t>C.T. Malacas 1</t>
  </si>
  <si>
    <t>(*) A partir del 02/02/2017 la empresa Duke Energy Egenor S en C por A. cambió de Razón Social a Orazul Energy Egenor S en C por A.</t>
  </si>
  <si>
    <t>GAS NATURAL</t>
  </si>
  <si>
    <t>TG01</t>
  </si>
  <si>
    <t>SKD1, MAN (1;3;4)</t>
  </si>
  <si>
    <t>Mes:</t>
  </si>
  <si>
    <t># Mes:</t>
  </si>
  <si>
    <t># Días:</t>
  </si>
  <si>
    <t>ENERO</t>
  </si>
  <si>
    <t>FEBRERO</t>
  </si>
  <si>
    <t>MARZO</t>
  </si>
  <si>
    <t>ABRIL</t>
  </si>
  <si>
    <t>MAYO</t>
  </si>
  <si>
    <t>JUNIO</t>
  </si>
  <si>
    <t>JULIO</t>
  </si>
  <si>
    <t>AGOSTO</t>
  </si>
  <si>
    <t>SETIEMBRE</t>
  </si>
  <si>
    <t>OCTUBRE</t>
  </si>
  <si>
    <t>NOVIEMBRE</t>
  </si>
  <si>
    <t>DICIEMBRE</t>
  </si>
  <si>
    <t xml:space="preserve"> AGUA </t>
  </si>
  <si>
    <t xml:space="preserve"> CA </t>
  </si>
  <si>
    <t xml:space="preserve"> D2 </t>
  </si>
  <si>
    <t xml:space="preserve"> GN AGUAYTÍA </t>
  </si>
  <si>
    <t xml:space="preserve"> GN CAMISEA </t>
  </si>
  <si>
    <t xml:space="preserve"> GN MALACAS </t>
  </si>
  <si>
    <t xml:space="preserve"> GN LA ISLA </t>
  </si>
  <si>
    <t xml:space="preserve"> AGUA RER</t>
  </si>
  <si>
    <t xml:space="preserve"> BG </t>
  </si>
  <si>
    <t xml:space="preserve"> BZ </t>
  </si>
  <si>
    <t xml:space="preserve"> SOLAR </t>
  </si>
  <si>
    <t xml:space="preserve"> EOLICO </t>
  </si>
  <si>
    <t xml:space="preserve"> R500 </t>
  </si>
  <si>
    <t xml:space="preserve"> R6 </t>
  </si>
  <si>
    <t>Total Produc</t>
  </si>
  <si>
    <t>Año Anterior</t>
  </si>
  <si>
    <t>PARTICIPACION ACUM. 2017</t>
  </si>
  <si>
    <t>GN Camisea</t>
  </si>
  <si>
    <t>GN Aagyatía, Malacas, La isla</t>
  </si>
  <si>
    <t>Diesel</t>
  </si>
  <si>
    <t>Residual</t>
  </si>
  <si>
    <t>%Participación</t>
  </si>
  <si>
    <t>EMPRESA DE GENERACION HUANZA</t>
  </si>
  <si>
    <t>AGUAS Y ENERGIA PERU</t>
  </si>
  <si>
    <t>Febrero</t>
  </si>
  <si>
    <t>fecha</t>
  </si>
  <si>
    <t>MD2017</t>
  </si>
  <si>
    <t>MD2016</t>
  </si>
  <si>
    <t>MD2015</t>
  </si>
  <si>
    <t>AGRO INDUSTRIAL PARAMONGA Total</t>
  </si>
  <si>
    <t>AGROAURORA S.A.C. Total</t>
  </si>
  <si>
    <t>CERRO DEL AGUILA S.A. Total</t>
  </si>
  <si>
    <t>CHINANGO S.A.C. Total</t>
  </si>
  <si>
    <t>ELECTRICA SANTA ROSA Total</t>
  </si>
  <si>
    <t>ELECTRICA YANAPAMPA SAC Total</t>
  </si>
  <si>
    <t>EMPRESA CONCESIONARIA ENERGIA LIMPIA SAC Total</t>
  </si>
  <si>
    <t>EMPRESA DE GENERACION ELECTRICA CANCHAYLLO SAC Total</t>
  </si>
  <si>
    <t>EMPRESA DE GENERACION ELECTRICA DE JUNIN Total</t>
  </si>
  <si>
    <t>EMPRESA DE GENERACION ELECTRICA RIO BAÑOS S.A.C. Total</t>
  </si>
  <si>
    <t>EMPRESA DE GENERACION HUALLAGA Total</t>
  </si>
  <si>
    <t>ENEL GENERACION PERU S.A.A. Total</t>
  </si>
  <si>
    <t>ENEL GENERACION PIURA S.A. Total</t>
  </si>
  <si>
    <t>ENERGÍA EÓLICA S.A. Total</t>
  </si>
  <si>
    <t>FENIX POWER PERÚ Total</t>
  </si>
  <si>
    <t>GENERADORA ENERGÍA DEL PERÚ Total</t>
  </si>
  <si>
    <t>GTS MAJES S.A.C Total</t>
  </si>
  <si>
    <t>GTS REPARTICION S.A.C. Total</t>
  </si>
  <si>
    <t>HIDROCAÑETE S.A. Total</t>
  </si>
  <si>
    <t>HIDROELECTRICA HUANCHOR S.A.C. Total</t>
  </si>
  <si>
    <t>INFRAESTRUCTURA Y ENERGIAS DEL PERU Total</t>
  </si>
  <si>
    <t>KALLPA GENERACION Total</t>
  </si>
  <si>
    <t>MAJA ENERGIA S.A.C. Total</t>
  </si>
  <si>
    <t>MINERA CERRO VERDE Total</t>
  </si>
  <si>
    <t>MOQUEGUA FV S.A.C. Total</t>
  </si>
  <si>
    <t>ORAZUL ENERGY Total</t>
  </si>
  <si>
    <t>PARQUE EOLICO MARCONA S.R.L. Total</t>
  </si>
  <si>
    <t>PARQUE EOLICO TRES HERMANAS S.A.C. Total</t>
  </si>
  <si>
    <t>SAMAY I S.A. Total</t>
  </si>
  <si>
    <t>AGUAS Y ENERGIA PERU Total</t>
  </si>
  <si>
    <t>EMPRESA DE GENERACION HUANZA Total</t>
  </si>
  <si>
    <t xml:space="preserve">PANAMERICANASOLAR SAC. </t>
  </si>
  <si>
    <t>PETRAMAS Total</t>
  </si>
  <si>
    <t>PLANTA DE RESERVA FRIA DE GENERACIONDE ETEN S.A.</t>
  </si>
  <si>
    <t>PLANTA DE RESERVA FRIA DE GENERACIONDE ETEN S.A. Total</t>
  </si>
  <si>
    <t xml:space="preserve">SINERSA </t>
  </si>
  <si>
    <t xml:space="preserve">HIDROELECTRICA SANTA CRUZ </t>
  </si>
  <si>
    <t>L. CANCHAYLLO - Der. AZULCOCHA - LINEA L-6647 A</t>
  </si>
  <si>
    <t>L. SAN GABÁN II - MAZUCO - LINEA L-1014</t>
  </si>
  <si>
    <t>L. POMACOCHA - CARHUAMAYO - LINEA L-2294</t>
  </si>
  <si>
    <t>C.T. PARAMONGA - GT TV-01</t>
  </si>
  <si>
    <t>SOUTHERN PERU CC</t>
  </si>
  <si>
    <t>L. SURIRAY - COTARUSE - LINEA L-2059</t>
  </si>
  <si>
    <t>ATN 1 S.A.</t>
  </si>
  <si>
    <t>L. TINTAYA NUEVA - CONSTANCIA - LINEA L-2024</t>
  </si>
  <si>
    <t>S.E. HUACHIPA - BARRA BARRA-60KV</t>
  </si>
  <si>
    <t>L. ARES - HUANCARAMA - LINEA L-6017</t>
  </si>
  <si>
    <t xml:space="preserve">LINEA DE TRANSMISION          </t>
  </si>
  <si>
    <t>GENERADOR TERMOELÉCTRICO</t>
  </si>
  <si>
    <t>BARRA</t>
  </si>
  <si>
    <t>TIPO</t>
  </si>
  <si>
    <t>C.H. LA JOYA</t>
  </si>
  <si>
    <t>C.H. POECHOS II</t>
  </si>
  <si>
    <t xml:space="preserve">C.H. PURMACANA </t>
  </si>
  <si>
    <t>C.H. PÍAS</t>
  </si>
  <si>
    <t>C.H. RONCADOR</t>
  </si>
  <si>
    <t>C.H. NUEVA IMPERIAL</t>
  </si>
  <si>
    <t>C.H. HUASAHUASI I</t>
  </si>
  <si>
    <t>C.H. HUASAHUASI II</t>
  </si>
  <si>
    <t>C.H. SANTA CRUZ I</t>
  </si>
  <si>
    <t>C.H. SANTA CRUZ II</t>
  </si>
  <si>
    <t>Eólica</t>
  </si>
  <si>
    <t>C.S. MOQUEGUA FV</t>
  </si>
  <si>
    <t>C.S. TACNA SOLAR</t>
  </si>
  <si>
    <t>C.S. MAJES</t>
  </si>
  <si>
    <t>C.S. REPARTICIÓN</t>
  </si>
  <si>
    <t>C.TB. HUAYCOLORO</t>
  </si>
  <si>
    <t>C.T. LA GRINGA V</t>
  </si>
  <si>
    <t>C.T. PARAMONGA</t>
  </si>
  <si>
    <t>Producción (GWh)</t>
  </si>
  <si>
    <t>Factor de planta</t>
  </si>
  <si>
    <t>C.S. PANAMERICANA</t>
  </si>
  <si>
    <t>(*) Se denomina RER a los Recursos Energéticos Renovables (biomasa, eólica, solar, geotérmica, mareomotriz), e hidroléctricas cuya capacidad instalada no sobrepase los 20 MW, según D.L. N° 1002</t>
  </si>
  <si>
    <t>L. SANTA ROSA N. - CHAVARRÍA</t>
  </si>
  <si>
    <t>L. VENTANILLA - ZAPALLAL</t>
  </si>
  <si>
    <t>S.E. INDEPENDENCIA</t>
  </si>
  <si>
    <t>L-2003</t>
  </si>
  <si>
    <t>T3-261  T4-261</t>
  </si>
  <si>
    <t>L-2242  L-2243</t>
  </si>
  <si>
    <t>10</t>
  </si>
  <si>
    <t>12</t>
  </si>
  <si>
    <t>17</t>
  </si>
  <si>
    <t>RUNATULLO III</t>
  </si>
  <si>
    <t>LAS PIZARRAS</t>
  </si>
  <si>
    <t>RUNATULLO II</t>
  </si>
  <si>
    <t>PÍAS</t>
  </si>
  <si>
    <t>CARHUAQUERO IV</t>
  </si>
  <si>
    <t>RUCUY</t>
  </si>
  <si>
    <t>HUASAHUASI II</t>
  </si>
  <si>
    <t>CAÑA BRAVA</t>
  </si>
  <si>
    <t>LA JOYA</t>
  </si>
  <si>
    <t>RONCADOR</t>
  </si>
  <si>
    <t>NUEVA IMPERIAL</t>
  </si>
  <si>
    <t>CANCHAYLLO</t>
  </si>
  <si>
    <t>YANAPAMPA</t>
  </si>
  <si>
    <t>POECHOS II</t>
  </si>
  <si>
    <t xml:space="preserve">PURMACANA </t>
  </si>
  <si>
    <t>TRES HERMANAS</t>
  </si>
  <si>
    <t>MARCONA</t>
  </si>
  <si>
    <t>CUPISNIQUE</t>
  </si>
  <si>
    <t>TALARA</t>
  </si>
  <si>
    <t>TACNA SOLAR</t>
  </si>
  <si>
    <t>PANAMERICANA</t>
  </si>
  <si>
    <t>MOQUEGUA FV</t>
  </si>
  <si>
    <t>MAJES</t>
  </si>
  <si>
    <t>REPARTICIÓN</t>
  </si>
  <si>
    <t>LA GRINGA V</t>
  </si>
  <si>
    <t>MAPLE ETANOL</t>
  </si>
  <si>
    <t>HUAYCOLORO</t>
  </si>
  <si>
    <t>AGROAURORA</t>
  </si>
  <si>
    <t>SANTA ROSA</t>
  </si>
  <si>
    <t>CERRO VERDE</t>
  </si>
  <si>
    <t>IYEPSA</t>
  </si>
  <si>
    <t>ECELIM</t>
  </si>
  <si>
    <t>HIDROCAÑETE</t>
  </si>
  <si>
    <t>MAJA</t>
  </si>
  <si>
    <t>GEPSA</t>
  </si>
  <si>
    <t>AIPSA</t>
  </si>
  <si>
    <t>AYEPSA</t>
  </si>
  <si>
    <t>RIO BAÑOS</t>
  </si>
  <si>
    <t>ENERGÍA EÓLICA</t>
  </si>
  <si>
    <t>SANTA CRUZ</t>
  </si>
  <si>
    <t>ENEL PIURA</t>
  </si>
  <si>
    <t>SAMAY I</t>
  </si>
  <si>
    <t>CHINANGO</t>
  </si>
  <si>
    <t>CERRO DEL AGUILA</t>
  </si>
  <si>
    <t>HUALLAGA</t>
  </si>
  <si>
    <t>KALLPA</t>
  </si>
  <si>
    <t>GTS MAJES</t>
  </si>
  <si>
    <t>GTS REPARTICION</t>
  </si>
  <si>
    <t>HUANCHOR</t>
  </si>
  <si>
    <t>ENEL GENERACION</t>
  </si>
  <si>
    <t>ENEL GENERACIÓN PIURA S.A.A.</t>
  </si>
  <si>
    <t>VARIACION
%</t>
  </si>
  <si>
    <t>Var 
(%)</t>
  </si>
  <si>
    <t>Potencia generada en el  SEIN</t>
  </si>
  <si>
    <t>Producción Total RER (*)</t>
  </si>
  <si>
    <t>Var (%)
2017/2016</t>
  </si>
  <si>
    <t>Var (%)
2016/2015</t>
  </si>
  <si>
    <t>Total Máxima Demanda</t>
  </si>
  <si>
    <t xml:space="preserve">• Máxima demanda mensual correspondiente a los periodos HFP y HP. </t>
  </si>
  <si>
    <t>POTENCIA GENERADA EN EL SEIN</t>
  </si>
  <si>
    <t>SOLAR</t>
  </si>
  <si>
    <t>EÓLICO</t>
  </si>
  <si>
    <t>VARIACIÓN (%)</t>
  </si>
  <si>
    <r>
      <rPr>
        <b/>
        <sz val="9"/>
        <rFont val="Arial"/>
        <family val="2"/>
      </rPr>
      <t>Nota:
 •</t>
    </r>
    <r>
      <rPr>
        <sz val="9"/>
        <rFont val="Arial"/>
        <family val="2"/>
      </rPr>
      <t xml:space="preserve">De acuerdo al D.S. 018-2016 la Máxima Demanda Mensual y la Demanda Coincidente, debe determinarse dentro de las horas de punta del sistema, la misma que está     </t>
    </r>
    <r>
      <rPr>
        <sz val="9"/>
        <color theme="0"/>
        <rFont val="Arial"/>
        <family val="2"/>
      </rPr>
      <t>_</t>
    </r>
    <r>
      <rPr>
        <sz val="9"/>
        <rFont val="Arial"/>
        <family val="2"/>
      </rPr>
      <t>vigente hasta abril 2017.
 •Los valores de potencia generada corresponden a los registrados en los bornes de generación</t>
    </r>
  </si>
  <si>
    <r>
      <t xml:space="preserve">(*) A partir del 02/02/2017 la empresa Duke Energy Egenor S en C por A. cambió de Razón Social a Orazul Energy Egenor S en C por A.
 •De acuerdo al D.S. 018-2016 la Máxima Demanda Mensual y la Demanda Coincidente, debe determinarse dentro de las horas de punta del sistema, la misma que está     </t>
    </r>
    <r>
      <rPr>
        <sz val="10"/>
        <color theme="0"/>
        <rFont val="Calibri Light"/>
        <family val="2"/>
      </rPr>
      <t>_</t>
    </r>
    <r>
      <rPr>
        <sz val="10"/>
        <rFont val="Calibri Light"/>
        <family val="2"/>
      </rPr>
      <t>vigente hasta abril 2017.
 •Los valores de máxima demanda corresponden a los registrados en los bornes de generación</t>
    </r>
  </si>
  <si>
    <t>Gas Natural de La Isla</t>
  </si>
  <si>
    <t>Marzo</t>
  </si>
  <si>
    <t>EMPRESA ELÉCTRICA AGUA AZUL S.A.</t>
  </si>
  <si>
    <t>Agua</t>
  </si>
  <si>
    <t>Turbina Francis</t>
  </si>
  <si>
    <t>C.H. Potrero</t>
  </si>
  <si>
    <t>G1 ; G2</t>
  </si>
  <si>
    <t>29.04.2017</t>
  </si>
  <si>
    <t>R500</t>
  </si>
  <si>
    <t>Turbina a vapor</t>
  </si>
  <si>
    <t>CATKATO</t>
  </si>
  <si>
    <t>TG2</t>
  </si>
  <si>
    <t>TV3</t>
  </si>
  <si>
    <t>17.04.2017</t>
  </si>
  <si>
    <t xml:space="preserve"> POTENCIA INSTALADA A ABRIL  2016 (MW)</t>
  </si>
  <si>
    <t xml:space="preserve"> POTENCIA INSTALADA A ABRIL  2017 (MW)</t>
  </si>
  <si>
    <t>Generación Acumulada de enero a abril</t>
  </si>
  <si>
    <t>POTRERO</t>
  </si>
  <si>
    <t>ABRIL 2017</t>
  </si>
  <si>
    <t>ABRIL 2016</t>
  </si>
  <si>
    <t>Potencia efectiva al 30/04/217 (MW)</t>
  </si>
  <si>
    <t>ACUMULADO AL 30/04/2017</t>
  </si>
  <si>
    <t>ACUMULADO AL 30/04/2016</t>
  </si>
  <si>
    <t>EGEJUNIN</t>
  </si>
  <si>
    <t>HUANZA</t>
  </si>
  <si>
    <t>AGUA AZUL</t>
  </si>
  <si>
    <t>RIO DOBLE</t>
  </si>
  <si>
    <t>FENIX</t>
  </si>
  <si>
    <t>ORAZUL</t>
  </si>
  <si>
    <t>PANAMERICANA  SOLAR</t>
  </si>
  <si>
    <t>PE MARCONA</t>
  </si>
  <si>
    <t>PE TRES HERMANAS</t>
  </si>
  <si>
    <t>Máxima Demanda en el periodo  enero a abril</t>
  </si>
  <si>
    <t>(*) Información correspondiente a los valores emitidos en los IEOD´s</t>
  </si>
  <si>
    <t>TRANSFORMADOR</t>
  </si>
  <si>
    <t xml:space="preserve"> • Con relación al número de interrupciones en transformadores, 15 evento corresponden a rechazos manuales de carga en las SS.EE. Huachipa, Ñaña y Santa clara (20,7 GWh).</t>
  </si>
  <si>
    <t>Desconectó la línea L-1113 (Nepeña - Casma) de 138 kV, por falla. De acuerdo con lo informado por Hidrandina, titular de la línea, la falla se produjo por acto vandálico encontrándose entre las estructuras N°134 y 135 una soga cortocircuitando las fases "R" y "S". Como consecuencia se interrumpió el suministro de la S.E. Casma con 3,59 MW. A las 07:15 h, se conectó la línea L-1113 y se procedió a normalizar el suministro interrumpido.</t>
  </si>
  <si>
    <t>El CCO-COES coordinó con las empresas LUZ DEL SUR, ENGIE, ELECTROPERÚ, COELVISAC, ELÉCTRICA SANTA ROSA, ENEL, STATKRAFT y KALLPA el rechazo manual de carga de los usuarios libres de las subestaciones Huachipa, Ñaña y Santa Clara, con un total de 30,00 MW, debido a la sobrecarga de las líneas L-657 (Santa Rosa Antigua - Huachipa) de 60 kV y L-656 (Huachipa - Santa Clara) de 60 kV. A las 09:08 h, los usuarios libres iniciaron la reducción de carga alcanzando un total de 14,11 MW. A las 17:58 h, el CCO-COES coordinó con los usuarios libres disminuir el rechazo manual de carga a un total de 10,00 MW. A las 18:00 h, los usuarios libres redujeron el rechazo de carga a 7,97 MW. A las 21:00 h, el CCO-COES coordinó con los centros de control de las empresas en mención finalizar el rechazo manual de carga.</t>
  </si>
  <si>
    <t>Desconectó la línea L-6001 (Combapata - Sicuani) de 66 kV, por falla bifásica a tierra en las fases "RT", debido a fuertes vientos y descargas atmosféricas en el sector de Sicuani, según lo informado por ELECTRO SUR ESTE, titular de la línea. Como consecuencia se interrumpió el suministro de la S.E. Sicuani con 2,05 MW. A las 14:10 h, se conectó la línea L-6001 y se inició el restablecimiento de los suministros interrumpidos.</t>
  </si>
  <si>
    <t>Desconectó la unidad TV-01 de la C.T. Paramonga cuando generaba 8 MW y operaba en sistema aislado con la S.E. AIPSA, cuya causa no fue informada por AIPSA, titular de la unidad. La desconexión de la unidad TV-01 se produjo en el momento en el que se intentó sincronizar con el SEIN. Como consecuencia se interrumpió el suministro de la S.E. Aipsa, con un total de 8,00 MW aproximadamente A las 21:23 h, sincronizó la unidad TV-01 con el SEIN.</t>
  </si>
  <si>
    <t>L. GUADALUPE - CUPISNIQUE - LINEA L-2170</t>
  </si>
  <si>
    <t>Desconectó la línea L-2170 (Guadalupe - Cupisnique) de 220 kV, por falla debido a la caída de la torre N° 72, debido al desborde del río Jequetepeque en la zona del puente Libertad, originado por intensas lluvias, según lo informado por la empresa ENERGÍA EÓLICA, titular de la línea. Como consecuencia desconectó la C.E. Cupisnique con una generación de 48,85 MW. Asimismo, el usuario libre Cementos Pacasmayo reportó disminución de carga en 0,22 MW. A las 22:35 h, se coordinó la normalización de carga de Cementos Pacasmayo. La línea L-2170 continúa fuera de servicio.</t>
  </si>
  <si>
    <t>Desconectó la línea L-6024/6025/6026 (Azángaro - Putina - Ananea - Huancané) de 60 KV por falla. De acuerdo con lo informado por ELECTROPUNO, titular de la línea, la falla se produjo por fuertes nevadas en la zona de Putina-Ananea. Como consecuencia, se interrumpió el suministro de las subestaciones Ananea y Huancané, con un total de 4,09 MW. A las 07:03 h, el CC-EPU declaró al CCO-COES disponible la línea L-6024/6025/6026. A las 07:10 h, se conectó la línea L-6024/6025/6026, con lo cual se inició el restablecimiento del suministro interrumpido.</t>
  </si>
  <si>
    <t>Desconectaron las líneas L-6024/L-6025/L-6026 (Azángaro - Putina - Ananea - Huancané) de 60 kV, por falla debido a descargas atmosféricas en la zona de Putina, según lo informado por ELECTROPUNO, titular de la línea. Como consecuencia se interrumpió el suministro de las subestaciones Ananea y Huancané con un total de 4,62 MW. A las 14:01 h, se energizaron las líneas L-6024/L-6025/L-6026 desde la S.E. Azángaro y se procedió a recuperar los suministros interrumpidos.</t>
  </si>
  <si>
    <t>Desconectó la línea L-6021 (Azángaro - Antauta) de 60 kV, por falla debido a descargas atmosféricas en la zona de Azángaro, según lo informado por ELECTROPUNO, titular de la línea. Como consecuencia se interrumpió el suministro de la S.E. Antauta con un total de 0,81 MW. A las 15:53 h, se conectó la línea L-6021 y se procedió a normalizar el suministro interrumpido.</t>
  </si>
  <si>
    <t>L. PUNO - POMATA - ILAVE - LINEA L-6027</t>
  </si>
  <si>
    <t>Desconectó la línea L-6027 (Puno - Ilave - Pomata) de 60 kV, por falla debido a descargas atmosféricas y vientos en la zona de Juli, según lo informado por ELECTROPUNO, titular de la línea. Como consecuencia se interrumpió el suministro de las subestaciones de Pomata e Ilave con un total de 3,25 MW. A las 17:19 h, se conectó la línea L-6027 y se inició el restablecimiento del suministro interrumpido.</t>
  </si>
  <si>
    <t>S.E. SAN LUIS - SSEE SS.EE</t>
  </si>
  <si>
    <t>La minera Cerro Verde redujo carga en 43,84 MW en la S.E. San Luis por actuación de sus protecciones propias de mínima tensión, se registró disminución de tensión hasta 420 kV y 184 kV en las SS.EE. San José y San Luis, respectivamente. Asimismo, desconectaron los filtros armónicos (2da armónica) de la S.E. San Luis, por actuación de su protección de sobrecorriente. Previamente se realizó la energización del autotransformador AUT-5671 de 500/220 kV de la S.E. Montalvo. A las 17:28 h, el CCO-COES autorizó la normalización de la carga.</t>
  </si>
  <si>
    <t>Desconectó la línea L-2059 (Suriray - Cotaruse Ampliación) de 220 kV, por falla bifásica a tierra en las fases "RS", localizada a 153,11 km de la S.E. Cotaruse, debido a descargas atmosféricas en la zona, según lo informado por TRANSMANTARO, titular de la línea. Como consecuencia minera Las Bambas redujo carga de 137,00 MW a 110,50 MW, por actuación de sus protecciones propias. A las 20:05 h, el CCO-COES coordinó con el CC-BAM recuperar su carga reducida. A las 20:14 h, se conectó la  línea L-2059.</t>
  </si>
  <si>
    <t>El CCO-COES coordinó con las empresas LUZ DEL SUR, ENGIE, ELECTROPERÚ, COELVISAC, ELÉCTRICA SANTA ROSA, ENEL, STATKRAFT y KALLPA el rechazo manual de carga de los usuarios libres de las subestaciones Huachipa, Ñaña y Santa Clara, con un total de 25,00 MW, debido a la sobrecarga de las líneas L-657 (Santa Rosa Antigua - Huachipa) de 60 kV y L-656 (Huachipa - Santa Clara) de 60 kV. A las 08:00 h, los usuarios libres iniciaron la reducción de carga alcanzando un total de 27,25 MW. A las 18:00 h, el CCO-COES coordinó con los usuarios libres disminuir el rechazo manual de carga a un total de 15,00 MW. A las 18:15 h, los usuarios libres redujeron el rechazo de carga a 2,07 MW. A las 20:35 h, el CCO-COES  inicio las coordinaciones con los centros de control de las empresas en mención, para finalizar el rechazo manual de carga.</t>
  </si>
  <si>
    <t>Se produjo recierre no exitoso en la fase "T" de la línea L-2024 (Tintaya Nueva - Constancia) de 220 kV en la S.E. Constancia 220 kV, por posibles descargas atmosféricas, según lo informado por ATN 1, titular de la línea. Fue recierre exitoso en la S.E. Tintaya Nueva y no exitoso en la S.E. Constancia. Como consecuencia se interrumpió los suministros de la Minera Constancia con un total de 44,30 MW, aproximadamente. A las 12:43 h, se conectó la línea L-2024 en la S.E. Constancia con lo cual se inició el restablecimiento del suministro interrumpido.</t>
  </si>
  <si>
    <t>L. CACHIMAYO - DOLORESPATA - LINEA L-1003</t>
  </si>
  <si>
    <t>Se produjo la reducción de carga del usuario libre Industrias Cachimayo de 24,70 MW a 21,40 MW, por actuación de sus protecciones propias, luego de energizar la línea L-1003 desde la S.E. Dolorespata. La línea L-1003 se encontraba desconectada por mantenimiento programado. A las 13:15 h, se coordinó recuperar la carga interrumpida.</t>
  </si>
  <si>
    <t>Abrieron los interruptores IN-06 e IN-05 de 69 kV de las celdas CL-6601 y CL-6647 en la S.E. Canchayllo; respectivamente, por probable falla en la línea L-6647 (Canchayllo - Azulcocha - Chumpe) de 69 kV, según lo informado por STATKRAFT, titular de las líneas. La empresa EGECSAC titular de la S.E. Canchayllo, informó como causa de la falla, las descargas atmosféricas. Asimismo, quedaron fuera de servicio el grupo G2 de la C.H. Canchayllo y la línea L-6647. Cabe mencionar que la línea L-6601 (Oroya Nueva - Pachacayo - Canchayllo) de 69 kV quedo energizado desde la S.E. Oroya Nueva. Como consecuencia se interrumpió el suministro de las subestaciones Chumpe y Azulcocha, con un total de 7,75 MW. A las 14:12 h, se cerró el interruptor IN-06, con lo cual se energizaron la S.E. Canchayllo y la línea L-6647, iniciándose la normalización de los suministros interrumpidos.</t>
  </si>
  <si>
    <t>ETENORTE</t>
  </si>
  <si>
    <t>L. CHIMBOTE 1 - HUALLANCA - LINEA L-1104</t>
  </si>
  <si>
    <t>Recierre trifásico no exitoso de la línea L-1104 (Chimbote 1 - Huallanca) de 138 kV, por falla monofásica a tierra en la fase "R", localizada a 8,9 km de la S.E. Chimbote 1, debido a probables descargas atmosféricas, lluvias, vientes y contaminación ambiental, según lo informado por ORAZUL ENERGY, titular de la línea. Como consecuencia el usuario libre SIDER PERÚ redujo su carga de 46,90 MW a 30,90 MW por activación de sus protecciones propias. A las 15:31 h, el CCO-COES se coordinó con el CC-SID recuperar su suministro reducido. A las 17:55 h, el CC-ETN declaró al CCO-COES disponible la línea L-1104. A las 17:57 h, se conectó la línea L-1104.</t>
  </si>
  <si>
    <t>El CCO-COES coordinó con las empresas LUZ DEL SUR, ENGIE, ELECTROPERÚ, COELVISAC, ELÉCTRICA SANTA ROSA, ENEL, STATKRAFT y KALLPA el rechazo manual de carga de los usuarios libres de las subestaciones Huachipa, Ñaña y Santa Clara, con un total de 30,00 MW, debido a la sobrecarga de las líneas L-657 (Santa Rosa Antigua - Huachipa) de 60 kV y L-656 (Huachipa - Santa Clara) de 60 kV. A las 08:09 h, los usuarios libres iniciaron la reducción de carga alcanzando un total de 29,81 MW. A las 18:04 h, el CCO-COES coordinó con los usuarios libres disminuir el rechazo manual de carga a un total de 23,00 MW. A las 18:05 h, los usuarios libres redujeron el rechazo de carga a 9,52 MW. A las 21:02 h, el CCO-COES  inicio las coordinaciones con los centros de control de las empresas en mención, para finalizar el rechazo manual de carga</t>
  </si>
  <si>
    <t>Desconectó la línea L-6021 (Azángaro - Antauta) de 60 kV por falla. De acuerdo con lo informado por ELECTROPUNO, titular de la línea, la falla se produjo por descargas atmosférica en la zona de Azángaro. Como consecuencia se interrumpió el suministro de la S.E. Antauta, con un total de 0,74 MW. A las 14:32 h, se energizó  la línea L-6021 y se procedió a recuperar los suministros interrumpidos.</t>
  </si>
  <si>
    <t>Desconectó la línea L-2294 (Pomacocha - Carhuamayo) de 220 kV, por falla trifásica, localizada a 31,1 km de la S.E. Pomacocha y 77,5 km de la S.E. Carhuamayo, debido a mal clima y descargas atmosféricas en la zona, según lo informado por TRANSMANTARO, titular de la línea. Como consecuencia la MINERA CHINALCO redujo su carga en 60,81 MW. A las 19:22 h, el CCO-COES  coordinó con el CC-CHN recuperar la totalidad de su suministro reducido. A las 20:50 h, se conectó la línea L-2294.</t>
  </si>
  <si>
    <t>El CCO-COES coordinó con las empresas LUZ DEL SUR, ENGIE, ELECTROPERÚ, COELVISAC, ELÉCTRICA SANTA ROSA, ENEL, STATKRAFT y KALLPA el rechazo manual de carga de los usuarios libres de las subestaciones Huachipa, Ñaña y Santa Clara, con un total de 32,00 MW, debido a la sobrecarga de las líneas L-657 (Santa Rosa Antigua - Huachipa) de 60 kV y L-656 (Huachipa - Santa Clara) de 60 kV. A las 08:17 h, los usuarios libres iniciaron la reducción de carga alcanzando un total de 29,98 MW. A las 18:03 h, el CCO-COES coordinó con los usuarios libres disminuir el rechazo manual de carga a un total de 25,00 MW. A las 18:06 h, los usuarios libres redujeron el rechazo de carga a 11,82 MW. A las 21:52 h, el CCO-COES  inicio las coordinaciones con los centros de control de las empresas en mención, para finalizar el rechazo manual de carga.</t>
  </si>
  <si>
    <t>Desconectó la línea L-6024/L-6025/L-6026 (Azángaro - Huancané - Ananea) de 60 kV por falla. De acuerdo con lo informado por ELECTROPUNO, titular de la línea, la falla se produjo por descargas atmosféricas en la zona de Ananea. Como consecuencia se interrumpió los suministros de las subestaciones Ananea y Hunacané, con un total de 7,13 MW. A las 14:58 h, se energizó la línea L-6024/L-6025/L-6026 y se inició el restablecimiento de los suministros interrumpidos.</t>
  </si>
  <si>
    <t>Desconectó la línea L-6017 (Ares - Huancarama) de 60 KV, por falla monofásica a tierra en la fase "R", cuya causa no fue informada por Minera Buenaventura, titular de la línea. Como consecuencia se interrumpió los suministros de las subestaciones  Huancarama y Chipmo, con un total de 13,72 MW, aproximadamente. A las 16:26 h, se conectó la línea L-6017 y se procedió a recuperar la carga interrumpida.</t>
  </si>
  <si>
    <t>Desconectó la línea L-6021 (Azángaro- Antauta) de 60 kV por falla. De acuerdo con lo informado por ELECTROPUNO, titular de la línea, la falla se produjo por descargas atmosféricas en la zona de Antauta. Como consecuencia se interrumpió la carga de la SE. Antauta, con un total de 1,07 MW. A las 17:17 h, el CC-EPU declaró al CCO-COES disponible la línea L-6021. A las 17:21 h, se energizó la línea L-6021 y se procedió a recuperar la carga interrumpida.</t>
  </si>
  <si>
    <t>Desconectó la línea L-1014 (San Gabán - Mazuco) de 138 kV, por falla bifásica a tierra entre las fases "R" y "T", localizada a 21,45 km de la S.E. San Gabán, debido a descargas atmosféricas, según lo informado por Electro Sur Este, titular de la línea. Como consecuencia quedó fuera de servicio la línea L-1015 (Mazuco - Puerto Maldonado) de 138 kV y se interrumpió los suministros de Mazuco y Puerto Maldonado con un total de 9,70 MW. A las 00:13 h y 00:19 h, se conectaron las líneas L-1014 y L-1015, respectivamente; procediendo a normalizar las cargas interrumpidas.</t>
  </si>
  <si>
    <t>El CCO-COES coordinó con las empresas LUZ DEL SUR, ENGIE, ELECTROPERÚ, COELVISAC, ELÉCTRICA SANTA ROSA, ENEL, STATKRAFT y KALLPA el rechazo manual de carga de los usuarios libres de las subestaciones Huachipa, Ñaña y Santa Clara, con un total de 30,00 MW, debido a la sobrecarga de las líneas L-657 (Santa Rosa Antigua - Huachipa) de 60 kV y L-656 (Huachipa - Santa Clara) de 60 kV. A las 08:00 h, los usuarios libres iniciaron la reducción de carga alcanzando un total de 29,80 MW. A las 18:01 h, el CCO-COES coordinó con los usuarios libres disminuir el rechazo manual de carga a un total de 23,00 MW. A las 18:07 h, los usuarios libres redujeron el rechazo de carga a 5,24 MW. A las 21:32 h, el CCO-COES  inicio las coordinaciones con los centros de control de las empresas en mención, para finalizar el rechazo manual de carga.</t>
  </si>
  <si>
    <t>S.E. PARAMONGA EXISTENTE - BARRA BARRA B 138kV</t>
  </si>
  <si>
    <t>Desconectó la barra de 138 kV de la S.E. Paramonga Existente (venía operando en configuración temporal de una sola barra), por activación del sistema de protección, debido a una falsa señal de activación de la protección 86T, originado por un cable de control que se encontraba a tierra (energizado) activando de esta manera el relé de disparo y bloqueo 86 de los transformadores TR1 y TR2, disparando de esta forma toda la subestación debido a la nueva configuración temporal. Este cable se dañó producto de la humedad debido a la inundación sufrida, según lo informado por STATKRAFT, titular de las instalaciones. Como consecuencia se interrumpió los suministros de las empresas Quimpac, Municipalidad de Pativilca y Emsemsa, con un total de 27,90 MW. Asimismo, Agroindustrial Paramonga redujo su carga de 5,90 MW hasta 2,70 MW y se quedó operando en sistema aislado con la unidad TV-01 de la C.T. Paramonga. La línea L-1101/L-1102 (bypass) quedó energizado en vacío desde la S.E. Paramonga Nueva. Cabe indicar que la C.H. Cahua se encontraba fuera de servicio por alta concentración de sólidos. A las 09:35 h, Agroindustrial Paramonga recuperó 100% de su carga reducida, en sistema aislado con la TV-01 de Paramonga. A las 10:36 h se energizó la barra de 138 kV de la S.E. Paramonga Existente y se inició el restablecimiento del suministro interrumpido. A las 10:58 h, se energizó la línea L-1033 (Paramonga Existente - Cahua) de 138 kV. A las 11:21 h, sincronizó el sistema aislado Aipsa con el SEIN.</t>
  </si>
  <si>
    <t>L. TABLAZO-ARENAL - LINEA L-6663</t>
  </si>
  <si>
    <t>Desconectó la línea L-6660 (Tablazo - Paita) de 60 kV, por falla monofásica a tierra en la fase "R", localizada a 20,2 km de la S.E. Tablazo, cuya causa no fue informada por Electro Nor Oeste, titular de la línea. Como consecuencia se interrumpió los suministros de la S.E. El Arenal, con un total 4,00 MW. A las 07:38 h, se conectó la línea L-6662B (La Huaca - El Arenal) de 60 kV y a las 07:42 h, se normalizó los suministros interrumpidos en la S.E. El Arenal. A las 08:06 h, se conectó la línea L-6660.</t>
  </si>
  <si>
    <t>El CCO-COES coordinó con las empresas LUZ DEL SUR, ENGIE, ELECTROPERÚ, COELVISAC, ELÉCTRICA SANTA ROSA, ENEL, STATKRAFT y KALLPA el rechazo manual de carga de los usuarios libres de las subestaciones Huachipa, Ñaña y Santa Clara, con un total de 30,00 MW, debido a la sobrecarga de las líneas L-657 (Santa Rosa Antigua - Huachipa) de 60 kV y L-656 (Huachipa - Santa Clara) de 60 kV. A las 08:19 h, los usuarios libres iniciaron la reducción de carga alcanzando un total de 28,19 MW. A las 18:02 h, el CCO-COES coordinó con los usuarios libres disminuir el rechazo manual de carga a un total de 5,00 MW. A las 18:02 h, los usuarios libres redujeron el rechazo de carga a un total 5,08 MW. A las 21:41 h, el CCO-COES  inicio las coordinaciones con los centros de control de las empresas en mención, para finalizar el rechazo manual de carga.</t>
  </si>
  <si>
    <t>Desconectó la línea L-6024/6025/6026 (Azángaro - Putina - Ananea - Huancané) de 60 KV por falla. De acuerdo con lo informado por ELECTROPUNO, titular de la línea, la falla se produjo por descargas atmosféricas en la zona Putina-Ananea. Como consecuencia, se interrumpió el suministro de las subestaciones Ananea y Huancané, con un total de 8,14 MW. A las 13:50 h, se energizó la línea L-6024/6025/6026, con lo cual se inició el restablecimiento del suministro interrumpido.</t>
  </si>
  <si>
    <t>ETESELVA</t>
  </si>
  <si>
    <t>L. TINGO MARÍA - VIZCARRA - LINEA L-2252</t>
  </si>
  <si>
    <t>Se produjo recierre exitoso monofásico en la fase "T" de la línea L-2252 (Tingo María - Vizcarra) de 220 kV, por una falla localizada a 21,30 km de la S.E. Vizcarra, debido a descargas atmosféricas en la zona, según lo informado por ETESELVA, titular de la línea. Los interruptores IN-2640 de la S.E. Tingo María e IN-2406 de la S.E. Vizcarra quedaron abiertos, cuyas causas no han sido informadas por ISA y MINERA ANTAMINA, titulares de los interruptores, respectivamente. Como consecuencia la Minera Antamina redujo su carga de 97,21 MW a 55,04 MW, por actuación de sus protecciones propias. A las 16:06 h, el CCO-COES coordinó con el CC-CMA recuperar la carga reducida. A las 16:11 h, se cerró el interruptor IN-2640.</t>
  </si>
  <si>
    <t>Desconectó la línea L-1014 (San Gabán II - Mazuco) de 138 kV, por falla bifásica a tierra en las fases "RT", localizada a 33,20 km de la S.E. San Gabán. De acuerdo con lo informado por ELECTRO SUR ESTE, titular de la línea, la falla se produjo por descargas atmosféricas en la zona de Mazuco. Como consecuencia se interrumpió el suministro de las subestaciones Mazuco y Puerto Maldonado, con un total de 11,80 MW. A las 22:45 h, el CC-ESE declaró al CCO-COES disponible la línea L-1014. A las 22:49 h, se energizó la línea L-1014 desde la S.E. San Gabán II y se inició el restablecimiento de los suministros interrumpidos.</t>
  </si>
  <si>
    <t>El CCO-COES coordinó con las empresas LUZ DEL SUR, ENGIE, ELECTROPERÚ, COELVISAC, ELÉCTRICA SANTA ROSA, ENEL, STATKRAFT y KALLPA el rechazo manual de carga de los usuarios libres de las subestaciones Huachipa, Ñaña y Santa Clara, con un total de 30,00 MW, debido a la sobrecarga de las líneas L-657 (Santa Rosa Antigua - Huachipa) de 60 kV y L-656 (Huachipa - Santa Clara) de 60 kV. A las 08:27 h, los usuarios libres iniciaron la reducción de carga alcanzando un total de 15,41 MW. A las 16:12 h, el CCO-COES coordinó con los usuarios libres disminuir el rechazo manual de carga a un total de 15,00 MW. A las 16:16 h, los usuarios libres redujeron el rechazo de carga a un total 4,20 MW. A las 17:40 h, el CCO-COES  inicio las coordinaciones con los centros de control de las empresas en mención, para finalizar el rechazo manual de carga.</t>
  </si>
  <si>
    <t>L. OROYA NUEVA - Der. PACHACAYO - LINEA L-6601 A</t>
  </si>
  <si>
    <t>Desconectó la línea L-6601 (Oroya Nueva - Derivación Pachacayo) de 69 kV, por falla bifásica a tierra a tierra entre las fases "S" y "T", ocasionada por descargas atmosféricas en la zona, según lo informado por STATKRAFT, titular de la línea. Como consecuencia desconectó la C.H. Canchayllo y se interrumpió el suministro de las subestaciones Chumpe, Pachacayo y Azulcocha, con un total de 7,70 MW. A las 17:35 h, el CC-STK energizó la línea L-6601 e inició el restablecimiento de los suministros interrumpidos. A las 17:53 h, sincronizó la C.H. Canchayllo con el SEIN.</t>
  </si>
  <si>
    <t>El CCO-COES coordinó con las empresas LUZ DEL SUR, ENGIE, ELECTROPERÚ, COELVISAC, ELÉCTRICA SANTA ROSA, ENEL, STATKRAFT y KALLPA el rechazo manual de carga de los usuarios libres de las subestaciones Huachipa, Ñaña y Santa Clara, con un total de 15,00 MW, debido a la sobrecarga de las líneas L-657 (Santa Rosa Antigua - Huachipa) de 60 kV y L-656 (Huachipa - Santa Clara) de 60 kV. A las 09:38 h, los usuarios libres iniciaron la reducción de carga alcanzando un total de 20,25 MW. A las 17:58 h, el CCO-COES coordinó con los usuarios libres disminuir el rechazo manual de carga a un total de 10,00 MW. A las 18:00 h, los usuarios libres redujeron el rechazo de carga a un total 6,41 MW. A las 22:00 h, el CCO-COES  inicio las coordinaciones con los centros de control de las empresas en mención, para finalizar el rechazo manual de carga.</t>
  </si>
  <si>
    <t>Desconectó la línea L-6024/6025/6026 (Azángaro - Putina - Ananea - Huancané) de 60 KV por falla. De acuerdo con lo informado por ELECTROPUNO, titular de la línea, la falla se produjo por descargas atmosféricas en la zona Putina. Como consecuencia, se interrumpió el suministro de las subestaciones Ananea y Huancané, con un total de 7,43 MW. A las 16:01 h, se energizó la línea L-6024/6025/6026, con lo cual se inició el restablecimiento del suministro interrumpido.</t>
  </si>
  <si>
    <t>Desconectó la línea L-6024/6025/6026 (Azángaro - Putina - Ananea - Huancané) de 60 KV por falla. De acuerdo con lo informado por ELECTROPUNO, titular de la línea, la falla se produjo por descargas atmosféricas en la zona Ananea. Como consecuencia, se interrumpió el suministro de las subestaciones Ananea y Huancané, con un total de 8,78 MW. A las 16:45 h, se energizó la línea L-6024/6025/6026, con lo cual se inició el restablecimiento del suministro interrumpido.</t>
  </si>
  <si>
    <t>Desconectó la línea L-6021 (Azángaro - Antauta) de 60 kV por falla. De acuerdo con lo informado por ELECTROPUNO, titular de la línea, la falla se produjo por descargas atmosféricas en la zona Azángaro. Como consecuencia se interrumpió el suministro de la S.E. Antauta, con un total de 0,98 MW. A las 17:48 h, se energizó la línea L-6021 y se procede a normalizar los suministros interrumpidos.</t>
  </si>
  <si>
    <t>Desconectó la línea L-6027 (Puno - Pomata - Ilave) de 60 kV por falla. De acuerdo con lo informado por ELECTROPUNO, titular de la línea, la falla se produjo por descargas atmosféricas en la zona de Puno e Ilave. Como consecuencia se interrumpió los suministros de las subestaciones Pomata e Ilave, con un total de 6,01 MW. A las 19:21 h, se energizó la línea L-6027 y se procede a normalizar la carga interrumpida.</t>
  </si>
  <si>
    <t>El CCO-COES coordinó con las empresas LUZ DEL SUR, ENGIE y KALLPA el rechazo manual de carga de los usuarios libres de las subestaciones Huachipa, Ñaña y Santa Clara, con un total de 15,00 MW, debido a la sobrecarga de las líneas L-657 (Santa Rosa Antigua - Huachipa) de 60 kV y L-656 (Huachipa - Santa Clara) de 60 kV. A las 08:40 h, los usuarios libres iniciaron la reducción de carga alcanzando un total de 8,24 MW. A las 18:06 h, el CCO-COES coordinó con los usuarios libres disminuir el rechazo manual de carga a un total de 10,00 MW. A las 18:10 h, los usuarios libres redujeron el rechazo de carga a un total 5,14 MW. A las 21:33 h, el CCO-COES  inicio las coordinaciones con los centros de control de las empresas en mención, para finalizar el rechazo manual de carga.</t>
  </si>
  <si>
    <t>El CCO-COES coordinó con las empresas LUZ DEL SUR, ENGIE y KALLPA el rechazo manual de carga de los usuarios libres de las subestaciones Huachipa, Ñaña y Santa Clara, con un total de 15,00 MW, debido a la sobrecarga de las líneas L-657 (Santa Rosa Antigua - Huachipa) de 60 kV y L-656 (Huachipa - Santa Clara) de 60 kV. A las 08:43 h, los usuarios libres iniciaron la reducción de carga alcanzando un total de 17,84 MW. A las 18:05 h, el CCO-COES coordinó con los usuarios libres disminuir el rechazo manual de carga a un total de 10,00 MW. A las 18:05 h, los usuarios libres redujeron el rechazo de carga a un total 4,68 MW. A las 21:43 h, el CCO-COES  inicio las coordinaciones con los centros de control de las empresas en mención, para finalizar el rechazo manual de carga.</t>
  </si>
  <si>
    <t>L. HUACHIPA - SANTA CLARA - LINEA L-656</t>
  </si>
  <si>
    <t>Desconectaron las líneas L-655 (Ñaña-Santa Clara) de 60 kV y L-656 (Santa Clara-Huachipa) de 60 kV por contacto de maquinaria de terceros, según lo informado por LUZ DEL SUR, titular de las líneas. Como consecuencia, se interrumpió los suministros de la S.E. Santa Clara, con un total de 27,20 MW. Las líneas quedaron fuera de servicio por inspección. A las 12:04 h, se conectó la línea L-655 de 60 kV y el CC-LDS inicio la recuperación de suministros de la S.E. Santa Clara. A las 13:08 h, se conectó la línea L-656 de 60 kV</t>
  </si>
  <si>
    <t>S.E. TINTAYA - TRAFO T43-11</t>
  </si>
  <si>
    <t>Desconectó el transformador T43-11 de 138/10,5 KV de la S.E. Tintaya, por falla en el pararrayos de la fase "S" del devanado de 10 kV. El sistema de protección activó la función diferencial (87T). Como consecuencia, se produjo la interrupción de suministros  en el lado de 10 kV (Yauri) de la S.E. Tintaya, con un total de 1,41 MW, aproximadamente. Asimismo se registró la desconexión del SVC-4. A las 07:28 h, el CC-REP energizó el transformador paralelo T67-11. A las 07:31 h, se energizó la barra 10 kV. A las 07:32 h, se recuperó la carga interrumpida y a las 07:35 h, se energizo el SVC-4. A las 12:50 h, se conectó el transformador T43-11.</t>
  </si>
  <si>
    <t>L. TINTAYA NUEVA - SOCABAYA - LINEA L-2023</t>
  </si>
  <si>
    <t>Desconectaron las líneas L-2022/L-2023 (Socabaya -Tintaya Nueva) de 220 kV cuando transmitían una potencia total de 111,32 MW, por falla bifásica a tierra entre las fases "RS", localizada a 5,3 km y 9,0 km de la S.E. Tintaya Nueva en las líneas L-2022 y L-2023, respectivamente.. De acuerdo con lo informado por TESUR, titular de las líneas, la falla se produjo por descargas atmosféricas en la zona. Como consecuencia, los usuarios libres Mineras Constancia y Antapaccay disminuyeron su carga, con un total de 99,83 MW. A las 17:46 h y 17:47 h, se autorizó a los usuarios libres Minera Antapaccay y Minera Constancia recuperar 5 MW a cada uno para evitar la sobrecarga del autotransformador AT-2 de 125 MVA y 220/138 kV de S.E. Tintaya Nueva. A las 17:54 h y 17:55 h, se conectaron las líneas L-2022 y L-2023, respectivamente. A las 17:57 h, el CCO-COES se coordinó con la Mineras Constancia y Antapaccay normalizar su carga al 100%.</t>
  </si>
  <si>
    <t>Desconectaron las líneas L-2059 (Cotaruse Ampliación - Suriray) de 220 kV, por falla bifásica a tierra entre las fases "R" y "S", localizada a 50,99 km de la S.E. Cotaruse y L-2060 (Cotaruse Ampliación - Nueva Abancay) de 220 kV por falla trifásica. De acuerdo con lo informado por TRANSMANTARO, titular de las líneas, las fallas en las líneas se produjeron por descargas atmosféricas en la zona. Como consecuencia, los usuarios libres: Minera Las Bambas e INCASA disminuyeron sus cargas de 139 MW a 29 MW y de 23,70 MW a 22,80 MW, respectivamente. Asimismo, desconectaron: el reactor R-23 de la S.E. Abancay Nueva, el grupo G4 de la C.H. Machupicchu y la C.H. Santa Teresa con una generación de 103,59 MW y 90,00 MW, respectivamente, por la activación de su esquema de desconexión automática de generación por la desconexión de las líneas L-2059 y L-2060. A las 19:04 h y 19:05 h, se autorizó a la Minera Las Bambas e INCASA normalizar su carga interrumpida. A las 19:06 h, se conectaron la línea L-2060 y el Reactor R-23. A las 19:03 h y 19:07 h, sincronizaron los grupos G2 y G1 de la C.H. Santa Teresa con el SEIN. A las 19:21 h, se conectó la línea L-2059. A las 20:22 h, sincronizó el grupo G4 de la C.H. Machupicchu con el SEIN.</t>
  </si>
  <si>
    <t>Desconectó la línea L-6017 (Ares - Huancarama) de 66 kV, por falla bifásica a tierra entre las fases "RT", localizada a 23,16 km de la S.E. Ares, debido a descargas atmosféricas en la zona, según lo informado por CONENHUA, titular de la línea. Como consecuencia salió de servicio la C.H. Huancarama con una generación total de 2,337 MW y se interrumpió el suministro de las SS.EE. Huancarama y Chipmo, con un total de 5,56 MW. A las 14:13 h, se conectó la línea L-6017 y se inició el restablecimiento del suministro interrumpido. A las 14:14 h, se energizó la barra 22,9 kV de la S.E. Huancarama. A las 14:18 h, en servicio la C.H. Huancarama.</t>
  </si>
  <si>
    <t>Desconectó la línea L-6645 (Guadalupe - Chepén) de 60 kV, cuya causa no fue informada por HIDRANDINA, titular de la línea. Como consecuencia se interrumpió el suministro de la S.E. Chepén, con un total de 4,28 MW. Asimismo, Cementos Pacasmayo redujo su carga en 12,52 MW. A las 01:41 h, el CCO-COES coordinó el CC-CNP recuperar toda su carga reducida. A las 01:43 h, el CC-HID conectó la línea L-6645 sin éxito y Cementos Pacasmayo redujo nuevamente su carga en 0,74 MW. A las 04:26 h, se conectó la línea L-6645 y se inició la normalización de los suministros interrumpidos.</t>
  </si>
  <si>
    <t>ELECTRO ORIENTE</t>
  </si>
  <si>
    <t>L. TOCACHE - JUANJUI - LINEA L-1016</t>
  </si>
  <si>
    <t>Se produjo recierre monofásico exitoso en la fase "T" de la línea L-1016 (Tocache - Juanjui) de 138 kV, cuya causa no fue informada por ELECTRO ORIENTE, titular de la línea. Simultáneamente, desconectó la línea L-1019 (Bellavista - Juanjui) de 138 kV en el extremo de la S.E Bellavista por actuación de su protección de sobretensión, según lo informado por ELECTRO ORIENTE, titular de la línea. Como consecuencia se interrumpió el suministro de las subestaciones Bellavista, Tarapoto, Moyobamba, Rioja, Nueva Cajamarca, Pongo de Caynarachi, Yurimaguas y Gera, con un total de 33 MW. A las 04:02 h, se conectó la línea L-1019 y se inició el restablecimiento de los suministros interrumpidos.</t>
  </si>
  <si>
    <t>El CCO-COES coordinó con las empresas ENGIE, STATKRAFT, COELVISAC, ELÉCTRICA SANTA ROSA, ENEL GENERACIÓN PERÚ, KALLPA, LUZ EL SUR Y ELECTROPERÚ el rechazo manual de carga de los usuarios libres de las subestaciones Huachipa, Ñaña y Santa Clara, con un total de 5,00 MW, debido a la sobrecarga de las líneas L-657 (Santa Rosa Antigua - Huachipa) de 60 kV y L-656 (Huachipa - Santa Clara) de 60 kV. A las 09:26 h, los usuarios libres iniciaron la reducción de carga alcanzando un total de 4,29 MW. A las 18:26 h, el CCO-COES  inicio las coordinaciones con los centros de control de las empresas en mención, para finalizar el rechazo manual de carga.</t>
  </si>
  <si>
    <t>El CCO-COES coordinó con las empresas LUZ DEL SUR, ENGIE, STATKRAFT, ELECTROPERU, ELECTRICA SANTA ROSA, ENEL GNERACIÓN, COELVISAC y KALLPA el rechazo manual de carga de los usuarios libres de las subestaciones Huachipa, Ñaña y Santa Clara, con un total de 5,00 MW, debido a la sobrecarga de las líneas L-657 (Santa Rosa Antigua - Huachipa) de 60 kV y L-656 (Huachipa - Santa Clara) de 60 kV. A las 08:50 h, los usuarios libres iniciaron la reducción de carga alcanzando un total de 7,44 MW. A las 17:30 h, el CCO-COES  inicio las coordinaciones con los centros de control de las empresas en mención, para finalizar el rechazo manual de carga.</t>
  </si>
  <si>
    <t>L. KIMAN AYLLU - SIHUAS - LINEA L-1132</t>
  </si>
  <si>
    <t>Desconectó la línea L-1132/L-1133 (Kiman Ayllu - Sihuas - Tayabamba) de 138 kV, por falla trifásica localizada a 62,5 km y 62,7 km de las SS.EE. Kiman Ayllu y Tayabamba, respectivamente; debido a descargas atmosféricas en la zona, según lo informado por HIDRANDINA, titular de la línea. Como consecuencia se interrumpió el suministro de las subestaciones Sihuas, Tayabamba, Pomabamba,  Huari y Llacuabamba, con un total de 23,89 MW. Asimismo desconectó el grupo G2 de la C.H. Pías 1. A las 16:46 h, se conectó la línea L-1132/L-1133 y se procedió a normalizar los suministros interrumpidos.</t>
  </si>
  <si>
    <t>Desconectó la línea L-6645 (Guadalupe - Chepén) de 60 kV por falla, debido a actos vandálicos, se encontró soga de nylon cortocircuitando las fases "ST" entre las estructuras 27 y 28, sector La Cinta de Calera, según lo informado por Hidrandina, titular de la línea. Como consecuencia se interrumpió el suministro de Chepén en 7,76 MW y se produjo la reducción de carga de Cementos Pacasmayo de 6,61 MW a 2,73 MW, por actuación de sus protecciones propias. A las 20:13 h, se coordinó recuperar el 100% de carga de Cementos Pacasmayo. A las 21:28 h, se conectó la línea L-6645 y se inició la recuperación del suministro interrumpido.</t>
  </si>
  <si>
    <t>Desconectó la línea L-6007 (Puno - Tukari) de 60 kV por falla. De acuerdo con lo informado por Minera Aruntani, titular de la línea, la falla se produjo por vientos fuertes por la zona. Como consecuencia se interrumpió los suministros de la S.E. Tukari, con un total de 4,83 MW. A las 21:27 h, se conectó la línea L-6007 y se inició la recuperación de la carga interrumpida.</t>
  </si>
  <si>
    <t>Desconectó la línea L-6007 (Puno - Tukari) de 60 kV por falla. De acuerdo con lo informado por Minera Aruntani, titular de la línea, la falla se produjo por vientos fuertes por la zona. Como consecuencia se interrumpió los suministros de la S.E. Tukari, con un total de 4,83 MW. A las 22:31 h, se conectó la línea L-6007 y se inició la recuperación de la carga interrumpida.</t>
  </si>
  <si>
    <t>El CCO-COES coordinó con las empresas LUZ DEL SUR, ENGIE, STATKRAFT, COELVISAC, ELÉCTRICA SANTA ROSA, ELECTROPERÚ y KALLPA el rechazo manual de carga de los usuarios libres de las subestaciones Huachipa, Ñaña y Santa Clara, con un total de 5,00 MW, debido a la sobrecarga de las líneas L-657 (Santa Rosa Antigua - Huachipa) de 60 kV y L-656 (Huachipa - Santa Clara) de 60 kV. A las 08:42 h, los usuarios libres iniciaron la reducción de carga alcanzando un total de 10,41 MW. A las 10:10 h, el CCO-COES coordinó con los usuarios libres mantener el rechazo manual de carga. A las 19:10 h, el CCO-COES  inicio las coordinaciones con los centros de control de las empresas en mención, para finalizar el rechazo manual de carga</t>
  </si>
  <si>
    <t>L. CHAGLLA - PARAGSHA - LINEA L-2150</t>
  </si>
  <si>
    <t>Desconectaron las líneas L-2150/L-2151 (Chaglla - Paragsha 2) de 220 kV por falla. De acuerdo con lo informado por EGEHUALLAGA, titular de las líneas, la falla se produjo por descargas atmosféricas en la zona. Como consecuencia desconectó la C.H. Chaglla, cuando generaban 441,48 MW, con lo cual la frecuencia disminuyó de 60,033 Hz hasta 59,139 Hz, activando el Esquema de Rechazo Automático de Carga por mínima frecuencia (ERACMF) interrumpiendo 247,40 MW de suministro eléctrico entre Usuario Libres y Regulados. A las 11:53 h, el CCO-COES coordinó con los demás centros de control subir la generación de las centrales eléctricas con reserva rotante. A las 11:51 h, el CCO-COES inició las coordinaciones para la recuperación progresiva del suministro interrumpido. A las 12:10 h, se conectó la línea L-2150. A las 12:15 h, sincronizó el G1 de Chaglla con el SEIN. A las 12:24 h, se conectó la línea L-2151. A las 12:26 h, sincronizó el G2 de Chaglla con el SEIN.</t>
  </si>
  <si>
    <t>L. TINGO MARÍA - AUCAYACU - LINEA L-1122</t>
  </si>
  <si>
    <t>Desconectó la línea L-1122 (Tingo María - Aucayacu) de 138 KV, por una falla trifásica, localizada a 7,70 km de la S.E. Tingo María, debido a descargas atmosféricas en la zona, según lo informado por REP, titular de la línea. Como consecuencia se interrumpió el suministro de las subestaciones Aucayacu, Tocache, Juanjui, Bellavista, Tarapoto y Moyobamba, con un total de 45,42 MW aproximadamente. A las 15:27 h, se conectó la línea L-1122 y se inició las recuperación de los suministros interrumpidos.</t>
  </si>
  <si>
    <t>El CCO-COES coordinó con las empresas LUZ DEL SUR, ENGIE, STATKRAFT, COELVISAC, ELÉCTRICA SANTA ROSA, ELECTROPERÚ y KALLPA el rechazo manual de carga de los usuarios libres de las subestaciones Huachipa, Ñaña y Santa Clara, con un total de 9,00 MW, debido a la sobrecarga de las líneas L-657 (Santa Rosa Antigua - Huachipa) de 60 kV y L-656 (Huachipa - Santa Clara) de 60 kV. A las 08:28 h, los usuarios libres iniciaron la reducción de carga alcanzando un total de 4,84 MW. A las 10:05 h, el CCO-COES coordinó con los usuarios libres incrementar el rechazo manual de carga a un total de 14,00 MW. A las 18:05 h, los usuarios libres incrementaron el rechazo de carga a un total 8,27 MW. A las 19:01 h, el CCO-COES  inicio las coordinaciones con los centros de control de las empresas en mención, para finalizar el rechazo manual de carga.</t>
  </si>
  <si>
    <t>L. AGUAYTÍA - TINGO MARÍA - LINEA L-2251</t>
  </si>
  <si>
    <t xml:space="preserve">Desconectó la línea L-2251 (Aguaytía - Tingo María) de 220 kV, por una falla bifásica a tierra en las fases "ST", localizada a 10,80 km de la S.E. Tingo María, debido a descargas atmosféricas, según lo informado por ETESELVA, titular de la línea. Como consecuencia, se interrumpieron los suministros de las subestaciones Aguaytía y Pucallpa, con un total de 41,58 MW. A las 09:42 h, el CC-TRS declaró al CCO-COES disponible la línea L-2251. A las 09:44 h, sincronizó en sistema aislado la C.T.R.F Pucallpa, restableciendo parcialmente las cargas interrumpidas de la S.E. Pucallpa. A las 09:55 h, se conectó la línea L-2251. A las 10:00 h, se energizó la línea L-1125 (Aguaytía - Pucallpa) de 60 kV, desde la S.E. Aguaytía. A las 10:01 h, se energizó el autotransformador T111-161 desde la S.E. Pucallpa. A las 10:03 h, se conectó el SVC PLUS (STATCOM) de la S.E. Pucallpa. A las 10:04 h, desconectó la C.T. R.F. Pucallpa, cuya causa no fue informado por IEPSAC, titular de la central. Como consecuencia se interrumpieron nuevamente los suministros de la S.E. Pucallpa, con un total de 15,58 MW, aproximadamente. A las 10:07 h, se energizó la barra de 60 kV de la S.E. Pucallpa desde el SEIN, con lo cual se procedió con la recuperación de suministro interrumpido. A las 11:49 h, se energizó la radial L-1051 de 22.9 kV de la S.E. Aguaytía, restablecimiento la carga interrumpida de Pueblo Aguaytía. La demora en la energización fue por la indisponibilidad del interruptor IN-1608, de titularidad de ISA. </t>
  </si>
  <si>
    <t>L. ARICOTA 1 - SARITA - LINEA L-6667</t>
  </si>
  <si>
    <t>Desconectó la línea L-6667 (Aricota 1 - Sarita) de 66 kV, por actuación indebida del sistema de protección cuando se realizaba calibración y ajustes del relé principal de la línea, según lo informado por EGESUR, titular de la línea. Como consecuencia se interrumpió el suministro de la S.E. Sarita, con un total de 0,70 MW. A las 09:51 h, se conectó la línea  L-6667 y se procedió a normalizar el suministro interrumpido.</t>
  </si>
  <si>
    <t>L. OCONA - MONTALVO - LINEA L-5036</t>
  </si>
  <si>
    <t>Se desconectó la línea L-5036 (Ocoña - San Jose) de 500 kV, por mantenimiento programado por ABY Transmision Sur, titular de la línea. Durante la maniobra el usuario libre MINERA CERRO VERDE reportó la reducción de su suministro en 3,50 MW. A las 06:06 h, el CCO-COES coordino con el CC-MCV recuperar la totalidad de la carga reducida.</t>
  </si>
  <si>
    <t>Desconectó la línea L-6645 (Guadalupe - Chepén) de 60 KV, por falla bifásica a tierra en las fases "ST", debido a acto vandálico, se encontró soga de nylon entre las estructuras 29 y 30, sector La Cinta de Calera, según lo informado por HIDRANDINA, titular de la línea. Como consecuencia se interrumpieron los suministros de la S.E. Chepén, con un total de 7,50 MW. Asimismo, el usuario libre Cementos Pacasmayo redujo su carga de 16,18 MW a 7,11 MW. A las 20:33 h, el CCO-COES coordinó con el CC-CNP restablecer su toda carga rechazada. A las 20:55 h, se energizó la línea L-6645 y se procedió a restablecer los suministros interrumpidos en la S.E. Chepén.</t>
  </si>
  <si>
    <t>Desconectó la línea L-6021 (Azángaro - Antauta) de 60 kV, debido a una falla monofásica a tierra en la fase "R", originada por descargas atmosféricas en la zona de Antauta, según lo informado por ELECTROPUNO, titular de la línea. Como consecuencia se interrumpió el suministro de la S.E. Antauta, con un total de 0,76 MW. A las 14:28 h, se conectó la línea L-6021 y se procedió a normalizar los suministros afectados.</t>
  </si>
  <si>
    <t>L. QDA. HONDA - MILLSITE - LINEA L-1385/1</t>
  </si>
  <si>
    <t>Desconectó la línea L-1385 (Mill Site - Quebrada Honda - Ilo3) de 138 kV, por falla monofásica a tierra en la fase "R", la misma que fue ubicada en el interruptor CS784 de la S.E. Quebrada Honda, originada por pérdida de aislamiento producto de la inusual densa neblina, según lo informado por SPCC, titular de la línea. Como consecuencia, se interrumpió el suministro de la S.E. Quebrada Honda, con un total de 3,20 MW. La línea quedó fuera de servicio por inspección. A las 06:15 h, el CC-SOU declaró al COES disponible la línea L-1385. A las 06:43 h, se energizó la línea L-1385 desde la S.E. Mill Site y se recuperó la carga de la S.E. Quebrada Honda. A las 06:50 h, se conectó la línea en la S.E. Ilo 3.</t>
  </si>
  <si>
    <t>El CCO-COES coordinó con las empresas LUZ DEL SUR, ENGIE, STATKRAFT, COELVISAC, ELÉCTRICA SANTA ROSA, ELECTROPERÚ y KALLPA el rechazo manual de carga de los usuarios libres de las subestaciones Huachipa, Ñaña y Santa Clara, con un total de 3,00 MW, debido a la sobrecarga de las líneas L-657 (Santa Rosa Antigua - Huachipa) de 60 kV y L-656 (Huachipa - Santa Clara) de 60 kV. A las 09:44 h, los usuarios libres iniciaron la reducción de carga alcanzando un total de 3,22 MW. A las 18:50 h, el CCO-COES  inicio las coordinaciones con los centros de control de las empresas en mención, para finalizar el rechazo manual de carga.</t>
  </si>
  <si>
    <t>ISA PERU</t>
  </si>
  <si>
    <t>S.E. AGUAYTÍA - TRAFO3D T38-212</t>
  </si>
  <si>
    <t>Desconecto el autotransformador AT38 -212 de la S.E. Aguaytía, por falla. De acuerdo a lo informado por ISA PERÚ titular del equipo, Se produjo falla monofásica a tierra en la fase "R", en el lado de 22,9 kV del transformador, la causa no ha sido determinada. El sistema de protección señalizo la activación de la función de diferencial (87). Como consecuencia se interrumpió el suministro del alimentador L-1051 de 22,9 kV hacia el pueblo de Aguaytía con 1,80 MW. A las 09:00 h, se conectó el alimentador L-1051, a través de autotransformador AT110-212, con lo cual, se recuperó la carga interrumpida. A las 10:23 h, se conectó el transformador AT38-212.</t>
  </si>
  <si>
    <t>L. CHIMBOTE 1 - CHIMBOTE SUR - LINEA L-1111</t>
  </si>
  <si>
    <t xml:space="preserve">Desconectó la línea L-1111 (Chimbote 1 - Chimbote Sur) de 138 kV, debido a una falla monofásica a tierra en la fase "S", ocasionada por el acercamiento de maquinaria pesada a la línea L-1112 (Chimbote Sur- Nepeña) de 138 kV, según lo informado por HIDRANDINA, titular de la línea. El sistema de protección ubicó la falla a 15,70 km de la S.E. Chimbote 1. Como consecuencia se interrumpió los suministros de la subestaciones Chimbote Sur, Trapecio, Nepeña, Casma y San Jacinto, con un total de 33,00 MW, aproximadamente. A las 10:27 h, se conectó la línea L-1111 y se procedió a restablecer los suministros interrumpidos. A las 10:41 h, se conectó la línea L-1112. A las 10:41 h, se energizaron las líneas L-1113 (Nepeña - Casma) de 138 kV y L-1114 (Nepeña - San Jacinto) de 138 kV. </t>
  </si>
  <si>
    <t>L. ARES - ARCATA - LINEA L-6018</t>
  </si>
  <si>
    <t>Desconectó la línea L-6018 (Ares - Arcata) de 66 kV, cuya causa no fue informada por Minera Ares, titular de la línea. Como consecuencia desconectó la C.H. Misapuquio cuando generaba 3,10 MW y se interrumpió los suministros en la S.E. Arcata, con un total de 7,81 MW. A las 15:52 h, se conectó la línea L-6018 y se procedió a normalizar el suministro interrumpido. A las 16:42 h, sincronizó la C.H. Misapuquio con el SEIN.</t>
  </si>
  <si>
    <t>C.T. RESERVA FRIA PUCALLPA - CT CENTRAL</t>
  </si>
  <si>
    <t>Desconectó la Central Térmica de Reserva Fría Pucallpa cuando generaba 30,50 MW, por error de maniobra, de acuerdo a lo informado por Infraestructuras y Energías del Perú, titular de la central. Cabe resaltar que la desconexión se produjo cuando la central se encontraba operando en sistema aislado con la carga de la S.E. Pucallpa por mantenimiento de la línea L-1125 (Pucallpa - Aguaytía) de 138 kV y se estaban realizando las maniobras para sincronizar el sistema aislado con el SEIN. Como consecuencia se interrumpió el suministro de la S.E. Pucallpa con 28,67 MW. A las 11:17 h, se energizó la barra de 60 kV de la S.E. Pucallpa, con lo cual se inicia la normalización del suministro interrumpido.</t>
  </si>
  <si>
    <t>EMPRESA ELECTRICA AGUA AZUL</t>
  </si>
  <si>
    <t>EMPRESA ELECTRICA AGUA AZUL Total</t>
  </si>
  <si>
    <t>EMPRESA ELECTRICA RIO DOBLETotal</t>
  </si>
  <si>
    <t>HIDROELECTRICA SANTA CRUZTotal</t>
  </si>
  <si>
    <t>PANAMERICANASOLAR SAC.Total</t>
  </si>
  <si>
    <t>SDE PIURATotal</t>
  </si>
  <si>
    <t>SINERSATotal</t>
  </si>
  <si>
    <t>TACNA SOLAR SAC.Total</t>
  </si>
  <si>
    <t xml:space="preserve">TOTAL GENERACIÓN </t>
  </si>
  <si>
    <t>PRODUCCIÓN DE ENERGÍA EN EL 2016 (MWh)</t>
  </si>
  <si>
    <t>(2) A partir del 02/02/2017 la empresa Duke Energy Egenor S en C por A. cambió de Razón Social a Orazul Energy Egenor S en C por A.</t>
  </si>
  <si>
    <t>(3) Se concluye la operación comercial de la Central Termoeléctrica Tablazo propiedad de SDE PIURA a partir de las 00:00 horas del 11/02/2017</t>
  </si>
  <si>
    <t>(4) Ingreso a operación comercial de la unidad TG6 de la C.T. MALACAS 1 de propiedad de la empresa ENEL GENERACIÓN PIURA S.A. a  partir del 25.02.2017</t>
  </si>
  <si>
    <t>(1) Se concluye la operación comercial de las unidades SKD, MAN1, MAN3 y MAN4 de la C.T. TAPARACHI de propiedad de la empresa SAN GABAN S.A. a partir del 01.01.2017</t>
  </si>
  <si>
    <t>(5) Se concluye la operación comercial de las unidades CATKATO, TG2 y TV3 de la C.T. ILO1 de propiedad de la empresa ENGIE S.A. a partir del 17.04.2017</t>
  </si>
  <si>
    <t>(6) Ingreso a operación comercial de la C.H. POTRERO de propiedad de la empresa AGUA AZUL S.A. a  partir del 29.04.2017</t>
  </si>
  <si>
    <t>ABRIL 2017 / ABRIL 2016</t>
  </si>
  <si>
    <r>
      <t>C.T. TAPARACHI</t>
    </r>
    <r>
      <rPr>
        <b/>
        <sz val="14"/>
        <rFont val="Calibri"/>
        <family val="2"/>
      </rPr>
      <t xml:space="preserve"> (1)</t>
    </r>
  </si>
  <si>
    <r>
      <t xml:space="preserve">ORAZUL ENERGY </t>
    </r>
    <r>
      <rPr>
        <b/>
        <sz val="14"/>
        <color theme="0"/>
        <rFont val="Calibri"/>
        <family val="2"/>
      </rPr>
      <t>(2)</t>
    </r>
  </si>
  <si>
    <r>
      <t xml:space="preserve">SDE PIURA </t>
    </r>
    <r>
      <rPr>
        <b/>
        <sz val="14"/>
        <color theme="0"/>
        <rFont val="Calibri"/>
        <family val="2"/>
      </rPr>
      <t xml:space="preserve"> (3)</t>
    </r>
  </si>
  <si>
    <r>
      <t xml:space="preserve">C.T. MALACAS 1    </t>
    </r>
    <r>
      <rPr>
        <b/>
        <sz val="13"/>
        <rFont val="Calibri"/>
        <family val="2"/>
      </rPr>
      <t>(4)</t>
    </r>
  </si>
  <si>
    <r>
      <t xml:space="preserve">C.H. POTRERO     </t>
    </r>
    <r>
      <rPr>
        <b/>
        <sz val="13"/>
        <rFont val="Calibri"/>
        <family val="2"/>
      </rPr>
      <t xml:space="preserve"> (6)</t>
    </r>
  </si>
  <si>
    <r>
      <t xml:space="preserve">C.T. TAPARACHI   </t>
    </r>
    <r>
      <rPr>
        <b/>
        <sz val="11"/>
        <rFont val="Calibri"/>
        <family val="2"/>
      </rPr>
      <t>(1)</t>
    </r>
  </si>
  <si>
    <r>
      <t xml:space="preserve">SDE PIURA   </t>
    </r>
    <r>
      <rPr>
        <b/>
        <sz val="11"/>
        <color theme="0"/>
        <rFont val="Calibri"/>
        <family val="2"/>
      </rPr>
      <t>(3)</t>
    </r>
  </si>
  <si>
    <t>C.T. R FDE GENERACION TALARA</t>
  </si>
  <si>
    <r>
      <t xml:space="preserve">C.T. MALACAS 1   </t>
    </r>
    <r>
      <rPr>
        <b/>
        <sz val="11"/>
        <rFont val="Calibri"/>
        <family val="2"/>
      </rPr>
      <t>(4)</t>
    </r>
  </si>
  <si>
    <r>
      <t xml:space="preserve">C.T. ILO 1   </t>
    </r>
    <r>
      <rPr>
        <b/>
        <sz val="11"/>
        <rFont val="Calibri"/>
        <family val="2"/>
      </rPr>
      <t>(5)</t>
    </r>
  </si>
  <si>
    <r>
      <t xml:space="preserve">C.H. POTRERO   </t>
    </r>
    <r>
      <rPr>
        <b/>
        <sz val="11"/>
        <rFont val="Calibri"/>
        <family val="2"/>
      </rPr>
      <t>(6)</t>
    </r>
  </si>
  <si>
    <t>01/04/2017</t>
  </si>
  <si>
    <t>12:00</t>
  </si>
  <si>
    <t>19:00</t>
  </si>
  <si>
    <t>02/04/2017</t>
  </si>
  <si>
    <t>23:00</t>
  </si>
  <si>
    <t>19:30</t>
  </si>
  <si>
    <t>03/04/2017</t>
  </si>
  <si>
    <t>11:30</t>
  </si>
  <si>
    <t>04/04/2017</t>
  </si>
  <si>
    <t>14:45</t>
  </si>
  <si>
    <t>05/04/2017</t>
  </si>
  <si>
    <t>11:45</t>
  </si>
  <si>
    <t>06/04/2017</t>
  </si>
  <si>
    <t>15:15</t>
  </si>
  <si>
    <t>18:45</t>
  </si>
  <si>
    <t>07/04/2017</t>
  </si>
  <si>
    <t>08/04/2017</t>
  </si>
  <si>
    <t>09/04/2017</t>
  </si>
  <si>
    <t>19:45</t>
  </si>
  <si>
    <t>10/04/2017</t>
  </si>
  <si>
    <t>11/04/2017</t>
  </si>
  <si>
    <t>14:30</t>
  </si>
  <si>
    <t>12/04/2017</t>
  </si>
  <si>
    <t>15:45</t>
  </si>
  <si>
    <t>13/04/2017</t>
  </si>
  <si>
    <t>19:15</t>
  </si>
  <si>
    <t>14/04/2017</t>
  </si>
  <si>
    <t>15/04/2017</t>
  </si>
  <si>
    <t>12:45</t>
  </si>
  <si>
    <t>20:30</t>
  </si>
  <si>
    <t>16/04/2017</t>
  </si>
  <si>
    <t>17/04/2017</t>
  </si>
  <si>
    <t>18/04/2017</t>
  </si>
  <si>
    <t>11:15</t>
  </si>
  <si>
    <t>19/04/2017</t>
  </si>
  <si>
    <t>15:30</t>
  </si>
  <si>
    <t>20/04/2017</t>
  </si>
  <si>
    <t>21/04/2017</t>
  </si>
  <si>
    <t>22/04/2017</t>
  </si>
  <si>
    <t>20:15</t>
  </si>
  <si>
    <t>23/04/2017</t>
  </si>
  <si>
    <t>20:00</t>
  </si>
  <si>
    <t>24/04/2017</t>
  </si>
  <si>
    <t>25/04/2017</t>
  </si>
  <si>
    <t>26/04/2017</t>
  </si>
  <si>
    <t>27/04/2017</t>
  </si>
  <si>
    <t>28/04/2017</t>
  </si>
  <si>
    <t>29/04/2017</t>
  </si>
  <si>
    <t>30/04/2017</t>
  </si>
  <si>
    <t>00:15</t>
  </si>
  <si>
    <t>VOLUMEN UTIL
30-04-2017</t>
  </si>
  <si>
    <t>VOLUMEN UTIL
30-04-2016</t>
  </si>
  <si>
    <t>19</t>
  </si>
  <si>
    <t>22</t>
  </si>
  <si>
    <t>1. OFERTA DE GENERACIÓN ELÉCTRICA EN EL SEIN</t>
  </si>
  <si>
    <t>2. MATRIZ ELÉCTRICA DE GENERACIÓN DEL SEIN (GWh)</t>
  </si>
  <si>
    <t>3. MÁXIMA DEMANDA COINCIDENTE DE POTENCIA EN EL SEIN (MW)</t>
  </si>
  <si>
    <t>4. HIDROLOGÍA PARA LA OPERACIÓN DEL SEIN</t>
  </si>
  <si>
    <t>5. COSTOS MARGINALES PROMEDIO PONDERADO MENSUAL DEL SEIN (US$/MWh)</t>
  </si>
  <si>
    <t>6. HORAS DE CONGESTIÓN EN LAS PRINCIPALES EQUIPOS DE TRANSMISIÓN DEL SEIN (Horas)</t>
  </si>
  <si>
    <t>7. EVENTOS Y FALLAS QUE OCASIONARON DISMINUCIÓN O INTERRUPCIÓN DE SUMINISTROS</t>
  </si>
  <si>
    <t>I. PRODUCCIÓN DE ELECTRICIDAD MENSUAL POR EMPRESA Y TIPO DE GENERACIÓN</t>
  </si>
  <si>
    <t>II. MÁXIMA DEMANDA MENSUAL DE POTENCIA A NIVEL DE GENERACIÓN</t>
  </si>
  <si>
    <t>III. LISTADO DE EVENTOS Y FALLAS</t>
  </si>
  <si>
    <t>1.2. Retiro de Operación Comercial</t>
  </si>
  <si>
    <t>1.1. Producción por tipo de Generación</t>
  </si>
  <si>
    <t>1.2. Producción por tipo de Recurso Energético</t>
  </si>
  <si>
    <t>1.3. Producción por Recursos Energéticos Renovables</t>
  </si>
  <si>
    <t>1.4. Factor de planta de las centrales RER</t>
  </si>
  <si>
    <t>1.5. Participación de la producción por empresas Integrantes</t>
  </si>
  <si>
    <t>1.2. Participación por Empresas Integrantes</t>
  </si>
  <si>
    <t>1.1. Volumen útil de los embalses y lagunas (Mm3)</t>
  </si>
  <si>
    <t>1.3. Promedio mensual de los caudales (m3/s)</t>
  </si>
  <si>
    <t>1.2. Evolución de volúmenes de embalses y lagunas</t>
  </si>
  <si>
    <t>1.4. Evolución de los caudales</t>
  </si>
  <si>
    <t>5.1. Evolución de los Costos Marginales Promedio Mensual (US$/MWh)</t>
  </si>
  <si>
    <t>6.1. Por Área Operativa</t>
  </si>
  <si>
    <t>1. OFERTA DE GENERACIÓN ELÉCTRICA DEL SEIN (ENERO A ABRIL 2017)</t>
  </si>
  <si>
    <t>1.1. Ingreso en Operación Comercial al SEIN</t>
  </si>
  <si>
    <t>1.1. INGRESO EN OPERACIÓN COMERCIAL AL SEIN</t>
  </si>
  <si>
    <t xml:space="preserve">          La nueva oferta de generación en el SEIN acumulada en el 2017 es de 54,90 MW de potencia efectiva y 55,5 MW de capacidad instalada.</t>
  </si>
  <si>
    <r>
      <rPr>
        <b/>
        <sz val="11"/>
        <rFont val="Calibri Light"/>
        <family val="2"/>
      </rPr>
      <t>Nota:</t>
    </r>
    <r>
      <rPr>
        <sz val="11"/>
        <rFont val="Calibri Light"/>
        <family val="2"/>
      </rPr>
      <t xml:space="preserve"> El valor de potencia efectiva corresponde al declarado en la fecha de ingreso de operación comercial</t>
    </r>
  </si>
  <si>
    <r>
      <rPr>
        <b/>
        <sz val="10"/>
        <rFont val="Arial"/>
        <family val="2"/>
      </rPr>
      <t>Cuadro N° 1:</t>
    </r>
    <r>
      <rPr>
        <sz val="10"/>
        <rFont val="Arial"/>
        <family val="2"/>
      </rPr>
      <t xml:space="preserve"> Relación de ingresos a operación comercial en el periodo enero - abril del año 2017</t>
    </r>
  </si>
  <si>
    <r>
      <rPr>
        <b/>
        <sz val="10"/>
        <rFont val="Arial"/>
        <family val="2"/>
      </rPr>
      <t xml:space="preserve">Gráfico 1: </t>
    </r>
    <r>
      <rPr>
        <sz val="10"/>
        <rFont val="Arial"/>
        <family val="2"/>
      </rPr>
      <t>Ingreso de Potencia Efectiva por tipo de Recurso Energético y Tecnología 
de enero a abril 2017 (MW)</t>
    </r>
  </si>
  <si>
    <t>1.2 RETIRO DE OPERACIÓN COMERCIAL DEL SEIN</t>
  </si>
  <si>
    <r>
      <rPr>
        <b/>
        <sz val="10"/>
        <rFont val="Arial"/>
        <family val="2"/>
      </rPr>
      <t>Cuadro N° 2:</t>
    </r>
    <r>
      <rPr>
        <sz val="10"/>
        <rFont val="Arial"/>
        <family val="2"/>
      </rPr>
      <t xml:space="preserve"> Relación de retiros de operación comercial en el periodo enero - abril del año 2017</t>
    </r>
  </si>
  <si>
    <r>
      <rPr>
        <b/>
        <sz val="10"/>
        <rFont val="Arial"/>
        <family val="2"/>
      </rPr>
      <t>Cuadro N° 3:</t>
    </r>
    <r>
      <rPr>
        <sz val="10"/>
        <rFont val="Arial"/>
        <family val="2"/>
      </rPr>
      <t xml:space="preserve"> Comparación de la potencia instalada en el SEIN abril 2016 y abril 2017</t>
    </r>
  </si>
  <si>
    <t>2.MATRIZ ELÉCTRICA DE GENERACIÓN EN EL SEIN (GWh)</t>
  </si>
  <si>
    <r>
      <rPr>
        <b/>
        <sz val="8"/>
        <rFont val="Arial"/>
        <family val="2"/>
      </rPr>
      <t>Cuadro N° 4:</t>
    </r>
    <r>
      <rPr>
        <sz val="8"/>
        <rFont val="Arial"/>
        <family val="2"/>
      </rPr>
      <t xml:space="preserve"> Producción de energía eléctrica (GWh) por tipo de generación en el SEIN.</t>
    </r>
  </si>
  <si>
    <r>
      <rPr>
        <b/>
        <sz val="9"/>
        <rFont val="Arial"/>
        <family val="2"/>
      </rPr>
      <t>Cuadro N° 5:</t>
    </r>
    <r>
      <rPr>
        <sz val="9"/>
        <rFont val="Arial"/>
        <family val="2"/>
      </rPr>
      <t xml:space="preserve"> Producción de energía eléctrica (GWh) por tipo de recurso energético en el SEIN.</t>
    </r>
  </si>
  <si>
    <r>
      <rPr>
        <b/>
        <sz val="8"/>
        <rFont val="Arial"/>
        <family val="2"/>
      </rPr>
      <t>Gráfico N° 4:</t>
    </r>
    <r>
      <rPr>
        <sz val="8"/>
        <rFont val="Arial"/>
        <family val="2"/>
      </rPr>
      <t xml:space="preserve"> Comparación de la producción de energía eléctrica acumulada por tipo de recurso energético, periodo enero - abril</t>
    </r>
  </si>
  <si>
    <r>
      <rPr>
        <b/>
        <sz val="8"/>
        <rFont val="Arial"/>
        <family val="2"/>
      </rPr>
      <t>Gráfico N° 3:</t>
    </r>
    <r>
      <rPr>
        <sz val="8"/>
        <rFont val="Arial"/>
        <family val="2"/>
      </rPr>
      <t xml:space="preserve"> Comparación de la producción de energía eléctrica acumulada por tipo de generación periodo enero - abril</t>
    </r>
  </si>
  <si>
    <t>2.3. PRODUCCIÓN POR RECURSOS ENERGÉTICOS RENOVABLES (GWh)</t>
  </si>
  <si>
    <r>
      <rPr>
        <b/>
        <sz val="8"/>
        <rFont val="Arial"/>
        <family val="2"/>
      </rPr>
      <t>Gráfico N° 6:</t>
    </r>
    <r>
      <rPr>
        <sz val="8"/>
        <rFont val="Arial"/>
        <family val="2"/>
      </rPr>
      <t xml:space="preserve"> Participación de las RER en la Matriz de Generación del SEIN - Periodo enero a abril 2017</t>
    </r>
  </si>
  <si>
    <t>2.4. FACTOR DE PLANTA DE LAS CENTRALES RER DEL SEIN</t>
  </si>
  <si>
    <r>
      <rPr>
        <b/>
        <sz val="8"/>
        <rFont val="Arial"/>
        <family val="2"/>
      </rPr>
      <t>Cuadro N° 6:</t>
    </r>
    <r>
      <rPr>
        <sz val="8"/>
        <rFont val="Arial"/>
        <family val="2"/>
      </rPr>
      <t xml:space="preserve"> Producción de energía eléctrica (GWh) con recursos energético renovables en el SEIN.</t>
    </r>
  </si>
  <si>
    <r>
      <rPr>
        <b/>
        <sz val="8"/>
        <rFont val="Arial"/>
        <family val="2"/>
      </rPr>
      <t>Gráfico N° 5:</t>
    </r>
    <r>
      <rPr>
        <sz val="8"/>
        <rFont val="Arial"/>
        <family val="2"/>
      </rPr>
      <t xml:space="preserve"> Comparación de la producción de energía eléctrica acumulada con recursos energéticos renovables, periodo enero - abril de los años 2015, 2016 y 2017 .</t>
    </r>
  </si>
  <si>
    <r>
      <rPr>
        <b/>
        <sz val="8"/>
        <rFont val="Arial"/>
        <family val="2"/>
      </rPr>
      <t>Gráfico N° 7:</t>
    </r>
    <r>
      <rPr>
        <sz val="8"/>
        <rFont val="Arial"/>
        <family val="2"/>
      </rPr>
      <t xml:space="preserve"> Producción de energía eléctrica (GWh) y factor de planta de las centrales con recursos energético renovables por tipo de generación en el SEIN</t>
    </r>
  </si>
  <si>
    <t>2.5. PARTICIPACIÓN DE LA PRODUCCIÓN (GWh) POR EMPRESAS INTEGRANTES</t>
  </si>
  <si>
    <r>
      <rPr>
        <b/>
        <sz val="8"/>
        <rFont val="Arial"/>
        <family val="2"/>
      </rPr>
      <t>Cuadro N° 7:</t>
    </r>
    <r>
      <rPr>
        <sz val="8"/>
        <rFont val="Arial"/>
        <family val="2"/>
      </rPr>
      <t xml:space="preserve"> Producción de energía eléctrica (GWh) y factor de planta de las centrales con recursos energético renovables en el SEIN.
• Centrales RER no adjudicadas: C.H. Pías y C.T. Maple etanol</t>
    </r>
  </si>
  <si>
    <t>3. MÁXIMA DEMANDA COINCIDENTE DE POTENCIA DEL SEIN (MW)</t>
  </si>
  <si>
    <t>3.1. MÁXIMA DEMANDA COINCIDENTE DE POTENCIA POR TIPO DE GENERACIÓN (MW)</t>
  </si>
  <si>
    <t>1.1. Máxima demanda Por tipo de generación</t>
  </si>
  <si>
    <r>
      <rPr>
        <b/>
        <sz val="9"/>
        <rFont val="Arial"/>
        <family val="2"/>
      </rPr>
      <t>Cuadro N° 9:</t>
    </r>
    <r>
      <rPr>
        <sz val="9"/>
        <rFont val="Arial"/>
        <family val="2"/>
      </rPr>
      <t xml:space="preserve"> Máxima demanda coincidente de potencia (MW) por tipo de generación en el SEIN.</t>
    </r>
  </si>
  <si>
    <r>
      <rPr>
        <b/>
        <sz val="9"/>
        <rFont val="Arial"/>
        <family val="2"/>
      </rPr>
      <t>Gráfico N° 10:</t>
    </r>
    <r>
      <rPr>
        <sz val="9"/>
        <rFont val="Arial"/>
        <family val="2"/>
      </rPr>
      <t xml:space="preserve"> Comparación de la máxima demanda coincidente de potencia (MW) por tipo de generación en el SEIN, en el periodo enero - abril de los años 2015, 2016 y 2017</t>
    </r>
  </si>
  <si>
    <t>3.2. PARTICIPACIÓN DE LAS EMPRESAS INTEGRANTES EN LA MÁXIMA DEMANDA COINCIDENTE (MW)</t>
  </si>
  <si>
    <t>4.1. VOLÚMEN UTIL DE LOS EMBALSES Y LAGUNAS (Millones de m3)</t>
  </si>
  <si>
    <t>4.2. EVOLUCIÓN DE VOLUMENES DE LOS EMBALSES Y LAGUNAS</t>
  </si>
  <si>
    <r>
      <rPr>
        <b/>
        <sz val="10"/>
        <rFont val="Arial"/>
        <family val="2"/>
      </rPr>
      <t>Gráfico N°13:</t>
    </r>
    <r>
      <rPr>
        <sz val="10"/>
        <rFont val="Arial"/>
        <family val="2"/>
      </rPr>
      <t xml:space="preserve"> Evolución semanal del volumen del lago JUNÍN durante los años 2014, 2015, 2016 y 2017.</t>
    </r>
  </si>
  <si>
    <r>
      <rPr>
        <b/>
        <sz val="10"/>
        <rFont val="Arial"/>
        <family val="2"/>
      </rPr>
      <t>Gráfico N°12:</t>
    </r>
    <r>
      <rPr>
        <sz val="10"/>
        <rFont val="Arial"/>
        <family val="2"/>
      </rPr>
      <t xml:space="preserve"> Evolución semanal del volumen de las lagunas de ENEL durante los años 2014, 2015, 2016 y 2017.</t>
    </r>
  </si>
  <si>
    <r>
      <rPr>
        <b/>
        <sz val="10"/>
        <rFont val="Arial"/>
        <family val="2"/>
      </rPr>
      <t>Gráfico N°14:</t>
    </r>
    <r>
      <rPr>
        <sz val="10"/>
        <rFont val="Arial"/>
        <family val="2"/>
      </rPr>
      <t xml:space="preserve"> Evolución semanal del volumen de los embalses de EGASA durante los años 2014, 2015, 2016 y 2017.</t>
    </r>
  </si>
  <si>
    <t>4.3. PROMEDIO MENSUAL DE LOS CAUDALES (m3/s)</t>
  </si>
  <si>
    <t>4.4. EVOLUCIÓN DE LOS CAUDALES</t>
  </si>
  <si>
    <r>
      <rPr>
        <b/>
        <sz val="10"/>
        <rFont val="Arial"/>
        <family val="2"/>
      </rPr>
      <t xml:space="preserve">Cuadro N°12: </t>
    </r>
    <r>
      <rPr>
        <sz val="10"/>
        <rFont val="Arial"/>
        <family val="2"/>
      </rPr>
      <t>Promedio de caudales en el mes de abril 2017.</t>
    </r>
  </si>
  <si>
    <r>
      <rPr>
        <b/>
        <sz val="10"/>
        <rFont val="Arial"/>
        <family val="2"/>
      </rPr>
      <t xml:space="preserve">Gráfico N°15: </t>
    </r>
    <r>
      <rPr>
        <sz val="10"/>
        <rFont val="Arial"/>
        <family val="2"/>
      </rPr>
      <t>Evolución del promedio semanal de caudales de los ríos SANTA, CHANCAY y PATIVILCA en los años 2014, 2015, 2016 y 2017.</t>
    </r>
  </si>
  <si>
    <r>
      <rPr>
        <b/>
        <sz val="8"/>
        <rFont val="Arial"/>
        <family val="2"/>
      </rPr>
      <t xml:space="preserve">Gráfico N°16: </t>
    </r>
    <r>
      <rPr>
        <sz val="8"/>
        <rFont val="Arial"/>
        <family val="2"/>
      </rPr>
      <t>Evolución del promedio semanal de caudales de los ríos RÍMAC y SANTA EULALIA en los años 2014, 2015, 2016 y 2017.</t>
    </r>
  </si>
  <si>
    <r>
      <rPr>
        <b/>
        <sz val="8"/>
        <rFont val="Arial"/>
        <family val="2"/>
      </rPr>
      <t xml:space="preserve">Gráfico N°17: </t>
    </r>
    <r>
      <rPr>
        <sz val="8"/>
        <rFont val="Arial"/>
        <family val="2"/>
      </rPr>
      <t>Evolución del promedio semanal de caudales de los ríos MANTARO, TULUMAYO y TARMA  en los años 2014, 2015, 2016 y 2017.</t>
    </r>
  </si>
  <si>
    <t>5.1. Evolución  de los Costos Marginales Promedio mensual (US$/MWh)</t>
  </si>
  <si>
    <r>
      <rPr>
        <b/>
        <sz val="8"/>
        <rFont val="Arial"/>
        <family val="2"/>
      </rPr>
      <t xml:space="preserve">Gráfico N°18: </t>
    </r>
    <r>
      <rPr>
        <sz val="8"/>
        <rFont val="Arial"/>
        <family val="2"/>
      </rPr>
      <t>Evolución del promedio semanal de caudales de las cuencas CHILI, ARICOTA, VILCANOTA Y SAN GABÁN en los años 2014, 2015, 2016 y 2017.</t>
    </r>
  </si>
  <si>
    <r>
      <rPr>
        <b/>
        <sz val="10"/>
        <rFont val="Arial"/>
        <family val="2"/>
      </rPr>
      <t xml:space="preserve">Gráfico N°19: </t>
    </r>
    <r>
      <rPr>
        <sz val="10"/>
        <rFont val="Arial"/>
        <family val="2"/>
      </rPr>
      <t xml:space="preserve">Evolución de los costos Marginales Promedio Ponderado mensual del SEIN  (Barra de Referencia Santa Rosa) de los años 2015,2016 y </t>
    </r>
    <r>
      <rPr>
        <sz val="10"/>
        <color theme="0"/>
        <rFont val="Arial"/>
        <family val="2"/>
      </rPr>
      <t>____________</t>
    </r>
    <r>
      <rPr>
        <sz val="10"/>
        <rFont val="Arial"/>
        <family val="2"/>
      </rPr>
      <t>2017</t>
    </r>
  </si>
  <si>
    <r>
      <rPr>
        <b/>
        <sz val="10"/>
        <rFont val="Arial"/>
        <family val="2"/>
      </rPr>
      <t>Cuadro N°13:</t>
    </r>
    <r>
      <rPr>
        <sz val="10"/>
        <rFont val="Arial"/>
        <family val="2"/>
      </rPr>
      <t xml:space="preserve"> Comparación de los costos Marginales Promedio Ponderado del SEIN  (Barra de Referencia Santa Rosa) de los años 2015, 2016 y 2017.</t>
    </r>
  </si>
  <si>
    <t>6. HORAS DE CONGESTIÓN DE LOS PRINCIPALES EQUIPOS DE TRANSMISIÓN DEL SEIN (Horas)</t>
  </si>
  <si>
    <t>6.1. HORAS DE CONGESTION POR ÁREA OPERATIVA</t>
  </si>
  <si>
    <r>
      <rPr>
        <b/>
        <sz val="9"/>
        <rFont val="Arial"/>
        <family val="2"/>
      </rPr>
      <t>Cuadro N° 14:</t>
    </r>
    <r>
      <rPr>
        <sz val="9"/>
        <rFont val="Arial"/>
        <family val="2"/>
      </rPr>
      <t xml:space="preserve"> Horas de operación de los principales equipos de congestion en abril de los años 2015, 2016 y 2017</t>
    </r>
  </si>
  <si>
    <t>7. EVENTOS Y FALLAS QUE OCASIONARON INTERRUPCIÓN Y DISMINUCIÓN DE SUMINISTRO ELÉCTRICO</t>
  </si>
  <si>
    <t>7.1. FALLAS POR TIPO DE EQUIPO Y CAUSA SEGÚN CLASIFICACION CIER</t>
  </si>
  <si>
    <t xml:space="preserve">FALLAS  POR TIPO DE CAUSA  -  ABRIL 2017  </t>
  </si>
  <si>
    <t>FALLAS POR TIPO  DE EQUIPO</t>
  </si>
  <si>
    <r>
      <rPr>
        <b/>
        <sz val="9"/>
        <rFont val="Arial"/>
        <family val="2"/>
      </rPr>
      <t>Gráfico N° 20:</t>
    </r>
    <r>
      <rPr>
        <sz val="9"/>
        <rFont val="Arial"/>
        <family val="2"/>
      </rPr>
      <t xml:space="preserve"> Comparación de las horas de operación de los principales equipos de congestion en abril de los años 2015, 2016 y 2017</t>
    </r>
  </si>
  <si>
    <t>ANEXO I: PRODUCCIÓN DE ELECTRICIDAD MENSUAL POR EMPRESA Y TIPO DE GENERACIÓN EN EL SEIN</t>
  </si>
  <si>
    <t>ANEXO II: MÁXIMA DEMANDA MENSUAL DE POTENCIA A NIVEL DE GENERACIÓN</t>
  </si>
  <si>
    <t>ANEXO III: LISTADO DE EVENTOS Y FALLAS QUE OCASIONARON INTERRUPCIÓN Y DISMINUCIÓN DE SUMINISTRO ELÉCTRICO</t>
  </si>
  <si>
    <r>
      <rPr>
        <b/>
        <sz val="10"/>
        <rFont val="Arial"/>
        <family val="2"/>
      </rPr>
      <t>Gráfico N° 2:</t>
    </r>
    <r>
      <rPr>
        <sz val="10"/>
        <rFont val="Arial"/>
        <family val="2"/>
      </rPr>
      <t xml:space="preserve"> Comparación de la potencia instalada en el SEIN abril 2016 y abril 2017</t>
    </r>
  </si>
  <si>
    <r>
      <rPr>
        <b/>
        <sz val="16"/>
        <rFont val="Arial"/>
        <family val="2"/>
      </rPr>
      <t>Cuadro N°15:</t>
    </r>
    <r>
      <rPr>
        <sz val="16"/>
        <rFont val="Arial"/>
        <family val="2"/>
      </rPr>
      <t xml:space="preserve"> Número de fallas y energía interrumpida (MWh) por tipo de equipo y Causa según clasificacion CIER en el mes de abril 2017.</t>
    </r>
  </si>
  <si>
    <r>
      <rPr>
        <b/>
        <sz val="16"/>
        <rFont val="Arial"/>
        <family val="2"/>
      </rPr>
      <t>Gráfico N°21:</t>
    </r>
    <r>
      <rPr>
        <sz val="16"/>
        <rFont val="Arial"/>
        <family val="2"/>
      </rPr>
      <t xml:space="preserve"> Porcentaje de participación por tipo de causa en el número de fallas.</t>
    </r>
  </si>
  <si>
    <r>
      <rPr>
        <b/>
        <sz val="16"/>
        <rFont val="Arial"/>
        <family val="2"/>
      </rPr>
      <t>Gráfico N°22:</t>
    </r>
    <r>
      <rPr>
        <sz val="16"/>
        <rFont val="Arial"/>
        <family val="2"/>
      </rPr>
      <t xml:space="preserve"> Comparación en el número de fallas por tipo de equipo.</t>
    </r>
  </si>
  <si>
    <r>
      <rPr>
        <b/>
        <sz val="16"/>
        <rFont val="Arial"/>
        <family val="2"/>
      </rPr>
      <t>Gráfico N°23:</t>
    </r>
    <r>
      <rPr>
        <sz val="16"/>
        <rFont val="Arial"/>
        <family val="2"/>
      </rPr>
      <t xml:space="preserve"> Comparación de la energía interrumpida aproximada por tipo de equipo en el mes de abril 2017.</t>
    </r>
  </si>
  <si>
    <t>7.1. Fallas por tipo de equipo y causa según clasificación CIER</t>
  </si>
  <si>
    <r>
      <t xml:space="preserve">C.T. CHILCA 1   </t>
    </r>
    <r>
      <rPr>
        <b/>
        <sz val="13"/>
        <rFont val="Calibri"/>
        <family val="2"/>
      </rPr>
      <t xml:space="preserve"> </t>
    </r>
  </si>
  <si>
    <r>
      <t xml:space="preserve">C.T. ILO 1 </t>
    </r>
    <r>
      <rPr>
        <b/>
        <sz val="13"/>
        <rFont val="Calibri"/>
        <family val="2"/>
      </rPr>
      <t>(5)</t>
    </r>
  </si>
  <si>
    <t xml:space="preserve">PETRAMAS                                          </t>
  </si>
  <si>
    <t xml:space="preserve">SDE PIURA                                         </t>
  </si>
  <si>
    <t xml:space="preserve">SINERSA                                           </t>
  </si>
  <si>
    <r>
      <rPr>
        <b/>
        <sz val="9"/>
        <rFont val="Arial"/>
        <family val="2"/>
      </rPr>
      <t>Cuadro N° 8:</t>
    </r>
    <r>
      <rPr>
        <sz val="9"/>
        <rFont val="Arial"/>
        <family val="2"/>
      </rPr>
      <t xml:space="preserve"> Participación de las empresas generadoras del COES en la producción de energía eléctrica (GWh) en el mes de abril de los años 2016 y 2017.</t>
    </r>
  </si>
  <si>
    <t>Máxima Demanda  de abril</t>
  </si>
  <si>
    <r>
      <rPr>
        <b/>
        <sz val="9"/>
        <rFont val="Arial"/>
        <family val="2"/>
      </rPr>
      <t>Gráfico N° 9:</t>
    </r>
    <r>
      <rPr>
        <sz val="9"/>
        <rFont val="Arial"/>
        <family val="2"/>
      </rPr>
      <t xml:space="preserve"> Comparación de producción energética (GWh) de las empresas generadoras del COES en el mes de abril  de los años 2016 y 2017.</t>
    </r>
  </si>
  <si>
    <r>
      <rPr>
        <b/>
        <sz val="10"/>
        <color theme="1"/>
        <rFont val="Arial"/>
        <family val="2"/>
      </rPr>
      <t>Cuadro N°11:</t>
    </r>
    <r>
      <rPr>
        <sz val="10"/>
        <color theme="1"/>
        <rFont val="Arial"/>
        <family val="2"/>
      </rPr>
      <t xml:space="preserve"> Volúmen útil de los principales embalses y lagunas del SEIN al término del periodo mensual (30 de abril) de los años 2016 y 2017</t>
    </r>
  </si>
  <si>
    <r>
      <rPr>
        <b/>
        <sz val="9"/>
        <rFont val="Arial"/>
        <family val="2"/>
      </rPr>
      <t>Cuadro N° 10:</t>
    </r>
    <r>
      <rPr>
        <sz val="9"/>
        <rFont val="Arial"/>
        <family val="2"/>
      </rPr>
      <t xml:space="preserve"> Participación de las empresas generadoras del COES en la máxima demanda coincidente (MW) en el mes de abril de los años 2016 y 2017.</t>
    </r>
  </si>
  <si>
    <r>
      <rPr>
        <b/>
        <sz val="9"/>
        <rFont val="Arial"/>
        <family val="2"/>
      </rPr>
      <t>Gráfico N° 11:</t>
    </r>
    <r>
      <rPr>
        <sz val="9"/>
        <rFont val="Arial"/>
        <family val="2"/>
      </rPr>
      <t xml:space="preserve"> Comparación de la máxima demanda coincidente  (MW) de las empresas generadoras del COES en el mes de abril de los años 2016 y 2017.</t>
    </r>
  </si>
  <si>
    <r>
      <t xml:space="preserve">ORAZUL ENERGY   </t>
    </r>
    <r>
      <rPr>
        <b/>
        <sz val="12"/>
        <color theme="0"/>
        <rFont val="Calibri"/>
        <family val="2"/>
      </rPr>
      <t>(2)</t>
    </r>
  </si>
  <si>
    <t>6,7 (*)</t>
  </si>
  <si>
    <r>
      <rPr>
        <b/>
        <sz val="8"/>
        <rFont val="Arial"/>
        <family val="2"/>
      </rPr>
      <t>Gráfico N° 8:</t>
    </r>
    <r>
      <rPr>
        <sz val="8"/>
        <rFont val="Arial"/>
        <family val="2"/>
      </rPr>
      <t xml:space="preserve"> factor de planta de las centrales con recursos energético renovables en el SEIN, en el periodo acumulado enero - abril de los años 2016 y 2017.</t>
    </r>
  </si>
  <si>
    <t>PANAMERICANA SOLAR</t>
  </si>
</sst>
</file>

<file path=xl/styles.xml><?xml version="1.0" encoding="utf-8"?>
<styleSheet xmlns="http://schemas.openxmlformats.org/spreadsheetml/2006/main" xmlns:mc="http://schemas.openxmlformats.org/markup-compatibility/2006" xmlns:x14ac="http://schemas.microsoft.com/office/spreadsheetml/2009/9/ac" mc:Ignorable="x14ac">
  <numFmts count="50">
    <numFmt numFmtId="43" formatCode="_-* #,##0.00_-;\-* #,##0.00_-;_-* &quot;-&quot;??_-;_-@_-"/>
    <numFmt numFmtId="164" formatCode="_ * #,##0.00_ ;_ * \-#,##0.00_ ;_ * &quot;-&quot;??_ ;_ @_ "/>
    <numFmt numFmtId="165" formatCode="0.0;\-0.0;\-"/>
    <numFmt numFmtId="166" formatCode="0.0"/>
    <numFmt numFmtId="167" formatCode="0.0%"/>
    <numFmt numFmtId="168" formatCode="_(* #,##0.00_);_(* \(#,##0.00\);_(* &quot;-&quot;??_);_(@_)"/>
    <numFmt numFmtId="169" formatCode="_(* #,##0_);_(* \(#,##0\);_(* &quot;-&quot;??_);_(@_)"/>
    <numFmt numFmtId="170" formatCode="[$-409]mmm/yy;@"/>
    <numFmt numFmtId="171" formatCode="[$-409]mmmmm/yy;@"/>
    <numFmt numFmtId="172" formatCode="###\ ###\ ##0.0"/>
    <numFmt numFmtId="173" formatCode="_(&quot;$&quot;* #,##0_);_(&quot;$&quot;* \(#,##0\);_(&quot;$&quot;* &quot;-&quot;_);_(@_)"/>
    <numFmt numFmtId="174" formatCode="_(&quot;$&quot;* #,##0.00_);_(&quot;$&quot;* \(#,##0.00\);_(&quot;$&quot;* &quot;-&quot;??_);_(@_)"/>
    <numFmt numFmtId="175" formatCode="_-* #,##0\ _F_-;\-* #,##0\ _F_-;_-* &quot;-&quot;\ _F_-;_-@_-"/>
    <numFmt numFmtId="176" formatCode="_-* #,##0.00\ _F_-;\-* #,##0.00\ _F_-;_-* &quot;-&quot;??\ _F_-;_-@_-"/>
    <numFmt numFmtId="177" formatCode="_-* #,##0\ &quot;F&quot;_-;\-* #,##0\ &quot;F&quot;_-;_-* &quot;-&quot;\ &quot;F&quot;_-;_-@_-"/>
    <numFmt numFmtId="178" formatCode="_-* #,##0.00\ &quot;F&quot;_-;\-* #,##0.00\ &quot;F&quot;_-;_-* &quot;-&quot;??\ &quot;F&quot;_-;_-@_-"/>
    <numFmt numFmtId="179" formatCode="#,##0.000"/>
    <numFmt numFmtId="180" formatCode="#,##0.0"/>
    <numFmt numFmtId="181" formatCode="0.0000"/>
    <numFmt numFmtId="182" formatCode="0.00000"/>
    <numFmt numFmtId="183" formatCode="_ [$€]* #,##0.00_ ;_ [$€]* \-#,##0.00_ ;_ [$€]* &quot;-&quot;??_ ;_ @_ "/>
    <numFmt numFmtId="184" formatCode="#,##0_ ;\-#,##0\ "/>
    <numFmt numFmtId="185" formatCode="[$-F400]h:mm:ss\ AM/PM"/>
    <numFmt numFmtId="186" formatCode="&quot;$&quot;#,##0.00_);\(&quot;$&quot;#,##0.00\)"/>
    <numFmt numFmtId="187" formatCode="_(* #,##0_);_(* \(#,##0\);_(* &quot;-&quot;_);_(@_)"/>
    <numFmt numFmtId="188" formatCode="&quot;S/.&quot;#,##0\ ;\(&quot;S/.&quot;#,##0\)"/>
    <numFmt numFmtId="189" formatCode="*Ȃ_([$€]* #,##0.00_);\⠭[$€]* #,##0.00_)_(;_([$€]* #,##0.00_);_(@_)"/>
    <numFmt numFmtId="190" formatCode="_-&quot;$&quot;* #,##0.00_-;\-&quot;$&quot;* #,##0.00_-;_-&quot;$&quot;* &quot;-&quot;??_-;_-@_-"/>
    <numFmt numFmtId="191" formatCode="mmm\ dd\,\ yyyy"/>
    <numFmt numFmtId="192" formatCode="&quot;S/.&quot;\ #,##0_);[Red]\(&quot;S/.&quot;\ #,##0\)"/>
    <numFmt numFmtId="193" formatCode="_-* #,##0.00\ _p_t_a_-;\-* #,##0.00\ _p_t_a_-;_-* &quot;-&quot;??\ _p_t_a_-;_-@_-"/>
    <numFmt numFmtId="194" formatCode="_([$€-2]* #,##0.00_);_([$€-2]* \(#,##0.00\);_([$€-2]* &quot;-&quot;??_)"/>
    <numFmt numFmtId="195" formatCode="#.00"/>
    <numFmt numFmtId="196" formatCode="\$#.00"/>
    <numFmt numFmtId="197" formatCode="\$#."/>
    <numFmt numFmtId="198" formatCode="%#.00"/>
    <numFmt numFmtId="199" formatCode="\£#,##0.00_);[Red]\(\£#,##0.00\)"/>
    <numFmt numFmtId="200" formatCode="\£#,##0_);\(\£#,##0\)"/>
    <numFmt numFmtId="201" formatCode="#,##0."/>
    <numFmt numFmtId="202" formatCode="_-* #,##0\ _p_t_a_-;\-* #,##0\ _p_t_a_-;_-* &quot;-&quot;\ _p_t_a_-;_-@_-"/>
    <numFmt numFmtId="203" formatCode="_-* #,##0\ &quot;pta&quot;_-;\-* #,##0\ &quot;pta&quot;_-;_-* &quot;-&quot;\ &quot;pta&quot;_-;_-@_-"/>
    <numFmt numFmtId="204" formatCode="_-* #,##0.00\ &quot;pta&quot;_-;\-* #,##0.00\ &quot;pta&quot;_-;_-* &quot;-&quot;??\ &quot;pta&quot;_-;_-@_-"/>
    <numFmt numFmtId="205" formatCode="####\ ###\ ##0.0"/>
    <numFmt numFmtId="206" formatCode="#######\ ###\ ##0.0"/>
    <numFmt numFmtId="207" formatCode="########\ ###\ ##0.0"/>
    <numFmt numFmtId="208" formatCode="0.000"/>
    <numFmt numFmtId="209" formatCode="######\ ###\ ##0.0"/>
    <numFmt numFmtId="210" formatCode="0.000%"/>
    <numFmt numFmtId="211" formatCode="0.0000000"/>
    <numFmt numFmtId="212" formatCode="#,##0.0000"/>
  </numFmts>
  <fonts count="329">
    <font>
      <sz val="8"/>
      <name val="Helvetica"/>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Narrow"/>
      <family val="2"/>
    </font>
    <font>
      <sz val="8"/>
      <color theme="1"/>
      <name val="Arial"/>
      <family val="2"/>
    </font>
    <font>
      <b/>
      <sz val="8"/>
      <color theme="0"/>
      <name val="Arial"/>
      <family val="2"/>
    </font>
    <font>
      <sz val="8"/>
      <color theme="0"/>
      <name val="Arial"/>
      <family val="2"/>
    </font>
    <font>
      <sz val="8"/>
      <name val="Arial"/>
      <family val="2"/>
    </font>
    <font>
      <b/>
      <sz val="11"/>
      <name val="Calibri Light"/>
      <family val="2"/>
    </font>
    <font>
      <sz val="11"/>
      <name val="Calibri Light"/>
      <family val="2"/>
    </font>
    <font>
      <b/>
      <sz val="18"/>
      <name val="Calibri "/>
    </font>
    <font>
      <b/>
      <sz val="16"/>
      <name val="Calibri "/>
    </font>
    <font>
      <b/>
      <sz val="11"/>
      <name val="Calibri"/>
      <family val="2"/>
      <scheme val="minor"/>
    </font>
    <font>
      <sz val="10"/>
      <name val="Arial"/>
      <family val="2"/>
    </font>
    <font>
      <sz val="11"/>
      <color rgb="FF00B0F0"/>
      <name val="Calibri Light"/>
      <family val="2"/>
    </font>
    <font>
      <sz val="8"/>
      <color indexed="12"/>
      <name val="Arial"/>
      <family val="2"/>
    </font>
    <font>
      <sz val="7"/>
      <name val="Arial"/>
      <family val="2"/>
    </font>
    <font>
      <sz val="7"/>
      <color indexed="12"/>
      <name val="Arial"/>
      <family val="2"/>
    </font>
    <font>
      <b/>
      <sz val="7"/>
      <name val="Arial"/>
      <family val="2"/>
    </font>
    <font>
      <i/>
      <sz val="11"/>
      <color indexed="12"/>
      <name val="Calibri Light"/>
      <family val="2"/>
    </font>
    <font>
      <sz val="9"/>
      <name val="Arial"/>
      <family val="2"/>
    </font>
    <font>
      <i/>
      <sz val="11"/>
      <name val="Calibri Light"/>
      <family val="2"/>
    </font>
    <font>
      <sz val="10"/>
      <color indexed="12"/>
      <name val="Arial"/>
      <family val="2"/>
    </font>
    <font>
      <sz val="8"/>
      <color indexed="10"/>
      <name val="Arial"/>
      <family val="2"/>
    </font>
    <font>
      <b/>
      <sz val="8"/>
      <color indexed="12"/>
      <name val="Arial"/>
      <family val="2"/>
    </font>
    <font>
      <b/>
      <sz val="8"/>
      <name val="Arial"/>
      <family val="2"/>
    </font>
    <font>
      <b/>
      <sz val="18"/>
      <name val="Calibri"/>
      <family val="2"/>
      <scheme val="minor"/>
    </font>
    <font>
      <b/>
      <sz val="16"/>
      <name val="Calibri"/>
      <family val="2"/>
      <scheme val="minor"/>
    </font>
    <font>
      <b/>
      <sz val="12"/>
      <name val="Calibri"/>
      <family val="2"/>
      <scheme val="minor"/>
    </font>
    <font>
      <sz val="10"/>
      <name val="Calibri Light"/>
      <family val="2"/>
    </font>
    <font>
      <b/>
      <sz val="14"/>
      <name val="Calibri"/>
      <family val="2"/>
      <scheme val="minor"/>
    </font>
    <font>
      <sz val="10"/>
      <color theme="1"/>
      <name val="Calibri Light"/>
      <family val="2"/>
    </font>
    <font>
      <sz val="10"/>
      <color rgb="FFFF0000"/>
      <name val="Calibri Light"/>
      <family val="2"/>
    </font>
    <font>
      <sz val="11"/>
      <name val="Calibri"/>
      <family val="2"/>
      <scheme val="minor"/>
    </font>
    <font>
      <i/>
      <sz val="11"/>
      <name val="Calibri"/>
      <family val="2"/>
      <scheme val="minor"/>
    </font>
    <font>
      <i/>
      <sz val="10"/>
      <name val="Calibri Light"/>
      <family val="2"/>
    </font>
    <font>
      <sz val="11"/>
      <name val="Arial"/>
      <family val="2"/>
    </font>
    <font>
      <b/>
      <sz val="11"/>
      <name val="Arial"/>
      <family val="2"/>
    </font>
    <font>
      <i/>
      <sz val="9"/>
      <name val="Calibri Light"/>
      <family val="2"/>
    </font>
    <font>
      <b/>
      <sz val="9"/>
      <name val="Arial"/>
      <family val="2"/>
    </font>
    <font>
      <b/>
      <sz val="9"/>
      <name val="Calibri"/>
      <family val="2"/>
      <scheme val="minor"/>
    </font>
    <font>
      <b/>
      <sz val="10"/>
      <name val="Calibri"/>
      <family val="2"/>
      <scheme val="minor"/>
    </font>
    <font>
      <sz val="10"/>
      <name val="Calibri"/>
      <family val="2"/>
      <scheme val="minor"/>
    </font>
    <font>
      <i/>
      <sz val="8"/>
      <name val="Arial"/>
      <family val="2"/>
    </font>
    <font>
      <sz val="9"/>
      <name val="Calibri Light"/>
      <family val="2"/>
    </font>
    <font>
      <b/>
      <sz val="9"/>
      <name val="Calibri Light"/>
      <family val="2"/>
    </font>
    <font>
      <b/>
      <sz val="10"/>
      <name val="Arial"/>
      <family val="2"/>
    </font>
    <font>
      <sz val="12"/>
      <name val="Calibri Light"/>
      <family val="2"/>
    </font>
    <font>
      <sz val="9"/>
      <color indexed="10"/>
      <name val="Calibri Light"/>
      <family val="2"/>
    </font>
    <font>
      <i/>
      <sz val="9"/>
      <color indexed="12"/>
      <name val="Calibri Light"/>
      <family val="2"/>
    </font>
    <font>
      <b/>
      <sz val="12"/>
      <name val="Calibri Light"/>
      <family val="2"/>
    </font>
    <font>
      <b/>
      <sz val="10"/>
      <name val="Calibri Light"/>
      <family val="2"/>
    </font>
    <font>
      <sz val="10"/>
      <color indexed="12"/>
      <name val="Calibri Light"/>
      <family val="2"/>
    </font>
    <font>
      <i/>
      <sz val="7"/>
      <name val="Arial"/>
      <family val="2"/>
    </font>
    <font>
      <sz val="7.5"/>
      <name val="Arial"/>
      <family val="2"/>
    </font>
    <font>
      <sz val="11"/>
      <color indexed="8"/>
      <name val="Calibri"/>
      <family val="2"/>
    </font>
    <font>
      <sz val="11"/>
      <color indexed="8"/>
      <name val="Calibri"/>
      <family val="2"/>
      <charset val="161"/>
    </font>
    <font>
      <sz val="11"/>
      <color indexed="9"/>
      <name val="Calibri"/>
      <family val="2"/>
    </font>
    <font>
      <sz val="11"/>
      <color indexed="9"/>
      <name val="Calibri"/>
      <family val="2"/>
      <charset val="161"/>
    </font>
    <font>
      <sz val="11"/>
      <color indexed="10"/>
      <name val="Calibri"/>
      <family val="2"/>
    </font>
    <font>
      <b/>
      <sz val="11"/>
      <color indexed="63"/>
      <name val="Calibri"/>
      <family val="2"/>
    </font>
    <font>
      <b/>
      <sz val="11"/>
      <color indexed="52"/>
      <name val="Calibri"/>
      <family val="2"/>
    </font>
    <font>
      <sz val="11"/>
      <color indexed="17"/>
      <name val="Calibri"/>
      <family val="2"/>
    </font>
    <font>
      <b/>
      <sz val="11"/>
      <color indexed="9"/>
      <name val="Calibri"/>
      <family val="2"/>
    </font>
    <font>
      <sz val="11"/>
      <color indexed="52"/>
      <name val="Calibri"/>
      <family val="2"/>
    </font>
    <font>
      <sz val="11"/>
      <color indexed="62"/>
      <name val="Calibri"/>
      <family val="2"/>
    </font>
    <font>
      <b/>
      <sz val="11"/>
      <color indexed="56"/>
      <name val="Calibri"/>
      <family val="2"/>
    </font>
    <font>
      <b/>
      <sz val="11"/>
      <color indexed="8"/>
      <name val="Calibri"/>
      <family val="2"/>
    </font>
    <font>
      <i/>
      <sz val="11"/>
      <color indexed="23"/>
      <name val="Calibri"/>
      <family val="2"/>
    </font>
    <font>
      <sz val="10"/>
      <name val="Verdana"/>
      <family val="2"/>
    </font>
    <font>
      <u/>
      <sz val="10"/>
      <color indexed="12"/>
      <name val="Arial"/>
      <family val="2"/>
    </font>
    <font>
      <sz val="10"/>
      <name val="Arial"/>
      <family val="2"/>
      <charset val="161"/>
    </font>
    <font>
      <sz val="11"/>
      <color indexed="20"/>
      <name val="Calibri"/>
      <family val="2"/>
    </font>
    <font>
      <sz val="11"/>
      <color indexed="60"/>
      <name val="Calibri"/>
      <family val="2"/>
    </font>
    <font>
      <sz val="10"/>
      <name val="Arial CE"/>
      <charset val="238"/>
    </font>
    <font>
      <sz val="11"/>
      <name val="MS Sans Serif"/>
      <family val="2"/>
    </font>
    <font>
      <b/>
      <sz val="15"/>
      <color indexed="56"/>
      <name val="Calibri"/>
      <family val="2"/>
    </font>
    <font>
      <b/>
      <sz val="13"/>
      <color indexed="56"/>
      <name val="Calibri"/>
      <family val="2"/>
    </font>
    <font>
      <sz val="10"/>
      <color indexed="8"/>
      <name val="Arial"/>
      <family val="2"/>
    </font>
    <font>
      <b/>
      <sz val="18"/>
      <color indexed="56"/>
      <name val="Cambria"/>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1"/>
      <color indexed="19"/>
      <name val="Calibri"/>
      <family val="2"/>
      <charset val="161"/>
    </font>
    <font>
      <sz val="11"/>
      <color indexed="10"/>
      <name val="Calibri"/>
      <family val="2"/>
      <charset val="161"/>
    </font>
    <font>
      <sz val="10"/>
      <name val="Arial Greek"/>
    </font>
    <font>
      <b/>
      <sz val="11"/>
      <color indexed="8"/>
      <name val="Calibri"/>
      <family val="2"/>
      <charset val="161"/>
    </font>
    <font>
      <b/>
      <sz val="18"/>
      <color indexed="62"/>
      <name val="Cambria"/>
      <family val="2"/>
      <charset val="161"/>
    </font>
    <font>
      <b/>
      <sz val="11"/>
      <color indexed="10"/>
      <name val="Calibri"/>
      <family val="2"/>
      <charset val="161"/>
    </font>
    <font>
      <b/>
      <sz val="10"/>
      <name val="Tahoma"/>
      <family val="2"/>
    </font>
    <font>
      <b/>
      <sz val="9"/>
      <color theme="0"/>
      <name val="Calibri Light"/>
      <family val="2"/>
    </font>
    <font>
      <sz val="9"/>
      <color theme="0"/>
      <name val="Calibri Light"/>
      <family val="2"/>
    </font>
    <font>
      <sz val="10"/>
      <color theme="0"/>
      <name val="Calibri Light"/>
      <family val="2"/>
    </font>
    <font>
      <sz val="9"/>
      <name val="Calibri"/>
      <family val="2"/>
      <scheme val="minor"/>
    </font>
    <font>
      <b/>
      <sz val="10"/>
      <color theme="0"/>
      <name val="Calibri"/>
      <family val="2"/>
      <scheme val="minor"/>
    </font>
    <font>
      <b/>
      <sz val="9"/>
      <color theme="0"/>
      <name val="Calibri"/>
      <family val="2"/>
      <scheme val="minor"/>
    </font>
    <font>
      <b/>
      <sz val="11"/>
      <color theme="0"/>
      <name val="Calibri"/>
      <family val="2"/>
      <scheme val="minor"/>
    </font>
    <font>
      <sz val="11"/>
      <color theme="0" tint="-0.14999847407452621"/>
      <name val="Calibri Light"/>
      <family val="2"/>
    </font>
    <font>
      <sz val="10"/>
      <color theme="0" tint="-0.14999847407452621"/>
      <name val="Calibri Light"/>
      <family val="2"/>
    </font>
    <font>
      <b/>
      <sz val="10"/>
      <color theme="0" tint="-0.14999847407452621"/>
      <name val="Calibri Light"/>
      <family val="2"/>
    </font>
    <font>
      <b/>
      <sz val="11"/>
      <color theme="0"/>
      <name val="Arial"/>
      <family val="2"/>
    </font>
    <font>
      <sz val="11"/>
      <color theme="0"/>
      <name val="Arial"/>
      <family val="2"/>
    </font>
    <font>
      <b/>
      <sz val="10"/>
      <color theme="0"/>
      <name val="Calibri Light"/>
      <family val="2"/>
    </font>
    <font>
      <b/>
      <sz val="8"/>
      <name val="Helvetica"/>
      <family val="2"/>
    </font>
    <font>
      <b/>
      <sz val="6"/>
      <color indexed="9"/>
      <name val="Arial"/>
      <family val="2"/>
    </font>
    <font>
      <sz val="6"/>
      <name val="Arial"/>
      <family val="2"/>
    </font>
    <font>
      <sz val="8.5"/>
      <name val="Tahoma"/>
      <family val="2"/>
    </font>
    <font>
      <sz val="9"/>
      <name val="Tahoma"/>
      <family val="2"/>
    </font>
    <font>
      <b/>
      <sz val="8.5"/>
      <name val="Tahoma"/>
      <family val="2"/>
    </font>
    <font>
      <sz val="8"/>
      <color theme="1"/>
      <name val="Arial Narrow"/>
      <family val="2"/>
    </font>
    <font>
      <sz val="9"/>
      <color theme="1"/>
      <name val="Calibri"/>
      <family val="2"/>
      <scheme val="minor"/>
    </font>
    <font>
      <b/>
      <sz val="9"/>
      <color theme="1"/>
      <name val="Calibri"/>
      <family val="2"/>
      <scheme val="minor"/>
    </font>
    <font>
      <sz val="9"/>
      <color rgb="FFFF0000"/>
      <name val="Calibri"/>
      <family val="2"/>
      <scheme val="minor"/>
    </font>
    <font>
      <sz val="8"/>
      <name val="Calibri"/>
      <family val="2"/>
      <scheme val="minor"/>
    </font>
    <font>
      <b/>
      <sz val="8"/>
      <name val="Calibri"/>
      <family val="2"/>
      <scheme val="minor"/>
    </font>
    <font>
      <sz val="11"/>
      <color theme="0" tint="-0.34998626667073579"/>
      <name val="Calibri Light"/>
      <family val="2"/>
    </font>
    <font>
      <b/>
      <sz val="18"/>
      <color theme="3"/>
      <name val="Cambria"/>
      <family val="2"/>
      <scheme val="major"/>
    </font>
    <font>
      <sz val="11"/>
      <color theme="1"/>
      <name val="Calibri"/>
      <family val="2"/>
      <scheme val="minor"/>
    </font>
    <font>
      <sz val="14"/>
      <name val="Arial"/>
      <family val="2"/>
    </font>
    <font>
      <b/>
      <sz val="12"/>
      <name val="Arial"/>
      <family val="2"/>
    </font>
    <font>
      <sz val="12"/>
      <name val="Arial"/>
      <family val="2"/>
    </font>
    <font>
      <sz val="10"/>
      <color indexed="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name val="Courier New"/>
      <family val="3"/>
    </font>
    <font>
      <i/>
      <sz val="12"/>
      <name val="Arial"/>
      <family val="2"/>
    </font>
    <font>
      <i/>
      <sz val="10"/>
      <name val="Arial"/>
      <family val="2"/>
    </font>
    <font>
      <sz val="20"/>
      <name val="Arial"/>
      <family val="2"/>
    </font>
    <font>
      <sz val="10"/>
      <name val="Times New Roman"/>
      <family val="1"/>
    </font>
    <font>
      <i/>
      <sz val="10"/>
      <name val="Times New Roman"/>
      <family val="1"/>
    </font>
    <font>
      <b/>
      <sz val="18"/>
      <name val="Arial"/>
      <family val="2"/>
    </font>
    <font>
      <sz val="10"/>
      <color indexed="20"/>
      <name val="Arial"/>
      <family val="2"/>
    </font>
    <font>
      <sz val="12"/>
      <name val="Modern"/>
      <family val="3"/>
      <charset val="255"/>
    </font>
    <font>
      <b/>
      <sz val="10"/>
      <color indexed="63"/>
      <name val="Arial"/>
      <family val="2"/>
    </font>
    <font>
      <i/>
      <sz val="10"/>
      <color indexed="23"/>
      <name val="Arial"/>
      <family val="2"/>
    </font>
    <font>
      <b/>
      <sz val="15"/>
      <color indexed="56"/>
      <name val="Arial"/>
      <family val="2"/>
    </font>
    <font>
      <b/>
      <sz val="13"/>
      <color indexed="56"/>
      <name val="Arial"/>
      <family val="2"/>
    </font>
    <font>
      <sz val="8"/>
      <color indexed="8"/>
      <name val="Arial"/>
      <family val="2"/>
    </font>
    <font>
      <sz val="12"/>
      <color indexed="18"/>
      <name val="Arial"/>
      <family val="2"/>
    </font>
    <font>
      <sz val="8"/>
      <color indexed="8"/>
      <name val="Arial Narrow"/>
      <family val="2"/>
    </font>
    <font>
      <sz val="8"/>
      <color indexed="9"/>
      <name val="Arial Narrow"/>
      <family val="2"/>
    </font>
    <font>
      <b/>
      <sz val="8"/>
      <color indexed="52"/>
      <name val="Arial Narrow"/>
      <family val="2"/>
    </font>
    <font>
      <sz val="8"/>
      <color indexed="20"/>
      <name val="Arial Narrow"/>
      <family val="2"/>
    </font>
    <font>
      <b/>
      <sz val="8"/>
      <color indexed="63"/>
      <name val="Arial Narrow"/>
      <family val="2"/>
    </font>
    <font>
      <i/>
      <sz val="8"/>
      <color indexed="23"/>
      <name val="Arial Narrow"/>
      <family val="2"/>
    </font>
    <font>
      <b/>
      <sz val="15"/>
      <color indexed="56"/>
      <name val="Arial Narrow"/>
      <family val="2"/>
    </font>
    <font>
      <b/>
      <sz val="13"/>
      <color indexed="56"/>
      <name val="Arial Narrow"/>
      <family val="2"/>
    </font>
    <font>
      <b/>
      <sz val="11"/>
      <color indexed="56"/>
      <name val="Arial Narrow"/>
      <family val="2"/>
    </font>
    <font>
      <sz val="8"/>
      <color indexed="17"/>
      <name val="Arial"/>
      <family val="2"/>
    </font>
    <font>
      <b/>
      <sz val="8"/>
      <color indexed="9"/>
      <name val="Arial"/>
      <family val="2"/>
    </font>
    <font>
      <sz val="8"/>
      <color indexed="52"/>
      <name val="Arial"/>
      <family val="2"/>
    </font>
    <font>
      <sz val="8"/>
      <color indexed="62"/>
      <name val="Arial"/>
      <family val="2"/>
    </font>
    <font>
      <sz val="8"/>
      <color theme="1"/>
      <name val="Calibri"/>
      <family val="2"/>
      <scheme val="minor"/>
    </font>
    <font>
      <sz val="8"/>
      <color rgb="FFFF0000"/>
      <name val="Arial"/>
      <family val="2"/>
    </font>
    <font>
      <sz val="8"/>
      <color indexed="8"/>
      <name val="Calibri"/>
      <family val="2"/>
    </font>
    <font>
      <b/>
      <sz val="1"/>
      <color indexed="8"/>
      <name val="Courier"/>
      <family val="3"/>
    </font>
    <font>
      <sz val="1"/>
      <color indexed="8"/>
      <name val="Courier"/>
      <family val="3"/>
    </font>
    <font>
      <b/>
      <sz val="8"/>
      <color indexed="9"/>
      <name val="Arial Narrow"/>
      <family val="2"/>
    </font>
    <font>
      <i/>
      <sz val="1"/>
      <color indexed="8"/>
      <name val="Courier"/>
      <family val="3"/>
    </font>
    <font>
      <sz val="8"/>
      <color indexed="17"/>
      <name val="Arial Narrow"/>
      <family val="2"/>
    </font>
    <font>
      <sz val="8"/>
      <color indexed="62"/>
      <name val="Arial Narrow"/>
      <family val="2"/>
    </font>
    <font>
      <b/>
      <sz val="12"/>
      <color indexed="16"/>
      <name val="Arial MT"/>
    </font>
    <font>
      <b/>
      <sz val="10"/>
      <color indexed="16"/>
      <name val="Arial MT"/>
    </font>
    <font>
      <sz val="8"/>
      <color indexed="52"/>
      <name val="Arial Narrow"/>
      <family val="2"/>
    </font>
    <font>
      <b/>
      <sz val="10"/>
      <color indexed="12"/>
      <name val="Arial"/>
      <family val="2"/>
    </font>
    <font>
      <b/>
      <i/>
      <u/>
      <sz val="12"/>
      <color indexed="8"/>
      <name val="Arial MT"/>
    </font>
    <font>
      <i/>
      <sz val="12"/>
      <color indexed="8"/>
      <name val="Arial MT"/>
    </font>
    <font>
      <sz val="8"/>
      <color indexed="10"/>
      <name val="Arial Narrow"/>
      <family val="2"/>
    </font>
    <font>
      <sz val="9"/>
      <color indexed="9"/>
      <name val="Arial Narrow"/>
      <family val="2"/>
    </font>
    <font>
      <b/>
      <sz val="15"/>
      <color theme="3"/>
      <name val="Arial"/>
      <family val="2"/>
    </font>
    <font>
      <b/>
      <sz val="13"/>
      <color theme="3"/>
      <name val="Arial"/>
      <family val="2"/>
    </font>
    <font>
      <b/>
      <sz val="11"/>
      <color theme="3"/>
      <name val="Arial"/>
      <family val="2"/>
    </font>
    <font>
      <sz val="8"/>
      <color rgb="FF006100"/>
      <name val="Arial"/>
      <family val="2"/>
    </font>
    <font>
      <sz val="8"/>
      <color rgb="FF9C0006"/>
      <name val="Arial"/>
      <family val="2"/>
    </font>
    <font>
      <sz val="8"/>
      <color rgb="FF9C6500"/>
      <name val="Arial"/>
      <family val="2"/>
    </font>
    <font>
      <sz val="8"/>
      <color rgb="FF3F3F76"/>
      <name val="Arial"/>
      <family val="2"/>
    </font>
    <font>
      <b/>
      <sz val="8"/>
      <color rgb="FF3F3F3F"/>
      <name val="Arial"/>
      <family val="2"/>
    </font>
    <font>
      <b/>
      <sz val="8"/>
      <color rgb="FFFA7D00"/>
      <name val="Arial"/>
      <family val="2"/>
    </font>
    <font>
      <sz val="8"/>
      <color rgb="FFFA7D00"/>
      <name val="Arial"/>
      <family val="2"/>
    </font>
    <font>
      <i/>
      <sz val="8"/>
      <color rgb="FF7F7F7F"/>
      <name val="Arial"/>
      <family val="2"/>
    </font>
    <font>
      <b/>
      <sz val="8"/>
      <color theme="1"/>
      <name val="Arial"/>
      <family val="2"/>
    </font>
    <font>
      <sz val="8"/>
      <color indexed="9"/>
      <name val="Calibri"/>
      <family val="2"/>
    </font>
    <font>
      <sz val="8"/>
      <color indexed="20"/>
      <name val="Calibri"/>
      <family val="2"/>
    </font>
    <font>
      <b/>
      <sz val="8"/>
      <color indexed="52"/>
      <name val="Calibri"/>
      <family val="2"/>
    </font>
    <font>
      <i/>
      <sz val="8"/>
      <color indexed="23"/>
      <name val="Calibri"/>
      <family val="2"/>
    </font>
    <font>
      <b/>
      <sz val="8"/>
      <color indexed="63"/>
      <name val="Calibri"/>
      <family val="2"/>
    </font>
    <font>
      <sz val="9"/>
      <color indexed="17"/>
      <name val="Arial Unicode MS"/>
      <family val="2"/>
    </font>
    <font>
      <b/>
      <sz val="9"/>
      <color indexed="9"/>
      <name val="Arial Unicode MS"/>
      <family val="2"/>
    </font>
    <font>
      <sz val="9"/>
      <color indexed="52"/>
      <name val="Arial Unicode MS"/>
      <family val="2"/>
    </font>
    <font>
      <b/>
      <sz val="11"/>
      <color indexed="56"/>
      <name val="Arial Unicode MS"/>
      <family val="2"/>
    </font>
    <font>
      <sz val="9"/>
      <color indexed="62"/>
      <name val="Arial Unicode MS"/>
      <family val="2"/>
    </font>
    <font>
      <sz val="9"/>
      <color indexed="10"/>
      <name val="Arial Unicode MS"/>
      <family val="2"/>
    </font>
    <font>
      <sz val="11"/>
      <name val="Calibri"/>
      <family val="2"/>
    </font>
    <font>
      <b/>
      <sz val="14"/>
      <name val="Arial"/>
      <family val="2"/>
    </font>
    <font>
      <sz val="16"/>
      <name val="Arial"/>
      <family val="2"/>
    </font>
    <font>
      <b/>
      <sz val="24"/>
      <name val="Calibri "/>
    </font>
    <font>
      <b/>
      <sz val="16"/>
      <color theme="0"/>
      <name val="Calibri"/>
      <family val="2"/>
    </font>
    <font>
      <b/>
      <sz val="16"/>
      <color theme="1"/>
      <name val="Calibri"/>
      <family val="2"/>
    </font>
    <font>
      <sz val="16"/>
      <color theme="1"/>
      <name val="Calibri"/>
      <family val="2"/>
    </font>
    <font>
      <b/>
      <sz val="16"/>
      <color theme="0"/>
      <name val="Arial"/>
      <family val="2"/>
    </font>
    <font>
      <b/>
      <sz val="14"/>
      <color theme="4"/>
      <name val="Arial"/>
      <family val="2"/>
    </font>
    <font>
      <b/>
      <sz val="16"/>
      <color theme="4"/>
      <name val="Arial"/>
      <family val="2"/>
    </font>
    <font>
      <sz val="11"/>
      <name val="Calibri"/>
      <family val="2"/>
    </font>
    <font>
      <b/>
      <sz val="11"/>
      <color theme="0"/>
      <name val="Calibri"/>
      <family val="2"/>
    </font>
    <font>
      <sz val="11"/>
      <color theme="1"/>
      <name val="Calibri"/>
      <family val="2"/>
    </font>
    <font>
      <sz val="9"/>
      <color theme="1"/>
      <name val="Calibri Light"/>
      <family val="2"/>
    </font>
    <font>
      <sz val="8"/>
      <color theme="0" tint="-0.34998626667073579"/>
      <name val="Arial"/>
      <family val="2"/>
    </font>
    <font>
      <b/>
      <sz val="10"/>
      <color theme="0" tint="-0.34998626667073579"/>
      <name val="Calibri Light"/>
      <family val="2"/>
    </font>
    <font>
      <sz val="10"/>
      <color theme="0" tint="-0.34998626667073579"/>
      <name val="Calibri Light"/>
      <family val="2"/>
    </font>
    <font>
      <b/>
      <sz val="8"/>
      <color theme="0" tint="-0.34998626667073579"/>
      <name val="Arial"/>
      <family val="2"/>
    </font>
    <font>
      <b/>
      <sz val="10"/>
      <color rgb="FFFFFFFF"/>
      <name val="Calibri"/>
      <family val="2"/>
    </font>
    <font>
      <b/>
      <sz val="14"/>
      <name val="Calibri "/>
    </font>
    <font>
      <sz val="14"/>
      <color theme="0"/>
      <name val="Arial"/>
      <family val="2"/>
    </font>
    <font>
      <sz val="11"/>
      <name val="Tahoma"/>
      <family val="2"/>
    </font>
    <font>
      <sz val="11"/>
      <name val="Calibri"/>
      <family val="2"/>
    </font>
    <font>
      <sz val="10"/>
      <name val="Calibri"/>
      <family val="2"/>
    </font>
    <font>
      <b/>
      <sz val="10"/>
      <color theme="1"/>
      <name val="Calibri Light"/>
      <family val="2"/>
    </font>
    <font>
      <sz val="11"/>
      <color theme="1"/>
      <name val="Arial"/>
      <family val="2"/>
    </font>
    <font>
      <i/>
      <sz val="8"/>
      <color theme="1"/>
      <name val="Arial"/>
      <family val="2"/>
    </font>
    <font>
      <sz val="9"/>
      <color theme="1"/>
      <name val="Arial"/>
      <family val="2"/>
    </font>
    <font>
      <sz val="7"/>
      <color theme="1"/>
      <name val="Arial"/>
      <family val="2"/>
    </font>
    <font>
      <b/>
      <sz val="7"/>
      <color theme="1"/>
      <name val="Arial"/>
      <family val="2"/>
    </font>
    <font>
      <sz val="11"/>
      <color theme="1"/>
      <name val="Calibri Light"/>
      <family val="2"/>
    </font>
    <font>
      <sz val="8"/>
      <color theme="1"/>
      <name val="Calibri Light"/>
      <family val="2"/>
    </font>
    <font>
      <sz val="14"/>
      <color theme="1"/>
      <name val="Arial"/>
      <family val="2"/>
    </font>
    <font>
      <b/>
      <i/>
      <sz val="10"/>
      <name val="Calibri Light"/>
      <family val="2"/>
    </font>
    <font>
      <sz val="8"/>
      <color theme="0" tint="-0.34998626667073579"/>
      <name val="Calibri Light"/>
      <family val="2"/>
    </font>
    <font>
      <sz val="6"/>
      <color theme="0" tint="-0.34998626667073579"/>
      <name val="Calibri Light"/>
      <family val="2"/>
    </font>
    <font>
      <b/>
      <sz val="6"/>
      <color theme="0" tint="-0.34998626667073579"/>
      <name val="Calibri Light"/>
      <family val="2"/>
    </font>
    <font>
      <sz val="11"/>
      <color theme="0" tint="-0.34998626667073579"/>
      <name val="Calibri"/>
      <family val="2"/>
      <scheme val="minor"/>
    </font>
    <font>
      <sz val="8"/>
      <color theme="0" tint="-0.34998626667073579"/>
      <name val="Calibri"/>
      <family val="2"/>
      <scheme val="minor"/>
    </font>
    <font>
      <sz val="6"/>
      <color theme="0" tint="-0.34998626667073579"/>
      <name val="Arial"/>
      <family val="2"/>
    </font>
    <font>
      <sz val="11"/>
      <color theme="0" tint="-0.34998626667073579"/>
      <name val="Arial"/>
      <family val="2"/>
    </font>
    <font>
      <i/>
      <sz val="8"/>
      <color theme="0" tint="-0.34998626667073579"/>
      <name val="Arial"/>
      <family val="2"/>
    </font>
    <font>
      <b/>
      <sz val="6"/>
      <color theme="0" tint="-0.34998626667073579"/>
      <name val="Arial"/>
      <family val="2"/>
    </font>
    <font>
      <sz val="7"/>
      <color theme="0" tint="-0.34998626667073579"/>
      <name val="Arial"/>
      <family val="2"/>
    </font>
    <font>
      <b/>
      <sz val="11"/>
      <color theme="0" tint="-0.34998626667073579"/>
      <name val="Arial"/>
      <family val="2"/>
    </font>
    <font>
      <b/>
      <sz val="9"/>
      <color theme="0" tint="-0.34998626667073579"/>
      <name val="Calibri"/>
      <family val="2"/>
      <scheme val="minor"/>
    </font>
    <font>
      <b/>
      <sz val="10"/>
      <color theme="0" tint="-0.34998626667073579"/>
      <name val="Calibri"/>
      <family val="2"/>
      <scheme val="minor"/>
    </font>
    <font>
      <sz val="9"/>
      <color theme="0" tint="-0.34998626667073579"/>
      <name val="Calibri Light"/>
      <family val="2"/>
    </font>
    <font>
      <b/>
      <sz val="9"/>
      <color theme="0" tint="-0.34998626667073579"/>
      <name val="Calibri Light"/>
      <family val="2"/>
    </font>
    <font>
      <sz val="8"/>
      <color theme="0" tint="-0.34998626667073579"/>
      <name val="Helvetica"/>
      <family val="2"/>
    </font>
    <font>
      <sz val="10"/>
      <color theme="0" tint="-0.34998626667073579"/>
      <name val="Arial"/>
      <family val="2"/>
    </font>
    <font>
      <b/>
      <sz val="10"/>
      <color theme="0" tint="-0.34998626667073579"/>
      <name val="Arial"/>
      <family val="2"/>
    </font>
    <font>
      <sz val="8.5"/>
      <color theme="0" tint="-0.34998626667073579"/>
      <name val="Tahoma"/>
      <family val="2"/>
    </font>
    <font>
      <b/>
      <sz val="9"/>
      <color theme="1"/>
      <name val="Arial"/>
      <family val="2"/>
    </font>
    <font>
      <b/>
      <sz val="16"/>
      <color theme="0"/>
      <name val="Calibri"/>
      <family val="2"/>
      <scheme val="minor"/>
    </font>
    <font>
      <b/>
      <sz val="9"/>
      <color theme="0"/>
      <name val="Arial"/>
      <family val="2"/>
    </font>
    <font>
      <b/>
      <sz val="17"/>
      <color theme="0"/>
      <name val="Calibri"/>
      <family val="2"/>
      <scheme val="minor"/>
    </font>
    <font>
      <b/>
      <sz val="10.5"/>
      <color theme="0"/>
      <name val="Calibri"/>
      <family val="2"/>
    </font>
    <font>
      <b/>
      <sz val="10.5"/>
      <color theme="0"/>
      <name val="Calibri"/>
      <family val="2"/>
      <scheme val="minor"/>
    </font>
    <font>
      <b/>
      <sz val="12"/>
      <color theme="0"/>
      <name val="Calibri"/>
      <family val="2"/>
    </font>
    <font>
      <b/>
      <sz val="10.5"/>
      <name val="Calibri"/>
      <family val="2"/>
      <scheme val="minor"/>
    </font>
    <font>
      <b/>
      <sz val="14"/>
      <color rgb="FFFFFFFF"/>
      <name val="Calibri"/>
      <family val="2"/>
    </font>
    <font>
      <b/>
      <sz val="16"/>
      <color rgb="FFFFFFFF"/>
      <name val="Calibri"/>
      <family val="2"/>
    </font>
    <font>
      <b/>
      <sz val="16"/>
      <name val="Arial"/>
      <family val="2"/>
    </font>
    <font>
      <b/>
      <sz val="12"/>
      <color theme="1"/>
      <name val="Calibri"/>
      <family val="2"/>
    </font>
    <font>
      <sz val="12"/>
      <color theme="1"/>
      <name val="Calibri"/>
      <family val="2"/>
    </font>
    <font>
      <b/>
      <sz val="12"/>
      <name val="Calibri"/>
      <family val="2"/>
    </font>
    <font>
      <b/>
      <sz val="10"/>
      <color theme="0"/>
      <name val="Calibri"/>
      <family val="2"/>
    </font>
    <font>
      <b/>
      <sz val="12"/>
      <name val="Calibri "/>
    </font>
    <font>
      <b/>
      <sz val="13"/>
      <name val="Calibri"/>
      <family val="2"/>
    </font>
    <font>
      <sz val="9"/>
      <color theme="0"/>
      <name val="Arial"/>
      <family val="2"/>
    </font>
    <font>
      <b/>
      <sz val="16"/>
      <name val="Calibri"/>
      <family val="2"/>
    </font>
    <font>
      <b/>
      <sz val="9.5"/>
      <color theme="0"/>
      <name val="Calibri"/>
      <family val="2"/>
      <scheme val="minor"/>
    </font>
    <font>
      <sz val="9.5"/>
      <color theme="0"/>
      <name val="Calibri Light"/>
      <family val="2"/>
    </font>
    <font>
      <b/>
      <sz val="9.5"/>
      <color theme="0"/>
      <name val="Calibri"/>
      <family val="2"/>
    </font>
    <font>
      <sz val="11"/>
      <color theme="0"/>
      <name val="Calibri"/>
      <family val="2"/>
    </font>
    <font>
      <sz val="13"/>
      <name val="Calibri"/>
      <family val="2"/>
    </font>
    <font>
      <b/>
      <sz val="13"/>
      <color theme="0"/>
      <name val="Calibri"/>
      <family val="2"/>
    </font>
    <font>
      <sz val="14"/>
      <name val="Calibri"/>
      <family val="2"/>
    </font>
    <font>
      <b/>
      <sz val="14"/>
      <color theme="0"/>
      <name val="Calibri"/>
      <family val="2"/>
    </font>
    <font>
      <sz val="14"/>
      <color theme="0"/>
      <name val="Calibri"/>
      <family val="2"/>
    </font>
    <font>
      <b/>
      <sz val="14"/>
      <name val="Calibri"/>
      <family val="2"/>
    </font>
    <font>
      <b/>
      <sz val="18"/>
      <color theme="0"/>
      <name val="Calibri"/>
      <family val="2"/>
    </font>
    <font>
      <sz val="16"/>
      <color theme="0"/>
      <name val="Calibri"/>
      <family val="2"/>
    </font>
    <font>
      <b/>
      <sz val="18"/>
      <color theme="1"/>
      <name val="Calibri"/>
      <family val="2"/>
    </font>
    <font>
      <b/>
      <sz val="13"/>
      <color theme="0"/>
      <name val="Calibri"/>
      <family val="2"/>
      <scheme val="minor"/>
    </font>
    <font>
      <sz val="8"/>
      <color theme="0"/>
      <name val="Calibri"/>
      <family val="2"/>
      <scheme val="minor"/>
    </font>
    <font>
      <sz val="12"/>
      <color theme="0"/>
      <name val="Calibri"/>
      <family val="2"/>
      <scheme val="minor"/>
    </font>
    <font>
      <b/>
      <sz val="11"/>
      <name val="Calibri"/>
      <family val="2"/>
    </font>
    <font>
      <b/>
      <sz val="15"/>
      <color rgb="FFFFFFFF"/>
      <name val="Calibri"/>
      <family val="2"/>
    </font>
    <font>
      <sz val="18"/>
      <name val="Arial"/>
      <family val="2"/>
    </font>
    <font>
      <sz val="12"/>
      <color theme="0" tint="-0.34998626667073579"/>
      <name val="Calibri Light"/>
      <family val="2"/>
    </font>
    <font>
      <b/>
      <sz val="12"/>
      <color theme="0" tint="-0.34998626667073579"/>
      <name val="Calibri Light"/>
      <family val="2"/>
    </font>
    <font>
      <b/>
      <sz val="9"/>
      <color theme="0" tint="-0.34998626667073579"/>
      <name val="Arial"/>
      <family val="2"/>
    </font>
    <font>
      <b/>
      <sz val="10"/>
      <name val="Calibri "/>
    </font>
    <font>
      <sz val="10"/>
      <color theme="0"/>
      <name val="Arial"/>
      <family val="2"/>
    </font>
    <font>
      <b/>
      <sz val="10"/>
      <color theme="0" tint="-0.34998626667073579"/>
      <name val="Tahoma"/>
      <family val="2"/>
    </font>
    <font>
      <b/>
      <sz val="8.5"/>
      <color theme="0" tint="-0.34998626667073579"/>
      <name val="Tahoma"/>
      <family val="2"/>
    </font>
    <font>
      <sz val="8"/>
      <color theme="0" tint="-0.34998626667073579"/>
      <name val="Arial Narrow"/>
      <family val="2"/>
    </font>
    <font>
      <sz val="9"/>
      <color theme="0" tint="-0.34998626667073579"/>
      <name val="Tahoma"/>
      <family val="2"/>
    </font>
    <font>
      <b/>
      <sz val="10"/>
      <color theme="0" tint="-0.34998626667073579"/>
      <name val="TradeGothic"/>
    </font>
    <font>
      <sz val="10"/>
      <color theme="0" tint="-0.34998626667073579"/>
      <name val="TradeGothic"/>
    </font>
    <font>
      <sz val="5"/>
      <color theme="0" tint="-0.34998626667073579"/>
      <name val="Arial"/>
      <family val="2"/>
    </font>
    <font>
      <b/>
      <sz val="5"/>
      <color theme="0" tint="-0.34998626667073579"/>
      <name val="Calibri Light"/>
      <family val="2"/>
    </font>
    <font>
      <sz val="5"/>
      <color theme="0" tint="-0.34998626667073579"/>
      <name val="Calibri Light"/>
      <family val="2"/>
    </font>
    <font>
      <b/>
      <sz val="5"/>
      <color theme="0" tint="-0.34998626667073579"/>
      <name val="Arial"/>
      <family val="2"/>
    </font>
    <font>
      <sz val="7"/>
      <color theme="0" tint="-0.34998626667073579"/>
      <name val="Calibri Light"/>
      <family val="2"/>
    </font>
    <font>
      <sz val="8"/>
      <name val="Calibri Light"/>
      <family val="2"/>
    </font>
    <font>
      <b/>
      <sz val="8"/>
      <color theme="0" tint="-0.34998626667073579"/>
      <name val="Calibri Light"/>
      <family val="2"/>
    </font>
    <font>
      <sz val="10"/>
      <color theme="1"/>
      <name val="Arial"/>
      <family val="2"/>
    </font>
    <font>
      <b/>
      <sz val="10"/>
      <color theme="1"/>
      <name val="Arial"/>
      <family val="2"/>
    </font>
    <font>
      <sz val="6"/>
      <color theme="1"/>
      <name val="Arial"/>
      <family val="2"/>
    </font>
    <font>
      <b/>
      <sz val="6"/>
      <color theme="1"/>
      <name val="Arial"/>
      <family val="2"/>
    </font>
    <font>
      <b/>
      <sz val="6"/>
      <color theme="1"/>
      <name val="Calibri Light"/>
      <family val="2"/>
    </font>
    <font>
      <sz val="6"/>
      <color theme="1"/>
      <name val="Calibri Light"/>
      <family val="2"/>
    </font>
  </fonts>
  <fills count="94">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9"/>
      </patternFill>
    </fill>
    <fill>
      <patternFill patternType="solid">
        <fgColor indexed="26"/>
      </patternFill>
    </fill>
    <fill>
      <patternFill patternType="solid">
        <fgColor indexed="44"/>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9"/>
      </patternFill>
    </fill>
    <fill>
      <patternFill patternType="solid">
        <fgColor indexed="55"/>
      </patternFill>
    </fill>
    <fill>
      <patternFill patternType="solid">
        <fgColor indexed="54"/>
      </patternFill>
    </fill>
    <fill>
      <patternFill patternType="solid">
        <fgColor indexed="56"/>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bgColor theme="4" tint="-0.249977111117893"/>
      </patternFill>
    </fill>
    <fill>
      <patternFill patternType="solid">
        <fgColor indexed="62"/>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11"/>
        <bgColor indexed="64"/>
      </patternFill>
    </fill>
    <fill>
      <patternFill patternType="solid">
        <fgColor indexed="27"/>
        <bgColor indexed="64"/>
      </patternFill>
    </fill>
    <fill>
      <patternFill patternType="solid">
        <fgColor indexed="31"/>
        <bgColor indexed="64"/>
      </patternFill>
    </fill>
    <fill>
      <patternFill patternType="solid">
        <fgColor indexed="46"/>
        <bgColor indexed="64"/>
      </patternFill>
    </fill>
    <fill>
      <patternFill patternType="solid">
        <fgColor indexed="50"/>
        <bgColor indexed="64"/>
      </patternFill>
    </fill>
    <fill>
      <patternFill patternType="solid">
        <fgColor indexed="26"/>
        <bgColor indexed="64"/>
      </patternFill>
    </fill>
    <fill>
      <patternFill patternType="solid">
        <fgColor indexed="52"/>
        <bgColor indexed="64"/>
      </patternFill>
    </fill>
    <fill>
      <patternFill patternType="gray0625">
        <fgColor indexed="9"/>
        <bgColor indexed="9"/>
      </patternFill>
    </fill>
    <fill>
      <patternFill patternType="gray0625">
        <fgColor indexed="9"/>
        <bgColor indexed="22"/>
      </patternFill>
    </fill>
    <fill>
      <patternFill patternType="solid">
        <fgColor indexed="22"/>
        <bgColor indexed="8"/>
      </patternFill>
    </fill>
    <fill>
      <patternFill patternType="solid">
        <fgColor theme="3" tint="0.79998168889431442"/>
        <bgColor indexed="64"/>
      </patternFill>
    </fill>
    <fill>
      <patternFill patternType="solid">
        <fgColor theme="4"/>
        <bgColor theme="4"/>
      </patternFill>
    </fill>
    <fill>
      <patternFill patternType="solid">
        <fgColor theme="4" tint="0.39997558519241921"/>
        <bgColor indexed="64"/>
      </patternFill>
    </fill>
    <fill>
      <patternFill patternType="solid">
        <fgColor theme="1"/>
        <bgColor indexed="64"/>
      </patternFill>
    </fill>
    <fill>
      <patternFill patternType="solid">
        <fgColor theme="0"/>
        <bgColor theme="4" tint="-0.249977111117893"/>
      </patternFill>
    </fill>
    <fill>
      <patternFill patternType="solid">
        <fgColor theme="8" tint="0.39997558519241921"/>
        <bgColor indexed="64"/>
      </patternFill>
    </fill>
    <fill>
      <patternFill patternType="solid">
        <fgColor rgb="FFEBF6F9"/>
        <bgColor indexed="64"/>
      </patternFill>
    </fill>
    <fill>
      <patternFill patternType="solid">
        <fgColor theme="1" tint="0.499984740745262"/>
        <bgColor indexed="64"/>
      </patternFill>
    </fill>
    <fill>
      <patternFill patternType="solid">
        <fgColor theme="0" tint="-0.499984740745262"/>
        <bgColor indexed="64"/>
      </patternFill>
    </fill>
  </fills>
  <borders count="212">
    <border>
      <left/>
      <right/>
      <top/>
      <bottom/>
      <diagonal/>
    </border>
    <border>
      <left/>
      <right/>
      <top style="thin">
        <color theme="0" tint="-0.24994659260841701"/>
      </top>
      <bottom/>
      <diagonal/>
    </border>
    <border>
      <left/>
      <right/>
      <top/>
      <bottom style="hair">
        <color indexed="64"/>
      </bottom>
      <diagonal/>
    </border>
    <border>
      <left/>
      <right/>
      <top style="hair">
        <color indexed="64"/>
      </top>
      <bottom style="hair">
        <color indexed="64"/>
      </bottom>
      <diagonal/>
    </border>
    <border>
      <left/>
      <right/>
      <top style="hair">
        <color rgb="FF66CCFF"/>
      </top>
      <bottom/>
      <diagonal/>
    </border>
    <border>
      <left style="hair">
        <color rgb="FF66CCFF"/>
      </left>
      <right/>
      <top style="hair">
        <color rgb="FF66CCFF"/>
      </top>
      <bottom/>
      <diagonal/>
    </border>
    <border>
      <left style="hair">
        <color rgb="FF66CCFF"/>
      </left>
      <right/>
      <top/>
      <bottom/>
      <diagonal/>
    </border>
    <border>
      <left/>
      <right/>
      <top/>
      <bottom style="hair">
        <color rgb="FF66CCFF"/>
      </bottom>
      <diagonal/>
    </border>
    <border>
      <left style="hair">
        <color rgb="FF66CCFF"/>
      </left>
      <right/>
      <top/>
      <bottom style="hair">
        <color rgb="FF66CCFF"/>
      </bottom>
      <diagonal/>
    </border>
    <border>
      <left/>
      <right/>
      <top style="thin">
        <color rgb="FF66CCFF"/>
      </top>
      <bottom style="thin">
        <color rgb="FF66CCFF"/>
      </bottom>
      <diagonal/>
    </border>
    <border>
      <left style="hair">
        <color rgb="FF66CCFF"/>
      </left>
      <right/>
      <top style="thin">
        <color rgb="FF66CCFF"/>
      </top>
      <bottom style="thin">
        <color rgb="FF66CCFF"/>
      </bottom>
      <diagonal/>
    </border>
    <border>
      <left/>
      <right/>
      <top style="thin">
        <color rgb="FF66CCFF"/>
      </top>
      <bottom/>
      <diagonal/>
    </border>
    <border>
      <left style="hair">
        <color rgb="FF66CCFF"/>
      </left>
      <right/>
      <top style="thin">
        <color rgb="FF66CCFF"/>
      </top>
      <bottom/>
      <diagonal/>
    </border>
    <border>
      <left/>
      <right style="hair">
        <color rgb="FF66CCFF"/>
      </right>
      <top/>
      <bottom style="thin">
        <color rgb="FF66CCFF"/>
      </bottom>
      <diagonal/>
    </border>
    <border>
      <left style="hair">
        <color rgb="FF66CCFF"/>
      </left>
      <right/>
      <top/>
      <bottom style="thin">
        <color rgb="FF66CCFF"/>
      </bottom>
      <diagonal/>
    </border>
    <border>
      <left/>
      <right/>
      <top/>
      <bottom style="thin">
        <color rgb="FF66CCFF"/>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hair">
        <color indexed="64"/>
      </top>
      <bottom/>
      <diagonal/>
    </border>
    <border>
      <left style="hair">
        <color rgb="FF66CCFF"/>
      </left>
      <right style="hair">
        <color rgb="FF66CCFF"/>
      </right>
      <top/>
      <bottom style="hair">
        <color rgb="FF66CCFF"/>
      </bottom>
      <diagonal/>
    </border>
    <border>
      <left style="hair">
        <color rgb="FF66CCFF"/>
      </left>
      <right style="hair">
        <color rgb="FF66CCFF"/>
      </right>
      <top/>
      <bottom/>
      <diagonal/>
    </border>
    <border>
      <left style="hair">
        <color rgb="FF66CCFF"/>
      </left>
      <right style="hair">
        <color rgb="FF66CCFF"/>
      </right>
      <top style="hair">
        <color rgb="FF66CCFF"/>
      </top>
      <bottom/>
      <diagonal/>
    </border>
    <border>
      <left style="double">
        <color rgb="FF66CCFF"/>
      </left>
      <right/>
      <top style="hair">
        <color rgb="FF66CCFF"/>
      </top>
      <bottom/>
      <diagonal/>
    </border>
    <border>
      <left/>
      <right style="double">
        <color rgb="FF66CCFF"/>
      </right>
      <top style="hair">
        <color rgb="FF66CCFF"/>
      </top>
      <bottom/>
      <diagonal/>
    </border>
    <border>
      <left style="double">
        <color rgb="FF66CCFF"/>
      </left>
      <right/>
      <top/>
      <bottom/>
      <diagonal/>
    </border>
    <border>
      <left/>
      <right style="double">
        <color rgb="FF66CCFF"/>
      </right>
      <top/>
      <bottom/>
      <diagonal/>
    </border>
    <border>
      <left style="double">
        <color rgb="FF66CCFF"/>
      </left>
      <right/>
      <top/>
      <bottom style="hair">
        <color rgb="FF66CCFF"/>
      </bottom>
      <diagonal/>
    </border>
    <border>
      <left/>
      <right style="double">
        <color rgb="FF66CCFF"/>
      </right>
      <top/>
      <bottom style="hair">
        <color rgb="FF66CCFF"/>
      </bottom>
      <diagonal/>
    </border>
    <border>
      <left style="double">
        <color rgb="FF66CCFF"/>
      </left>
      <right/>
      <top style="thin">
        <color rgb="FF66CCFF"/>
      </top>
      <bottom style="thin">
        <color rgb="FF66CCFF"/>
      </bottom>
      <diagonal/>
    </border>
    <border>
      <left/>
      <right style="double">
        <color rgb="FF66CCFF"/>
      </right>
      <top style="thin">
        <color rgb="FF66CCFF"/>
      </top>
      <bottom style="thin">
        <color rgb="FF66CCFF"/>
      </bottom>
      <diagonal/>
    </border>
    <border>
      <left/>
      <right/>
      <top style="thin">
        <color theme="4" tint="0.79998168889431442"/>
      </top>
      <bottom/>
      <diagonal/>
    </border>
    <border>
      <left/>
      <right style="hair">
        <color theme="8" tint="0.59996337778862885"/>
      </right>
      <top style="thin">
        <color theme="4" tint="0.79998168889431442"/>
      </top>
      <bottom style="thin">
        <color theme="4" tint="0.79998168889431442"/>
      </bottom>
      <diagonal/>
    </border>
    <border>
      <left style="hair">
        <color theme="8" tint="0.59996337778862885"/>
      </left>
      <right style="hair">
        <color theme="8" tint="0.59996337778862885"/>
      </right>
      <top style="thin">
        <color theme="4" tint="0.79998168889431442"/>
      </top>
      <bottom style="thin">
        <color theme="4" tint="0.79998168889431442"/>
      </bottom>
      <diagonal/>
    </border>
    <border>
      <left style="hair">
        <color theme="8" tint="0.59996337778862885"/>
      </left>
      <right/>
      <top style="thin">
        <color theme="4" tint="0.79998168889431442"/>
      </top>
      <bottom style="thin">
        <color theme="4" tint="0.79998168889431442"/>
      </bottom>
      <diagonal/>
    </border>
    <border>
      <left/>
      <right/>
      <top/>
      <bottom style="thin">
        <color theme="4" tint="0.79998168889431442"/>
      </bottom>
      <diagonal/>
    </border>
    <border>
      <left style="hair">
        <color theme="8" tint="0.59996337778862885"/>
      </left>
      <right style="hair">
        <color theme="8" tint="0.59996337778862885"/>
      </right>
      <top/>
      <bottom style="thin">
        <color theme="4" tint="0.59999389629810485"/>
      </bottom>
      <diagonal/>
    </border>
    <border>
      <left style="hair">
        <color theme="8" tint="0.59996337778862885"/>
      </left>
      <right/>
      <top style="hair">
        <color theme="8" tint="0.59996337778862885"/>
      </top>
      <bottom style="hair">
        <color theme="8" tint="0.59996337778862885"/>
      </bottom>
      <diagonal/>
    </border>
    <border>
      <left/>
      <right/>
      <top style="hair">
        <color theme="8" tint="0.59996337778862885"/>
      </top>
      <bottom style="hair">
        <color theme="8" tint="0.59996337778862885"/>
      </bottom>
      <diagonal/>
    </border>
    <border>
      <left/>
      <right style="hair">
        <color theme="8" tint="0.59996337778862885"/>
      </right>
      <top style="hair">
        <color theme="8" tint="0.59996337778862885"/>
      </top>
      <bottom style="hair">
        <color theme="8" tint="0.59996337778862885"/>
      </bottom>
      <diagonal/>
    </border>
    <border>
      <left/>
      <right style="hair">
        <color theme="8" tint="0.59996337778862885"/>
      </right>
      <top/>
      <bottom/>
      <diagonal/>
    </border>
    <border>
      <left/>
      <right style="hair">
        <color theme="8" tint="0.59996337778862885"/>
      </right>
      <top/>
      <bottom style="thin">
        <color theme="4" tint="0.79998168889431442"/>
      </bottom>
      <diagonal/>
    </border>
    <border>
      <left style="hair">
        <color rgb="FF66CCFF"/>
      </left>
      <right/>
      <top style="hair">
        <color rgb="FF66CCFF"/>
      </top>
      <bottom style="hair">
        <color rgb="FF66CCFF"/>
      </bottom>
      <diagonal/>
    </border>
    <border>
      <left/>
      <right/>
      <top style="hair">
        <color rgb="FF66CCFF"/>
      </top>
      <bottom style="hair">
        <color rgb="FF66CCFF"/>
      </bottom>
      <diagonal/>
    </border>
    <border>
      <left style="hair">
        <color rgb="FF66CCFF"/>
      </left>
      <right style="hair">
        <color rgb="FF66CCFF"/>
      </right>
      <top style="hair">
        <color rgb="FF66CCFF"/>
      </top>
      <bottom style="hair">
        <color rgb="FF66CCFF"/>
      </bottom>
      <diagonal/>
    </border>
    <border>
      <left/>
      <right/>
      <top style="medium">
        <color indexed="64"/>
      </top>
      <bottom/>
      <diagonal/>
    </border>
    <border>
      <left style="thin">
        <color theme="3" tint="0.39994506668294322"/>
      </left>
      <right/>
      <top/>
      <bottom style="hair">
        <color theme="3" tint="0.39991454817346722"/>
      </bottom>
      <diagonal/>
    </border>
    <border>
      <left/>
      <right style="dashed">
        <color theme="3" tint="0.39991454817346722"/>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style="thin">
        <color theme="3" tint="0.39994506668294322"/>
      </left>
      <right/>
      <top style="hair">
        <color theme="3" tint="0.39991454817346722"/>
      </top>
      <bottom style="hair">
        <color theme="3" tint="0.39991454817346722"/>
      </bottom>
      <diagonal/>
    </border>
    <border>
      <left/>
      <right style="dashed">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style="thin">
        <color theme="3" tint="0.39994506668294322"/>
      </left>
      <right/>
      <top style="hair">
        <color theme="3" tint="0.39991454817346722"/>
      </top>
      <bottom style="thin">
        <color theme="3" tint="0.39994506668294322"/>
      </bottom>
      <diagonal/>
    </border>
    <border>
      <left/>
      <right style="dashed">
        <color theme="3" tint="0.39991454817346722"/>
      </right>
      <top style="hair">
        <color theme="3" tint="0.39991454817346722"/>
      </top>
      <bottom style="thin">
        <color theme="3" tint="0.39994506668294322"/>
      </bottom>
      <diagonal/>
    </border>
    <border>
      <left style="hair">
        <color theme="3" tint="0.39988402966399123"/>
      </left>
      <right style="hair">
        <color theme="3" tint="0.39988402966399123"/>
      </right>
      <top style="hair">
        <color theme="3" tint="0.39988402966399123"/>
      </top>
      <bottom style="thin">
        <color theme="3" tint="0.399945066682943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style="thin">
        <color theme="3" tint="0.39994506668294322"/>
      </top>
      <bottom style="thin">
        <color theme="3" tint="0.39991454817346722"/>
      </bottom>
      <diagonal/>
    </border>
    <border>
      <left/>
      <right style="hair">
        <color rgb="FFCCECFF"/>
      </right>
      <top style="thin">
        <color theme="3" tint="0.39994506668294322"/>
      </top>
      <bottom style="thin">
        <color theme="3" tint="0.39991454817346722"/>
      </bottom>
      <diagonal/>
    </border>
    <border>
      <left style="hair">
        <color theme="3" tint="0.39988402966399123"/>
      </left>
      <right style="thin">
        <color theme="3" tint="0.39991454817346722"/>
      </right>
      <top/>
      <bottom style="hair">
        <color theme="3" tint="0.39988402966399123"/>
      </bottom>
      <diagonal/>
    </border>
    <border>
      <left style="thin">
        <color theme="3" tint="0.39994506668294322"/>
      </left>
      <right/>
      <top style="thin">
        <color theme="3" tint="0.39991454817346722"/>
      </top>
      <bottom style="hair">
        <color theme="3" tint="0.39991454817346722"/>
      </bottom>
      <diagonal/>
    </border>
    <border>
      <left style="thin">
        <color theme="3" tint="0.39994506668294322"/>
      </left>
      <right/>
      <top style="hair">
        <color theme="3" tint="0.39991454817346722"/>
      </top>
      <bottom/>
      <diagonal/>
    </border>
    <border>
      <left style="hair">
        <color theme="3" tint="0.39988402966399123"/>
      </left>
      <right style="hair">
        <color theme="3" tint="0.39988402966399123"/>
      </right>
      <top style="hair">
        <color theme="3" tint="0.39988402966399123"/>
      </top>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indexed="64"/>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left>
      <right style="thin">
        <color theme="4"/>
      </right>
      <top style="thin">
        <color theme="4"/>
      </top>
      <bottom/>
      <diagonal/>
    </border>
    <border>
      <left style="thin">
        <color theme="0" tint="-4.9989318521683403E-2"/>
      </left>
      <right/>
      <top/>
      <bottom style="thin">
        <color theme="0" tint="-4.9989318521683403E-2"/>
      </bottom>
      <diagonal/>
    </border>
    <border>
      <left style="thin">
        <color theme="0" tint="-4.9989318521683403E-2"/>
      </left>
      <right/>
      <top style="thin">
        <color theme="0" tint="-4.9989318521683403E-2"/>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left>
      <right style="thin">
        <color theme="4"/>
      </right>
      <top style="hair">
        <color theme="4"/>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hair">
        <color rgb="FF66CCFF"/>
      </right>
      <top/>
      <bottom style="hair">
        <color rgb="FF66CCFF"/>
      </bottom>
      <diagonal/>
    </border>
    <border>
      <left/>
      <right style="hair">
        <color rgb="FF66CCFF"/>
      </right>
      <top/>
      <bottom/>
      <diagonal/>
    </border>
    <border>
      <left style="double">
        <color rgb="FF66CCFF"/>
      </left>
      <right/>
      <top style="thin">
        <color rgb="FF66CCFF"/>
      </top>
      <bottom/>
      <diagonal/>
    </border>
    <border>
      <left style="thin">
        <color theme="0" tint="-0.14996795556505021"/>
      </left>
      <right/>
      <top style="thin">
        <color theme="0" tint="-0.14996795556505021"/>
      </top>
      <bottom style="thin">
        <color theme="0" tint="-0.14996795556505021"/>
      </bottom>
      <diagonal/>
    </border>
    <border>
      <left style="double">
        <color rgb="FF00B0F0"/>
      </left>
      <right/>
      <top/>
      <bottom style="hair">
        <color rgb="FF66CCFF"/>
      </bottom>
      <diagonal/>
    </border>
    <border>
      <left/>
      <right style="double">
        <color rgb="FF00B0F0"/>
      </right>
      <top/>
      <bottom style="hair">
        <color rgb="FF66CCFF"/>
      </bottom>
      <diagonal/>
    </border>
    <border>
      <left style="double">
        <color rgb="FF00B0F0"/>
      </left>
      <right/>
      <top/>
      <bottom/>
      <diagonal/>
    </border>
    <border>
      <left/>
      <right style="double">
        <color rgb="FF00B0F0"/>
      </right>
      <top/>
      <bottom/>
      <diagonal/>
    </border>
    <border>
      <left style="double">
        <color rgb="FF00B0F0"/>
      </left>
      <right/>
      <top style="thin">
        <color rgb="FF66CCFF"/>
      </top>
      <bottom style="thin">
        <color rgb="FF66CCFF"/>
      </bottom>
      <diagonal/>
    </border>
    <border>
      <left/>
      <right style="double">
        <color rgb="FF00B0F0"/>
      </right>
      <top style="thin">
        <color rgb="FF66CCFF"/>
      </top>
      <bottom style="thin">
        <color rgb="FF66CCFF"/>
      </bottom>
      <diagonal/>
    </border>
    <border>
      <left style="double">
        <color rgb="FF00B0F0"/>
      </left>
      <right/>
      <top style="hair">
        <color rgb="FF66CCFF"/>
      </top>
      <bottom/>
      <diagonal/>
    </border>
    <border>
      <left/>
      <right style="double">
        <color rgb="FF00B0F0"/>
      </right>
      <top style="hair">
        <color rgb="FF66CCFF"/>
      </top>
      <bottom/>
      <diagonal/>
    </border>
    <border>
      <left/>
      <right style="double">
        <color rgb="FF00B0F0"/>
      </right>
      <top/>
      <bottom style="thin">
        <color rgb="FF66CCFF"/>
      </bottom>
      <diagonal/>
    </border>
    <border>
      <left/>
      <right style="double">
        <color rgb="FF00B0F0"/>
      </right>
      <top style="thin">
        <color rgb="FF66CCFF"/>
      </top>
      <bottom/>
      <diagonal/>
    </border>
    <border>
      <left style="double">
        <color rgb="FF00B0F0"/>
      </left>
      <right style="hair">
        <color rgb="FF66CCFF"/>
      </right>
      <top style="hair">
        <color rgb="FF66CCFF"/>
      </top>
      <bottom style="hair">
        <color rgb="FF66CCFF"/>
      </bottom>
      <diagonal/>
    </border>
    <border>
      <left style="hair">
        <color rgb="FF66CCFF"/>
      </left>
      <right style="double">
        <color rgb="FF00B0F0"/>
      </right>
      <top/>
      <bottom style="hair">
        <color rgb="FF66CCFF"/>
      </bottom>
      <diagonal/>
    </border>
    <border>
      <left style="double">
        <color rgb="FF00B0F0"/>
      </left>
      <right style="hair">
        <color rgb="FF66CCFF"/>
      </right>
      <top style="hair">
        <color rgb="FF66CCFF"/>
      </top>
      <bottom/>
      <diagonal/>
    </border>
    <border>
      <left style="hair">
        <color rgb="FF66CCFF"/>
      </left>
      <right style="double">
        <color rgb="FF00B0F0"/>
      </right>
      <top style="hair">
        <color rgb="FF66CCFF"/>
      </top>
      <bottom/>
      <diagonal/>
    </border>
    <border>
      <left style="hair">
        <color rgb="FF66CCFF"/>
      </left>
      <right style="double">
        <color rgb="FF00B0F0"/>
      </right>
      <top/>
      <bottom/>
      <diagonal/>
    </border>
    <border>
      <left style="double">
        <color rgb="FF66CCFF"/>
      </left>
      <right style="hair">
        <color rgb="FF66CCFF"/>
      </right>
      <top style="hair">
        <color rgb="FF66CCFF"/>
      </top>
      <bottom style="hair">
        <color rgb="FF66CCFF"/>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double">
        <color rgb="FF66CCFF"/>
      </right>
      <top style="thin">
        <color rgb="FF66CCFF"/>
      </top>
      <bottom/>
      <diagonal/>
    </border>
    <border>
      <left/>
      <right style="double">
        <color rgb="FF66CCFF"/>
      </right>
      <top/>
      <bottom style="thin">
        <color rgb="FF66CCFF"/>
      </bottom>
      <diagonal/>
    </border>
    <border>
      <left style="double">
        <color rgb="FF66CCFF"/>
      </left>
      <right/>
      <top/>
      <bottom style="thin">
        <color rgb="FF66CCFF"/>
      </bottom>
      <diagonal/>
    </border>
    <border>
      <left style="thin">
        <color theme="0" tint="-0.34998626667073579"/>
      </left>
      <right/>
      <top style="thin">
        <color theme="0"/>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ouble">
        <color rgb="FF66FFFF"/>
      </left>
      <right style="thin">
        <color theme="0" tint="-0.34998626667073579"/>
      </right>
      <top style="thin">
        <color theme="0"/>
      </top>
      <bottom style="thin">
        <color theme="0" tint="-0.34998626667073579"/>
      </bottom>
      <diagonal/>
    </border>
    <border>
      <left style="thin">
        <color theme="0" tint="-0.34998626667073579"/>
      </left>
      <right style="double">
        <color rgb="FF66FFFF"/>
      </right>
      <top style="thin">
        <color theme="0"/>
      </top>
      <bottom style="thin">
        <color theme="0" tint="-0.34998626667073579"/>
      </bottom>
      <diagonal/>
    </border>
    <border>
      <left style="double">
        <color rgb="FF66FFFF"/>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rgb="FF66FFFF"/>
      </right>
      <top style="thin">
        <color theme="0" tint="-0.34998626667073579"/>
      </top>
      <bottom style="thin">
        <color theme="0" tint="-0.34998626667073579"/>
      </bottom>
      <diagonal/>
    </border>
    <border>
      <left/>
      <right style="hair">
        <color rgb="FF66CCFF"/>
      </right>
      <top style="hair">
        <color rgb="FF66CCFF"/>
      </top>
      <bottom/>
      <diagonal/>
    </border>
    <border>
      <left style="hair">
        <color theme="4"/>
      </left>
      <right style="hair">
        <color theme="4"/>
      </right>
      <top/>
      <bottom/>
      <diagonal/>
    </border>
    <border>
      <left/>
      <right/>
      <top style="hair">
        <color theme="8" tint="0.59996337778862885"/>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bottom style="thin">
        <color theme="0" tint="-4.9989318521683403E-2"/>
      </bottom>
      <diagonal/>
    </border>
    <border>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top style="thin">
        <color theme="0" tint="-0.14996795556505021"/>
      </top>
      <bottom style="thin">
        <color theme="0" tint="-0.14993743705557422"/>
      </bottom>
      <diagonal/>
    </border>
    <border>
      <left/>
      <right/>
      <top style="thin">
        <color theme="0" tint="-0.14996795556505021"/>
      </top>
      <bottom style="thin">
        <color theme="0" tint="-0.14993743705557422"/>
      </bottom>
      <diagonal/>
    </border>
    <border>
      <left/>
      <right style="thin">
        <color theme="0" tint="-0.14993743705557422"/>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5"/>
      </top>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style="thin">
        <color theme="3" tint="0.39994506668294322"/>
      </top>
      <bottom/>
      <diagonal/>
    </border>
    <border>
      <left style="thin">
        <color theme="4"/>
      </left>
      <right style="thin">
        <color theme="4"/>
      </right>
      <top style="thin">
        <color theme="4"/>
      </top>
      <bottom style="thin">
        <color theme="4"/>
      </bottom>
      <diagonal/>
    </border>
    <border>
      <left style="thin">
        <color theme="4"/>
      </left>
      <right style="thin">
        <color theme="0"/>
      </right>
      <top style="thin">
        <color theme="4"/>
      </top>
      <bottom/>
      <diagonal/>
    </border>
    <border>
      <left style="thin">
        <color theme="0"/>
      </left>
      <right/>
      <top style="thin">
        <color theme="4"/>
      </top>
      <bottom style="thin">
        <color theme="0"/>
      </bottom>
      <diagonal/>
    </border>
    <border>
      <left/>
      <right/>
      <top style="thin">
        <color theme="4"/>
      </top>
      <bottom style="thin">
        <color theme="0"/>
      </bottom>
      <diagonal/>
    </border>
    <border>
      <left/>
      <right style="thin">
        <color theme="0"/>
      </right>
      <top style="thin">
        <color theme="4"/>
      </top>
      <bottom style="thin">
        <color theme="0"/>
      </bottom>
      <diagonal/>
    </border>
    <border>
      <left/>
      <right style="thin">
        <color theme="4"/>
      </right>
      <top style="thin">
        <color theme="4"/>
      </top>
      <bottom style="thin">
        <color theme="0"/>
      </bottom>
      <diagonal/>
    </border>
    <border>
      <left style="thin">
        <color theme="4"/>
      </left>
      <right style="thin">
        <color theme="0"/>
      </right>
      <top/>
      <bottom/>
      <diagonal/>
    </border>
    <border>
      <left style="thin">
        <color theme="0"/>
      </left>
      <right style="thin">
        <color theme="4"/>
      </right>
      <top style="thin">
        <color theme="0"/>
      </top>
      <bottom style="thin">
        <color theme="0"/>
      </bottom>
      <diagonal/>
    </border>
    <border>
      <left style="thin">
        <color theme="4"/>
      </left>
      <right style="thin">
        <color theme="0"/>
      </right>
      <top/>
      <bottom style="thin">
        <color theme="4"/>
      </bottom>
      <diagonal/>
    </border>
    <border>
      <left style="thin">
        <color theme="0"/>
      </left>
      <right style="thin">
        <color theme="0"/>
      </right>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hair">
        <color theme="8" tint="0.59996337778862885"/>
      </left>
      <right style="hair">
        <color theme="8" tint="0.59996337778862885"/>
      </right>
      <top style="hair">
        <color theme="8" tint="0.59996337778862885"/>
      </top>
      <bottom style="hair">
        <color theme="8" tint="0.59996337778862885"/>
      </bottom>
      <diagonal/>
    </border>
    <border>
      <left/>
      <right style="thin">
        <color theme="3" tint="0.39991454817346722"/>
      </right>
      <top/>
      <bottom style="hair">
        <color theme="3" tint="0.39991454817346722"/>
      </bottom>
      <diagonal/>
    </border>
    <border>
      <left/>
      <right style="thin">
        <color theme="3" tint="0.39991454817346722"/>
      </right>
      <top style="hair">
        <color theme="3" tint="0.39991454817346722"/>
      </top>
      <bottom style="hair">
        <color theme="3" tint="0.39991454817346722"/>
      </bottom>
      <diagonal/>
    </border>
    <border>
      <left/>
      <right style="thin">
        <color theme="3" tint="0.39991454817346722"/>
      </right>
      <top style="hair">
        <color theme="3" tint="0.39991454817346722"/>
      </top>
      <bottom style="thin">
        <color theme="3" tint="0.399945066682943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right style="dashed">
        <color theme="3" tint="0.39991454817346722"/>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hair">
        <color theme="3" tint="0.39988402966399123"/>
      </left>
      <right style="thin">
        <color theme="3" tint="0.39991454817346722"/>
      </right>
      <top style="hair">
        <color theme="3" tint="0.39988402966399123"/>
      </top>
      <bottom/>
      <diagonal/>
    </border>
    <border>
      <left style="hair">
        <color theme="3" tint="0.39988402966399123"/>
      </left>
      <right style="thin">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thin">
        <color theme="3" tint="0.39991454817346722"/>
      </bottom>
      <diagonal/>
    </border>
    <border>
      <left style="hair">
        <color theme="3" tint="0.39988402966399123"/>
      </left>
      <right style="thin">
        <color theme="3" tint="0.39991454817346722"/>
      </right>
      <top/>
      <bottom style="thin">
        <color theme="3" tint="0.39991454817346722"/>
      </bottom>
      <diagonal/>
    </border>
    <border>
      <left style="thin">
        <color theme="3" tint="0.39994506668294322"/>
      </left>
      <right/>
      <top/>
      <bottom style="thin">
        <color theme="3" tint="0.3999145481734672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thin">
        <color theme="3" tint="0.39994506668294322"/>
      </left>
      <right style="thin">
        <color theme="0" tint="-0.24994659260841701"/>
      </right>
      <top style="thin">
        <color theme="3" tint="0.39994506668294322"/>
      </top>
      <bottom style="thin">
        <color theme="0" tint="-0.24994659260841701"/>
      </bottom>
      <diagonal/>
    </border>
    <border>
      <left style="thin">
        <color theme="0" tint="-0.24994659260841701"/>
      </left>
      <right style="thin">
        <color theme="0" tint="-0.24994659260841701"/>
      </right>
      <top style="thin">
        <color theme="3" tint="0.39994506668294322"/>
      </top>
      <bottom style="thin">
        <color theme="0" tint="-0.24994659260841701"/>
      </bottom>
      <diagonal/>
    </border>
    <border>
      <left style="thin">
        <color theme="0" tint="-0.24994659260841701"/>
      </left>
      <right style="thin">
        <color theme="3" tint="0.39991454817346722"/>
      </right>
      <top style="thin">
        <color theme="3" tint="0.39994506668294322"/>
      </top>
      <bottom style="thin">
        <color theme="0" tint="-0.24994659260841701"/>
      </bottom>
      <diagonal/>
    </border>
    <border>
      <left style="thin">
        <color theme="3" tint="0.39994506668294322"/>
      </left>
      <right style="thin">
        <color theme="0" tint="-0.24994659260841701"/>
      </right>
      <top style="thin">
        <color theme="0" tint="-0.24994659260841701"/>
      </top>
      <bottom style="thin">
        <color theme="4"/>
      </bottom>
      <diagonal/>
    </border>
    <border>
      <left style="thin">
        <color theme="0" tint="-0.24994659260841701"/>
      </left>
      <right style="thin">
        <color theme="0" tint="-0.24994659260841701"/>
      </right>
      <top style="thin">
        <color theme="0" tint="-0.24994659260841701"/>
      </top>
      <bottom style="thin">
        <color theme="4"/>
      </bottom>
      <diagonal/>
    </border>
    <border>
      <left style="thin">
        <color theme="0" tint="-0.24994659260841701"/>
      </left>
      <right style="thin">
        <color theme="3" tint="0.39991454817346722"/>
      </right>
      <top style="thin">
        <color theme="0" tint="-0.24994659260841701"/>
      </top>
      <bottom style="thin">
        <color theme="4"/>
      </bottom>
      <diagonal/>
    </border>
    <border>
      <left style="hair">
        <color theme="8" tint="0.59996337778862885"/>
      </left>
      <right style="hair">
        <color theme="8" tint="0.59996337778862885"/>
      </right>
      <top/>
      <bottom style="thin">
        <color theme="4" tint="0.79998168889431442"/>
      </bottom>
      <diagonal/>
    </border>
    <border>
      <left style="hair">
        <color theme="8" tint="0.59996337778862885"/>
      </left>
      <right/>
      <top/>
      <bottom style="thin">
        <color theme="4" tint="0.79998168889431442"/>
      </bottom>
      <diagonal/>
    </border>
    <border>
      <left style="hair">
        <color theme="8" tint="0.59996337778862885"/>
      </left>
      <right style="hair">
        <color theme="8" tint="0.59996337778862885"/>
      </right>
      <top/>
      <bottom/>
      <diagonal/>
    </border>
    <border>
      <left style="hair">
        <color theme="8" tint="0.59996337778862885"/>
      </left>
      <right/>
      <top/>
      <bottom/>
      <diagonal/>
    </border>
  </borders>
  <cellStyleXfs count="34165">
    <xf numFmtId="0" fontId="0" fillId="0" borderId="0"/>
    <xf numFmtId="168" fontId="20" fillId="0" borderId="0" applyFont="0" applyFill="0" applyBorder="0" applyAlignment="0" applyProtection="0"/>
    <xf numFmtId="9" fontId="20" fillId="0" borderId="0" applyFont="0" applyFill="0" applyBorder="0" applyAlignment="0" applyProtection="0"/>
    <xf numFmtId="0" fontId="20" fillId="0" borderId="0"/>
    <xf numFmtId="170" fontId="62" fillId="4" borderId="0" applyNumberFormat="0" applyBorder="0" applyAlignment="0" applyProtection="0"/>
    <xf numFmtId="170" fontId="62" fillId="5" borderId="0" applyNumberFormat="0" applyBorder="0" applyAlignment="0" applyProtection="0"/>
    <xf numFmtId="170" fontId="62" fillId="6" borderId="0" applyNumberFormat="0" applyBorder="0" applyAlignment="0" applyProtection="0"/>
    <xf numFmtId="170" fontId="62" fillId="7" borderId="0" applyNumberFormat="0" applyBorder="0" applyAlignment="0" applyProtection="0"/>
    <xf numFmtId="170" fontId="62" fillId="8" borderId="0" applyNumberFormat="0" applyBorder="0" applyAlignment="0" applyProtection="0"/>
    <xf numFmtId="170" fontId="62" fillId="9" borderId="0" applyNumberFormat="0" applyBorder="0" applyAlignment="0" applyProtection="0"/>
    <xf numFmtId="170" fontId="62" fillId="4" borderId="0" applyNumberFormat="0" applyBorder="0" applyAlignment="0" applyProtection="0"/>
    <xf numFmtId="170" fontId="62" fillId="5" borderId="0" applyNumberFormat="0" applyBorder="0" applyAlignment="0" applyProtection="0"/>
    <xf numFmtId="170" fontId="62" fillId="6" borderId="0" applyNumberFormat="0" applyBorder="0" applyAlignment="0" applyProtection="0"/>
    <xf numFmtId="170" fontId="62" fillId="7" borderId="0" applyNumberFormat="0" applyBorder="0" applyAlignment="0" applyProtection="0"/>
    <xf numFmtId="170" fontId="62" fillId="8" borderId="0" applyNumberFormat="0" applyBorder="0" applyAlignment="0" applyProtection="0"/>
    <xf numFmtId="170" fontId="62" fillId="9" borderId="0" applyNumberFormat="0" applyBorder="0" applyAlignment="0" applyProtection="0"/>
    <xf numFmtId="170" fontId="62" fillId="9" borderId="0" applyNumberFormat="0" applyBorder="0" applyAlignment="0" applyProtection="0"/>
    <xf numFmtId="170" fontId="62" fillId="10" borderId="0" applyNumberFormat="0" applyBorder="0" applyAlignment="0" applyProtection="0"/>
    <xf numFmtId="170" fontId="62" fillId="11" borderId="0" applyNumberFormat="0" applyBorder="0" applyAlignment="0" applyProtection="0"/>
    <xf numFmtId="170" fontId="62" fillId="9" borderId="0" applyNumberFormat="0" applyBorder="0" applyAlignment="0" applyProtection="0"/>
    <xf numFmtId="170" fontId="62" fillId="8" borderId="0" applyNumberFormat="0" applyBorder="0" applyAlignment="0" applyProtection="0"/>
    <xf numFmtId="170" fontId="62" fillId="11" borderId="0" applyNumberFormat="0" applyBorder="0" applyAlignment="0" applyProtection="0"/>
    <xf numFmtId="170" fontId="62" fillId="4" borderId="0" applyNumberFormat="0" applyBorder="0" applyAlignment="0" applyProtection="0"/>
    <xf numFmtId="170" fontId="62" fillId="5" borderId="0" applyNumberFormat="0" applyBorder="0" applyAlignment="0" applyProtection="0"/>
    <xf numFmtId="170" fontId="62" fillId="6" borderId="0" applyNumberFormat="0" applyBorder="0" applyAlignment="0" applyProtection="0"/>
    <xf numFmtId="170" fontId="62" fillId="7" borderId="0" applyNumberFormat="0" applyBorder="0" applyAlignment="0" applyProtection="0"/>
    <xf numFmtId="170" fontId="62" fillId="8" borderId="0" applyNumberFormat="0" applyBorder="0" applyAlignment="0" applyProtection="0"/>
    <xf numFmtId="170" fontId="62" fillId="9" borderId="0" applyNumberFormat="0" applyBorder="0" applyAlignment="0" applyProtection="0"/>
    <xf numFmtId="170" fontId="63" fillId="12" borderId="0" applyNumberFormat="0" applyBorder="0" applyAlignment="0" applyProtection="0"/>
    <xf numFmtId="170" fontId="63" fillId="10" borderId="0" applyNumberFormat="0" applyBorder="0" applyAlignment="0" applyProtection="0"/>
    <xf numFmtId="170" fontId="63" fillId="11" borderId="0" applyNumberFormat="0" applyBorder="0" applyAlignment="0" applyProtection="0"/>
    <xf numFmtId="170" fontId="63" fillId="9" borderId="0" applyNumberFormat="0" applyBorder="0" applyAlignment="0" applyProtection="0"/>
    <xf numFmtId="170" fontId="63" fillId="8" borderId="0" applyNumberFormat="0" applyBorder="0" applyAlignment="0" applyProtection="0"/>
    <xf numFmtId="170" fontId="63" fillId="11" borderId="0" applyNumberFormat="0" applyBorder="0" applyAlignment="0" applyProtection="0"/>
    <xf numFmtId="170" fontId="62" fillId="12" borderId="0" applyNumberFormat="0" applyBorder="0" applyAlignment="0" applyProtection="0"/>
    <xf numFmtId="170" fontId="62" fillId="10" borderId="0" applyNumberFormat="0" applyBorder="0" applyAlignment="0" applyProtection="0"/>
    <xf numFmtId="170" fontId="62" fillId="13" borderId="0" applyNumberFormat="0" applyBorder="0" applyAlignment="0" applyProtection="0"/>
    <xf numFmtId="170" fontId="62" fillId="7" borderId="0" applyNumberFormat="0" applyBorder="0" applyAlignment="0" applyProtection="0"/>
    <xf numFmtId="170" fontId="62" fillId="12" borderId="0" applyNumberFormat="0" applyBorder="0" applyAlignment="0" applyProtection="0"/>
    <xf numFmtId="170" fontId="62" fillId="14" borderId="0" applyNumberFormat="0" applyBorder="0" applyAlignment="0" applyProtection="0"/>
    <xf numFmtId="170" fontId="62" fillId="12" borderId="0" applyNumberFormat="0" applyBorder="0" applyAlignment="0" applyProtection="0"/>
    <xf numFmtId="170" fontId="62" fillId="10" borderId="0" applyNumberFormat="0" applyBorder="0" applyAlignment="0" applyProtection="0"/>
    <xf numFmtId="170" fontId="62" fillId="13" borderId="0" applyNumberFormat="0" applyBorder="0" applyAlignment="0" applyProtection="0"/>
    <xf numFmtId="170" fontId="62" fillId="7" borderId="0" applyNumberFormat="0" applyBorder="0" applyAlignment="0" applyProtection="0"/>
    <xf numFmtId="170" fontId="62" fillId="12" borderId="0" applyNumberFormat="0" applyBorder="0" applyAlignment="0" applyProtection="0"/>
    <xf numFmtId="170" fontId="62" fillId="14" borderId="0" applyNumberFormat="0" applyBorder="0" applyAlignment="0" applyProtection="0"/>
    <xf numFmtId="170" fontId="62" fillId="15" borderId="0" applyNumberFormat="0" applyBorder="0" applyAlignment="0" applyProtection="0"/>
    <xf numFmtId="170" fontId="62" fillId="10" borderId="0" applyNumberFormat="0" applyBorder="0" applyAlignment="0" applyProtection="0"/>
    <xf numFmtId="170" fontId="62" fillId="16" borderId="0" applyNumberFormat="0" applyBorder="0" applyAlignment="0" applyProtection="0"/>
    <xf numFmtId="170" fontId="62" fillId="15" borderId="0" applyNumberFormat="0" applyBorder="0" applyAlignment="0" applyProtection="0"/>
    <xf numFmtId="170" fontId="62" fillId="12" borderId="0" applyNumberFormat="0" applyBorder="0" applyAlignment="0" applyProtection="0"/>
    <xf numFmtId="170" fontId="62" fillId="16" borderId="0" applyNumberFormat="0" applyBorder="0" applyAlignment="0" applyProtection="0"/>
    <xf numFmtId="170" fontId="62" fillId="12" borderId="0" applyNumberFormat="0" applyBorder="0" applyAlignment="0" applyProtection="0"/>
    <xf numFmtId="170" fontId="62" fillId="10" borderId="0" applyNumberFormat="0" applyBorder="0" applyAlignment="0" applyProtection="0"/>
    <xf numFmtId="170" fontId="62" fillId="13" borderId="0" applyNumberFormat="0" applyBorder="0" applyAlignment="0" applyProtection="0"/>
    <xf numFmtId="170" fontId="62" fillId="7" borderId="0" applyNumberFormat="0" applyBorder="0" applyAlignment="0" applyProtection="0"/>
    <xf numFmtId="170" fontId="62" fillId="12" borderId="0" applyNumberFormat="0" applyBorder="0" applyAlignment="0" applyProtection="0"/>
    <xf numFmtId="170" fontId="62" fillId="14" borderId="0" applyNumberFormat="0" applyBorder="0" applyAlignment="0" applyProtection="0"/>
    <xf numFmtId="170" fontId="63" fillId="8" borderId="0" applyNumberFormat="0" applyBorder="0" applyAlignment="0" applyProtection="0"/>
    <xf numFmtId="170" fontId="63" fillId="10" borderId="0" applyNumberFormat="0" applyBorder="0" applyAlignment="0" applyProtection="0"/>
    <xf numFmtId="170" fontId="63" fillId="16" borderId="0" applyNumberFormat="0" applyBorder="0" applyAlignment="0" applyProtection="0"/>
    <xf numFmtId="170" fontId="63" fillId="5" borderId="0" applyNumberFormat="0" applyBorder="0" applyAlignment="0" applyProtection="0"/>
    <xf numFmtId="170" fontId="63" fillId="8" borderId="0" applyNumberFormat="0" applyBorder="0" applyAlignment="0" applyProtection="0"/>
    <xf numFmtId="170" fontId="63" fillId="11" borderId="0" applyNumberFormat="0" applyBorder="0" applyAlignment="0" applyProtection="0"/>
    <xf numFmtId="170" fontId="64" fillId="17" borderId="0" applyNumberFormat="0" applyBorder="0" applyAlignment="0" applyProtection="0"/>
    <xf numFmtId="170" fontId="64" fillId="10" borderId="0" applyNumberFormat="0" applyBorder="0" applyAlignment="0" applyProtection="0"/>
    <xf numFmtId="170" fontId="64" fillId="13"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0" borderId="0" applyNumberFormat="0" applyBorder="0" applyAlignment="0" applyProtection="0"/>
    <xf numFmtId="170" fontId="64" fillId="17" borderId="0" applyNumberFormat="0" applyBorder="0" applyAlignment="0" applyProtection="0"/>
    <xf numFmtId="170" fontId="64" fillId="10" borderId="0" applyNumberFormat="0" applyBorder="0" applyAlignment="0" applyProtection="0"/>
    <xf numFmtId="170" fontId="64" fillId="13"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0" borderId="0" applyNumberFormat="0" applyBorder="0" applyAlignment="0" applyProtection="0"/>
    <xf numFmtId="170" fontId="64" fillId="19" borderId="0" applyNumberFormat="0" applyBorder="0" applyAlignment="0" applyProtection="0"/>
    <xf numFmtId="170" fontId="64" fillId="10" borderId="0" applyNumberFormat="0" applyBorder="0" applyAlignment="0" applyProtection="0"/>
    <xf numFmtId="170" fontId="64" fillId="16" borderId="0" applyNumberFormat="0" applyBorder="0" applyAlignment="0" applyProtection="0"/>
    <xf numFmtId="170" fontId="64" fillId="15" borderId="0" applyNumberFormat="0" applyBorder="0" applyAlignment="0" applyProtection="0"/>
    <xf numFmtId="170" fontId="64" fillId="19" borderId="0" applyNumberFormat="0" applyBorder="0" applyAlignment="0" applyProtection="0"/>
    <xf numFmtId="170" fontId="64" fillId="10" borderId="0" applyNumberFormat="0" applyBorder="0" applyAlignment="0" applyProtection="0"/>
    <xf numFmtId="170" fontId="64" fillId="17" borderId="0" applyNumberFormat="0" applyBorder="0" applyAlignment="0" applyProtection="0"/>
    <xf numFmtId="170" fontId="64" fillId="10" borderId="0" applyNumberFormat="0" applyBorder="0" applyAlignment="0" applyProtection="0"/>
    <xf numFmtId="170" fontId="64" fillId="13"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0" borderId="0" applyNumberFormat="0" applyBorder="0" applyAlignment="0" applyProtection="0"/>
    <xf numFmtId="170" fontId="65" fillId="8" borderId="0" applyNumberFormat="0" applyBorder="0" applyAlignment="0" applyProtection="0"/>
    <xf numFmtId="170" fontId="65" fillId="21" borderId="0" applyNumberFormat="0" applyBorder="0" applyAlignment="0" applyProtection="0"/>
    <xf numFmtId="170" fontId="65" fillId="14" borderId="0" applyNumberFormat="0" applyBorder="0" applyAlignment="0" applyProtection="0"/>
    <xf numFmtId="170" fontId="65" fillId="5" borderId="0" applyNumberFormat="0" applyBorder="0" applyAlignment="0" applyProtection="0"/>
    <xf numFmtId="170" fontId="65" fillId="8" borderId="0" applyNumberFormat="0" applyBorder="0" applyAlignment="0" applyProtection="0"/>
    <xf numFmtId="170" fontId="65" fillId="10" borderId="0" applyNumberFormat="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alignment horizontal="left"/>
    </xf>
    <xf numFmtId="170" fontId="20" fillId="0" borderId="0" applyFont="0" applyFill="0" applyBorder="0" applyAlignment="0" applyProtection="0">
      <alignment horizontal="left"/>
    </xf>
    <xf numFmtId="170" fontId="20" fillId="0" borderId="0" applyFont="0" applyFill="0" applyBorder="0" applyAlignment="0" applyProtection="0">
      <alignment horizontal="left"/>
    </xf>
    <xf numFmtId="170" fontId="20" fillId="0" borderId="0" applyFont="0" applyFill="0" applyBorder="0" applyAlignment="0" applyProtection="0">
      <alignment horizontal="left"/>
    </xf>
    <xf numFmtId="170" fontId="66" fillId="0" borderId="0" applyNumberFormat="0" applyFill="0" applyBorder="0" applyAlignment="0" applyProtection="0"/>
    <xf numFmtId="170" fontId="64" fillId="22"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70" fontId="67" fillId="15" borderId="16" applyNumberForma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68" fillId="15" borderId="18" applyNumberFormat="0" applyAlignment="0" applyProtection="0"/>
    <xf numFmtId="170" fontId="68" fillId="15" borderId="18" applyNumberFormat="0" applyAlignment="0" applyProtection="0"/>
    <xf numFmtId="170" fontId="69" fillId="6" borderId="0" applyNumberFormat="0" applyBorder="0" applyAlignment="0" applyProtection="0"/>
    <xf numFmtId="170" fontId="68" fillId="25" borderId="18" applyNumberFormat="0" applyAlignment="0" applyProtection="0"/>
    <xf numFmtId="170" fontId="68" fillId="15" borderId="18" applyNumberFormat="0" applyAlignment="0" applyProtection="0"/>
    <xf numFmtId="170" fontId="70" fillId="26" borderId="19" applyNumberFormat="0" applyAlignment="0" applyProtection="0"/>
    <xf numFmtId="170" fontId="71" fillId="0" borderId="20" applyNumberFormat="0" applyFill="0" applyAlignment="0" applyProtection="0"/>
    <xf numFmtId="170" fontId="71" fillId="0" borderId="20" applyNumberFormat="0" applyFill="0" applyAlignment="0" applyProtection="0"/>
    <xf numFmtId="170" fontId="70" fillId="26" borderId="19" applyNumberFormat="0" applyAlignment="0" applyProtection="0"/>
    <xf numFmtId="170" fontId="64" fillId="19"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27"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170" fontId="72" fillId="9" borderId="18" applyNumberFormat="0" applyAlignment="0" applyProtection="0"/>
    <xf numFmtId="170" fontId="73" fillId="0" borderId="0" applyNumberFormat="0" applyFill="0" applyBorder="0" applyAlignment="0" applyProtection="0"/>
    <xf numFmtId="170" fontId="64" fillId="22"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170" fontId="72" fillId="9" borderId="18" applyNumberFormat="0" applyAlignment="0" applyProtection="0"/>
    <xf numFmtId="170" fontId="74" fillId="0" borderId="21" applyNumberFormat="0" applyFill="0" applyAlignment="0" applyProtection="0"/>
    <xf numFmtId="170" fontId="75" fillId="0" borderId="0" applyNumberFormat="0" applyFill="0" applyBorder="0" applyAlignment="0" applyProtection="0"/>
    <xf numFmtId="170" fontId="76" fillId="0" borderId="0" applyFont="0" applyFill="0" applyBorder="0" applyAlignment="0" applyProtection="0"/>
    <xf numFmtId="170" fontId="75" fillId="0" borderId="0" applyNumberFormat="0" applyFill="0" applyBorder="0" applyAlignment="0" applyProtection="0"/>
    <xf numFmtId="170" fontId="69" fillId="6" borderId="0" applyNumberFormat="0" applyBorder="0" applyAlignment="0" applyProtection="0"/>
    <xf numFmtId="170" fontId="69" fillId="6" borderId="0" applyNumberFormat="0" applyBorder="0" applyAlignment="0" applyProtection="0"/>
    <xf numFmtId="170" fontId="77" fillId="0" borderId="0" applyNumberFormat="0" applyFill="0" applyBorder="0" applyAlignment="0" applyProtection="0">
      <alignment vertical="top"/>
      <protection locked="0"/>
    </xf>
    <xf numFmtId="17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3" fontId="78" fillId="0" borderId="0" applyFont="0" applyFill="0" applyBorder="0" applyAlignment="0" applyProtection="0"/>
    <xf numFmtId="174" fontId="78" fillId="0" borderId="0" applyFont="0" applyFill="0" applyBorder="0" applyAlignment="0" applyProtection="0"/>
    <xf numFmtId="170" fontId="79" fillId="5" borderId="0" applyNumberFormat="0" applyBorder="0" applyAlignment="0" applyProtection="0"/>
    <xf numFmtId="170" fontId="70" fillId="26" borderId="19" applyNumberFormat="0" applyAlignment="0" applyProtection="0"/>
    <xf numFmtId="170" fontId="64" fillId="22" borderId="0" applyNumberFormat="0" applyBorder="0" applyAlignment="0" applyProtection="0"/>
    <xf numFmtId="170" fontId="64" fillId="23" borderId="0" applyNumberFormat="0" applyBorder="0" applyAlignment="0" applyProtection="0"/>
    <xf numFmtId="170" fontId="64" fillId="24" borderId="0" applyNumberFormat="0" applyBorder="0" applyAlignment="0" applyProtection="0"/>
    <xf numFmtId="170" fontId="64" fillId="18" borderId="0" applyNumberFormat="0" applyBorder="0" applyAlignment="0" applyProtection="0"/>
    <xf numFmtId="170" fontId="64" fillId="19" borderId="0" applyNumberFormat="0" applyBorder="0" applyAlignment="0" applyProtection="0"/>
    <xf numFmtId="170" fontId="64" fillId="21" borderId="0" applyNumberFormat="0" applyBorder="0" applyAlignment="0" applyProtection="0"/>
    <xf numFmtId="43" fontId="62" fillId="0" borderId="0" applyFont="0" applyFill="0" applyBorder="0" applyAlignment="0" applyProtection="0"/>
    <xf numFmtId="175" fontId="20" fillId="0" borderId="0" applyFont="0" applyFill="0" applyBorder="0" applyAlignment="0" applyProtection="0"/>
    <xf numFmtId="176" fontId="20" fillId="0" borderId="0" applyFont="0" applyFill="0" applyBorder="0" applyAlignment="0" applyProtection="0"/>
    <xf numFmtId="177" fontId="20" fillId="0" borderId="0" applyFont="0" applyFill="0" applyBorder="0" applyAlignment="0" applyProtection="0"/>
    <xf numFmtId="178" fontId="20" fillId="0" borderId="0" applyFont="0" applyFill="0" applyBorder="0" applyAlignment="0" applyProtection="0"/>
    <xf numFmtId="170" fontId="80" fillId="16" borderId="0" applyNumberFormat="0" applyBorder="0" applyAlignment="0" applyProtection="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170" fontId="20" fillId="0" borderId="0"/>
    <xf numFmtId="0" fontId="20" fillId="0" borderId="0"/>
    <xf numFmtId="170" fontId="81" fillId="0" borderId="0"/>
    <xf numFmtId="170" fontId="62" fillId="0" borderId="0"/>
    <xf numFmtId="170" fontId="82" fillId="11" borderId="17" applyNumberFormat="0" applyFont="0" applyAlignment="0" applyProtection="0"/>
    <xf numFmtId="170" fontId="62"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20" fillId="11" borderId="17" applyNumberFormat="0" applyFont="0" applyAlignment="0" applyProtection="0"/>
    <xf numFmtId="170" fontId="83" fillId="0" borderId="22" applyNumberFormat="0" applyFill="0" applyAlignment="0" applyProtection="0"/>
    <xf numFmtId="170" fontId="84" fillId="0" borderId="23" applyNumberFormat="0" applyFill="0" applyAlignment="0" applyProtection="0"/>
    <xf numFmtId="170" fontId="73" fillId="0" borderId="24" applyNumberFormat="0" applyFill="0" applyAlignment="0" applyProtection="0"/>
    <xf numFmtId="170" fontId="73" fillId="0" borderId="0" applyNumberForma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2" fillId="0" borderId="0" applyFont="0" applyFill="0" applyBorder="0" applyAlignment="0" applyProtection="0"/>
    <xf numFmtId="170" fontId="67" fillId="15" borderId="16" applyNumberFormat="0" applyAlignment="0" applyProtection="0"/>
    <xf numFmtId="170" fontId="71" fillId="0" borderId="20" applyNumberFormat="0" applyFill="0" applyAlignment="0" applyProtection="0"/>
    <xf numFmtId="170" fontId="79" fillId="5" borderId="0" applyNumberFormat="0" applyBorder="0" applyAlignment="0" applyProtection="0"/>
    <xf numFmtId="170" fontId="20" fillId="0" borderId="0"/>
    <xf numFmtId="170" fontId="20" fillId="0" borderId="0"/>
    <xf numFmtId="170" fontId="20" fillId="0" borderId="0"/>
    <xf numFmtId="170" fontId="20" fillId="0" borderId="0"/>
    <xf numFmtId="170" fontId="85" fillId="0" borderId="0">
      <alignment vertical="top"/>
    </xf>
    <xf numFmtId="170" fontId="66" fillId="0" borderId="0" applyNumberFormat="0" applyFill="0" applyBorder="0" applyAlignment="0" applyProtection="0"/>
    <xf numFmtId="170" fontId="75" fillId="0" borderId="0" applyNumberFormat="0" applyFill="0" applyBorder="0" applyAlignment="0" applyProtection="0"/>
    <xf numFmtId="170" fontId="66" fillId="0" borderId="0" applyNumberFormat="0" applyFill="0" applyBorder="0" applyAlignment="0" applyProtection="0"/>
    <xf numFmtId="170" fontId="75" fillId="0" borderId="0" applyNumberFormat="0" applyFill="0" applyBorder="0" applyAlignment="0" applyProtection="0"/>
    <xf numFmtId="170" fontId="86" fillId="0" borderId="0" applyNumberFormat="0" applyFill="0" applyBorder="0" applyAlignment="0" applyProtection="0"/>
    <xf numFmtId="170" fontId="87" fillId="0" borderId="0" applyNumberFormat="0" applyFill="0" applyBorder="0" applyAlignment="0" applyProtection="0"/>
    <xf numFmtId="170" fontId="88" fillId="0" borderId="25" applyNumberFormat="0" applyFill="0" applyAlignment="0" applyProtection="0"/>
    <xf numFmtId="170" fontId="89" fillId="0" borderId="23" applyNumberFormat="0" applyFill="0" applyAlignment="0" applyProtection="0"/>
    <xf numFmtId="170" fontId="90" fillId="0" borderId="26" applyNumberFormat="0" applyFill="0" applyAlignment="0" applyProtection="0"/>
    <xf numFmtId="170" fontId="90" fillId="0" borderId="0" applyNumberFormat="0" applyFill="0" applyBorder="0" applyAlignment="0" applyProtection="0"/>
    <xf numFmtId="170" fontId="86" fillId="0" borderId="0" applyNumberFormat="0" applyFill="0" applyBorder="0" applyAlignment="0" applyProtection="0"/>
    <xf numFmtId="170" fontId="83" fillId="0" borderId="22" applyNumberFormat="0" applyFill="0" applyAlignment="0" applyProtection="0"/>
    <xf numFmtId="170" fontId="84" fillId="0" borderId="23" applyNumberFormat="0" applyFill="0" applyAlignment="0" applyProtection="0"/>
    <xf numFmtId="170" fontId="73" fillId="0" borderId="24" applyNumberFormat="0" applyFill="0" applyAlignment="0" applyProtection="0"/>
    <xf numFmtId="170" fontId="74" fillId="0" borderId="27" applyNumberFormat="0" applyFill="0" applyAlignment="0" applyProtection="0"/>
    <xf numFmtId="170" fontId="86" fillId="0" borderId="0" applyNumberFormat="0" applyFill="0" applyBorder="0" applyAlignment="0" applyProtection="0"/>
    <xf numFmtId="170" fontId="83" fillId="0" borderId="22" applyNumberFormat="0" applyFill="0" applyAlignment="0" applyProtection="0"/>
    <xf numFmtId="170" fontId="84" fillId="0" borderId="23" applyNumberFormat="0" applyFill="0" applyAlignment="0" applyProtection="0"/>
    <xf numFmtId="170" fontId="73" fillId="0" borderId="24" applyNumberFormat="0" applyFill="0" applyAlignment="0" applyProtection="0"/>
    <xf numFmtId="170" fontId="73" fillId="0" borderId="0" applyNumberFormat="0" applyFill="0" applyBorder="0" applyAlignment="0" applyProtection="0"/>
    <xf numFmtId="170" fontId="79" fillId="5" borderId="0" applyNumberFormat="0" applyBorder="0" applyAlignment="0" applyProtection="0"/>
    <xf numFmtId="170" fontId="79" fillId="5" borderId="0" applyNumberFormat="0" applyBorder="0" applyAlignment="0" applyProtection="0"/>
    <xf numFmtId="170" fontId="69" fillId="6" borderId="0" applyNumberFormat="0" applyBorder="0" applyAlignment="0" applyProtection="0"/>
    <xf numFmtId="170" fontId="71" fillId="0" borderId="20" applyNumberFormat="0" applyFill="0" applyAlignment="0" applyProtection="0"/>
    <xf numFmtId="170" fontId="66" fillId="0" borderId="0" applyNumberFormat="0" applyFill="0" applyBorder="0" applyAlignment="0" applyProtection="0"/>
    <xf numFmtId="170" fontId="70" fillId="26" borderId="19" applyNumberFormat="0" applyAlignment="0" applyProtection="0"/>
    <xf numFmtId="170" fontId="91" fillId="16" borderId="18" applyNumberFormat="0" applyAlignment="0" applyProtection="0"/>
    <xf numFmtId="170" fontId="92" fillId="26" borderId="19" applyNumberFormat="0" applyAlignment="0" applyProtection="0"/>
    <xf numFmtId="170" fontId="65" fillId="28" borderId="0" applyNumberFormat="0" applyBorder="0" applyAlignment="0" applyProtection="0"/>
    <xf numFmtId="170" fontId="65" fillId="21" borderId="0" applyNumberFormat="0" applyBorder="0" applyAlignment="0" applyProtection="0"/>
    <xf numFmtId="170" fontId="65" fillId="14" borderId="0" applyNumberFormat="0" applyBorder="0" applyAlignment="0" applyProtection="0"/>
    <xf numFmtId="170" fontId="65" fillId="27" borderId="0" applyNumberFormat="0" applyBorder="0" applyAlignment="0" applyProtection="0"/>
    <xf numFmtId="170" fontId="65" fillId="19" borderId="0" applyNumberFormat="0" applyBorder="0" applyAlignment="0" applyProtection="0"/>
    <xf numFmtId="170" fontId="65" fillId="23" borderId="0" applyNumberFormat="0" applyBorder="0" applyAlignment="0" applyProtection="0"/>
    <xf numFmtId="170" fontId="93" fillId="25" borderId="16" applyNumberFormat="0" applyAlignment="0" applyProtection="0"/>
    <xf numFmtId="170" fontId="94" fillId="0" borderId="0" applyNumberFormat="0" applyFill="0" applyBorder="0" applyAlignment="0" applyProtection="0"/>
    <xf numFmtId="170" fontId="95" fillId="0" borderId="28" applyNumberFormat="0" applyFill="0" applyAlignment="0" applyProtection="0"/>
    <xf numFmtId="170" fontId="96" fillId="0" borderId="29" applyNumberFormat="0" applyFill="0" applyAlignment="0" applyProtection="0"/>
    <xf numFmtId="170" fontId="97" fillId="0" borderId="30" applyNumberFormat="0" applyFill="0" applyAlignment="0" applyProtection="0"/>
    <xf numFmtId="170" fontId="97" fillId="0" borderId="0" applyNumberFormat="0" applyFill="0" applyBorder="0" applyAlignment="0" applyProtection="0"/>
    <xf numFmtId="170" fontId="98" fillId="7" borderId="0" applyNumberFormat="0" applyBorder="0" applyAlignment="0" applyProtection="0"/>
    <xf numFmtId="170" fontId="99" fillId="8" borderId="0" applyNumberFormat="0" applyBorder="0" applyAlignment="0" applyProtection="0"/>
    <xf numFmtId="170" fontId="100" fillId="16" borderId="0" applyNumberFormat="0" applyBorder="0" applyAlignment="0" applyProtection="0"/>
    <xf numFmtId="170" fontId="101" fillId="0" borderId="0" applyNumberFormat="0" applyFill="0" applyBorder="0" applyAlignment="0" applyProtection="0"/>
    <xf numFmtId="170" fontId="102" fillId="11" borderId="17" applyNumberFormat="0" applyFont="0" applyAlignment="0" applyProtection="0"/>
    <xf numFmtId="170" fontId="101" fillId="0" borderId="31" applyNumberFormat="0" applyFill="0" applyAlignment="0" applyProtection="0"/>
    <xf numFmtId="170" fontId="103" fillId="0" borderId="32" applyNumberFormat="0" applyFill="0" applyAlignment="0" applyProtection="0"/>
    <xf numFmtId="170" fontId="104" fillId="0" borderId="0" applyNumberFormat="0" applyFill="0" applyBorder="0" applyAlignment="0" applyProtection="0"/>
    <xf numFmtId="170" fontId="105" fillId="25" borderId="18" applyNumberFormat="0" applyAlignment="0" applyProtection="0"/>
    <xf numFmtId="0" fontId="20" fillId="0" borderId="0"/>
    <xf numFmtId="183" fontId="14" fillId="0" borderId="0"/>
    <xf numFmtId="168" fontId="20" fillId="0" borderId="0" applyFont="0" applyFill="0" applyBorder="0" applyAlignment="0" applyProtection="0"/>
    <xf numFmtId="183" fontId="20" fillId="0" borderId="0"/>
    <xf numFmtId="183" fontId="20" fillId="0" borderId="0"/>
    <xf numFmtId="0" fontId="20" fillId="0" borderId="0"/>
    <xf numFmtId="0" fontId="20" fillId="0" borderId="0"/>
    <xf numFmtId="0" fontId="11" fillId="0" borderId="0"/>
    <xf numFmtId="185" fontId="126" fillId="0" borderId="0"/>
    <xf numFmtId="185" fontId="126" fillId="0" borderId="0"/>
    <xf numFmtId="183" fontId="14" fillId="0" borderId="0"/>
    <xf numFmtId="189" fontId="14" fillId="0" borderId="0"/>
    <xf numFmtId="189" fontId="85" fillId="4" borderId="0" applyNumberFormat="0" applyBorder="0" applyAlignment="0" applyProtection="0"/>
    <xf numFmtId="189" fontId="62" fillId="4" borderId="0" applyNumberFormat="0" applyBorder="0" applyAlignment="0" applyProtection="0"/>
    <xf numFmtId="189" fontId="85" fillId="5" borderId="0" applyNumberFormat="0" applyBorder="0" applyAlignment="0" applyProtection="0"/>
    <xf numFmtId="189" fontId="62" fillId="5" borderId="0" applyNumberFormat="0" applyBorder="0" applyAlignment="0" applyProtection="0"/>
    <xf numFmtId="189" fontId="85" fillId="6" borderId="0" applyNumberFormat="0" applyBorder="0" applyAlignment="0" applyProtection="0"/>
    <xf numFmtId="189" fontId="62" fillId="6" borderId="0" applyNumberFormat="0" applyBorder="0" applyAlignment="0" applyProtection="0"/>
    <xf numFmtId="189" fontId="85" fillId="7" borderId="0" applyNumberFormat="0" applyBorder="0" applyAlignment="0" applyProtection="0"/>
    <xf numFmtId="189" fontId="62" fillId="7" borderId="0" applyNumberFormat="0" applyBorder="0" applyAlignment="0" applyProtection="0"/>
    <xf numFmtId="189" fontId="85" fillId="8" borderId="0" applyNumberFormat="0" applyBorder="0" applyAlignment="0" applyProtection="0"/>
    <xf numFmtId="189" fontId="62" fillId="8" borderId="0" applyNumberFormat="0" applyBorder="0" applyAlignment="0" applyProtection="0"/>
    <xf numFmtId="189" fontId="11" fillId="11" borderId="0" applyNumberFormat="0" applyBorder="0" applyAlignment="0" applyProtection="0"/>
    <xf numFmtId="189" fontId="62" fillId="9" borderId="0" applyNumberFormat="0" applyBorder="0" applyAlignment="0" applyProtection="0"/>
    <xf numFmtId="189" fontId="161" fillId="4" borderId="0" applyNumberFormat="0" applyBorder="0" applyAlignment="0" applyProtection="0"/>
    <xf numFmtId="189" fontId="161" fillId="5" borderId="0" applyNumberFormat="0" applyBorder="0" applyAlignment="0" applyProtection="0"/>
    <xf numFmtId="189" fontId="161" fillId="6" borderId="0" applyNumberFormat="0" applyBorder="0" applyAlignment="0" applyProtection="0"/>
    <xf numFmtId="189" fontId="161" fillId="7" borderId="0" applyNumberFormat="0" applyBorder="0" applyAlignment="0" applyProtection="0"/>
    <xf numFmtId="189" fontId="161" fillId="8" borderId="0" applyNumberFormat="0" applyBorder="0" applyAlignment="0" applyProtection="0"/>
    <xf numFmtId="189" fontId="161" fillId="9" borderId="0" applyNumberFormat="0" applyBorder="0" applyAlignment="0" applyProtection="0"/>
    <xf numFmtId="189" fontId="85" fillId="12" borderId="0" applyNumberFormat="0" applyBorder="0" applyAlignment="0" applyProtection="0"/>
    <xf numFmtId="189" fontId="62" fillId="12" borderId="0" applyNumberFormat="0" applyBorder="0" applyAlignment="0" applyProtection="0"/>
    <xf numFmtId="189" fontId="85" fillId="10" borderId="0" applyNumberFormat="0" applyBorder="0" applyAlignment="0" applyProtection="0"/>
    <xf numFmtId="189" fontId="62" fillId="10" borderId="0" applyNumberFormat="0" applyBorder="0" applyAlignment="0" applyProtection="0"/>
    <xf numFmtId="189" fontId="85" fillId="13" borderId="0" applyNumberFormat="0" applyBorder="0" applyAlignment="0" applyProtection="0"/>
    <xf numFmtId="189" fontId="62" fillId="13" borderId="0" applyNumberFormat="0" applyBorder="0" applyAlignment="0" applyProtection="0"/>
    <xf numFmtId="189" fontId="85" fillId="7" borderId="0" applyNumberFormat="0" applyBorder="0" applyAlignment="0" applyProtection="0"/>
    <xf numFmtId="189" fontId="62" fillId="7" borderId="0" applyNumberFormat="0" applyBorder="0" applyAlignment="0" applyProtection="0"/>
    <xf numFmtId="189" fontId="85" fillId="12" borderId="0" applyNumberFormat="0" applyBorder="0" applyAlignment="0" applyProtection="0"/>
    <xf numFmtId="189" fontId="62" fillId="12" borderId="0" applyNumberFormat="0" applyBorder="0" applyAlignment="0" applyProtection="0"/>
    <xf numFmtId="189" fontId="85" fillId="14" borderId="0" applyNumberFormat="0" applyBorder="0" applyAlignment="0" applyProtection="0"/>
    <xf numFmtId="189" fontId="62" fillId="14" borderId="0" applyNumberFormat="0" applyBorder="0" applyAlignment="0" applyProtection="0"/>
    <xf numFmtId="189" fontId="161" fillId="12" borderId="0" applyNumberFormat="0" applyBorder="0" applyAlignment="0" applyProtection="0"/>
    <xf numFmtId="189" fontId="161" fillId="10" borderId="0" applyNumberFormat="0" applyBorder="0" applyAlignment="0" applyProtection="0"/>
    <xf numFmtId="189" fontId="161" fillId="13" borderId="0" applyNumberFormat="0" applyBorder="0" applyAlignment="0" applyProtection="0"/>
    <xf numFmtId="189" fontId="161" fillId="7" borderId="0" applyNumberFormat="0" applyBorder="0" applyAlignment="0" applyProtection="0"/>
    <xf numFmtId="189" fontId="161" fillId="12" borderId="0" applyNumberFormat="0" applyBorder="0" applyAlignment="0" applyProtection="0"/>
    <xf numFmtId="189" fontId="161" fillId="14" borderId="0" applyNumberFormat="0" applyBorder="0" applyAlignment="0" applyProtection="0"/>
    <xf numFmtId="189" fontId="139" fillId="17" borderId="0" applyNumberFormat="0" applyBorder="0" applyAlignment="0" applyProtection="0"/>
    <xf numFmtId="189" fontId="64" fillId="17" borderId="0" applyNumberFormat="0" applyBorder="0" applyAlignment="0" applyProtection="0"/>
    <xf numFmtId="189" fontId="139" fillId="10" borderId="0" applyNumberFormat="0" applyBorder="0" applyAlignment="0" applyProtection="0"/>
    <xf numFmtId="189" fontId="64" fillId="10" borderId="0" applyNumberFormat="0" applyBorder="0" applyAlignment="0" applyProtection="0"/>
    <xf numFmtId="189" fontId="139" fillId="13" borderId="0" applyNumberFormat="0" applyBorder="0" applyAlignment="0" applyProtection="0"/>
    <xf numFmtId="189" fontId="64" fillId="13" borderId="0" applyNumberFormat="0" applyBorder="0" applyAlignment="0" applyProtection="0"/>
    <xf numFmtId="189" fontId="139" fillId="18" borderId="0" applyNumberFormat="0" applyBorder="0" applyAlignment="0" applyProtection="0"/>
    <xf numFmtId="189" fontId="64" fillId="18" borderId="0" applyNumberFormat="0" applyBorder="0" applyAlignment="0" applyProtection="0"/>
    <xf numFmtId="189" fontId="139" fillId="19" borderId="0" applyNumberFormat="0" applyBorder="0" applyAlignment="0" applyProtection="0"/>
    <xf numFmtId="189" fontId="64" fillId="19" borderId="0" applyNumberFormat="0" applyBorder="0" applyAlignment="0" applyProtection="0"/>
    <xf numFmtId="189" fontId="139" fillId="20" borderId="0" applyNumberFormat="0" applyBorder="0" applyAlignment="0" applyProtection="0"/>
    <xf numFmtId="189" fontId="64" fillId="20" borderId="0" applyNumberFormat="0" applyBorder="0" applyAlignment="0" applyProtection="0"/>
    <xf numFmtId="189" fontId="162" fillId="17" borderId="0" applyNumberFormat="0" applyBorder="0" applyAlignment="0" applyProtection="0"/>
    <xf numFmtId="189" fontId="162" fillId="10" borderId="0" applyNumberFormat="0" applyBorder="0" applyAlignment="0" applyProtection="0"/>
    <xf numFmtId="189" fontId="162" fillId="13" borderId="0" applyNumberFormat="0" applyBorder="0" applyAlignment="0" applyProtection="0"/>
    <xf numFmtId="189" fontId="162" fillId="18" borderId="0" applyNumberFormat="0" applyBorder="0" applyAlignment="0" applyProtection="0"/>
    <xf numFmtId="189" fontId="162" fillId="19" borderId="0" applyNumberFormat="0" applyBorder="0" applyAlignment="0" applyProtection="0"/>
    <xf numFmtId="189" fontId="162" fillId="20" borderId="0" applyNumberFormat="0" applyBorder="0" applyAlignment="0" applyProtection="0"/>
    <xf numFmtId="189" fontId="139" fillId="22" borderId="0" applyNumberFormat="0" applyBorder="0" applyAlignment="0" applyProtection="0"/>
    <xf numFmtId="189" fontId="64" fillId="22" borderId="0" applyNumberFormat="0" applyBorder="0" applyAlignment="0" applyProtection="0"/>
    <xf numFmtId="189" fontId="139" fillId="23" borderId="0" applyNumberFormat="0" applyBorder="0" applyAlignment="0" applyProtection="0"/>
    <xf numFmtId="189" fontId="64" fillId="23" borderId="0" applyNumberFormat="0" applyBorder="0" applyAlignment="0" applyProtection="0"/>
    <xf numFmtId="189" fontId="139" fillId="24" borderId="0" applyNumberFormat="0" applyBorder="0" applyAlignment="0" applyProtection="0"/>
    <xf numFmtId="189" fontId="64" fillId="24" borderId="0" applyNumberFormat="0" applyBorder="0" applyAlignment="0" applyProtection="0"/>
    <xf numFmtId="189" fontId="139" fillId="18" borderId="0" applyNumberFormat="0" applyBorder="0" applyAlignment="0" applyProtection="0"/>
    <xf numFmtId="189" fontId="64" fillId="18" borderId="0" applyNumberFormat="0" applyBorder="0" applyAlignment="0" applyProtection="0"/>
    <xf numFmtId="189" fontId="139" fillId="19" borderId="0" applyNumberFormat="0" applyBorder="0" applyAlignment="0" applyProtection="0"/>
    <xf numFmtId="189" fontId="64" fillId="19" borderId="0" applyNumberFormat="0" applyBorder="0" applyAlignment="0" applyProtection="0"/>
    <xf numFmtId="189" fontId="139" fillId="21" borderId="0" applyNumberFormat="0" applyBorder="0" applyAlignment="0" applyProtection="0"/>
    <xf numFmtId="189" fontId="64" fillId="21" borderId="0" applyNumberFormat="0" applyBorder="0" applyAlignment="0" applyProtection="0"/>
    <xf numFmtId="189" fontId="153" fillId="5" borderId="0" applyNumberFormat="0" applyBorder="0" applyAlignment="0" applyProtection="0"/>
    <xf numFmtId="189" fontId="79" fillId="5" borderId="0" applyNumberFormat="0" applyBorder="0" applyAlignment="0" applyProtection="0"/>
    <xf numFmtId="189" fontId="140" fillId="6" borderId="0" applyNumberFormat="0" applyBorder="0" applyAlignment="0" applyProtection="0"/>
    <xf numFmtId="189" fontId="69" fillId="6" borderId="0" applyNumberFormat="0" applyBorder="0" applyAlignment="0" applyProtection="0"/>
    <xf numFmtId="189" fontId="170" fillId="6" borderId="0" applyNumberFormat="0" applyBorder="0" applyAlignment="0" applyProtection="0"/>
    <xf numFmtId="189" fontId="44" fillId="74" borderId="0" applyBorder="0">
      <alignment horizontal="centerContinuous" vertical="center" wrapText="1"/>
      <protection hidden="1"/>
    </xf>
    <xf numFmtId="189" fontId="141" fillId="15" borderId="18" applyNumberFormat="0" applyAlignment="0" applyProtection="0"/>
    <xf numFmtId="189" fontId="68" fillId="15" borderId="18" applyNumberFormat="0" applyAlignment="0" applyProtection="0"/>
    <xf numFmtId="189" fontId="163" fillId="15" borderId="18" applyNumberFormat="0" applyAlignment="0" applyProtection="0"/>
    <xf numFmtId="189" fontId="142" fillId="26" borderId="19" applyNumberFormat="0" applyAlignment="0" applyProtection="0"/>
    <xf numFmtId="189" fontId="70" fillId="26" borderId="19" applyNumberFormat="0" applyAlignment="0" applyProtection="0"/>
    <xf numFmtId="189" fontId="171" fillId="26" borderId="19" applyNumberFormat="0" applyAlignment="0" applyProtection="0"/>
    <xf numFmtId="189" fontId="143" fillId="0" borderId="20" applyNumberFormat="0" applyFill="0" applyAlignment="0" applyProtection="0"/>
    <xf numFmtId="189" fontId="71" fillId="0" borderId="20" applyNumberFormat="0" applyFill="0" applyAlignment="0" applyProtection="0"/>
    <xf numFmtId="189" fontId="172" fillId="0" borderId="20" applyNumberFormat="0" applyFill="0" applyAlignment="0" applyProtection="0"/>
    <xf numFmtId="189" fontId="70" fillId="26" borderId="19" applyNumberFormat="0" applyAlignment="0" applyProtection="0"/>
    <xf numFmtId="189" fontId="70" fillId="26" borderId="19" applyNumberFormat="0" applyAlignment="0" applyProtection="0"/>
    <xf numFmtId="168" fontId="1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14" fillId="0" borderId="0" applyFont="0" applyFill="0" applyBorder="0" applyAlignment="0" applyProtection="0"/>
    <xf numFmtId="16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190"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80" fontId="138" fillId="75" borderId="0" applyBorder="0">
      <alignment horizontal="center" vertical="center"/>
      <protection locked="0"/>
    </xf>
    <xf numFmtId="180" fontId="137" fillId="76" borderId="0" applyBorder="0">
      <alignment horizontal="center" vertical="center"/>
      <protection locked="0"/>
    </xf>
    <xf numFmtId="189" fontId="144" fillId="0" borderId="0" applyNumberFormat="0" applyFill="0" applyBorder="0" applyAlignment="0" applyProtection="0"/>
    <xf numFmtId="189" fontId="73" fillId="0" borderId="0" applyNumberFormat="0" applyFill="0" applyBorder="0" applyAlignment="0" applyProtection="0"/>
    <xf numFmtId="189" fontId="144" fillId="0" borderId="0" applyNumberFormat="0" applyFill="0" applyBorder="0" applyAlignment="0" applyProtection="0"/>
    <xf numFmtId="189" fontId="162" fillId="22" borderId="0" applyNumberFormat="0" applyBorder="0" applyAlignment="0" applyProtection="0"/>
    <xf numFmtId="189" fontId="162" fillId="23" borderId="0" applyNumberFormat="0" applyBorder="0" applyAlignment="0" applyProtection="0"/>
    <xf numFmtId="189" fontId="162" fillId="24" borderId="0" applyNumberFormat="0" applyBorder="0" applyAlignment="0" applyProtection="0"/>
    <xf numFmtId="189" fontId="162" fillId="18" borderId="0" applyNumberFormat="0" applyBorder="0" applyAlignment="0" applyProtection="0"/>
    <xf numFmtId="189" fontId="162" fillId="19" borderId="0" applyNumberFormat="0" applyBorder="0" applyAlignment="0" applyProtection="0"/>
    <xf numFmtId="189" fontId="162" fillId="21" borderId="0" applyNumberFormat="0" applyBorder="0" applyAlignment="0" applyProtection="0"/>
    <xf numFmtId="189" fontId="145" fillId="9" borderId="18" applyNumberFormat="0" applyAlignment="0" applyProtection="0"/>
    <xf numFmtId="189" fontId="72" fillId="9" borderId="18" applyNumberFormat="0" applyAlignment="0" applyProtection="0"/>
    <xf numFmtId="189" fontId="173" fillId="9" borderId="18" applyNumberFormat="0" applyAlignment="0" applyProtection="0"/>
    <xf numFmtId="189" fontId="146" fillId="0" borderId="0" applyFont="0" applyFill="0" applyBorder="0" applyAlignment="0" applyProtection="0"/>
    <xf numFmtId="189" fontId="156" fillId="0" borderId="0" applyNumberFormat="0" applyFill="0" applyBorder="0" applyAlignment="0" applyProtection="0"/>
    <xf numFmtId="189" fontId="75" fillId="0" borderId="0" applyNumberFormat="0" applyFill="0" applyBorder="0" applyAlignment="0" applyProtection="0"/>
    <xf numFmtId="189" fontId="14" fillId="0" borderId="0" applyNumberFormat="0" applyFill="0" applyBorder="0" applyAlignment="0" applyProtection="0"/>
    <xf numFmtId="189" fontId="14" fillId="0" borderId="0" applyNumberFormat="0" applyFill="0" applyBorder="0" applyAlignment="0" applyProtection="0"/>
    <xf numFmtId="189" fontId="14" fillId="0" borderId="0" applyNumberFormat="0" applyFill="0" applyBorder="0" applyAlignment="0" applyProtection="0"/>
    <xf numFmtId="189" fontId="147" fillId="0" borderId="0" applyNumberFormat="0" applyFill="0" applyBorder="0" applyAlignment="0" applyProtection="0"/>
    <xf numFmtId="189" fontId="148" fillId="0" borderId="0" applyNumberFormat="0" applyFill="0" applyBorder="0" applyAlignment="0" applyProtection="0"/>
    <xf numFmtId="189" fontId="135" fillId="0" borderId="0" applyNumberFormat="0" applyFill="0" applyBorder="0" applyAlignment="0" applyProtection="0"/>
    <xf numFmtId="189" fontId="149" fillId="0" borderId="0" applyNumberFormat="0" applyFill="0" applyBorder="0" applyAlignment="0" applyProtection="0"/>
    <xf numFmtId="189" fontId="150" fillId="0" borderId="0" applyNumberFormat="0" applyFill="0" applyBorder="0" applyAlignment="0" applyProtection="0"/>
    <xf numFmtId="189" fontId="151" fillId="0" borderId="0" applyNumberFormat="0" applyFill="0" applyBorder="0" applyAlignment="0" applyProtection="0"/>
    <xf numFmtId="189" fontId="137" fillId="0" borderId="0" applyNumberFormat="0" applyFill="0" applyBorder="0" applyAlignment="0" applyProtection="0"/>
    <xf numFmtId="189" fontId="137" fillId="0" borderId="0" applyNumberForma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180" fontId="137" fillId="77" borderId="0" applyBorder="0">
      <alignment horizontal="center" vertical="center" wrapText="1"/>
      <protection hidden="1"/>
    </xf>
    <xf numFmtId="180" fontId="137" fillId="78" borderId="0" applyBorder="0">
      <alignment horizontal="center" vertical="center" wrapText="1"/>
      <protection hidden="1"/>
    </xf>
    <xf numFmtId="189" fontId="69" fillId="6" borderId="0" applyNumberFormat="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2" fillId="0" borderId="0" applyNumberFormat="0" applyFill="0" applyBorder="0" applyAlignment="0" applyProtection="0"/>
    <xf numFmtId="189" fontId="158" fillId="0" borderId="23" applyNumberFormat="0" applyFill="0" applyAlignment="0" applyProtection="0"/>
    <xf numFmtId="189" fontId="136" fillId="0" borderId="0" applyNumberFormat="0" applyFill="0" applyBorder="0" applyAlignment="0" applyProtection="0"/>
    <xf numFmtId="189" fontId="144" fillId="0" borderId="24" applyNumberFormat="0" applyFill="0" applyAlignment="0" applyProtection="0"/>
    <xf numFmtId="189" fontId="73" fillId="0" borderId="24" applyNumberFormat="0" applyFill="0" applyAlignment="0" applyProtection="0"/>
    <xf numFmtId="189" fontId="73" fillId="0" borderId="0" applyNumberFormat="0" applyFill="0" applyBorder="0" applyAlignment="0" applyProtection="0"/>
    <xf numFmtId="189" fontId="73" fillId="0" borderId="0" applyNumberFormat="0" applyFill="0" applyBorder="0" applyAlignment="0" applyProtection="0"/>
    <xf numFmtId="189" fontId="152" fillId="0" borderId="0" applyNumberFormat="0" applyFill="0" applyBorder="0" applyAlignment="0" applyProtection="0"/>
    <xf numFmtId="189" fontId="136" fillId="0" borderId="0" applyNumberFormat="0" applyFill="0" applyBorder="0" applyAlignment="0" applyProtection="0"/>
    <xf numFmtId="189" fontId="136" fillId="0" borderId="0" applyNumberFormat="0" applyFill="0" applyBorder="0" applyAlignment="0" applyProtection="0"/>
    <xf numFmtId="189" fontId="164" fillId="5" borderId="0" applyNumberFormat="0" applyBorder="0" applyAlignment="0" applyProtection="0"/>
    <xf numFmtId="189" fontId="72" fillId="9" borderId="18" applyNumberFormat="0" applyAlignment="0" applyProtection="0"/>
    <xf numFmtId="189" fontId="72" fillId="9" borderId="18" applyNumberFormat="0" applyAlignment="0" applyProtection="0"/>
    <xf numFmtId="189" fontId="71" fillId="0" borderId="20" applyNumberFormat="0" applyFill="0" applyAlignment="0" applyProtection="0"/>
    <xf numFmtId="189" fontId="71" fillId="0" borderId="20" applyNumberFormat="0" applyFill="0" applyAlignment="0" applyProtection="0"/>
    <xf numFmtId="164" fontId="14" fillId="0" borderId="0" applyFont="0" applyFill="0" applyBorder="0" applyAlignment="0" applyProtection="0"/>
    <xf numFmtId="187" fontId="14" fillId="0" borderId="0" applyFont="0" applyFill="0" applyBorder="0" applyAlignment="0" applyProtection="0"/>
    <xf numFmtId="164" fontId="14" fillId="0" borderId="0" applyFont="0" applyFill="0" applyBorder="0" applyAlignment="0" applyProtection="0"/>
    <xf numFmtId="189" fontId="80" fillId="16" borderId="0" applyNumberFormat="0" applyBorder="0" applyAlignment="0" applyProtection="0"/>
    <xf numFmtId="189" fontId="80" fillId="16" borderId="0" applyNumberFormat="0" applyBorder="0" applyAlignment="0" applyProtection="0"/>
    <xf numFmtId="189" fontId="11" fillId="0" borderId="0"/>
    <xf numFmtId="189" fontId="14" fillId="0" borderId="0"/>
    <xf numFmtId="189" fontId="10" fillId="0" borderId="0"/>
    <xf numFmtId="189" fontId="134" fillId="0" borderId="0"/>
    <xf numFmtId="189" fontId="174" fillId="0" borderId="0"/>
    <xf numFmtId="189" fontId="20" fillId="0" borderId="0"/>
    <xf numFmtId="189" fontId="20" fillId="0" borderId="0"/>
    <xf numFmtId="189" fontId="20" fillId="0" borderId="0"/>
    <xf numFmtId="189" fontId="20" fillId="0" borderId="0"/>
    <xf numFmtId="189" fontId="20" fillId="0" borderId="0"/>
    <xf numFmtId="189" fontId="14" fillId="0" borderId="0"/>
    <xf numFmtId="189" fontId="20" fillId="0" borderId="0"/>
    <xf numFmtId="189" fontId="159" fillId="0" borderId="0"/>
    <xf numFmtId="189" fontId="20" fillId="0" borderId="0"/>
    <xf numFmtId="189" fontId="159" fillId="0" borderId="0"/>
    <xf numFmtId="189" fontId="20" fillId="0" borderId="0"/>
    <xf numFmtId="189" fontId="159" fillId="0" borderId="0"/>
    <xf numFmtId="189" fontId="20" fillId="0" borderId="0"/>
    <xf numFmtId="189" fontId="159" fillId="0" borderId="0"/>
    <xf numFmtId="189" fontId="20" fillId="0" borderId="0"/>
    <xf numFmtId="189" fontId="20" fillId="0" borderId="0"/>
    <xf numFmtId="189" fontId="159" fillId="0" borderId="0"/>
    <xf numFmtId="189" fontId="20" fillId="0" borderId="0"/>
    <xf numFmtId="189" fontId="11" fillId="0" borderId="0"/>
    <xf numFmtId="189" fontId="20" fillId="0" borderId="0"/>
    <xf numFmtId="189" fontId="14" fillId="11" borderId="17" applyNumberFormat="0" applyFont="0" applyAlignment="0" applyProtection="0"/>
    <xf numFmtId="189" fontId="62" fillId="11" borderId="17" applyNumberFormat="0" applyFont="0" applyAlignment="0" applyProtection="0"/>
    <xf numFmtId="189" fontId="14" fillId="11" borderId="17" applyNumberFormat="0" applyFont="0" applyAlignment="0" applyProtection="0"/>
    <xf numFmtId="189" fontId="14" fillId="11" borderId="17" applyNumberFormat="0" applyFont="0" applyAlignment="0" applyProtection="0"/>
    <xf numFmtId="189" fontId="155" fillId="15" borderId="16" applyNumberFormat="0" applyAlignment="0" applyProtection="0"/>
    <xf numFmtId="189" fontId="67" fillId="15" borderId="16"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20" fillId="0" borderId="0" applyFont="0" applyFill="0" applyBorder="0" applyAlignment="0" applyProtection="0"/>
    <xf numFmtId="9" fontId="159" fillId="0" borderId="0" applyFont="0" applyFill="0" applyBorder="0" applyAlignment="0" applyProtection="0"/>
    <xf numFmtId="9" fontId="14" fillId="0" borderId="0" applyFont="0" applyFill="0" applyBorder="0" applyAlignment="0" applyProtection="0"/>
    <xf numFmtId="180" fontId="137" fillId="79" borderId="0" applyBorder="0">
      <alignment horizontal="center" vertical="center" wrapText="1"/>
      <protection hidden="1"/>
    </xf>
    <xf numFmtId="180" fontId="137" fillId="41" borderId="0" applyBorder="0">
      <alignment horizontal="center" vertical="center" wrapText="1"/>
      <protection hidden="1"/>
    </xf>
    <xf numFmtId="180" fontId="137" fillId="42" borderId="0" applyBorder="0">
      <alignment horizontal="center" vertical="center" wrapText="1"/>
      <protection hidden="1"/>
    </xf>
    <xf numFmtId="1" fontId="154" fillId="0" borderId="0">
      <alignment horizontal="center" vertical="center"/>
      <protection locked="0"/>
    </xf>
    <xf numFmtId="189" fontId="20" fillId="80" borderId="0" applyBorder="0">
      <alignment vertical="center" wrapText="1"/>
      <protection hidden="1"/>
    </xf>
    <xf numFmtId="189" fontId="20" fillId="80" borderId="0" applyBorder="0">
      <alignment vertical="center" wrapText="1"/>
      <protection hidden="1"/>
    </xf>
    <xf numFmtId="189" fontId="165" fillId="15" borderId="16" applyNumberFormat="0" applyAlignment="0" applyProtection="0"/>
    <xf numFmtId="189" fontId="138" fillId="0" borderId="0" applyNumberFormat="0" applyFill="0" applyBorder="0" applyAlignment="0" applyProtection="0"/>
    <xf numFmtId="189" fontId="66" fillId="0" borderId="0" applyNumberFormat="0" applyFill="0" applyBorder="0" applyAlignment="0" applyProtection="0"/>
    <xf numFmtId="189" fontId="30" fillId="0" borderId="0" applyNumberFormat="0" applyFill="0" applyBorder="0" applyAlignment="0" applyProtection="0"/>
    <xf numFmtId="189" fontId="16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167" fillId="0" borderId="22" applyNumberFormat="0" applyFill="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168" fillId="0" borderId="23" applyNumberFormat="0" applyFill="0" applyAlignment="0" applyProtection="0"/>
    <xf numFmtId="189" fontId="169" fillId="0" borderId="24" applyNumberFormat="0" applyFill="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20" fillId="0" borderId="93" applyNumberFormat="0" applyFont="0" applyFill="0" applyAlignment="0" applyProtection="0"/>
    <xf numFmtId="189" fontId="20" fillId="0" borderId="93" applyNumberFormat="0" applyFont="0" applyFill="0" applyAlignment="0" applyProtection="0"/>
    <xf numFmtId="189" fontId="20" fillId="0" borderId="93" applyNumberFormat="0" applyFont="0" applyFill="0" applyAlignment="0" applyProtection="0"/>
    <xf numFmtId="180" fontId="160" fillId="81" borderId="0" applyBorder="0">
      <alignment horizontal="center" vertical="center"/>
      <protection hidden="1"/>
    </xf>
    <xf numFmtId="189" fontId="66" fillId="0" borderId="0" applyNumberFormat="0" applyFill="0" applyBorder="0" applyAlignment="0" applyProtection="0"/>
    <xf numFmtId="189" fontId="66" fillId="0" borderId="0" applyNumberFormat="0" applyFill="0" applyBorder="0" applyAlignment="0" applyProtection="0"/>
    <xf numFmtId="189" fontId="14" fillId="0" borderId="0"/>
    <xf numFmtId="189" fontId="87" fillId="0" borderId="0" applyNumberFormat="0" applyFill="0" applyBorder="0" applyAlignment="0" applyProtection="0"/>
    <xf numFmtId="189" fontId="169" fillId="0" borderId="24" applyNumberFormat="0" applyFill="0" applyAlignment="0" applyProtection="0"/>
    <xf numFmtId="189" fontId="168" fillId="0" borderId="23" applyNumberFormat="0" applyFill="0" applyAlignment="0" applyProtection="0"/>
    <xf numFmtId="189" fontId="167" fillId="0" borderId="22" applyNumberFormat="0" applyFill="0" applyAlignment="0" applyProtection="0"/>
    <xf numFmtId="189" fontId="86" fillId="0" borderId="0" applyNumberFormat="0" applyFill="0" applyBorder="0" applyAlignment="0" applyProtection="0"/>
    <xf numFmtId="189" fontId="166" fillId="0" borderId="0" applyNumberFormat="0" applyFill="0" applyBorder="0" applyAlignment="0" applyProtection="0"/>
    <xf numFmtId="189" fontId="165" fillId="15" borderId="16" applyNumberFormat="0" applyAlignment="0" applyProtection="0"/>
    <xf numFmtId="189" fontId="164" fillId="5" borderId="0" applyNumberFormat="0" applyBorder="0" applyAlignment="0" applyProtection="0"/>
    <xf numFmtId="189" fontId="162" fillId="21" borderId="0" applyNumberFormat="0" applyBorder="0" applyAlignment="0" applyProtection="0"/>
    <xf numFmtId="189" fontId="162" fillId="19" borderId="0" applyNumberFormat="0" applyBorder="0" applyAlignment="0" applyProtection="0"/>
    <xf numFmtId="189" fontId="162" fillId="18" borderId="0" applyNumberFormat="0" applyBorder="0" applyAlignment="0" applyProtection="0"/>
    <xf numFmtId="189" fontId="162" fillId="24" borderId="0" applyNumberFormat="0" applyBorder="0" applyAlignment="0" applyProtection="0"/>
    <xf numFmtId="189" fontId="162" fillId="23" borderId="0" applyNumberFormat="0" applyBorder="0" applyAlignment="0" applyProtection="0"/>
    <xf numFmtId="189" fontId="162" fillId="22" borderId="0" applyNumberFormat="0" applyBorder="0" applyAlignment="0" applyProtection="0"/>
    <xf numFmtId="189" fontId="163" fillId="15" borderId="18" applyNumberFormat="0" applyAlignment="0" applyProtection="0"/>
    <xf numFmtId="189" fontId="162" fillId="20" borderId="0" applyNumberFormat="0" applyBorder="0" applyAlignment="0" applyProtection="0"/>
    <xf numFmtId="189" fontId="162" fillId="19" borderId="0" applyNumberFormat="0" applyBorder="0" applyAlignment="0" applyProtection="0"/>
    <xf numFmtId="189" fontId="162" fillId="18" borderId="0" applyNumberFormat="0" applyBorder="0" applyAlignment="0" applyProtection="0"/>
    <xf numFmtId="189" fontId="162" fillId="13" borderId="0" applyNumberFormat="0" applyBorder="0" applyAlignment="0" applyProtection="0"/>
    <xf numFmtId="189" fontId="162" fillId="10" borderId="0" applyNumberFormat="0" applyBorder="0" applyAlignment="0" applyProtection="0"/>
    <xf numFmtId="189" fontId="162" fillId="17" borderId="0" applyNumberFormat="0" applyBorder="0" applyAlignment="0" applyProtection="0"/>
    <xf numFmtId="189" fontId="161" fillId="14" borderId="0" applyNumberFormat="0" applyBorder="0" applyAlignment="0" applyProtection="0"/>
    <xf numFmtId="189" fontId="161" fillId="12" borderId="0" applyNumberFormat="0" applyBorder="0" applyAlignment="0" applyProtection="0"/>
    <xf numFmtId="189" fontId="161" fillId="7" borderId="0" applyNumberFormat="0" applyBorder="0" applyAlignment="0" applyProtection="0"/>
    <xf numFmtId="189" fontId="161" fillId="13" borderId="0" applyNumberFormat="0" applyBorder="0" applyAlignment="0" applyProtection="0"/>
    <xf numFmtId="189" fontId="161" fillId="10" borderId="0" applyNumberFormat="0" applyBorder="0" applyAlignment="0" applyProtection="0"/>
    <xf numFmtId="189" fontId="161" fillId="12" borderId="0" applyNumberFormat="0" applyBorder="0" applyAlignment="0" applyProtection="0"/>
    <xf numFmtId="189" fontId="161" fillId="9" borderId="0" applyNumberFormat="0" applyBorder="0" applyAlignment="0" applyProtection="0"/>
    <xf numFmtId="189" fontId="161" fillId="8" borderId="0" applyNumberFormat="0" applyBorder="0" applyAlignment="0" applyProtection="0"/>
    <xf numFmtId="189" fontId="161" fillId="7" borderId="0" applyNumberFormat="0" applyBorder="0" applyAlignment="0" applyProtection="0"/>
    <xf numFmtId="189" fontId="161" fillId="5" borderId="0" applyNumberFormat="0" applyBorder="0" applyAlignment="0" applyProtection="0"/>
    <xf numFmtId="189" fontId="161" fillId="6" borderId="0" applyNumberFormat="0" applyBorder="0" applyAlignment="0" applyProtection="0"/>
    <xf numFmtId="189" fontId="140" fillId="6" borderId="0" applyNumberFormat="0" applyBorder="0" applyAlignment="0" applyProtection="0"/>
    <xf numFmtId="189" fontId="161" fillId="4" borderId="0" applyNumberFormat="0" applyBorder="0" applyAlignment="0" applyProtection="0"/>
    <xf numFmtId="189" fontId="142" fillId="26" borderId="19" applyNumberFormat="0" applyAlignment="0" applyProtection="0"/>
    <xf numFmtId="189" fontId="143" fillId="0" borderId="20" applyNumberFormat="0" applyFill="0" applyAlignment="0" applyProtection="0"/>
    <xf numFmtId="168" fontId="14" fillId="0" borderId="0" applyFont="0" applyFill="0" applyBorder="0" applyAlignment="0" applyProtection="0"/>
    <xf numFmtId="164" fontId="14" fillId="0" borderId="0" applyFont="0" applyFill="0" applyBorder="0" applyAlignment="0" applyProtection="0"/>
    <xf numFmtId="189" fontId="144" fillId="0" borderId="0" applyNumberFormat="0" applyFill="0" applyBorder="0" applyAlignment="0" applyProtection="0"/>
    <xf numFmtId="189" fontId="145" fillId="9" borderId="18" applyNumberFormat="0" applyAlignment="0" applyProtection="0"/>
    <xf numFmtId="189" fontId="14" fillId="0" borderId="0" applyNumberFormat="0" applyFill="0" applyBorder="0" applyAlignment="0" applyProtection="0"/>
    <xf numFmtId="189" fontId="14" fillId="0" borderId="0" applyNumberFormat="0" applyFill="0" applyBorder="0" applyAlignment="0" applyProtection="0"/>
    <xf numFmtId="9" fontId="159" fillId="0" borderId="0" applyFont="0" applyFill="0" applyBorder="0" applyAlignment="0" applyProtection="0"/>
    <xf numFmtId="164" fontId="14" fillId="0" borderId="0" applyFont="0" applyFill="0" applyBorder="0" applyAlignment="0" applyProtection="0"/>
    <xf numFmtId="187" fontId="14" fillId="0" borderId="0" applyFont="0" applyFill="0" applyBorder="0" applyAlignment="0" applyProtection="0"/>
    <xf numFmtId="164" fontId="14" fillId="0" borderId="0" applyFont="0" applyFill="0" applyBorder="0" applyAlignment="0" applyProtection="0"/>
    <xf numFmtId="189" fontId="80" fillId="16" borderId="0" applyNumberFormat="0" applyBorder="0" applyAlignment="0" applyProtection="0"/>
    <xf numFmtId="189" fontId="14" fillId="0" borderId="0"/>
    <xf numFmtId="189" fontId="134" fillId="0" borderId="0"/>
    <xf numFmtId="189" fontId="14" fillId="0" borderId="0"/>
    <xf numFmtId="189" fontId="14" fillId="11" borderId="17" applyNumberFormat="0" applyFont="0" applyAlignment="0" applyProtection="0"/>
    <xf numFmtId="189" fontId="14" fillId="11" borderId="17" applyNumberFormat="0" applyFont="0" applyAlignment="0" applyProtection="0"/>
    <xf numFmtId="189" fontId="14" fillId="11" borderId="17" applyNumberFormat="0" applyFon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89" fontId="138" fillId="0" borderId="0" applyNumberFormat="0" applyFill="0" applyBorder="0" applyAlignment="0" applyProtection="0"/>
    <xf numFmtId="189" fontId="20" fillId="0" borderId="93" applyNumberFormat="0" applyFont="0" applyFill="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4" fillId="11" borderId="17" applyNumberFormat="0" applyFont="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9" fontId="14" fillId="0" borderId="0" applyFont="0" applyFill="0" applyBorder="0" applyAlignment="0" applyProtection="0"/>
    <xf numFmtId="189" fontId="139" fillId="23" borderId="0" applyNumberFormat="0" applyBorder="0" applyAlignment="0" applyProtection="0"/>
    <xf numFmtId="189" fontId="139" fillId="20" borderId="0" applyNumberFormat="0" applyBorder="0" applyAlignment="0" applyProtection="0"/>
    <xf numFmtId="189" fontId="156" fillId="0" borderId="0" applyNumberFormat="0" applyFill="0" applyBorder="0" applyAlignment="0" applyProtection="0"/>
    <xf numFmtId="189" fontId="139" fillId="19" borderId="0" applyNumberFormat="0" applyBorder="0" applyAlignment="0" applyProtection="0"/>
    <xf numFmtId="189" fontId="85" fillId="8" borderId="0" applyNumberFormat="0" applyBorder="0" applyAlignment="0" applyProtection="0"/>
    <xf numFmtId="189" fontId="85" fillId="7" borderId="0" applyNumberFormat="0" applyBorder="0" applyAlignment="0" applyProtection="0"/>
    <xf numFmtId="189" fontId="80" fillId="16" borderId="0" applyNumberFormat="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85" fillId="14" borderId="0" applyNumberFormat="0" applyBorder="0" applyAlignment="0" applyProtection="0"/>
    <xf numFmtId="189" fontId="73" fillId="0" borderId="0" applyNumberFormat="0" applyFill="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39" fillId="18" borderId="0" applyNumberFormat="0" applyBorder="0" applyAlignment="0" applyProtection="0"/>
    <xf numFmtId="189" fontId="139" fillId="22" borderId="0" applyNumberFormat="0" applyBorder="0" applyAlignment="0" applyProtection="0"/>
    <xf numFmtId="189" fontId="69" fillId="6" borderId="0" applyNumberFormat="0" applyBorder="0" applyAlignment="0" applyProtection="0"/>
    <xf numFmtId="189" fontId="139" fillId="19" borderId="0" applyNumberFormat="0" applyBorder="0" applyAlignment="0" applyProtection="0"/>
    <xf numFmtId="189" fontId="70" fillId="26" borderId="19" applyNumberFormat="0" applyAlignment="0" applyProtection="0"/>
    <xf numFmtId="189" fontId="11" fillId="0" borderId="0"/>
    <xf numFmtId="189" fontId="14" fillId="11" borderId="17" applyNumberFormat="0" applyFont="0" applyAlignment="0" applyProtection="0"/>
    <xf numFmtId="189" fontId="86" fillId="0" borderId="0" applyNumberFormat="0" applyFill="0" applyBorder="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157" fillId="0" borderId="22" applyNumberFormat="0" applyFill="0" applyAlignment="0" applyProtection="0"/>
    <xf numFmtId="189" fontId="85" fillId="12" borderId="0" applyNumberFormat="0" applyBorder="0" applyAlignment="0" applyProtection="0"/>
    <xf numFmtId="189" fontId="139" fillId="24" borderId="0" applyNumberFormat="0" applyBorder="0" applyAlignment="0" applyProtection="0"/>
    <xf numFmtId="189" fontId="11" fillId="11" borderId="0" applyNumberFormat="0" applyBorder="0" applyAlignment="0" applyProtection="0"/>
    <xf numFmtId="189" fontId="85" fillId="13" borderId="0" applyNumberFormat="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44" fillId="0" borderId="24" applyNumberFormat="0" applyFill="0" applyAlignment="0" applyProtection="0"/>
    <xf numFmtId="189" fontId="85" fillId="4" borderId="0" applyNumberFormat="0" applyBorder="0" applyAlignment="0" applyProtection="0"/>
    <xf numFmtId="189" fontId="85" fillId="10" borderId="0" applyNumberFormat="0" applyBorder="0" applyAlignment="0" applyProtection="0"/>
    <xf numFmtId="189" fontId="156" fillId="0" borderId="0" applyNumberFormat="0" applyFill="0" applyBorder="0" applyAlignment="0" applyProtection="0"/>
    <xf numFmtId="189" fontId="73" fillId="0" borderId="0" applyNumberFormat="0" applyFill="0" applyBorder="0" applyAlignment="0" applyProtection="0"/>
    <xf numFmtId="189" fontId="139" fillId="18" borderId="0" applyNumberFormat="0" applyBorder="0" applyAlignment="0" applyProtection="0"/>
    <xf numFmtId="189" fontId="71" fillId="0" borderId="20" applyNumberFormat="0" applyFill="0" applyAlignment="0" applyProtection="0"/>
    <xf numFmtId="189" fontId="14" fillId="0" borderId="0"/>
    <xf numFmtId="189" fontId="72" fillId="9" borderId="18" applyNumberFormat="0" applyAlignment="0" applyProtection="0"/>
    <xf numFmtId="189" fontId="85" fillId="6" borderId="0" applyNumberFormat="0" applyBorder="0" applyAlignment="0" applyProtection="0"/>
    <xf numFmtId="189" fontId="85" fillId="7" borderId="0" applyNumberFormat="0" applyBorder="0" applyAlignment="0" applyProtection="0"/>
    <xf numFmtId="189" fontId="20" fillId="0" borderId="93" applyNumberFormat="0" applyFont="0" applyFill="0" applyAlignment="0" applyProtection="0"/>
    <xf numFmtId="189" fontId="85" fillId="5"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85" fillId="12" borderId="0" applyNumberFormat="0" applyBorder="0" applyAlignment="0" applyProtection="0"/>
    <xf numFmtId="164" fontId="14" fillId="0" borderId="0" applyFont="0" applyFill="0" applyBorder="0" applyAlignment="0" applyProtection="0"/>
    <xf numFmtId="189" fontId="11" fillId="11" borderId="0" applyNumberFormat="0" applyBorder="0" applyAlignment="0" applyProtection="0"/>
    <xf numFmtId="189" fontId="141" fillId="15" borderId="18" applyNumberFormat="0" applyAlignment="0" applyProtection="0"/>
    <xf numFmtId="189" fontId="155" fillId="15" borderId="16" applyNumberFormat="0" applyAlignment="0" applyProtection="0"/>
    <xf numFmtId="189" fontId="139" fillId="13"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39" fillId="17" borderId="0" applyNumberFormat="0" applyBorder="0" applyAlignment="0" applyProtection="0"/>
    <xf numFmtId="189" fontId="158" fillId="0" borderId="23" applyNumberFormat="0" applyFill="0" applyAlignment="0" applyProtection="0"/>
    <xf numFmtId="189" fontId="139" fillId="10" borderId="0" applyNumberFormat="0" applyBorder="0" applyAlignment="0" applyProtection="0"/>
    <xf numFmtId="189" fontId="66"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20" fillId="0" borderId="0"/>
    <xf numFmtId="0" fontId="11" fillId="0" borderId="0"/>
    <xf numFmtId="0" fontId="11" fillId="0" borderId="0"/>
    <xf numFmtId="0" fontId="11" fillId="0" borderId="0"/>
    <xf numFmtId="0" fontId="11" fillId="0" borderId="0"/>
    <xf numFmtId="0" fontId="11" fillId="0" borderId="0"/>
    <xf numFmtId="0" fontId="85" fillId="4" borderId="0" applyNumberFormat="0" applyBorder="0" applyAlignment="0" applyProtection="0"/>
    <xf numFmtId="0" fontId="62" fillId="4" borderId="0" applyNumberFormat="0" applyBorder="0" applyAlignment="0" applyProtection="0"/>
    <xf numFmtId="0" fontId="85" fillId="5" borderId="0" applyNumberFormat="0" applyBorder="0" applyAlignment="0" applyProtection="0"/>
    <xf numFmtId="0" fontId="62" fillId="5" borderId="0" applyNumberFormat="0" applyBorder="0" applyAlignment="0" applyProtection="0"/>
    <xf numFmtId="0" fontId="85" fillId="6" borderId="0" applyNumberFormat="0" applyBorder="0" applyAlignment="0" applyProtection="0"/>
    <xf numFmtId="0" fontId="62" fillId="6" borderId="0" applyNumberFormat="0" applyBorder="0" applyAlignment="0" applyProtection="0"/>
    <xf numFmtId="0" fontId="85" fillId="7" borderId="0" applyNumberFormat="0" applyBorder="0" applyAlignment="0" applyProtection="0"/>
    <xf numFmtId="0" fontId="62" fillId="7" borderId="0" applyNumberFormat="0" applyBorder="0" applyAlignment="0" applyProtection="0"/>
    <xf numFmtId="0" fontId="85" fillId="8" borderId="0" applyNumberFormat="0" applyBorder="0" applyAlignment="0" applyProtection="0"/>
    <xf numFmtId="0" fontId="62" fillId="8" borderId="0" applyNumberFormat="0" applyBorder="0" applyAlignment="0" applyProtection="0"/>
    <xf numFmtId="0" fontId="62" fillId="9" borderId="0" applyNumberFormat="0" applyBorder="0" applyAlignment="0" applyProtection="0"/>
    <xf numFmtId="0" fontId="11" fillId="71" borderId="0" applyNumberFormat="0" applyBorder="0" applyAlignment="0" applyProtection="0"/>
    <xf numFmtId="0" fontId="85" fillId="12" borderId="0" applyNumberFormat="0" applyBorder="0" applyAlignment="0" applyProtection="0"/>
    <xf numFmtId="0" fontId="62" fillId="12" borderId="0" applyNumberFormat="0" applyBorder="0" applyAlignment="0" applyProtection="0"/>
    <xf numFmtId="0" fontId="85" fillId="10" borderId="0" applyNumberFormat="0" applyBorder="0" applyAlignment="0" applyProtection="0"/>
    <xf numFmtId="0" fontId="62" fillId="10" borderId="0" applyNumberFormat="0" applyBorder="0" applyAlignment="0" applyProtection="0"/>
    <xf numFmtId="0" fontId="85" fillId="13" borderId="0" applyNumberFormat="0" applyBorder="0" applyAlignment="0" applyProtection="0"/>
    <xf numFmtId="0" fontId="62" fillId="13" borderId="0" applyNumberFormat="0" applyBorder="0" applyAlignment="0" applyProtection="0"/>
    <xf numFmtId="0" fontId="85" fillId="7" borderId="0" applyNumberFormat="0" applyBorder="0" applyAlignment="0" applyProtection="0"/>
    <xf numFmtId="0" fontId="62" fillId="7" borderId="0" applyNumberFormat="0" applyBorder="0" applyAlignment="0" applyProtection="0"/>
    <xf numFmtId="0" fontId="85" fillId="12" borderId="0" applyNumberFormat="0" applyBorder="0" applyAlignment="0" applyProtection="0"/>
    <xf numFmtId="0" fontId="62" fillId="12" borderId="0" applyNumberFormat="0" applyBorder="0" applyAlignment="0" applyProtection="0"/>
    <xf numFmtId="0" fontId="85" fillId="14" borderId="0" applyNumberFormat="0" applyBorder="0" applyAlignment="0" applyProtection="0"/>
    <xf numFmtId="0" fontId="62" fillId="14" borderId="0" applyNumberFormat="0" applyBorder="0" applyAlignment="0" applyProtection="0"/>
    <xf numFmtId="0" fontId="139" fillId="17" borderId="0" applyNumberFormat="0" applyBorder="0" applyAlignment="0" applyProtection="0"/>
    <xf numFmtId="0" fontId="64" fillId="17" borderId="0" applyNumberFormat="0" applyBorder="0" applyAlignment="0" applyProtection="0"/>
    <xf numFmtId="0" fontId="139" fillId="10" borderId="0" applyNumberFormat="0" applyBorder="0" applyAlignment="0" applyProtection="0"/>
    <xf numFmtId="0" fontId="64" fillId="10" borderId="0" applyNumberFormat="0" applyBorder="0" applyAlignment="0" applyProtection="0"/>
    <xf numFmtId="0" fontId="139" fillId="13" borderId="0" applyNumberFormat="0" applyBorder="0" applyAlignment="0" applyProtection="0"/>
    <xf numFmtId="0" fontId="64" fillId="13" borderId="0" applyNumberFormat="0" applyBorder="0" applyAlignment="0" applyProtection="0"/>
    <xf numFmtId="0" fontId="139" fillId="18" borderId="0" applyNumberFormat="0" applyBorder="0" applyAlignment="0" applyProtection="0"/>
    <xf numFmtId="0" fontId="64" fillId="18" borderId="0" applyNumberFormat="0" applyBorder="0" applyAlignment="0" applyProtection="0"/>
    <xf numFmtId="0" fontId="139" fillId="19" borderId="0" applyNumberFormat="0" applyBorder="0" applyAlignment="0" applyProtection="0"/>
    <xf numFmtId="0" fontId="64" fillId="19" borderId="0" applyNumberFormat="0" applyBorder="0" applyAlignment="0" applyProtection="0"/>
    <xf numFmtId="0" fontId="139" fillId="20" borderId="0" applyNumberFormat="0" applyBorder="0" applyAlignment="0" applyProtection="0"/>
    <xf numFmtId="0" fontId="64" fillId="20" borderId="0" applyNumberFormat="0" applyBorder="0" applyAlignment="0" applyProtection="0"/>
    <xf numFmtId="0" fontId="139" fillId="22" borderId="0" applyNumberFormat="0" applyBorder="0" applyAlignment="0" applyProtection="0"/>
    <xf numFmtId="0" fontId="64" fillId="22" borderId="0" applyNumberFormat="0" applyBorder="0" applyAlignment="0" applyProtection="0"/>
    <xf numFmtId="0" fontId="139" fillId="23" borderId="0" applyNumberFormat="0" applyBorder="0" applyAlignment="0" applyProtection="0"/>
    <xf numFmtId="0" fontId="64" fillId="23" borderId="0" applyNumberFormat="0" applyBorder="0" applyAlignment="0" applyProtection="0"/>
    <xf numFmtId="0" fontId="139" fillId="24" borderId="0" applyNumberFormat="0" applyBorder="0" applyAlignment="0" applyProtection="0"/>
    <xf numFmtId="0" fontId="64" fillId="24" borderId="0" applyNumberFormat="0" applyBorder="0" applyAlignment="0" applyProtection="0"/>
    <xf numFmtId="0" fontId="139" fillId="18" borderId="0" applyNumberFormat="0" applyBorder="0" applyAlignment="0" applyProtection="0"/>
    <xf numFmtId="0" fontId="64" fillId="18" borderId="0" applyNumberFormat="0" applyBorder="0" applyAlignment="0" applyProtection="0"/>
    <xf numFmtId="0" fontId="139" fillId="19" borderId="0" applyNumberFormat="0" applyBorder="0" applyAlignment="0" applyProtection="0"/>
    <xf numFmtId="0" fontId="64" fillId="19" borderId="0" applyNumberFormat="0" applyBorder="0" applyAlignment="0" applyProtection="0"/>
    <xf numFmtId="0" fontId="139" fillId="21" borderId="0" applyNumberFormat="0" applyBorder="0" applyAlignment="0" applyProtection="0"/>
    <xf numFmtId="0" fontId="64" fillId="21" borderId="0" applyNumberFormat="0" applyBorder="0" applyAlignment="0" applyProtection="0"/>
    <xf numFmtId="0" fontId="153" fillId="5" borderId="0" applyNumberFormat="0" applyBorder="0" applyAlignment="0" applyProtection="0"/>
    <xf numFmtId="0" fontId="79" fillId="5" borderId="0" applyNumberFormat="0" applyBorder="0" applyAlignment="0" applyProtection="0"/>
    <xf numFmtId="0" fontId="141" fillId="15" borderId="18" applyNumberFormat="0" applyAlignment="0" applyProtection="0"/>
    <xf numFmtId="0" fontId="68" fillId="15" borderId="18" applyNumberFormat="0" applyAlignment="0" applyProtection="0"/>
    <xf numFmtId="0" fontId="70" fillId="26" borderId="19" applyNumberFormat="0" applyAlignment="0" applyProtection="0"/>
    <xf numFmtId="0" fontId="70" fillId="26" borderId="19" applyNumberFormat="0" applyAlignment="0" applyProtection="0"/>
    <xf numFmtId="0" fontId="20" fillId="0" borderId="0" applyFont="0" applyFill="0" applyBorder="0" applyAlignment="0" applyProtection="0"/>
    <xf numFmtId="0" fontId="156" fillId="0" borderId="0" applyNumberFormat="0" applyFill="0" applyBorder="0" applyAlignment="0" applyProtection="0"/>
    <xf numFmtId="0" fontId="75" fillId="0" borderId="0" applyNumberFormat="0" applyFill="0" applyBorder="0" applyAlignment="0" applyProtection="0"/>
    <xf numFmtId="0" fontId="14" fillId="0" borderId="0" applyNumberFormat="0" applyFill="0" applyBorder="0" applyAlignment="0" applyProtection="0"/>
    <xf numFmtId="0" fontId="147" fillId="0" borderId="0" applyNumberFormat="0" applyFill="0" applyBorder="0" applyAlignment="0" applyProtection="0"/>
    <xf numFmtId="0" fontId="148" fillId="0" borderId="0" applyNumberFormat="0" applyFill="0" applyBorder="0" applyAlignment="0" applyProtection="0"/>
    <xf numFmtId="0" fontId="135"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1" fillId="0" borderId="0" applyNumberFormat="0" applyFill="0" applyBorder="0" applyAlignment="0" applyProtection="0"/>
    <xf numFmtId="0" fontId="69" fillId="6" borderId="0" applyNumberFormat="0" applyBorder="0" applyAlignment="0" applyProtection="0"/>
    <xf numFmtId="0" fontId="69" fillId="6" borderId="0" applyNumberFormat="0" applyBorder="0" applyAlignment="0" applyProtection="0"/>
    <xf numFmtId="0" fontId="157" fillId="0" borderId="22" applyNumberFormat="0" applyFill="0" applyAlignment="0" applyProtection="0"/>
    <xf numFmtId="0" fontId="152" fillId="0" borderId="0" applyNumberFormat="0" applyFill="0" applyBorder="0" applyAlignment="0" applyProtection="0"/>
    <xf numFmtId="0" fontId="158" fillId="0" borderId="23" applyNumberFormat="0" applyFill="0" applyAlignment="0" applyProtection="0"/>
    <xf numFmtId="0" fontId="136" fillId="0" borderId="0" applyNumberFormat="0" applyFill="0" applyBorder="0" applyAlignment="0" applyProtection="0"/>
    <xf numFmtId="0" fontId="144" fillId="0" borderId="24" applyNumberFormat="0" applyFill="0" applyAlignment="0" applyProtection="0"/>
    <xf numFmtId="0" fontId="73" fillId="0" borderId="24"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152" fillId="0" borderId="0" applyNumberFormat="0" applyFill="0" applyBorder="0" applyAlignment="0" applyProtection="0"/>
    <xf numFmtId="0" fontId="136" fillId="0" borderId="0" applyNumberFormat="0" applyFill="0" applyBorder="0" applyAlignment="0" applyProtection="0"/>
    <xf numFmtId="0" fontId="72" fillId="9" borderId="18" applyNumberFormat="0" applyAlignment="0" applyProtection="0"/>
    <xf numFmtId="0" fontId="72" fillId="9" borderId="18" applyNumberFormat="0" applyAlignment="0" applyProtection="0"/>
    <xf numFmtId="0" fontId="71" fillId="0" borderId="20" applyNumberFormat="0" applyFill="0" applyAlignment="0" applyProtection="0"/>
    <xf numFmtId="0" fontId="71" fillId="0" borderId="20" applyNumberFormat="0" applyFill="0" applyAlignment="0" applyProtection="0"/>
    <xf numFmtId="0" fontId="80" fillId="16" borderId="0" applyNumberFormat="0" applyBorder="0" applyAlignment="0" applyProtection="0"/>
    <xf numFmtId="0" fontId="11" fillId="0" borderId="0"/>
    <xf numFmtId="0" fontId="14" fillId="0" borderId="0"/>
    <xf numFmtId="0" fontId="159" fillId="0" borderId="0"/>
    <xf numFmtId="0" fontId="159" fillId="0" borderId="0"/>
    <xf numFmtId="0" fontId="159" fillId="0" borderId="0"/>
    <xf numFmtId="0" fontId="159" fillId="0" borderId="0"/>
    <xf numFmtId="0" fontId="159" fillId="0" borderId="0"/>
    <xf numFmtId="0" fontId="11" fillId="0" borderId="0"/>
    <xf numFmtId="0" fontId="14" fillId="11" borderId="17" applyNumberFormat="0" applyFont="0" applyAlignment="0" applyProtection="0"/>
    <xf numFmtId="0" fontId="14" fillId="11" borderId="17" applyNumberFormat="0" applyFont="0" applyAlignment="0" applyProtection="0"/>
    <xf numFmtId="0" fontId="155" fillId="15" borderId="16" applyNumberFormat="0" applyAlignment="0" applyProtection="0"/>
    <xf numFmtId="0" fontId="67" fillId="15" borderId="16" applyNumberFormat="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0" fillId="0" borderId="93" applyNumberFormat="0" applyFon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61" fillId="4" borderId="0" applyNumberFormat="0" applyBorder="0" applyAlignment="0" applyProtection="0"/>
    <xf numFmtId="0" fontId="161" fillId="5" borderId="0" applyNumberFormat="0" applyBorder="0" applyAlignment="0" applyProtection="0"/>
    <xf numFmtId="0" fontId="161" fillId="6" borderId="0" applyNumberFormat="0" applyBorder="0" applyAlignment="0" applyProtection="0"/>
    <xf numFmtId="0" fontId="161" fillId="7" borderId="0" applyNumberFormat="0" applyBorder="0" applyAlignment="0" applyProtection="0"/>
    <xf numFmtId="0" fontId="161" fillId="8" borderId="0" applyNumberFormat="0" applyBorder="0" applyAlignment="0" applyProtection="0"/>
    <xf numFmtId="0" fontId="161" fillId="9" borderId="0" applyNumberFormat="0" applyBorder="0" applyAlignment="0" applyProtection="0"/>
    <xf numFmtId="0" fontId="161" fillId="12" borderId="0" applyNumberFormat="0" applyBorder="0" applyAlignment="0" applyProtection="0"/>
    <xf numFmtId="0" fontId="161" fillId="10" borderId="0" applyNumberFormat="0" applyBorder="0" applyAlignment="0" applyProtection="0"/>
    <xf numFmtId="0" fontId="161" fillId="13" borderId="0" applyNumberFormat="0" applyBorder="0" applyAlignment="0" applyProtection="0"/>
    <xf numFmtId="0" fontId="161" fillId="7" borderId="0" applyNumberFormat="0" applyBorder="0" applyAlignment="0" applyProtection="0"/>
    <xf numFmtId="0" fontId="161" fillId="12" borderId="0" applyNumberFormat="0" applyBorder="0" applyAlignment="0" applyProtection="0"/>
    <xf numFmtId="0" fontId="161" fillId="14" borderId="0" applyNumberFormat="0" applyBorder="0" applyAlignment="0" applyProtection="0"/>
    <xf numFmtId="0" fontId="162" fillId="17" borderId="0" applyNumberFormat="0" applyBorder="0" applyAlignment="0" applyProtection="0"/>
    <xf numFmtId="0" fontId="162" fillId="10" borderId="0" applyNumberFormat="0" applyBorder="0" applyAlignment="0" applyProtection="0"/>
    <xf numFmtId="0" fontId="162" fillId="13" borderId="0" applyNumberFormat="0" applyBorder="0" applyAlignment="0" applyProtection="0"/>
    <xf numFmtId="0" fontId="162" fillId="18" borderId="0" applyNumberFormat="0" applyBorder="0" applyAlignment="0" applyProtection="0"/>
    <xf numFmtId="0" fontId="162" fillId="19" borderId="0" applyNumberFormat="0" applyBorder="0" applyAlignment="0" applyProtection="0"/>
    <xf numFmtId="0" fontId="162" fillId="20" borderId="0" applyNumberFormat="0" applyBorder="0" applyAlignment="0" applyProtection="0"/>
    <xf numFmtId="0" fontId="140" fillId="6" borderId="0" applyNumberFormat="0" applyBorder="0" applyAlignment="0" applyProtection="0"/>
    <xf numFmtId="0" fontId="163" fillId="15" borderId="18" applyNumberFormat="0" applyAlignment="0" applyProtection="0"/>
    <xf numFmtId="0" fontId="142" fillId="26" borderId="19" applyNumberFormat="0" applyAlignment="0" applyProtection="0"/>
    <xf numFmtId="0" fontId="143" fillId="0" borderId="20" applyNumberFormat="0" applyFill="0" applyAlignment="0" applyProtection="0"/>
    <xf numFmtId="0" fontId="144" fillId="0" borderId="0" applyNumberFormat="0" applyFill="0" applyBorder="0" applyAlignment="0" applyProtection="0"/>
    <xf numFmtId="0" fontId="162" fillId="22" borderId="0" applyNumberFormat="0" applyBorder="0" applyAlignment="0" applyProtection="0"/>
    <xf numFmtId="0" fontId="162" fillId="23" borderId="0" applyNumberFormat="0" applyBorder="0" applyAlignment="0" applyProtection="0"/>
    <xf numFmtId="0" fontId="162" fillId="24" borderId="0" applyNumberFormat="0" applyBorder="0" applyAlignment="0" applyProtection="0"/>
    <xf numFmtId="0" fontId="162" fillId="18" borderId="0" applyNumberFormat="0" applyBorder="0" applyAlignment="0" applyProtection="0"/>
    <xf numFmtId="0" fontId="162" fillId="19" borderId="0" applyNumberFormat="0" applyBorder="0" applyAlignment="0" applyProtection="0"/>
    <xf numFmtId="0" fontId="162" fillId="21" borderId="0" applyNumberFormat="0" applyBorder="0" applyAlignment="0" applyProtection="0"/>
    <xf numFmtId="0" fontId="145" fillId="9" borderId="18" applyNumberFormat="0" applyAlignment="0" applyProtection="0"/>
    <xf numFmtId="0" fontId="164" fillId="5" borderId="0" applyNumberFormat="0" applyBorder="0" applyAlignment="0" applyProtection="0"/>
    <xf numFmtId="0" fontId="14" fillId="11" borderId="17" applyNumberFormat="0" applyFont="0" applyAlignment="0" applyProtection="0"/>
    <xf numFmtId="0" fontId="165" fillId="15" borderId="16" applyNumberFormat="0" applyAlignment="0" applyProtection="0"/>
    <xf numFmtId="0" fontId="138" fillId="0" borderId="0" applyNumberFormat="0" applyFill="0" applyBorder="0" applyAlignment="0" applyProtection="0"/>
    <xf numFmtId="0" fontId="166" fillId="0" borderId="0" applyNumberFormat="0" applyFill="0" applyBorder="0" applyAlignment="0" applyProtection="0"/>
    <xf numFmtId="0" fontId="86" fillId="0" borderId="0" applyNumberFormat="0" applyFill="0" applyBorder="0" applyAlignment="0" applyProtection="0"/>
    <xf numFmtId="0" fontId="167" fillId="0" borderId="22" applyNumberFormat="0" applyFill="0" applyAlignment="0" applyProtection="0"/>
    <xf numFmtId="0" fontId="168" fillId="0" borderId="23" applyNumberFormat="0" applyFill="0" applyAlignment="0" applyProtection="0"/>
    <xf numFmtId="0" fontId="169" fillId="0" borderId="24" applyNumberFormat="0" applyFill="0" applyAlignment="0" applyProtection="0"/>
    <xf numFmtId="0" fontId="10" fillId="0" borderId="0"/>
    <xf numFmtId="0" fontId="134" fillId="0" borderId="0"/>
    <xf numFmtId="0" fontId="174" fillId="0" borderId="0"/>
    <xf numFmtId="180" fontId="137" fillId="0" borderId="0" applyFill="0" applyBorder="0" applyAlignment="0" applyProtection="0"/>
    <xf numFmtId="186" fontId="137" fillId="0" borderId="0" applyFill="0" applyBorder="0" applyAlignment="0" applyProtection="0"/>
    <xf numFmtId="9" fontId="62" fillId="0" borderId="0" applyFont="0" applyFill="0" applyBorder="0" applyAlignment="0" applyProtection="0"/>
    <xf numFmtId="191" fontId="20" fillId="0" borderId="0" applyFill="0" applyBorder="0" applyAlignment="0" applyProtection="0">
      <alignment wrapText="1"/>
    </xf>
    <xf numFmtId="0" fontId="53" fillId="0" borderId="0" applyNumberFormat="0" applyFill="0" applyBorder="0">
      <alignment horizontal="center" wrapText="1"/>
    </xf>
    <xf numFmtId="0" fontId="53" fillId="0" borderId="0" applyNumberFormat="0" applyFill="0" applyBorder="0">
      <alignment horizontal="center" wrapText="1"/>
    </xf>
    <xf numFmtId="0" fontId="70" fillId="26" borderId="19" applyNumberFormat="0" applyAlignment="0" applyProtection="0"/>
    <xf numFmtId="0" fontId="69" fillId="6" borderId="0" applyNumberFormat="0" applyBorder="0" applyAlignment="0" applyProtection="0"/>
    <xf numFmtId="0" fontId="73" fillId="0" borderId="0" applyNumberFormat="0" applyFill="0" applyBorder="0" applyAlignment="0" applyProtection="0"/>
    <xf numFmtId="0" fontId="72" fillId="9" borderId="18" applyNumberFormat="0" applyAlignment="0" applyProtection="0"/>
    <xf numFmtId="0" fontId="71" fillId="0" borderId="20" applyNumberFormat="0" applyFill="0" applyAlignment="0" applyProtection="0"/>
    <xf numFmtId="0" fontId="80" fillId="16" borderId="0" applyNumberFormat="0" applyBorder="0" applyAlignment="0" applyProtection="0"/>
    <xf numFmtId="0" fontId="159" fillId="0" borderId="0"/>
    <xf numFmtId="0" fontId="161" fillId="0" borderId="0"/>
    <xf numFmtId="0" fontId="62" fillId="0" borderId="0"/>
    <xf numFmtId="0" fontId="176" fillId="0" borderId="0"/>
    <xf numFmtId="0" fontId="159" fillId="0" borderId="0"/>
    <xf numFmtId="0" fontId="14" fillId="11" borderId="17" applyNumberFormat="0" applyFont="0" applyAlignment="0" applyProtection="0"/>
    <xf numFmtId="0" fontId="20" fillId="0" borderId="93" applyNumberFormat="0" applyFont="0" applyFill="0" applyAlignment="0" applyProtection="0"/>
    <xf numFmtId="0" fontId="66" fillId="0" borderId="0" applyNumberFormat="0" applyFill="0" applyBorder="0" applyAlignment="0" applyProtection="0"/>
    <xf numFmtId="0" fontId="62" fillId="0" borderId="0"/>
    <xf numFmtId="0" fontId="176" fillId="0" borderId="0"/>
    <xf numFmtId="0" fontId="159" fillId="0" borderId="0"/>
    <xf numFmtId="192" fontId="20" fillId="0" borderId="0" applyFont="0" applyFill="0" applyBorder="0" applyAlignment="0" applyProtection="0"/>
    <xf numFmtId="168" fontId="20" fillId="0" borderId="0" applyFont="0" applyFill="0" applyBorder="0" applyAlignment="0" applyProtection="0"/>
    <xf numFmtId="193" fontId="20" fillId="0" borderId="0" applyFont="0" applyFill="0" applyBorder="0" applyAlignment="0" applyProtection="0"/>
    <xf numFmtId="9" fontId="1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66"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9" fontId="14" fillId="0" borderId="0" applyFont="0" applyFill="0" applyBorder="0" applyAlignment="0" applyProtection="0"/>
    <xf numFmtId="189" fontId="11" fillId="0" borderId="0"/>
    <xf numFmtId="164" fontId="14" fillId="0" borderId="0" applyFont="0" applyFill="0" applyBorder="0" applyAlignment="0" applyProtection="0"/>
    <xf numFmtId="189" fontId="158" fillId="0" borderId="23" applyNumberFormat="0" applyFill="0" applyAlignment="0" applyProtection="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139" fillId="19" borderId="0" applyNumberFormat="0" applyBorder="0" applyAlignment="0" applyProtection="0"/>
    <xf numFmtId="189" fontId="139" fillId="23" borderId="0" applyNumberFormat="0" applyBorder="0" applyAlignment="0" applyProtection="0"/>
    <xf numFmtId="189" fontId="139" fillId="22" borderId="0" applyNumberFormat="0" applyBorder="0" applyAlignment="0" applyProtection="0"/>
    <xf numFmtId="189" fontId="139" fillId="19" borderId="0" applyNumberFormat="0" applyBorder="0" applyAlignment="0" applyProtection="0"/>
    <xf numFmtId="189" fontId="86" fillId="0" borderId="0" applyNumberFormat="0" applyFill="0" applyBorder="0" applyAlignment="0" applyProtection="0"/>
    <xf numFmtId="189" fontId="85" fillId="12" borderId="0" applyNumberFormat="0" applyBorder="0" applyAlignment="0" applyProtection="0"/>
    <xf numFmtId="189" fontId="85" fillId="7" borderId="0" applyNumberFormat="0" applyBorder="0" applyAlignment="0" applyProtection="0"/>
    <xf numFmtId="189" fontId="85" fillId="10" borderId="0" applyNumberFormat="0" applyBorder="0" applyAlignment="0" applyProtection="0"/>
    <xf numFmtId="189" fontId="11" fillId="11" borderId="0" applyNumberFormat="0" applyBorder="0" applyAlignment="0" applyProtection="0"/>
    <xf numFmtId="189" fontId="20" fillId="0" borderId="93" applyNumberFormat="0" applyFont="0" applyFill="0" applyAlignment="0" applyProtection="0"/>
    <xf numFmtId="189" fontId="85" fillId="7" borderId="0" applyNumberFormat="0" applyBorder="0" applyAlignment="0" applyProtection="0"/>
    <xf numFmtId="189" fontId="85" fillId="6" borderId="0" applyNumberFormat="0" applyBorder="0" applyAlignment="0" applyProtection="0"/>
    <xf numFmtId="189" fontId="66" fillId="0" borderId="0" applyNumberFormat="0" applyFill="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55" fillId="15" borderId="16" applyNumberFormat="0" applyAlignment="0" applyProtection="0"/>
    <xf numFmtId="189" fontId="11" fillId="0" borderId="0"/>
    <xf numFmtId="189" fontId="11" fillId="0" borderId="0"/>
    <xf numFmtId="189" fontId="85" fillId="4"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4" fillId="11" borderId="17" applyNumberFormat="0" applyFont="0" applyAlignment="0" applyProtection="0"/>
    <xf numFmtId="189" fontId="86" fillId="0" borderId="0" applyNumberFormat="0" applyFill="0" applyBorder="0" applyAlignment="0" applyProtection="0"/>
    <xf numFmtId="189" fontId="11" fillId="0" borderId="0"/>
    <xf numFmtId="189" fontId="11" fillId="0" borderId="0"/>
    <xf numFmtId="189" fontId="153" fillId="5" borderId="0" applyNumberFormat="0" applyBorder="0" applyAlignment="0" applyProtection="0"/>
    <xf numFmtId="189" fontId="11" fillId="11" borderId="0" applyNumberFormat="0" applyBorder="0" applyAlignment="0" applyProtection="0"/>
    <xf numFmtId="189" fontId="14"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80" fillId="16"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189" fontId="20" fillId="0" borderId="93" applyNumberFormat="0" applyFont="0" applyFill="0" applyAlignment="0" applyProtection="0"/>
    <xf numFmtId="0" fontId="11" fillId="0" borderId="0"/>
    <xf numFmtId="189" fontId="157" fillId="0" borderId="22" applyNumberFormat="0" applyFill="0" applyAlignment="0" applyProtection="0"/>
    <xf numFmtId="0" fontId="11" fillId="0" borderId="0"/>
    <xf numFmtId="189" fontId="70" fillId="26" borderId="19" applyNumberFormat="0" applyAlignment="0" applyProtection="0"/>
    <xf numFmtId="189" fontId="139" fillId="17" borderId="0" applyNumberFormat="0" applyBorder="0" applyAlignment="0" applyProtection="0"/>
    <xf numFmtId="189" fontId="139" fillId="18" borderId="0" applyNumberFormat="0" applyBorder="0" applyAlignment="0" applyProtection="0"/>
    <xf numFmtId="189" fontId="139" fillId="10" borderId="0" applyNumberFormat="0" applyBorder="0" applyAlignment="0" applyProtection="0"/>
    <xf numFmtId="189" fontId="85" fillId="13" borderId="0" applyNumberFormat="0" applyBorder="0" applyAlignment="0" applyProtection="0"/>
    <xf numFmtId="189" fontId="139" fillId="20" borderId="0" applyNumberFormat="0" applyBorder="0" applyAlignment="0" applyProtection="0"/>
    <xf numFmtId="189" fontId="85" fillId="5" borderId="0" applyNumberFormat="0" applyBorder="0" applyAlignment="0" applyProtection="0"/>
    <xf numFmtId="9" fontId="11" fillId="0" borderId="0" applyFont="0" applyFill="0" applyBorder="0" applyAlignment="0" applyProtection="0"/>
    <xf numFmtId="189" fontId="71" fillId="0" borderId="20" applyNumberFormat="0" applyFill="0" applyAlignment="0" applyProtection="0"/>
    <xf numFmtId="189" fontId="72" fillId="9" borderId="18" applyNumberFormat="0" applyAlignment="0" applyProtection="0"/>
    <xf numFmtId="189" fontId="73" fillId="0" borderId="0" applyNumberFormat="0" applyFill="0" applyBorder="0" applyAlignment="0" applyProtection="0"/>
    <xf numFmtId="189" fontId="144" fillId="0" borderId="24" applyNumberFormat="0" applyFill="0" applyAlignment="0" applyProtection="0"/>
    <xf numFmtId="189" fontId="69" fillId="6" borderId="0" applyNumberFormat="0" applyBorder="0" applyAlignment="0" applyProtection="0"/>
    <xf numFmtId="189" fontId="156"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39" fillId="2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41" fillId="15" borderId="18" applyNumberFormat="0" applyAlignment="0" applyProtection="0"/>
    <xf numFmtId="189" fontId="85" fillId="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0"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189" fontId="66" fillId="0" borderId="0" applyNumberFormat="0" applyFill="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0" fontId="10" fillId="0" borderId="0"/>
    <xf numFmtId="9" fontId="1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11" fillId="11" borderId="0" applyNumberFormat="0" applyBorder="0" applyAlignment="0" applyProtection="0"/>
    <xf numFmtId="189" fontId="11" fillId="0" borderId="0"/>
    <xf numFmtId="189" fontId="11" fillId="0" borderId="0"/>
    <xf numFmtId="189" fontId="14"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0" fontId="159" fillId="0" borderId="0"/>
    <xf numFmtId="0" fontId="159" fillId="0" borderId="0"/>
    <xf numFmtId="0" fontId="159" fillId="0" borderId="0"/>
    <xf numFmtId="0" fontId="159" fillId="0" borderId="0"/>
    <xf numFmtId="0" fontId="159" fillId="0" borderId="0"/>
    <xf numFmtId="189"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20" fillId="0" borderId="0"/>
    <xf numFmtId="197" fontId="178" fillId="0" borderId="0">
      <protection locked="0"/>
    </xf>
    <xf numFmtId="2" fontId="186" fillId="0" borderId="0" applyFont="0"/>
    <xf numFmtId="189" fontId="71" fillId="0" borderId="20" applyNumberFormat="0" applyFill="0" applyAlignment="0" applyProtection="0"/>
    <xf numFmtId="0" fontId="183" fillId="82" borderId="0" applyNumberFormat="0" applyBorder="0" applyProtection="0"/>
    <xf numFmtId="0" fontId="79" fillId="5" borderId="0" applyNumberFormat="0" applyBorder="0" applyAlignment="0" applyProtection="0"/>
    <xf numFmtId="0" fontId="79" fillId="5" borderId="0" applyNumberFormat="0" applyBorder="0" applyAlignment="0" applyProtection="0"/>
    <xf numFmtId="0" fontId="177" fillId="0" borderId="0">
      <protection locked="0"/>
    </xf>
    <xf numFmtId="0" fontId="169" fillId="0" borderId="0" applyNumberFormat="0" applyFill="0" applyBorder="0" applyAlignment="0" applyProtection="0"/>
    <xf numFmtId="189" fontId="73" fillId="0" borderId="24" applyNumberFormat="0" applyFill="0" applyAlignment="0" applyProtection="0"/>
    <xf numFmtId="0" fontId="168" fillId="0" borderId="23" applyNumberFormat="0" applyFill="0" applyAlignment="0" applyProtection="0"/>
    <xf numFmtId="195" fontId="178" fillId="0" borderId="0">
      <protection locked="0"/>
    </xf>
    <xf numFmtId="189" fontId="137" fillId="0" borderId="0" applyNumberFormat="0" applyFill="0" applyBorder="0" applyAlignment="0" applyProtection="0"/>
    <xf numFmtId="189" fontId="151" fillId="0" borderId="0" applyNumberFormat="0" applyFill="0" applyBorder="0" applyAlignment="0" applyProtection="0"/>
    <xf numFmtId="189" fontId="150" fillId="0" borderId="0" applyNumberFormat="0" applyFill="0" applyBorder="0" applyAlignment="0" applyProtection="0"/>
    <xf numFmtId="189" fontId="149" fillId="0" borderId="0" applyNumberFormat="0" applyFill="0" applyBorder="0" applyAlignment="0" applyProtection="0"/>
    <xf numFmtId="0" fontId="178" fillId="0" borderId="0">
      <protection locked="0"/>
    </xf>
    <xf numFmtId="189" fontId="148" fillId="0" borderId="0" applyNumberFormat="0" applyFill="0" applyBorder="0" applyAlignment="0" applyProtection="0"/>
    <xf numFmtId="0" fontId="177" fillId="0" borderId="0">
      <protection locked="0"/>
    </xf>
    <xf numFmtId="0" fontId="166" fillId="0" borderId="0" applyNumberFormat="0" applyFill="0" applyBorder="0" applyAlignment="0" applyProtection="0"/>
    <xf numFmtId="0" fontId="64" fillId="19" borderId="0" applyNumberFormat="0" applyBorder="0" applyAlignment="0" applyProtection="0"/>
    <xf numFmtId="0" fontId="64" fillId="19" borderId="0" applyNumberFormat="0" applyBorder="0" applyAlignment="0" applyProtection="0"/>
    <xf numFmtId="0" fontId="178" fillId="0" borderId="0">
      <protection locked="0"/>
    </xf>
    <xf numFmtId="0" fontId="178" fillId="0" borderId="0">
      <protection locked="0"/>
    </xf>
    <xf numFmtId="19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8" fontId="20" fillId="0" borderId="0" applyFont="0" applyFill="0" applyBorder="0" applyAlignment="0" applyProtection="0"/>
    <xf numFmtId="0" fontId="71" fillId="0" borderId="20" applyNumberFormat="0" applyFill="0" applyAlignment="0" applyProtection="0"/>
    <xf numFmtId="0" fontId="71" fillId="0" borderId="20" applyNumberFormat="0" applyFill="0" applyAlignment="0" applyProtection="0"/>
    <xf numFmtId="0" fontId="70" fillId="26" borderId="19" applyNumberFormat="0" applyAlignment="0" applyProtection="0"/>
    <xf numFmtId="0" fontId="68" fillId="15" borderId="18" applyNumberFormat="0" applyAlignment="0" applyProtection="0"/>
    <xf numFmtId="0" fontId="69" fillId="6" borderId="0" applyNumberFormat="0" applyBorder="0" applyAlignment="0" applyProtection="0"/>
    <xf numFmtId="0" fontId="69" fillId="6" borderId="0" applyNumberFormat="0" applyBorder="0" applyAlignment="0" applyProtection="0"/>
    <xf numFmtId="189" fontId="79" fillId="5" borderId="0" applyNumberFormat="0" applyBorder="0" applyAlignment="0" applyProtection="0"/>
    <xf numFmtId="0" fontId="164" fillId="5" borderId="0" applyNumberFormat="0" applyBorder="0" applyAlignment="0" applyProtection="0"/>
    <xf numFmtId="0" fontId="162" fillId="21" borderId="0" applyNumberFormat="0" applyBorder="0" applyAlignment="0" applyProtection="0"/>
    <xf numFmtId="189" fontId="64" fillId="18" borderId="0" applyNumberFormat="0" applyBorder="0" applyAlignment="0" applyProtection="0"/>
    <xf numFmtId="189" fontId="64" fillId="24" borderId="0" applyNumberFormat="0" applyBorder="0" applyAlignment="0" applyProtection="0"/>
    <xf numFmtId="0" fontId="162" fillId="24" borderId="0" applyNumberFormat="0" applyBorder="0" applyAlignment="0" applyProtection="0"/>
    <xf numFmtId="0" fontId="64" fillId="20" borderId="0" applyNumberFormat="0" applyBorder="0" applyAlignment="0" applyProtection="0"/>
    <xf numFmtId="0" fontId="64" fillId="19" borderId="0" applyNumberFormat="0" applyBorder="0" applyAlignment="0" applyProtection="0"/>
    <xf numFmtId="0" fontId="64" fillId="18"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0" borderId="0" applyNumberFormat="0" applyBorder="0" applyAlignment="0" applyProtection="0"/>
    <xf numFmtId="0" fontId="64" fillId="10" borderId="0" applyNumberFormat="0" applyBorder="0" applyAlignment="0" applyProtection="0"/>
    <xf numFmtId="189" fontId="64" fillId="13" borderId="0" applyNumberFormat="0" applyBorder="0" applyAlignment="0" applyProtection="0"/>
    <xf numFmtId="0" fontId="162" fillId="10" borderId="0" applyNumberFormat="0" applyBorder="0" applyAlignment="0" applyProtection="0"/>
    <xf numFmtId="0" fontId="62" fillId="14" borderId="0" applyNumberFormat="0" applyBorder="0" applyAlignment="0" applyProtection="0"/>
    <xf numFmtId="0" fontId="62" fillId="12" borderId="0" applyNumberFormat="0" applyBorder="0" applyAlignment="0" applyProtection="0"/>
    <xf numFmtId="0" fontId="62" fillId="7" borderId="0" applyNumberFormat="0" applyBorder="0" applyAlignment="0" applyProtection="0"/>
    <xf numFmtId="0" fontId="163" fillId="15" borderId="18" applyNumberFormat="0" applyAlignment="0" applyProtection="0"/>
    <xf numFmtId="0" fontId="161" fillId="12" borderId="0" applyNumberFormat="0" applyBorder="0" applyAlignment="0" applyProtection="0"/>
    <xf numFmtId="189" fontId="11" fillId="0" borderId="0"/>
    <xf numFmtId="189" fontId="62" fillId="13" borderId="0" applyNumberFormat="0" applyBorder="0" applyAlignment="0" applyProtection="0"/>
    <xf numFmtId="0" fontId="161" fillId="10" borderId="0" applyNumberFormat="0" applyBorder="0" applyAlignment="0" applyProtection="0"/>
    <xf numFmtId="0" fontId="62" fillId="7" borderId="0" applyNumberFormat="0" applyBorder="0" applyAlignment="0" applyProtection="0"/>
    <xf numFmtId="0" fontId="62" fillId="6" borderId="0" applyNumberFormat="0" applyBorder="0" applyAlignment="0" applyProtection="0"/>
    <xf numFmtId="0" fontId="62" fillId="5" borderId="0" applyNumberFormat="0" applyBorder="0" applyAlignment="0" applyProtection="0"/>
    <xf numFmtId="0" fontId="62" fillId="5"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9" borderId="0" applyNumberFormat="0" applyBorder="0" applyAlignment="0" applyProtection="0"/>
    <xf numFmtId="0" fontId="161" fillId="9" borderId="0" applyNumberFormat="0" applyBorder="0" applyAlignment="0" applyProtection="0"/>
    <xf numFmtId="189" fontId="159" fillId="11" borderId="0" applyNumberFormat="0" applyBorder="0" applyAlignment="0" applyProtection="0"/>
    <xf numFmtId="189" fontId="62" fillId="7" borderId="0" applyNumberFormat="0" applyBorder="0" applyAlignment="0" applyProtection="0"/>
    <xf numFmtId="0" fontId="161" fillId="7" borderId="0" applyNumberFormat="0" applyBorder="0" applyAlignment="0" applyProtection="0"/>
    <xf numFmtId="0" fontId="161" fillId="6" borderId="0" applyNumberFormat="0" applyBorder="0" applyAlignment="0" applyProtection="0"/>
    <xf numFmtId="0" fontId="161" fillId="5" borderId="0" applyNumberFormat="0" applyBorder="0" applyAlignment="0" applyProtection="0"/>
    <xf numFmtId="189" fontId="159" fillId="11" borderId="0" applyNumberFormat="0" applyBorder="0" applyAlignment="0" applyProtection="0"/>
    <xf numFmtId="0" fontId="161" fillId="8"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62" fillId="14" borderId="0" applyNumberFormat="0" applyBorder="0" applyAlignment="0" applyProtection="0"/>
    <xf numFmtId="0" fontId="162" fillId="18" borderId="0" applyNumberFormat="0" applyBorder="0" applyAlignment="0" applyProtection="0"/>
    <xf numFmtId="0" fontId="162" fillId="19" borderId="0" applyNumberFormat="0" applyBorder="0" applyAlignment="0" applyProtection="0"/>
    <xf numFmtId="189" fontId="70" fillId="26" borderId="19" applyNumberFormat="0" applyAlignment="0" applyProtection="0"/>
    <xf numFmtId="0" fontId="178" fillId="0" borderId="0">
      <protection locked="0"/>
    </xf>
    <xf numFmtId="0" fontId="180" fillId="0" borderId="0">
      <protection locked="0"/>
    </xf>
    <xf numFmtId="0" fontId="178" fillId="0" borderId="0">
      <protection locked="0"/>
    </xf>
    <xf numFmtId="195" fontId="178" fillId="0" borderId="0">
      <protection locked="0"/>
    </xf>
    <xf numFmtId="0" fontId="184" fillId="83" borderId="0" applyNumberFormat="0"/>
    <xf numFmtId="0" fontId="185" fillId="0" borderId="20" applyNumberFormat="0" applyFill="0" applyAlignment="0" applyProtection="0"/>
    <xf numFmtId="0" fontId="159" fillId="0" borderId="0"/>
    <xf numFmtId="189" fontId="159" fillId="0" borderId="0"/>
    <xf numFmtId="189" fontId="159" fillId="0" borderId="0"/>
    <xf numFmtId="189" fontId="159" fillId="0" borderId="0"/>
    <xf numFmtId="189" fontId="159" fillId="0" borderId="0"/>
    <xf numFmtId="189" fontId="159" fillId="0" borderId="0"/>
    <xf numFmtId="189" fontId="64" fillId="17" borderId="0" applyNumberFormat="0" applyBorder="0" applyAlignment="0" applyProtection="0"/>
    <xf numFmtId="189" fontId="159" fillId="11" borderId="0" applyNumberFormat="0" applyBorder="0" applyAlignment="0" applyProtection="0"/>
    <xf numFmtId="189" fontId="62" fillId="7"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0" fontId="177" fillId="0" borderId="0">
      <protection locked="0"/>
    </xf>
    <xf numFmtId="0" fontId="64" fillId="24" borderId="0" applyNumberFormat="0" applyBorder="0" applyAlignment="0" applyProtection="0"/>
    <xf numFmtId="0" fontId="20" fillId="0" borderId="0"/>
    <xf numFmtId="189" fontId="64" fillId="18" borderId="0" applyNumberFormat="0" applyBorder="0" applyAlignment="0" applyProtection="0"/>
    <xf numFmtId="0" fontId="162" fillId="13" borderId="0" applyNumberFormat="0" applyBorder="0" applyAlignment="0" applyProtection="0"/>
    <xf numFmtId="0" fontId="62" fillId="13" borderId="0" applyNumberFormat="0" applyBorder="0" applyAlignment="0" applyProtection="0"/>
    <xf numFmtId="189" fontId="62" fillId="14" borderId="0" applyNumberFormat="0" applyBorder="0" applyAlignment="0" applyProtection="0"/>
    <xf numFmtId="0" fontId="161" fillId="7"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9" fontId="72" fillId="9" borderId="18" applyNumberFormat="0" applyAlignment="0" applyProtection="0"/>
    <xf numFmtId="0" fontId="177" fillId="0" borderId="0">
      <protection locked="0"/>
    </xf>
    <xf numFmtId="189" fontId="147" fillId="0" borderId="0" applyNumberFormat="0" applyFill="0" applyBorder="0" applyAlignment="0" applyProtection="0"/>
    <xf numFmtId="0" fontId="72" fillId="9" borderId="18" applyNumberFormat="0" applyAlignment="0" applyProtection="0"/>
    <xf numFmtId="0" fontId="178" fillId="0" borderId="0">
      <protection locked="0"/>
    </xf>
    <xf numFmtId="189" fontId="159" fillId="11" borderId="0" applyNumberFormat="0" applyBorder="0" applyAlignment="0" applyProtection="0"/>
    <xf numFmtId="189" fontId="159" fillId="11" borderId="0" applyNumberFormat="0" applyBorder="0" applyAlignment="0" applyProtection="0"/>
    <xf numFmtId="0" fontId="159" fillId="0" borderId="0"/>
    <xf numFmtId="0" fontId="159" fillId="0" borderId="0"/>
    <xf numFmtId="0" fontId="161" fillId="14" borderId="0" applyNumberFormat="0" applyBorder="0" applyAlignment="0" applyProtection="0"/>
    <xf numFmtId="189" fontId="11" fillId="0" borderId="0"/>
    <xf numFmtId="0" fontId="64" fillId="23" borderId="0" applyNumberFormat="0" applyBorder="0" applyAlignment="0" applyProtection="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4" fillId="19" borderId="0" applyNumberFormat="0" applyBorder="0" applyAlignment="0" applyProtection="0"/>
    <xf numFmtId="0" fontId="72" fillId="9" borderId="18" applyNumberFormat="0" applyAlignment="0" applyProtection="0"/>
    <xf numFmtId="189" fontId="11" fillId="11" borderId="0" applyNumberFormat="0" applyBorder="0" applyAlignment="0" applyProtection="0"/>
    <xf numFmtId="189" fontId="159" fillId="0" borderId="0"/>
    <xf numFmtId="0" fontId="159" fillId="0" borderId="0"/>
    <xf numFmtId="189" fontId="159" fillId="0" borderId="0"/>
    <xf numFmtId="189" fontId="159" fillId="11" borderId="0" applyNumberFormat="0" applyBorder="0" applyAlignment="0" applyProtection="0"/>
    <xf numFmtId="0" fontId="62" fillId="10" borderId="0" applyNumberFormat="0" applyBorder="0" applyAlignment="0" applyProtection="0"/>
    <xf numFmtId="0" fontId="159" fillId="0" borderId="0"/>
    <xf numFmtId="189" fontId="159" fillId="0" borderId="0"/>
    <xf numFmtId="0" fontId="159"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9" fillId="0" borderId="0"/>
    <xf numFmtId="189" fontId="11" fillId="11" borderId="0" applyNumberFormat="0" applyBorder="0" applyAlignment="0" applyProtection="0"/>
    <xf numFmtId="189" fontId="159"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2" fillId="18" borderId="0" applyNumberFormat="0" applyBorder="0" applyAlignment="0" applyProtection="0"/>
    <xf numFmtId="189" fontId="62" fillId="4"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62" fillId="6"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0" fontId="11" fillId="71" borderId="0" applyNumberFormat="0" applyBorder="0" applyAlignment="0" applyProtection="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20" fillId="0" borderId="0"/>
    <xf numFmtId="196" fontId="178" fillId="0" borderId="0">
      <protection locked="0"/>
    </xf>
    <xf numFmtId="0" fontId="182" fillId="9" borderId="18" applyNumberFormat="0" applyAlignment="0" applyProtection="0"/>
    <xf numFmtId="189" fontId="152" fillId="0" borderId="0" applyNumberFormat="0" applyFill="0" applyBorder="0" applyAlignment="0" applyProtection="0"/>
    <xf numFmtId="189" fontId="69" fillId="6" borderId="0" applyNumberFormat="0" applyBorder="0" applyAlignment="0" applyProtection="0"/>
    <xf numFmtId="0" fontId="178" fillId="0" borderId="0">
      <protection locked="0"/>
    </xf>
    <xf numFmtId="0" fontId="64" fillId="23" borderId="0" applyNumberFormat="0" applyBorder="0" applyAlignment="0" applyProtection="0"/>
    <xf numFmtId="0" fontId="64" fillId="24" borderId="0" applyNumberFormat="0" applyBorder="0" applyAlignment="0" applyProtection="0"/>
    <xf numFmtId="0" fontId="178" fillId="0" borderId="0">
      <protection locked="0"/>
    </xf>
    <xf numFmtId="43" fontId="20" fillId="0" borderId="0" applyFont="0" applyFill="0" applyBorder="0" applyAlignment="0" applyProtection="0"/>
    <xf numFmtId="190" fontId="20" fillId="0" borderId="0" applyFont="0" applyFill="0" applyBorder="0" applyAlignment="0" applyProtection="0"/>
    <xf numFmtId="43" fontId="20" fillId="0" borderId="0" applyFont="0" applyFill="0" applyBorder="0" applyAlignment="0" applyProtection="0"/>
    <xf numFmtId="0" fontId="68" fillId="15" borderId="18" applyNumberFormat="0" applyAlignment="0" applyProtection="0"/>
    <xf numFmtId="0" fontId="162" fillId="22" borderId="0" applyNumberFormat="0" applyBorder="0" applyAlignment="0" applyProtection="0"/>
    <xf numFmtId="0" fontId="64" fillId="20" borderId="0" applyNumberFormat="0" applyBorder="0" applyAlignment="0" applyProtection="0"/>
    <xf numFmtId="0" fontId="64" fillId="19" borderId="0" applyNumberFormat="0" applyBorder="0" applyAlignment="0" applyProtection="0"/>
    <xf numFmtId="0" fontId="64" fillId="18" borderId="0" applyNumberFormat="0" applyBorder="0" applyAlignment="0" applyProtection="0"/>
    <xf numFmtId="0" fontId="162" fillId="17" borderId="0" applyNumberFormat="0" applyBorder="0" applyAlignment="0" applyProtection="0"/>
    <xf numFmtId="0" fontId="62" fillId="10" borderId="0" applyNumberFormat="0" applyBorder="0" applyAlignment="0" applyProtection="0"/>
    <xf numFmtId="0" fontId="11" fillId="0" borderId="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0" borderId="0"/>
    <xf numFmtId="189" fontId="159" fillId="0" borderId="0"/>
    <xf numFmtId="189" fontId="159" fillId="0" borderId="0"/>
    <xf numFmtId="189" fontId="159" fillId="0" borderId="0"/>
    <xf numFmtId="0" fontId="159" fillId="0" borderId="0"/>
    <xf numFmtId="0" fontId="159" fillId="0" borderId="0"/>
    <xf numFmtId="2" fontId="20" fillId="0" borderId="0" applyFont="0" applyFill="0" applyBorder="0" applyAlignment="0" applyProtection="0"/>
    <xf numFmtId="0" fontId="178" fillId="0" borderId="0">
      <protection locked="0"/>
    </xf>
    <xf numFmtId="0" fontId="179" fillId="26" borderId="19" applyNumberFormat="0" applyAlignment="0" applyProtection="0"/>
    <xf numFmtId="189" fontId="64" fillId="19"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4" fillId="21" borderId="0" applyNumberFormat="0" applyBorder="0" applyAlignment="0" applyProtection="0"/>
    <xf numFmtId="189" fontId="64" fillId="22"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62" fillId="13"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12" borderId="0" applyNumberFormat="0" applyBorder="0" applyAlignment="0" applyProtection="0"/>
    <xf numFmtId="9" fontId="11" fillId="0" borderId="0" applyFont="0" applyFill="0" applyBorder="0" applyAlignment="0" applyProtection="0"/>
    <xf numFmtId="0" fontId="62" fillId="9" borderId="0" applyNumberFormat="0" applyBorder="0" applyAlignment="0" applyProtection="0"/>
    <xf numFmtId="0" fontId="62" fillId="4"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189" fontId="14"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7" fontId="14" fillId="0" borderId="0" applyFont="0" applyFill="0" applyBorder="0" applyAlignment="0" applyProtection="0"/>
    <xf numFmtId="189" fontId="152" fillId="0" borderId="0" applyNumberFormat="0" applyFill="0" applyBorder="0" applyAlignment="0" applyProtection="0"/>
    <xf numFmtId="189" fontId="14" fillId="0" borderId="0" applyNumberFormat="0" applyFill="0" applyBorder="0" applyAlignment="0" applyProtection="0"/>
    <xf numFmtId="0" fontId="64" fillId="21" borderId="0" applyNumberFormat="0" applyBorder="0" applyAlignment="0" applyProtection="0"/>
    <xf numFmtId="189" fontId="20" fillId="0" borderId="0" applyFont="0" applyFill="0" applyBorder="0" applyAlignment="0" applyProtection="0"/>
    <xf numFmtId="43" fontId="20" fillId="0" borderId="0" applyFont="0" applyFill="0" applyBorder="0" applyAlignment="0" applyProtection="0"/>
    <xf numFmtId="189" fontId="64" fillId="23" borderId="0" applyNumberFormat="0" applyBorder="0" applyAlignment="0" applyProtection="0"/>
    <xf numFmtId="189" fontId="64" fillId="20" borderId="0" applyNumberFormat="0" applyBorder="0" applyAlignment="0" applyProtection="0"/>
    <xf numFmtId="0" fontId="162" fillId="19"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5" borderId="0" applyNumberFormat="0" applyBorder="0" applyAlignment="0" applyProtection="0"/>
    <xf numFmtId="0" fontId="161" fillId="4"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0" fontId="159" fillId="0" borderId="0"/>
    <xf numFmtId="0" fontId="161" fillId="0" borderId="0"/>
    <xf numFmtId="0" fontId="159" fillId="0" borderId="0"/>
    <xf numFmtId="0" fontId="159" fillId="0" borderId="0"/>
    <xf numFmtId="0" fontId="159" fillId="0" borderId="0"/>
    <xf numFmtId="189" fontId="11" fillId="11" borderId="0" applyNumberFormat="0" applyBorder="0" applyAlignment="0" applyProtection="0"/>
    <xf numFmtId="189" fontId="159" fillId="0" borderId="0"/>
    <xf numFmtId="189" fontId="159" fillId="0" borderId="0"/>
    <xf numFmtId="189" fontId="159" fillId="0" borderId="0"/>
    <xf numFmtId="189" fontId="159" fillId="0" borderId="0"/>
    <xf numFmtId="0" fontId="181" fillId="6" borderId="0" applyNumberFormat="0" applyBorder="0" applyAlignment="0" applyProtection="0"/>
    <xf numFmtId="0" fontId="64" fillId="21" borderId="0" applyNumberFormat="0" applyBorder="0" applyAlignment="0" applyProtection="0"/>
    <xf numFmtId="0" fontId="64" fillId="22" borderId="0" applyNumberFormat="0" applyBorder="0" applyAlignment="0" applyProtection="0"/>
    <xf numFmtId="0" fontId="62" fillId="12"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189" fontId="159" fillId="1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62" fillId="10" borderId="0" applyNumberFormat="0" applyBorder="0" applyAlignment="0" applyProtection="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189" fontId="159" fillId="0" borderId="0"/>
    <xf numFmtId="189" fontId="159" fillId="0" borderId="0"/>
    <xf numFmtId="189" fontId="159" fillId="0" borderId="0"/>
    <xf numFmtId="189" fontId="159" fillId="0" borderId="0"/>
    <xf numFmtId="189" fontId="136" fillId="0" borderId="0" applyNumberFormat="0" applyFill="0" applyBorder="0" applyAlignment="0" applyProtection="0"/>
    <xf numFmtId="0" fontId="167" fillId="0" borderId="22" applyNumberFormat="0" applyFill="0" applyAlignment="0" applyProtection="0"/>
    <xf numFmtId="189" fontId="75" fillId="0" borderId="0" applyNumberFormat="0" applyFill="0" applyBorder="0" applyAlignment="0" applyProtection="0"/>
    <xf numFmtId="0" fontId="64" fillId="22" borderId="0" applyNumberFormat="0" applyBorder="0" applyAlignment="0" applyProtection="0"/>
    <xf numFmtId="189" fontId="68" fillId="15" borderId="18" applyNumberFormat="0" applyAlignment="0" applyProtection="0"/>
    <xf numFmtId="0" fontId="162" fillId="23" borderId="0" applyNumberFormat="0" applyBorder="0" applyAlignment="0" applyProtection="0"/>
    <xf numFmtId="0" fontId="162" fillId="20" borderId="0" applyNumberFormat="0" applyBorder="0" applyAlignment="0" applyProtection="0"/>
    <xf numFmtId="0" fontId="62" fillId="12" borderId="0" applyNumberFormat="0" applyBorder="0" applyAlignment="0" applyProtection="0"/>
    <xf numFmtId="0" fontId="177" fillId="0" borderId="0">
      <protection locked="0"/>
    </xf>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62" fillId="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9" fillId="0" borderId="0"/>
    <xf numFmtId="0" fontId="159" fillId="0" borderId="0"/>
    <xf numFmtId="0" fontId="20"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9" fontId="136" fillId="0" borderId="0" applyNumberFormat="0" applyFill="0" applyBorder="0" applyAlignment="0" applyProtection="0"/>
    <xf numFmtId="189" fontId="135" fillId="0" borderId="0" applyNumberFormat="0" applyFill="0" applyBorder="0" applyAlignment="0" applyProtection="0"/>
    <xf numFmtId="0" fontId="70" fillId="26" borderId="19" applyNumberFormat="0" applyAlignment="0" applyProtection="0"/>
    <xf numFmtId="0" fontId="62" fillId="12" borderId="0" applyNumberFormat="0" applyBorder="0" applyAlignment="0" applyProtection="0"/>
    <xf numFmtId="0" fontId="177" fillId="0" borderId="0">
      <protection locked="0"/>
    </xf>
    <xf numFmtId="189" fontId="159" fillId="11"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73" fillId="0" borderId="0" applyNumberFormat="0" applyFill="0" applyBorder="0" applyAlignment="0" applyProtection="0"/>
    <xf numFmtId="189" fontId="159" fillId="11" borderId="0" applyNumberFormat="0" applyBorder="0" applyAlignment="0" applyProtection="0"/>
    <xf numFmtId="189" fontId="159" fillId="0" borderId="0"/>
    <xf numFmtId="189" fontId="159" fillId="0" borderId="0"/>
    <xf numFmtId="189" fontId="159" fillId="0" borderId="0"/>
    <xf numFmtId="189" fontId="11" fillId="11" borderId="0" applyNumberFormat="0" applyBorder="0" applyAlignment="0" applyProtection="0"/>
    <xf numFmtId="0" fontId="159" fillId="0" borderId="0"/>
    <xf numFmtId="0" fontId="159" fillId="0" borderId="0"/>
    <xf numFmtId="0" fontId="159" fillId="0" borderId="0"/>
    <xf numFmtId="189" fontId="73" fillId="0" borderId="0" applyNumberFormat="0" applyFill="0" applyBorder="0" applyAlignment="0" applyProtection="0"/>
    <xf numFmtId="0" fontId="64" fillId="18"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59" fillId="11" borderId="0" applyNumberFormat="0" applyBorder="0" applyAlignment="0" applyProtection="0"/>
    <xf numFmtId="189" fontId="11" fillId="0" borderId="0"/>
    <xf numFmtId="189" fontId="11" fillId="0" borderId="0"/>
    <xf numFmtId="0" fontId="159"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0" borderId="0"/>
    <xf numFmtId="189" fontId="11" fillId="0" borderId="0"/>
    <xf numFmtId="43" fontId="20" fillId="0" borderId="0" applyFont="0" applyFill="0" applyBorder="0" applyAlignment="0" applyProtection="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189" fontId="62" fillId="6" borderId="0" applyNumberFormat="0" applyBorder="0" applyAlignment="0" applyProtection="0"/>
    <xf numFmtId="0" fontId="11" fillId="0" borderId="0"/>
    <xf numFmtId="0" fontId="11" fillId="0" borderId="0"/>
    <xf numFmtId="19" fontId="178" fillId="0" borderId="94">
      <alignment horizontal="center"/>
      <protection locked="0"/>
    </xf>
    <xf numFmtId="0" fontId="169" fillId="0" borderId="24" applyNumberFormat="0" applyFill="0" applyAlignment="0" applyProtection="0"/>
    <xf numFmtId="189" fontId="159" fillId="0" borderId="0"/>
    <xf numFmtId="0" fontId="159" fillId="0" borderId="0"/>
    <xf numFmtId="9" fontId="11" fillId="0" borderId="0" applyFont="0" applyFill="0" applyBorder="0" applyAlignment="0" applyProtection="0"/>
    <xf numFmtId="189" fontId="64" fillId="10" borderId="0" applyNumberFormat="0" applyBorder="0" applyAlignment="0" applyProtection="0"/>
    <xf numFmtId="0" fontId="64" fillId="17"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0" fontId="159"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62" fillId="12"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2" fillId="8"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2" fillId="8" borderId="0" applyNumberFormat="0" applyBorder="0" applyAlignment="0" applyProtection="0"/>
    <xf numFmtId="0" fontId="159" fillId="0" borderId="0"/>
    <xf numFmtId="0" fontId="159" fillId="0" borderId="0"/>
    <xf numFmtId="0" fontId="159" fillId="0" borderId="0"/>
    <xf numFmtId="0" fontId="159" fillId="0" borderId="0"/>
    <xf numFmtId="0" fontId="159" fillId="0" borderId="0"/>
    <xf numFmtId="189" fontId="11" fillId="11" borderId="0" applyNumberFormat="0" applyBorder="0" applyAlignment="0" applyProtection="0"/>
    <xf numFmtId="0" fontId="159" fillId="0" borderId="0"/>
    <xf numFmtId="189" fontId="159" fillId="0" borderId="0"/>
    <xf numFmtId="189" fontId="159" fillId="0" borderId="0"/>
    <xf numFmtId="189" fontId="159" fillId="0" borderId="0"/>
    <xf numFmtId="189" fontId="159" fillId="0" borderId="0"/>
    <xf numFmtId="0" fontId="178" fillId="0" borderId="0">
      <protection locked="0"/>
    </xf>
    <xf numFmtId="194" fontId="20" fillId="0" borderId="0" applyFont="0" applyFill="0" applyBorder="0" applyAlignment="0" applyProtection="0"/>
    <xf numFmtId="0" fontId="64" fillId="18" borderId="0" applyNumberFormat="0" applyBorder="0" applyAlignment="0" applyProtection="0"/>
    <xf numFmtId="0" fontId="73" fillId="0" borderId="0" applyNumberFormat="0" applyFill="0" applyBorder="0" applyAlignment="0" applyProtection="0"/>
    <xf numFmtId="0" fontId="64" fillId="17" borderId="0" applyNumberFormat="0" applyBorder="0" applyAlignment="0" applyProtection="0"/>
    <xf numFmtId="0" fontId="62" fillId="7" borderId="0" applyNumberFormat="0" applyBorder="0" applyAlignment="0" applyProtection="0"/>
    <xf numFmtId="189" fontId="11" fillId="0" borderId="0"/>
    <xf numFmtId="0" fontId="161" fillId="13" borderId="0" applyNumberFormat="0" applyBorder="0" applyAlignment="0" applyProtection="0"/>
    <xf numFmtId="189" fontId="11" fillId="0" borderId="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61" fillId="12" borderId="0" applyNumberFormat="0" applyBorder="0" applyAlignment="0" applyProtection="0"/>
    <xf numFmtId="0" fontId="62" fillId="9" borderId="0" applyNumberFormat="0" applyBorder="0" applyAlignment="0" applyProtection="0"/>
    <xf numFmtId="0" fontId="62" fillId="7" borderId="0" applyNumberFormat="0" applyBorder="0" applyAlignment="0" applyProtection="0"/>
    <xf numFmtId="0" fontId="62" fillId="4"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0"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189" fontId="159" fillId="11"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59" fillId="11" borderId="0" applyNumberFormat="0" applyBorder="0" applyAlignment="0" applyProtection="0"/>
    <xf numFmtId="189" fontId="11" fillId="11" borderId="0" applyNumberFormat="0" applyBorder="0" applyAlignment="0" applyProtection="0"/>
    <xf numFmtId="189" fontId="11" fillId="0" borderId="0"/>
    <xf numFmtId="189" fontId="11" fillId="0" borderId="0"/>
    <xf numFmtId="189" fontId="159"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62" fillId="0" borderId="0"/>
    <xf numFmtId="189" fontId="62" fillId="0" borderId="0"/>
    <xf numFmtId="0" fontId="62"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76" fillId="0" borderId="0"/>
    <xf numFmtId="0" fontId="176"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61"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61"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20" fillId="0" borderId="0"/>
    <xf numFmtId="0" fontId="20" fillId="0" borderId="0"/>
    <xf numFmtId="0" fontId="20" fillId="0" borderId="0"/>
    <xf numFmtId="0" fontId="20" fillId="0" borderId="0"/>
    <xf numFmtId="0" fontId="62"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189" fontId="14"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0" fontId="20" fillId="0" borderId="0"/>
    <xf numFmtId="189"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61"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62"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62" fillId="0" borderId="0"/>
    <xf numFmtId="0" fontId="20"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0" borderId="0"/>
    <xf numFmtId="0" fontId="20"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0" fontId="20" fillId="0" borderId="0"/>
    <xf numFmtId="189" fontId="20" fillId="0" borderId="0"/>
    <xf numFmtId="0" fontId="20"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189"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20" fillId="0" borderId="0"/>
    <xf numFmtId="0" fontId="20" fillId="11" borderId="17" applyNumberFormat="0" applyFont="0" applyAlignment="0" applyProtection="0"/>
    <xf numFmtId="0" fontId="62" fillId="11" borderId="17" applyNumberFormat="0" applyFont="0" applyAlignment="0" applyProtection="0"/>
    <xf numFmtId="189" fontId="14" fillId="11" borderId="17" applyNumberFormat="0" applyFont="0" applyAlignment="0" applyProtection="0"/>
    <xf numFmtId="0" fontId="161" fillId="11" borderId="17" applyNumberFormat="0" applyFont="0" applyAlignment="0" applyProtection="0"/>
    <xf numFmtId="189" fontId="14" fillId="11" borderId="17" applyNumberFormat="0" applyFont="0" applyAlignment="0" applyProtection="0"/>
    <xf numFmtId="0" fontId="165" fillId="15" borderId="16" applyNumberFormat="0" applyAlignment="0" applyProtection="0"/>
    <xf numFmtId="189" fontId="67" fillId="15" borderId="16"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198" fontId="178" fillId="0" borderId="0">
      <protection locked="0"/>
    </xf>
    <xf numFmtId="199" fontId="46" fillId="0" borderId="0"/>
    <xf numFmtId="200" fontId="46" fillId="0" borderId="0"/>
    <xf numFmtId="199" fontId="46" fillId="0" borderId="0"/>
    <xf numFmtId="4" fontId="178" fillId="0" borderId="0">
      <protection locked="0"/>
    </xf>
    <xf numFmtId="201" fontId="178" fillId="0" borderId="0">
      <protection locked="0"/>
    </xf>
    <xf numFmtId="0" fontId="67" fillId="15" borderId="16" applyNumberFormat="0" applyAlignment="0" applyProtection="0"/>
    <xf numFmtId="0" fontId="67" fillId="15" borderId="16" applyNumberFormat="0" applyAlignment="0" applyProtection="0"/>
    <xf numFmtId="0" fontId="183" fillId="82" borderId="0" applyNumberFormat="0" applyBorder="0" applyProtection="0"/>
    <xf numFmtId="0" fontId="66" fillId="0" borderId="0" applyNumberFormat="0" applyFill="0" applyBorder="0" applyAlignment="0" applyProtection="0"/>
    <xf numFmtId="0" fontId="66"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87" fillId="0" borderId="0"/>
    <xf numFmtId="0" fontId="83" fillId="0" borderId="22" applyNumberFormat="0" applyFill="0" applyAlignment="0" applyProtection="0"/>
    <xf numFmtId="0" fontId="83" fillId="0" borderId="22"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73" fillId="0" borderId="24" applyNumberFormat="0" applyFill="0" applyAlignment="0" applyProtection="0"/>
    <xf numFmtId="0" fontId="73" fillId="0" borderId="24" applyNumberFormat="0" applyFill="0" applyAlignment="0" applyProtection="0"/>
    <xf numFmtId="0" fontId="86" fillId="0" borderId="0" applyNumberFormat="0" applyFill="0" applyBorder="0" applyAlignment="0" applyProtection="0"/>
    <xf numFmtId="167" fontId="183" fillId="84" borderId="0" applyNumberFormat="0" applyProtection="0"/>
    <xf numFmtId="0" fontId="74" fillId="0" borderId="21" applyNumberFormat="0" applyFill="0" applyAlignment="0" applyProtection="0"/>
    <xf numFmtId="189" fontId="20" fillId="0" borderId="93" applyNumberFormat="0" applyFont="0" applyFill="0" applyAlignment="0" applyProtection="0"/>
    <xf numFmtId="0" fontId="183" fillId="82" borderId="0" applyNumberFormat="0" applyBorder="0" applyProtection="0"/>
    <xf numFmtId="0" fontId="188" fillId="0" borderId="0" applyNumberFormat="0" applyFont="0" applyFill="0"/>
    <xf numFmtId="0" fontId="189" fillId="0" borderId="0" applyNumberFormat="0" applyFill="0" applyBorder="0" applyAlignment="0" applyProtection="0"/>
    <xf numFmtId="189" fontId="66" fillId="0" borderId="0" applyNumberFormat="0" applyFill="0" applyBorder="0" applyAlignment="0" applyProtection="0"/>
    <xf numFmtId="0" fontId="11" fillId="0" borderId="0"/>
    <xf numFmtId="0" fontId="190" fillId="0" borderId="95" applyBorder="0"/>
    <xf numFmtId="0" fontId="177" fillId="0" borderId="0">
      <protection locked="0"/>
    </xf>
    <xf numFmtId="0" fontId="177" fillId="0" borderId="0">
      <protection locked="0"/>
    </xf>
    <xf numFmtId="0" fontId="177" fillId="0" borderId="0">
      <protection locked="0"/>
    </xf>
    <xf numFmtId="0" fontId="177" fillId="0" borderId="0">
      <protection locked="0"/>
    </xf>
    <xf numFmtId="0" fontId="11" fillId="0" borderId="0"/>
    <xf numFmtId="189"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11"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18" applyNumberFormat="0" applyAlignment="0" applyProtection="0"/>
    <xf numFmtId="189" fontId="70" fillId="26" borderId="19" applyNumberFormat="0" applyAlignment="0" applyProtection="0"/>
    <xf numFmtId="189" fontId="156"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18" applyNumberFormat="0" applyAlignment="0" applyProtection="0"/>
    <xf numFmtId="189" fontId="71" fillId="0" borderId="20" applyNumberFormat="0" applyFill="0" applyAlignment="0" applyProtection="0"/>
    <xf numFmtId="164" fontId="14" fillId="0" borderId="0" applyFont="0" applyFill="0" applyBorder="0" applyAlignment="0" applyProtection="0"/>
    <xf numFmtId="189" fontId="80" fillId="16" borderId="0" applyNumberFormat="0" applyBorder="0" applyAlignment="0" applyProtection="0"/>
    <xf numFmtId="189" fontId="11" fillId="0" borderId="0"/>
    <xf numFmtId="189" fontId="11" fillId="0" borderId="0"/>
    <xf numFmtId="189" fontId="14" fillId="11" borderId="17" applyNumberFormat="0" applyFont="0" applyAlignment="0" applyProtection="0"/>
    <xf numFmtId="189" fontId="155" fillId="15" borderId="16" applyNumberFormat="0" applyAlignment="0" applyProtection="0"/>
    <xf numFmtId="9" fontId="14" fillId="0" borderId="0" applyFont="0" applyFill="0" applyBorder="0" applyAlignment="0" applyProtection="0"/>
    <xf numFmtId="189" fontId="86" fillId="0" borderId="0" applyNumberFormat="0" applyFill="0" applyBorder="0" applyAlignment="0" applyProtection="0"/>
    <xf numFmtId="189" fontId="20" fillId="0" borderId="93" applyNumberFormat="0" applyFont="0" applyFill="0" applyAlignment="0" applyProtection="0"/>
    <xf numFmtId="0" fontId="11" fillId="0" borderId="0"/>
    <xf numFmtId="189" fontId="66" fillId="0" borderId="0" applyNumberFormat="0" applyFill="0" applyBorder="0" applyAlignment="0" applyProtection="0"/>
    <xf numFmtId="0"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0"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0" fontId="10"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11" borderId="0" applyNumberFormat="0" applyBorder="0" applyAlignment="0" applyProtection="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11" fillId="11" borderId="0" applyNumberFormat="0" applyBorder="0" applyAlignment="0" applyProtection="0"/>
    <xf numFmtId="189" fontId="11" fillId="0" borderId="0"/>
    <xf numFmtId="189" fontId="11" fillId="0" borderId="0"/>
    <xf numFmtId="189" fontId="11" fillId="71" borderId="0" applyNumberFormat="0" applyBorder="0" applyAlignment="0" applyProtection="0"/>
    <xf numFmtId="189" fontId="11" fillId="0" borderId="0"/>
    <xf numFmtId="18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71" borderId="0" applyNumberFormat="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202" fontId="14" fillId="0" borderId="0" applyFont="0" applyFill="0" applyBorder="0" applyAlignment="0" applyProtection="0"/>
    <xf numFmtId="193" fontId="14" fillId="0" borderId="0" applyFont="0" applyFill="0" applyBorder="0" applyAlignment="0" applyProtection="0"/>
    <xf numFmtId="203" fontId="14" fillId="0" borderId="0" applyFont="0" applyFill="0" applyBorder="0" applyAlignment="0" applyProtection="0"/>
    <xf numFmtId="204" fontId="1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6" fillId="4" borderId="0" applyNumberFormat="0" applyBorder="0" applyAlignment="0" applyProtection="0"/>
    <xf numFmtId="0" fontId="176" fillId="5" borderId="0" applyNumberFormat="0" applyBorder="0" applyAlignment="0" applyProtection="0"/>
    <xf numFmtId="0" fontId="176" fillId="6" borderId="0" applyNumberFormat="0" applyBorder="0" applyAlignment="0" applyProtection="0"/>
    <xf numFmtId="0" fontId="176" fillId="7" borderId="0" applyNumberFormat="0" applyBorder="0" applyAlignment="0" applyProtection="0"/>
    <xf numFmtId="0" fontId="176" fillId="8" borderId="0" applyNumberFormat="0" applyBorder="0" applyAlignment="0" applyProtection="0"/>
    <xf numFmtId="0" fontId="176" fillId="9" borderId="0" applyNumberFormat="0" applyBorder="0" applyAlignment="0" applyProtection="0"/>
    <xf numFmtId="0" fontId="176" fillId="12" borderId="0" applyNumberFormat="0" applyBorder="0" applyAlignment="0" applyProtection="0"/>
    <xf numFmtId="0" fontId="176" fillId="10" borderId="0" applyNumberFormat="0" applyBorder="0" applyAlignment="0" applyProtection="0"/>
    <xf numFmtId="0" fontId="176" fillId="13" borderId="0" applyNumberFormat="0" applyBorder="0" applyAlignment="0" applyProtection="0"/>
    <xf numFmtId="0" fontId="176" fillId="7" borderId="0" applyNumberFormat="0" applyBorder="0" applyAlignment="0" applyProtection="0"/>
    <xf numFmtId="0" fontId="176" fillId="12" borderId="0" applyNumberFormat="0" applyBorder="0" applyAlignment="0" applyProtection="0"/>
    <xf numFmtId="0" fontId="176" fillId="14" borderId="0" applyNumberFormat="0" applyBorder="0" applyAlignment="0" applyProtection="0"/>
    <xf numFmtId="0" fontId="203" fillId="17" borderId="0" applyNumberFormat="0" applyBorder="0" applyAlignment="0" applyProtection="0"/>
    <xf numFmtId="0" fontId="203" fillId="10" borderId="0" applyNumberFormat="0" applyBorder="0" applyAlignment="0" applyProtection="0"/>
    <xf numFmtId="0" fontId="203" fillId="13" borderId="0" applyNumberFormat="0" applyBorder="0" applyAlignment="0" applyProtection="0"/>
    <xf numFmtId="0" fontId="203" fillId="18" borderId="0" applyNumberFormat="0" applyBorder="0" applyAlignment="0" applyProtection="0"/>
    <xf numFmtId="0" fontId="203" fillId="19" borderId="0" applyNumberFormat="0" applyBorder="0" applyAlignment="0" applyProtection="0"/>
    <xf numFmtId="0" fontId="203" fillId="20" borderId="0" applyNumberFormat="0" applyBorder="0" applyAlignment="0" applyProtection="0"/>
    <xf numFmtId="0" fontId="203" fillId="22" borderId="0" applyNumberFormat="0" applyBorder="0" applyAlignment="0" applyProtection="0"/>
    <xf numFmtId="0" fontId="203" fillId="23" borderId="0" applyNumberFormat="0" applyBorder="0" applyAlignment="0" applyProtection="0"/>
    <xf numFmtId="0" fontId="203" fillId="24" borderId="0" applyNumberFormat="0" applyBorder="0" applyAlignment="0" applyProtection="0"/>
    <xf numFmtId="0" fontId="203" fillId="18" borderId="0" applyNumberFormat="0" applyBorder="0" applyAlignment="0" applyProtection="0"/>
    <xf numFmtId="0" fontId="203" fillId="19" borderId="0" applyNumberFormat="0" applyBorder="0" applyAlignment="0" applyProtection="0"/>
    <xf numFmtId="0" fontId="203" fillId="21" borderId="0" applyNumberFormat="0" applyBorder="0" applyAlignment="0" applyProtection="0"/>
    <xf numFmtId="0" fontId="204" fillId="5" borderId="0" applyNumberFormat="0" applyBorder="0" applyAlignment="0" applyProtection="0"/>
    <xf numFmtId="0" fontId="208" fillId="6" borderId="0" applyNumberFormat="0" applyBorder="0" applyAlignment="0" applyProtection="0"/>
    <xf numFmtId="189" fontId="141" fillId="15" borderId="97" applyNumberFormat="0" applyAlignment="0" applyProtection="0"/>
    <xf numFmtId="189" fontId="141" fillId="15" borderId="97" applyNumberFormat="0" applyAlignment="0" applyProtection="0"/>
    <xf numFmtId="0" fontId="205" fillId="15" borderId="97" applyNumberFormat="0" applyAlignment="0" applyProtection="0"/>
    <xf numFmtId="0" fontId="163" fillId="15" borderId="97" applyNumberFormat="0" applyAlignment="0" applyProtection="0"/>
    <xf numFmtId="0" fontId="68" fillId="15" borderId="97" applyNumberFormat="0" applyAlignment="0" applyProtection="0"/>
    <xf numFmtId="189" fontId="141" fillId="15" borderId="97" applyNumberFormat="0" applyAlignment="0" applyProtection="0"/>
    <xf numFmtId="189" fontId="141" fillId="15" borderId="97" applyNumberFormat="0" applyAlignment="0" applyProtection="0"/>
    <xf numFmtId="189" fontId="141" fillId="15" borderId="97" applyNumberFormat="0" applyAlignment="0" applyProtection="0"/>
    <xf numFmtId="0" fontId="141" fillId="15" borderId="97" applyNumberFormat="0" applyAlignment="0" applyProtection="0"/>
    <xf numFmtId="189" fontId="141" fillId="15" borderId="97" applyNumberFormat="0" applyAlignment="0" applyProtection="0"/>
    <xf numFmtId="189" fontId="141" fillId="15" borderId="97" applyNumberFormat="0" applyAlignment="0" applyProtection="0"/>
    <xf numFmtId="189" fontId="141" fillId="15" borderId="97" applyNumberFormat="0" applyAlignment="0" applyProtection="0"/>
    <xf numFmtId="0" fontId="68" fillId="15" borderId="97" applyNumberFormat="0" applyAlignment="0" applyProtection="0"/>
    <xf numFmtId="0" fontId="68" fillId="15" borderId="97" applyNumberFormat="0" applyAlignment="0" applyProtection="0"/>
    <xf numFmtId="0" fontId="163" fillId="15" borderId="97" applyNumberFormat="0" applyAlignment="0" applyProtection="0"/>
    <xf numFmtId="19" fontId="178" fillId="0" borderId="96">
      <alignment horizontal="center"/>
      <protection locked="0"/>
    </xf>
    <xf numFmtId="0" fontId="209" fillId="26" borderId="19" applyNumberFormat="0" applyAlignment="0" applyProtection="0"/>
    <xf numFmtId="0" fontId="210" fillId="0" borderId="20" applyNumberFormat="0" applyFill="0" applyAlignment="0" applyProtection="0"/>
    <xf numFmtId="0" fontId="20" fillId="0" borderId="0"/>
    <xf numFmtId="0" fontId="211" fillId="0" borderId="0" applyNumberFormat="0" applyFill="0" applyBorder="0" applyAlignment="0" applyProtection="0"/>
    <xf numFmtId="0" fontId="72" fillId="9" borderId="97" applyNumberFormat="0" applyAlignment="0" applyProtection="0"/>
    <xf numFmtId="0" fontId="72" fillId="9" borderId="97" applyNumberFormat="0" applyAlignment="0" applyProtection="0"/>
    <xf numFmtId="189" fontId="145" fillId="9" borderId="97" applyNumberFormat="0" applyAlignment="0" applyProtection="0"/>
    <xf numFmtId="0" fontId="145" fillId="9" borderId="97" applyNumberFormat="0" applyAlignment="0" applyProtection="0"/>
    <xf numFmtId="0" fontId="212" fillId="9" borderId="97" applyNumberFormat="0" applyAlignment="0" applyProtection="0"/>
    <xf numFmtId="0" fontId="206" fillId="0" borderId="0" applyNumberFormat="0" applyFill="0" applyBorder="0" applyAlignment="0" applyProtection="0"/>
    <xf numFmtId="0" fontId="177" fillId="0" borderId="0">
      <protection locked="0"/>
    </xf>
    <xf numFmtId="0" fontId="177" fillId="0" borderId="0">
      <protection locked="0"/>
    </xf>
    <xf numFmtId="0" fontId="83" fillId="0" borderId="22" applyNumberFormat="0" applyFill="0" applyAlignment="0" applyProtection="0"/>
    <xf numFmtId="0" fontId="84" fillId="0" borderId="23" applyNumberFormat="0" applyFill="0" applyAlignment="0" applyProtection="0"/>
    <xf numFmtId="0" fontId="73" fillId="0" borderId="24" applyNumberFormat="0" applyFill="0" applyAlignment="0" applyProtection="0"/>
    <xf numFmtId="0" fontId="177" fillId="0" borderId="0">
      <protection locked="0"/>
    </xf>
    <xf numFmtId="0" fontId="177" fillId="0" borderId="0">
      <protection locked="0"/>
    </xf>
    <xf numFmtId="0" fontId="77" fillId="0" borderId="0" applyNumberFormat="0" applyFill="0" applyBorder="0" applyAlignment="0" applyProtection="0">
      <alignment vertical="top"/>
      <protection locked="0"/>
    </xf>
    <xf numFmtId="189" fontId="72" fillId="9" borderId="97" applyNumberFormat="0" applyAlignment="0" applyProtection="0"/>
    <xf numFmtId="189" fontId="72" fillId="9" borderId="97" applyNumberFormat="0" applyAlignment="0" applyProtection="0"/>
    <xf numFmtId="0" fontId="182" fillId="9" borderId="97" applyNumberFormat="0" applyAlignment="0" applyProtection="0"/>
    <xf numFmtId="0" fontId="72" fillId="9" borderId="97" applyNumberFormat="0" applyAlignment="0" applyProtection="0"/>
    <xf numFmtId="189" fontId="72" fillId="9" borderId="97" applyNumberFormat="0" applyAlignment="0" applyProtection="0"/>
    <xf numFmtId="0" fontId="72" fillId="9" borderId="97" applyNumberFormat="0" applyAlignment="0" applyProtection="0"/>
    <xf numFmtId="189" fontId="72" fillId="9" borderId="97" applyNumberFormat="0" applyAlignment="0" applyProtection="0"/>
    <xf numFmtId="189" fontId="72" fillId="9" borderId="97" applyNumberFormat="0" applyAlignment="0" applyProtection="0"/>
    <xf numFmtId="0" fontId="72" fillId="9" borderId="97" applyNumberFormat="0" applyAlignment="0" applyProtection="0"/>
    <xf numFmtId="189" fontId="72" fillId="9" borderId="97" applyNumberFormat="0" applyAlignment="0" applyProtection="0"/>
    <xf numFmtId="189" fontId="72" fillId="9" borderId="97" applyNumberFormat="0" applyAlignment="0" applyProtection="0"/>
    <xf numFmtId="189" fontId="72" fillId="9" borderId="97" applyNumberFormat="0" applyAlignment="0" applyProtection="0"/>
    <xf numFmtId="0" fontId="80" fillId="16"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0" fontId="134" fillId="0" borderId="0"/>
    <xf numFmtId="0" fontId="134" fillId="0" borderId="0"/>
    <xf numFmtId="0" fontId="134" fillId="0" borderId="0"/>
    <xf numFmtId="0" fontId="134" fillId="0" borderId="0"/>
    <xf numFmtId="0" fontId="134" fillId="0" borderId="0"/>
    <xf numFmtId="0" fontId="177" fillId="0" borderId="0">
      <protection locked="0"/>
    </xf>
    <xf numFmtId="0" fontId="177" fillId="0" borderId="0">
      <protection locked="0"/>
    </xf>
    <xf numFmtId="0" fontId="11" fillId="0" borderId="0"/>
    <xf numFmtId="0" fontId="20" fillId="11" borderId="98" applyNumberFormat="0" applyFont="0" applyAlignment="0" applyProtection="0"/>
    <xf numFmtId="0" fontId="62"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0" fontId="161"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0" fontId="14" fillId="11" borderId="98" applyNumberFormat="0" applyFont="0" applyAlignment="0" applyProtection="0"/>
    <xf numFmtId="189" fontId="14" fillId="11" borderId="98" applyNumberFormat="0" applyFont="0" applyAlignment="0" applyProtection="0"/>
    <xf numFmtId="189" fontId="14" fillId="11" borderId="98" applyNumberFormat="0" applyFont="0" applyAlignment="0" applyProtection="0"/>
    <xf numFmtId="189" fontId="155" fillId="15" borderId="99" applyNumberFormat="0" applyAlignment="0" applyProtection="0"/>
    <xf numFmtId="189" fontId="155" fillId="15" borderId="99" applyNumberFormat="0" applyAlignment="0" applyProtection="0"/>
    <xf numFmtId="0" fontId="207" fillId="15" borderId="99" applyNumberFormat="0" applyAlignment="0" applyProtection="0"/>
    <xf numFmtId="0" fontId="165" fillId="15" borderId="99" applyNumberFormat="0" applyAlignment="0" applyProtection="0"/>
    <xf numFmtId="0" fontId="67" fillId="15" borderId="99" applyNumberFormat="0" applyAlignment="0" applyProtection="0"/>
    <xf numFmtId="189" fontId="155" fillId="15" borderId="99" applyNumberFormat="0" applyAlignment="0" applyProtection="0"/>
    <xf numFmtId="189" fontId="155" fillId="15" borderId="99" applyNumberFormat="0" applyAlignment="0" applyProtection="0"/>
    <xf numFmtId="189" fontId="155" fillId="15" borderId="99" applyNumberFormat="0" applyAlignment="0" applyProtection="0"/>
    <xf numFmtId="0" fontId="155" fillId="15" borderId="99" applyNumberFormat="0" applyAlignment="0" applyProtection="0"/>
    <xf numFmtId="189" fontId="155" fillId="15" borderId="99" applyNumberFormat="0" applyAlignment="0" applyProtection="0"/>
    <xf numFmtId="189" fontId="155" fillId="15" borderId="99" applyNumberFormat="0" applyAlignment="0" applyProtection="0"/>
    <xf numFmtId="189" fontId="155" fillId="15" borderId="99" applyNumberFormat="0" applyAlignment="0" applyProtection="0"/>
    <xf numFmtId="198" fontId="178" fillId="0" borderId="0">
      <protection locked="0"/>
    </xf>
    <xf numFmtId="0" fontId="13" fillId="73" borderId="0" applyNumberFormat="0" applyBorder="0" applyAlignment="0" applyProtection="0"/>
    <xf numFmtId="0" fontId="11" fillId="72" borderId="0" applyNumberFormat="0" applyBorder="0" applyAlignment="0" applyProtection="0"/>
    <xf numFmtId="0" fontId="11" fillId="71" borderId="0" applyNumberFormat="0" applyBorder="0" applyAlignment="0" applyProtection="0"/>
    <xf numFmtId="0" fontId="13" fillId="70" borderId="0" applyNumberFormat="0" applyBorder="0" applyAlignment="0" applyProtection="0"/>
    <xf numFmtId="0" fontId="13" fillId="69" borderId="0" applyNumberFormat="0" applyBorder="0" applyAlignment="0" applyProtection="0"/>
    <xf numFmtId="0" fontId="11" fillId="68" borderId="0" applyNumberFormat="0" applyBorder="0" applyAlignment="0" applyProtection="0"/>
    <xf numFmtId="0" fontId="11" fillId="67" borderId="0" applyNumberFormat="0" applyBorder="0" applyAlignment="0" applyProtection="0"/>
    <xf numFmtId="0" fontId="13" fillId="66" borderId="0" applyNumberFormat="0" applyBorder="0" applyAlignment="0" applyProtection="0"/>
    <xf numFmtId="0" fontId="13" fillId="65" borderId="0" applyNumberFormat="0" applyBorder="0" applyAlignment="0" applyProtection="0"/>
    <xf numFmtId="0" fontId="67" fillId="15" borderId="99" applyNumberFormat="0" applyAlignment="0" applyProtection="0"/>
    <xf numFmtId="0" fontId="67" fillId="15" borderId="99" applyNumberFormat="0" applyAlignment="0" applyProtection="0"/>
    <xf numFmtId="0" fontId="165" fillId="15" borderId="99" applyNumberFormat="0" applyAlignment="0" applyProtection="0"/>
    <xf numFmtId="0" fontId="11" fillId="64" borderId="0" applyNumberFormat="0" applyBorder="0" applyAlignment="0" applyProtection="0"/>
    <xf numFmtId="0" fontId="11" fillId="63" borderId="0" applyNumberFormat="0" applyBorder="0" applyAlignment="0" applyProtection="0"/>
    <xf numFmtId="0" fontId="13" fillId="62" borderId="0" applyNumberFormat="0" applyBorder="0" applyAlignment="0" applyProtection="0"/>
    <xf numFmtId="0" fontId="13" fillId="61" borderId="0" applyNumberFormat="0" applyBorder="0" applyAlignment="0" applyProtection="0"/>
    <xf numFmtId="0" fontId="11" fillId="60" borderId="0" applyNumberFormat="0" applyBorder="0" applyAlignment="0" applyProtection="0"/>
    <xf numFmtId="0" fontId="11" fillId="59" borderId="0" applyNumberFormat="0" applyBorder="0" applyAlignment="0" applyProtection="0"/>
    <xf numFmtId="0" fontId="13" fillId="58" borderId="0" applyNumberFormat="0" applyBorder="0" applyAlignment="0" applyProtection="0"/>
    <xf numFmtId="0" fontId="13" fillId="57" borderId="0" applyNumberFormat="0" applyBorder="0" applyAlignment="0" applyProtection="0"/>
    <xf numFmtId="0" fontId="213" fillId="0" borderId="0" applyNumberFormat="0" applyFill="0" applyBorder="0" applyAlignment="0" applyProtection="0"/>
    <xf numFmtId="0" fontId="11" fillId="56" borderId="0" applyNumberFormat="0" applyBorder="0" applyAlignment="0" applyProtection="0"/>
    <xf numFmtId="0" fontId="11" fillId="55" borderId="0" applyNumberFormat="0" applyBorder="0" applyAlignment="0" applyProtection="0"/>
    <xf numFmtId="0" fontId="13" fillId="54" borderId="0" applyNumberFormat="0" applyBorder="0" applyAlignment="0" applyProtection="0"/>
    <xf numFmtId="0" fontId="13" fillId="53" borderId="0" applyNumberFormat="0" applyBorder="0" applyAlignment="0" applyProtection="0"/>
    <xf numFmtId="0" fontId="11" fillId="52" borderId="0" applyNumberFormat="0" applyBorder="0" applyAlignment="0" applyProtection="0"/>
    <xf numFmtId="0" fontId="86" fillId="0" borderId="0" applyNumberFormat="0" applyFill="0" applyBorder="0" applyAlignment="0" applyProtection="0"/>
    <xf numFmtId="0" fontId="11" fillId="51" borderId="0" applyNumberFormat="0" applyBorder="0" applyAlignment="0" applyProtection="0"/>
    <xf numFmtId="0" fontId="13" fillId="50" borderId="0" applyNumberFormat="0" applyBorder="0" applyAlignment="0" applyProtection="0"/>
    <xf numFmtId="0" fontId="202" fillId="0" borderId="92" applyNumberFormat="0" applyFill="0" applyAlignment="0" applyProtection="0"/>
    <xf numFmtId="0" fontId="201" fillId="0" borderId="0" applyNumberFormat="0" applyFill="0" applyBorder="0" applyAlignment="0" applyProtection="0"/>
    <xf numFmtId="0" fontId="11" fillId="49" borderId="91" applyNumberFormat="0" applyFont="0" applyAlignment="0" applyProtection="0"/>
    <xf numFmtId="0" fontId="175" fillId="0" borderId="0" applyNumberFormat="0" applyFill="0" applyBorder="0" applyAlignment="0" applyProtection="0"/>
    <xf numFmtId="0" fontId="12" fillId="48" borderId="90" applyNumberFormat="0" applyAlignment="0" applyProtection="0"/>
    <xf numFmtId="0" fontId="200" fillId="0" borderId="89" applyNumberFormat="0" applyFill="0" applyAlignment="0" applyProtection="0"/>
    <xf numFmtId="0" fontId="199" fillId="47" borderId="87" applyNumberFormat="0" applyAlignment="0" applyProtection="0"/>
    <xf numFmtId="0" fontId="198" fillId="47" borderId="88" applyNumberFormat="0" applyAlignment="0" applyProtection="0"/>
    <xf numFmtId="0" fontId="197" fillId="46" borderId="87" applyNumberFormat="0" applyAlignment="0" applyProtection="0"/>
    <xf numFmtId="0" fontId="196" fillId="45" borderId="0" applyNumberFormat="0" applyBorder="0" applyAlignment="0" applyProtection="0"/>
    <xf numFmtId="0" fontId="195" fillId="44" borderId="0" applyNumberFormat="0" applyBorder="0" applyAlignment="0" applyProtection="0"/>
    <xf numFmtId="0" fontId="194" fillId="43" borderId="0" applyNumberFormat="0" applyBorder="0" applyAlignment="0" applyProtection="0"/>
    <xf numFmtId="0" fontId="193" fillId="0" borderId="0" applyNumberFormat="0" applyFill="0" applyBorder="0" applyAlignment="0" applyProtection="0"/>
    <xf numFmtId="0" fontId="193" fillId="0" borderId="86" applyNumberFormat="0" applyFill="0" applyAlignment="0" applyProtection="0"/>
    <xf numFmtId="0" fontId="192" fillId="0" borderId="85" applyNumberFormat="0" applyFill="0" applyAlignment="0" applyProtection="0"/>
    <xf numFmtId="0" fontId="191" fillId="0" borderId="84" applyNumberFormat="0" applyFill="0" applyAlignment="0" applyProtection="0"/>
    <xf numFmtId="0" fontId="133" fillId="0" borderId="0" applyNumberFormat="0" applyFill="0" applyBorder="0" applyAlignment="0" applyProtection="0"/>
    <xf numFmtId="0" fontId="11" fillId="0" borderId="0"/>
    <xf numFmtId="0" fontId="74" fillId="0" borderId="100" applyNumberFormat="0" applyFill="0" applyAlignment="0" applyProtection="0"/>
    <xf numFmtId="0" fontId="74" fillId="0" borderId="100" applyNumberFormat="0" applyFill="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14" fillId="0" borderId="0"/>
    <xf numFmtId="0" fontId="2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1" fillId="0" borderId="0"/>
    <xf numFmtId="0" fontId="11" fillId="0" borderId="0"/>
    <xf numFmtId="0" fontId="214" fillId="0" borderId="0"/>
    <xf numFmtId="0" fontId="224" fillId="0" borderId="0"/>
    <xf numFmtId="189" fontId="85" fillId="4" borderId="0" applyNumberFormat="0" applyBorder="0" applyAlignment="0" applyProtection="0"/>
    <xf numFmtId="189" fontId="85" fillId="5" borderId="0" applyNumberFormat="0" applyBorder="0" applyAlignment="0" applyProtection="0"/>
    <xf numFmtId="189" fontId="85" fillId="6" borderId="0" applyNumberFormat="0" applyBorder="0" applyAlignment="0" applyProtection="0"/>
    <xf numFmtId="189" fontId="85" fillId="7" borderId="0" applyNumberFormat="0" applyBorder="0" applyAlignment="0" applyProtection="0"/>
    <xf numFmtId="189" fontId="85" fillId="8"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189" fontId="9" fillId="11" borderId="0" applyNumberFormat="0" applyBorder="0" applyAlignment="0" applyProtection="0"/>
    <xf numFmtId="0" fontId="9" fillId="11" borderId="0" applyNumberFormat="0" applyBorder="0" applyAlignment="0" applyProtection="0"/>
    <xf numFmtId="189" fontId="9" fillId="11" borderId="0" applyNumberFormat="0" applyBorder="0" applyAlignment="0" applyProtection="0"/>
    <xf numFmtId="189" fontId="85" fillId="12" borderId="0" applyNumberFormat="0" applyBorder="0" applyAlignment="0" applyProtection="0"/>
    <xf numFmtId="189" fontId="85" fillId="10" borderId="0" applyNumberFormat="0" applyBorder="0" applyAlignment="0" applyProtection="0"/>
    <xf numFmtId="189" fontId="85" fillId="13" borderId="0" applyNumberFormat="0" applyBorder="0" applyAlignment="0" applyProtection="0"/>
    <xf numFmtId="189" fontId="85" fillId="7" borderId="0" applyNumberFormat="0" applyBorder="0" applyAlignment="0" applyProtection="0"/>
    <xf numFmtId="189" fontId="85" fillId="12" borderId="0" applyNumberFormat="0" applyBorder="0" applyAlignment="0" applyProtection="0"/>
    <xf numFmtId="189" fontId="85" fillId="14" borderId="0" applyNumberFormat="0" applyBorder="0" applyAlignment="0" applyProtection="0"/>
    <xf numFmtId="189" fontId="139" fillId="17" borderId="0" applyNumberFormat="0" applyBorder="0" applyAlignment="0" applyProtection="0"/>
    <xf numFmtId="189" fontId="139" fillId="10" borderId="0" applyNumberFormat="0" applyBorder="0" applyAlignment="0" applyProtection="0"/>
    <xf numFmtId="189" fontId="139" fillId="13"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0" borderId="0" applyNumberFormat="0" applyBorder="0" applyAlignment="0" applyProtection="0"/>
    <xf numFmtId="189" fontId="139" fillId="22" borderId="0" applyNumberFormat="0" applyBorder="0" applyAlignment="0" applyProtection="0"/>
    <xf numFmtId="189" fontId="139" fillId="23" borderId="0" applyNumberFormat="0" applyBorder="0" applyAlignment="0" applyProtection="0"/>
    <xf numFmtId="189" fontId="139" fillId="24" borderId="0" applyNumberFormat="0" applyBorder="0" applyAlignment="0" applyProtection="0"/>
    <xf numFmtId="189" fontId="139" fillId="18" borderId="0" applyNumberFormat="0" applyBorder="0" applyAlignment="0" applyProtection="0"/>
    <xf numFmtId="189" fontId="139" fillId="19" borderId="0" applyNumberFormat="0" applyBorder="0" applyAlignment="0" applyProtection="0"/>
    <xf numFmtId="189" fontId="139" fillId="21" borderId="0" applyNumberFormat="0" applyBorder="0" applyAlignment="0" applyProtection="0"/>
    <xf numFmtId="189" fontId="153" fillId="5" borderId="0" applyNumberFormat="0" applyBorder="0" applyAlignment="0" applyProtection="0"/>
    <xf numFmtId="189" fontId="141" fillId="15" borderId="97" applyNumberFormat="0" applyAlignment="0" applyProtection="0"/>
    <xf numFmtId="189" fontId="70" fillId="26" borderId="19" applyNumberFormat="0" applyAlignment="0" applyProtection="0"/>
    <xf numFmtId="189" fontId="156" fillId="0" borderId="0" applyNumberFormat="0" applyFill="0" applyBorder="0" applyAlignment="0" applyProtection="0"/>
    <xf numFmtId="0" fontId="135" fillId="0" borderId="0" applyNumberFormat="0" applyFill="0" applyBorder="0" applyAlignment="0" applyProtection="0"/>
    <xf numFmtId="189" fontId="135" fillId="0" borderId="0" applyNumberFormat="0" applyFill="0" applyBorder="0" applyAlignment="0" applyProtection="0"/>
    <xf numFmtId="189" fontId="69" fillId="6" borderId="0" applyNumberFormat="0" applyBorder="0" applyAlignment="0" applyProtection="0"/>
    <xf numFmtId="189" fontId="157" fillId="0" borderId="22" applyNumberFormat="0" applyFill="0" applyAlignment="0" applyProtection="0"/>
    <xf numFmtId="189" fontId="158" fillId="0" borderId="23" applyNumberFormat="0" applyFill="0" applyAlignment="0" applyProtection="0"/>
    <xf numFmtId="189" fontId="144" fillId="0" borderId="24" applyNumberFormat="0" applyFill="0" applyAlignment="0" applyProtection="0"/>
    <xf numFmtId="189" fontId="73" fillId="0" borderId="0" applyNumberFormat="0" applyFill="0" applyBorder="0" applyAlignment="0" applyProtection="0"/>
    <xf numFmtId="189" fontId="72" fillId="9" borderId="97" applyNumberFormat="0" applyAlignment="0" applyProtection="0"/>
    <xf numFmtId="189" fontId="71" fillId="0" borderId="20" applyNumberFormat="0" applyFill="0" applyAlignment="0" applyProtection="0"/>
    <xf numFmtId="189" fontId="80" fillId="16" borderId="0" applyNumberFormat="0" applyBorder="0" applyAlignment="0" applyProtection="0"/>
    <xf numFmtId="189" fontId="9" fillId="0" borderId="0"/>
    <xf numFmtId="189" fontId="9" fillId="0" borderId="0"/>
    <xf numFmtId="18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6" fillId="0" borderId="0"/>
    <xf numFmtId="0" fontId="6" fillId="0" borderId="0"/>
    <xf numFmtId="43" fontId="6" fillId="0" borderId="0" applyFont="0" applyFill="0" applyBorder="0" applyAlignment="0" applyProtection="0"/>
    <xf numFmtId="0" fontId="6"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xf numFmtId="0" fontId="214" fillId="0" borderId="0"/>
  </cellStyleXfs>
  <cellXfs count="1406">
    <xf numFmtId="0" fontId="0" fillId="0" borderId="0" xfId="0"/>
    <xf numFmtId="0" fontId="14" fillId="0" borderId="0" xfId="0" applyFont="1" applyFill="1" applyAlignment="1"/>
    <xf numFmtId="0" fontId="14" fillId="0" borderId="0" xfId="0" applyFont="1" applyFill="1"/>
    <xf numFmtId="1" fontId="15" fillId="0" borderId="1" xfId="0" quotePrefix="1" applyNumberFormat="1" applyFont="1" applyFill="1" applyBorder="1" applyAlignment="1">
      <alignment horizontal="left" vertical="top"/>
    </xf>
    <xf numFmtId="1" fontId="16" fillId="0" borderId="1" xfId="0" applyNumberFormat="1" applyFont="1" applyFill="1" applyBorder="1" applyAlignment="1">
      <alignment vertical="top"/>
    </xf>
    <xf numFmtId="1" fontId="16" fillId="0" borderId="1" xfId="0" quotePrefix="1" applyNumberFormat="1" applyFont="1" applyFill="1" applyBorder="1" applyAlignment="1">
      <alignment horizontal="right" vertical="top"/>
    </xf>
    <xf numFmtId="1" fontId="16" fillId="0" borderId="1" xfId="0" applyNumberFormat="1" applyFont="1" applyFill="1" applyBorder="1" applyAlignment="1">
      <alignment horizontal="right" vertical="top"/>
    </xf>
    <xf numFmtId="0" fontId="16" fillId="0" borderId="0" xfId="0" applyFont="1" applyFill="1" applyBorder="1"/>
    <xf numFmtId="1" fontId="16" fillId="0" borderId="0" xfId="0" applyNumberFormat="1" applyFont="1" applyFill="1" applyBorder="1"/>
    <xf numFmtId="1" fontId="16" fillId="0" borderId="0" xfId="0" applyNumberFormat="1" applyFont="1" applyFill="1" applyBorder="1" applyAlignment="1">
      <alignment horizontal="right"/>
    </xf>
    <xf numFmtId="49" fontId="16" fillId="0" borderId="0" xfId="0" applyNumberFormat="1" applyFont="1" applyFill="1" applyBorder="1" applyAlignment="1">
      <alignment horizontal="right"/>
    </xf>
    <xf numFmtId="0" fontId="18" fillId="0" borderId="0" xfId="0" applyFont="1" applyAlignment="1"/>
    <xf numFmtId="0" fontId="16" fillId="0" borderId="0" xfId="0" applyFont="1" applyFill="1"/>
    <xf numFmtId="1" fontId="15" fillId="0" borderId="0" xfId="0" quotePrefix="1" applyNumberFormat="1" applyFont="1" applyFill="1" applyAlignment="1">
      <alignment horizontal="centerContinuous"/>
    </xf>
    <xf numFmtId="1" fontId="16" fillId="0" borderId="0" xfId="0" applyNumberFormat="1" applyFont="1" applyFill="1" applyAlignment="1">
      <alignment horizontal="centerContinuous"/>
    </xf>
    <xf numFmtId="0" fontId="15" fillId="0" borderId="0" xfId="0" applyFont="1" applyFill="1" applyAlignment="1">
      <alignment horizontal="left"/>
    </xf>
    <xf numFmtId="1" fontId="15" fillId="0" borderId="0" xfId="0" applyNumberFormat="1" applyFont="1" applyFill="1" applyAlignment="1">
      <alignment horizontal="centerContinuous"/>
    </xf>
    <xf numFmtId="49" fontId="16" fillId="0" borderId="0" xfId="0" applyNumberFormat="1" applyFont="1" applyAlignment="1">
      <alignment horizontal="right"/>
    </xf>
    <xf numFmtId="49" fontId="16" fillId="0" borderId="0" xfId="0" applyNumberFormat="1" applyFont="1" applyFill="1" applyAlignment="1">
      <alignment horizontal="right"/>
    </xf>
    <xf numFmtId="1" fontId="15" fillId="0" borderId="0" xfId="0" applyNumberFormat="1" applyFont="1" applyFill="1" applyBorder="1" applyAlignment="1">
      <alignment horizontal="centerContinuous"/>
    </xf>
    <xf numFmtId="1" fontId="16" fillId="0" borderId="0" xfId="0" applyNumberFormat="1" applyFont="1" applyFill="1" applyBorder="1" applyAlignment="1">
      <alignment horizontal="centerContinuous"/>
    </xf>
    <xf numFmtId="0" fontId="19" fillId="0" borderId="0" xfId="0" quotePrefix="1" applyFont="1" applyFill="1" applyBorder="1" applyAlignment="1">
      <alignment horizontal="left"/>
    </xf>
    <xf numFmtId="0" fontId="16" fillId="0" borderId="0" xfId="0" applyFont="1"/>
    <xf numFmtId="0" fontId="16" fillId="0" borderId="0" xfId="0" applyFont="1" applyBorder="1"/>
    <xf numFmtId="0" fontId="16" fillId="0" borderId="2" xfId="0" applyFont="1" applyBorder="1"/>
    <xf numFmtId="165" fontId="16" fillId="0" borderId="2" xfId="0" applyNumberFormat="1" applyFont="1" applyFill="1" applyBorder="1" applyAlignment="1">
      <alignment horizontal="right"/>
    </xf>
    <xf numFmtId="166" fontId="16" fillId="0" borderId="2" xfId="0" applyNumberFormat="1" applyFont="1" applyFill="1" applyBorder="1" applyAlignment="1">
      <alignment horizontal="right"/>
    </xf>
    <xf numFmtId="49" fontId="16" fillId="0" borderId="2" xfId="0" applyNumberFormat="1" applyFont="1" applyFill="1" applyBorder="1" applyAlignment="1">
      <alignment horizontal="right"/>
    </xf>
    <xf numFmtId="1" fontId="15" fillId="0" borderId="0" xfId="0" applyNumberFormat="1" applyFont="1" applyFill="1" applyBorder="1" applyAlignment="1">
      <alignment horizontal="center"/>
    </xf>
    <xf numFmtId="1" fontId="16" fillId="0" borderId="0" xfId="0" applyNumberFormat="1" applyFont="1" applyFill="1"/>
    <xf numFmtId="0" fontId="16" fillId="0" borderId="0" xfId="0" applyFont="1" applyAlignment="1"/>
    <xf numFmtId="165" fontId="16" fillId="0" borderId="0" xfId="0" applyNumberFormat="1" applyFont="1" applyFill="1" applyBorder="1" applyAlignment="1">
      <alignment horizontal="right"/>
    </xf>
    <xf numFmtId="167" fontId="16" fillId="0" borderId="0" xfId="2" applyNumberFormat="1" applyFont="1" applyFill="1" applyBorder="1" applyAlignment="1">
      <alignment horizontal="right"/>
    </xf>
    <xf numFmtId="49" fontId="16" fillId="0" borderId="0" xfId="0" applyNumberFormat="1" applyFont="1" applyBorder="1" applyAlignment="1">
      <alignment horizontal="right"/>
    </xf>
    <xf numFmtId="0" fontId="21" fillId="0" borderId="0" xfId="0" quotePrefix="1" applyFont="1" applyFill="1" applyBorder="1" applyAlignment="1">
      <alignment horizontal="right"/>
    </xf>
    <xf numFmtId="1" fontId="16" fillId="0" borderId="2" xfId="0" applyNumberFormat="1" applyFont="1" applyFill="1" applyBorder="1"/>
    <xf numFmtId="167" fontId="16" fillId="0" borderId="2" xfId="2" applyNumberFormat="1" applyFont="1" applyFill="1" applyBorder="1" applyAlignment="1">
      <alignment horizontal="right"/>
    </xf>
    <xf numFmtId="0" fontId="16" fillId="0" borderId="3" xfId="0" applyFont="1" applyBorder="1"/>
    <xf numFmtId="1" fontId="16" fillId="0" borderId="3" xfId="0" applyNumberFormat="1" applyFont="1" applyFill="1" applyBorder="1"/>
    <xf numFmtId="165" fontId="16" fillId="0" borderId="3" xfId="0" applyNumberFormat="1" applyFont="1" applyFill="1" applyBorder="1" applyAlignment="1">
      <alignment horizontal="right"/>
    </xf>
    <xf numFmtId="167" fontId="16" fillId="0" borderId="3" xfId="2" applyNumberFormat="1" applyFont="1" applyFill="1" applyBorder="1" applyAlignment="1">
      <alignment horizontal="right"/>
    </xf>
    <xf numFmtId="49" fontId="16" fillId="0" borderId="3" xfId="0" applyNumberFormat="1" applyFont="1" applyFill="1" applyBorder="1" applyAlignment="1">
      <alignment horizontal="right"/>
    </xf>
    <xf numFmtId="165" fontId="15" fillId="0" borderId="3" xfId="0" applyNumberFormat="1" applyFont="1" applyFill="1" applyBorder="1" applyAlignment="1">
      <alignment horizontal="right"/>
    </xf>
    <xf numFmtId="165" fontId="15" fillId="0" borderId="0" xfId="0" applyNumberFormat="1" applyFont="1" applyFill="1" applyBorder="1" applyAlignment="1">
      <alignment horizontal="right"/>
    </xf>
    <xf numFmtId="0" fontId="16" fillId="0" borderId="0" xfId="0" quotePrefix="1" applyFont="1" applyFill="1" applyBorder="1" applyAlignment="1">
      <alignment horizontal="left" vertical="center"/>
    </xf>
    <xf numFmtId="165" fontId="16" fillId="0" borderId="0" xfId="0" applyNumberFormat="1" applyFont="1" applyFill="1" applyBorder="1" applyAlignment="1">
      <alignment horizontal="left"/>
    </xf>
    <xf numFmtId="165" fontId="15" fillId="0" borderId="2" xfId="0" applyNumberFormat="1" applyFont="1" applyFill="1" applyBorder="1" applyAlignment="1">
      <alignment horizontal="right"/>
    </xf>
    <xf numFmtId="167" fontId="15" fillId="0" borderId="2" xfId="2" applyNumberFormat="1" applyFont="1" applyFill="1" applyBorder="1" applyAlignment="1">
      <alignment horizontal="right"/>
    </xf>
    <xf numFmtId="0" fontId="22" fillId="0" borderId="0" xfId="0" applyFont="1" applyFill="1"/>
    <xf numFmtId="166" fontId="16" fillId="0" borderId="3" xfId="0" applyNumberFormat="1" applyFont="1" applyFill="1" applyBorder="1" applyAlignment="1">
      <alignment horizontal="right"/>
    </xf>
    <xf numFmtId="166" fontId="16" fillId="0" borderId="0" xfId="0" applyNumberFormat="1" applyFont="1" applyFill="1" applyBorder="1" applyAlignment="1">
      <alignment horizontal="right"/>
    </xf>
    <xf numFmtId="0" fontId="23" fillId="0" borderId="0" xfId="0" applyFont="1" applyFill="1"/>
    <xf numFmtId="0" fontId="24" fillId="0" borderId="0" xfId="0" applyFont="1" applyFill="1"/>
    <xf numFmtId="167" fontId="23" fillId="0" borderId="0" xfId="2" applyNumberFormat="1" applyFont="1" applyFill="1"/>
    <xf numFmtId="169" fontId="23" fillId="0" borderId="0" xfId="1" applyNumberFormat="1" applyFont="1" applyFill="1" applyBorder="1"/>
    <xf numFmtId="3" fontId="23" fillId="0" borderId="0" xfId="0" applyNumberFormat="1" applyFont="1" applyFill="1" applyBorder="1"/>
    <xf numFmtId="167" fontId="24" fillId="0" borderId="0" xfId="2" applyNumberFormat="1" applyFont="1" applyFill="1"/>
    <xf numFmtId="167" fontId="15" fillId="0" borderId="0" xfId="2" applyNumberFormat="1" applyFont="1" applyFill="1" applyBorder="1" applyAlignment="1">
      <alignment horizontal="right"/>
    </xf>
    <xf numFmtId="0" fontId="25" fillId="0" borderId="0" xfId="0" applyFont="1" applyFill="1"/>
    <xf numFmtId="165" fontId="26" fillId="0" borderId="0" xfId="0" applyNumberFormat="1" applyFont="1" applyFill="1" applyBorder="1" applyAlignment="1">
      <alignment horizontal="right"/>
    </xf>
    <xf numFmtId="169" fontId="24" fillId="0" borderId="0" xfId="1" applyNumberFormat="1" applyFont="1" applyFill="1"/>
    <xf numFmtId="1" fontId="15" fillId="0" borderId="0" xfId="0" applyNumberFormat="1" applyFont="1" applyFill="1" applyBorder="1" applyAlignment="1">
      <alignment horizontal="right" vertical="center"/>
    </xf>
    <xf numFmtId="0" fontId="16" fillId="0" borderId="0" xfId="0" quotePrefix="1" applyNumberFormat="1" applyFont="1" applyFill="1" applyBorder="1" applyAlignment="1">
      <alignment vertical="top" wrapText="1"/>
    </xf>
    <xf numFmtId="0" fontId="16" fillId="0" borderId="0" xfId="0" quotePrefix="1" applyNumberFormat="1" applyFont="1" applyFill="1" applyBorder="1" applyAlignment="1">
      <alignment horizontal="left" vertical="center"/>
    </xf>
    <xf numFmtId="0" fontId="14" fillId="0" borderId="0" xfId="0" applyFont="1" applyFill="1" applyBorder="1"/>
    <xf numFmtId="0" fontId="27" fillId="0" borderId="0" xfId="0" quotePrefix="1" applyNumberFormat="1" applyFont="1" applyFill="1" applyAlignment="1">
      <alignment vertical="top" wrapText="1"/>
    </xf>
    <xf numFmtId="0" fontId="22" fillId="0" borderId="0" xfId="0" applyFont="1" applyFill="1" applyBorder="1"/>
    <xf numFmtId="0" fontId="14" fillId="0" borderId="0" xfId="0" applyFont="1" applyFill="1" applyBorder="1" applyAlignment="1">
      <alignment horizontal="left" vertical="center"/>
    </xf>
    <xf numFmtId="0" fontId="20" fillId="0" borderId="0" xfId="0" quotePrefix="1" applyNumberFormat="1" applyFont="1" applyFill="1" applyAlignment="1">
      <alignment horizontal="left" vertical="center"/>
    </xf>
    <xf numFmtId="0" fontId="22" fillId="0" borderId="0" xfId="0" applyFont="1" applyFill="1" applyBorder="1" applyAlignment="1">
      <alignment horizontal="left" vertical="center"/>
    </xf>
    <xf numFmtId="3" fontId="14" fillId="0" borderId="0" xfId="0" applyNumberFormat="1" applyFont="1" applyFill="1" applyBorder="1" applyAlignment="1">
      <alignment horizontal="left" vertical="center"/>
    </xf>
    <xf numFmtId="167" fontId="14" fillId="0" borderId="0" xfId="2" applyNumberFormat="1" applyFont="1" applyFill="1" applyBorder="1" applyAlignment="1">
      <alignment horizontal="left" vertical="center"/>
    </xf>
    <xf numFmtId="0" fontId="29" fillId="0" borderId="0" xfId="0" applyNumberFormat="1" applyFont="1" applyFill="1" applyAlignment="1">
      <alignment horizontal="left" vertical="center"/>
    </xf>
    <xf numFmtId="0" fontId="29" fillId="0" borderId="0" xfId="0" applyNumberFormat="1" applyFont="1" applyFill="1" applyBorder="1" applyAlignment="1">
      <alignment horizontal="left" vertical="center"/>
    </xf>
    <xf numFmtId="167" fontId="23" fillId="0" borderId="0" xfId="2" applyNumberFormat="1" applyFont="1" applyFill="1" applyBorder="1"/>
    <xf numFmtId="3" fontId="14" fillId="0" borderId="0" xfId="0" applyNumberFormat="1" applyFont="1" applyFill="1" applyBorder="1" applyAlignment="1">
      <alignment horizontal="center" vertical="center"/>
    </xf>
    <xf numFmtId="167" fontId="14" fillId="0" borderId="0" xfId="2" applyNumberFormat="1" applyFont="1" applyFill="1" applyBorder="1" applyAlignment="1">
      <alignment horizontal="center" vertical="center"/>
    </xf>
    <xf numFmtId="0" fontId="14" fillId="0" borderId="0" xfId="0" quotePrefix="1" applyFont="1" applyFill="1" applyBorder="1" applyAlignment="1">
      <alignment horizontal="left"/>
    </xf>
    <xf numFmtId="10" fontId="14" fillId="0" borderId="0" xfId="0" applyNumberFormat="1" applyFont="1" applyFill="1" applyBorder="1" applyAlignment="1">
      <alignment horizontal="left" vertical="center"/>
    </xf>
    <xf numFmtId="0" fontId="16" fillId="0" borderId="0" xfId="0" quotePrefix="1" applyNumberFormat="1" applyFont="1" applyFill="1" applyBorder="1" applyAlignment="1">
      <alignment vertical="center" wrapText="1"/>
    </xf>
    <xf numFmtId="1" fontId="15" fillId="0" borderId="0" xfId="0" applyNumberFormat="1" applyFont="1" applyFill="1" applyBorder="1" applyAlignment="1">
      <alignment horizontal="left"/>
    </xf>
    <xf numFmtId="0" fontId="30" fillId="0" borderId="0" xfId="0" applyFont="1"/>
    <xf numFmtId="0" fontId="16" fillId="0" borderId="0" xfId="0" quotePrefix="1" applyFont="1" applyFill="1" applyBorder="1" applyAlignment="1">
      <alignment horizontal="left"/>
    </xf>
    <xf numFmtId="0" fontId="16" fillId="0" borderId="0" xfId="0" quotePrefix="1" applyNumberFormat="1" applyFont="1" applyFill="1" applyAlignment="1">
      <alignment vertical="top" wrapText="1"/>
    </xf>
    <xf numFmtId="49" fontId="16" fillId="0" borderId="0" xfId="0" quotePrefix="1" applyNumberFormat="1" applyFont="1" applyFill="1" applyAlignment="1">
      <alignment horizontal="right" vertical="top" wrapText="1"/>
    </xf>
    <xf numFmtId="0" fontId="20" fillId="0" borderId="0" xfId="0" quotePrefix="1" applyNumberFormat="1" applyFont="1" applyFill="1" applyAlignment="1">
      <alignment vertical="top" wrapText="1"/>
    </xf>
    <xf numFmtId="0" fontId="31" fillId="0" borderId="0" xfId="0" applyFont="1" applyFill="1" applyBorder="1"/>
    <xf numFmtId="0" fontId="32" fillId="0" borderId="0" xfId="0" applyFont="1" applyFill="1" applyBorder="1"/>
    <xf numFmtId="0" fontId="15" fillId="0" borderId="0" xfId="0" quotePrefix="1" applyFont="1" applyFill="1" applyBorder="1" applyAlignment="1">
      <alignment horizontal="left" vertical="center"/>
    </xf>
    <xf numFmtId="0" fontId="30" fillId="0" borderId="0" xfId="0" applyFont="1" applyFill="1" applyBorder="1"/>
    <xf numFmtId="0" fontId="15" fillId="0" borderId="0" xfId="0" applyFont="1" applyBorder="1" applyAlignment="1"/>
    <xf numFmtId="1" fontId="28" fillId="0" borderId="0" xfId="0" quotePrefix="1" applyNumberFormat="1" applyFont="1" applyFill="1" applyBorder="1" applyAlignment="1">
      <alignment horizontal="right" vertical="top"/>
    </xf>
    <xf numFmtId="49" fontId="28" fillId="0" borderId="0" xfId="0" quotePrefix="1" applyNumberFormat="1" applyFont="1" applyFill="1" applyBorder="1" applyAlignment="1">
      <alignment horizontal="right" vertical="top"/>
    </xf>
    <xf numFmtId="0" fontId="20" fillId="0" borderId="0" xfId="3" applyFont="1" applyFill="1" applyAlignment="1">
      <alignment horizontal="left"/>
    </xf>
    <xf numFmtId="0" fontId="15" fillId="0" borderId="0" xfId="0" quotePrefix="1" applyFont="1" applyFill="1" applyBorder="1" applyAlignment="1">
      <alignment horizontal="left"/>
    </xf>
    <xf numFmtId="1" fontId="28" fillId="0" borderId="0" xfId="0" applyNumberFormat="1" applyFont="1" applyFill="1" applyBorder="1" applyAlignment="1">
      <alignment horizontal="right" vertical="top"/>
    </xf>
    <xf numFmtId="49" fontId="28" fillId="0" borderId="0" xfId="0" applyNumberFormat="1" applyFont="1" applyFill="1" applyBorder="1" applyAlignment="1">
      <alignment horizontal="right" vertical="top"/>
    </xf>
    <xf numFmtId="0" fontId="16" fillId="0" borderId="0" xfId="0" quotePrefix="1" applyFont="1" applyFill="1" applyBorder="1" applyAlignment="1">
      <alignment horizontal="left" vertical="top"/>
    </xf>
    <xf numFmtId="17" fontId="16" fillId="0" borderId="0" xfId="0" applyNumberFormat="1" applyFont="1" applyFill="1" applyBorder="1" applyAlignment="1">
      <alignment horizontal="right" wrapText="1"/>
    </xf>
    <xf numFmtId="49" fontId="16" fillId="0" borderId="0" xfId="0" applyNumberFormat="1" applyFont="1" applyFill="1" applyBorder="1" applyAlignment="1">
      <alignment horizontal="right" wrapText="1"/>
    </xf>
    <xf numFmtId="0" fontId="16" fillId="0" borderId="0" xfId="0" applyFont="1" applyFill="1" applyBorder="1" applyAlignment="1">
      <alignment horizontal="left" vertical="top"/>
    </xf>
    <xf numFmtId="0" fontId="15" fillId="0" borderId="0" xfId="0" applyFont="1" applyFill="1" applyBorder="1" applyAlignment="1">
      <alignment horizontal="left"/>
    </xf>
    <xf numFmtId="1" fontId="15" fillId="0" borderId="0" xfId="0" applyNumberFormat="1" applyFont="1" applyFill="1" applyBorder="1" applyAlignment="1">
      <alignment horizontal="right"/>
    </xf>
    <xf numFmtId="1" fontId="28" fillId="0" borderId="0" xfId="0" applyNumberFormat="1" applyFont="1" applyFill="1" applyBorder="1" applyAlignment="1">
      <alignment horizontal="right"/>
    </xf>
    <xf numFmtId="1" fontId="16" fillId="0" borderId="0" xfId="0" applyNumberFormat="1" applyFont="1" applyFill="1" applyBorder="1" applyAlignment="1">
      <alignment horizontal="centerContinuous" vertical="top"/>
    </xf>
    <xf numFmtId="1" fontId="16" fillId="0" borderId="0" xfId="0" quotePrefix="1" applyNumberFormat="1" applyFont="1" applyFill="1" applyBorder="1" applyAlignment="1">
      <alignment horizontal="right"/>
    </xf>
    <xf numFmtId="0" fontId="16" fillId="0" borderId="0" xfId="0" applyFont="1" applyBorder="1" applyAlignment="1">
      <alignment wrapText="1"/>
    </xf>
    <xf numFmtId="0" fontId="15" fillId="0" borderId="0" xfId="0" applyFont="1" applyFill="1" applyBorder="1"/>
    <xf numFmtId="49" fontId="16" fillId="0" borderId="0" xfId="0" applyNumberFormat="1" applyFont="1" applyFill="1" applyBorder="1" applyAlignment="1">
      <alignment horizontal="right" vertical="center"/>
    </xf>
    <xf numFmtId="0" fontId="16" fillId="0" borderId="0" xfId="0" quotePrefix="1" applyFont="1" applyFill="1" applyBorder="1"/>
    <xf numFmtId="0" fontId="16" fillId="0" borderId="0" xfId="0" quotePrefix="1" applyFont="1" applyFill="1" applyAlignment="1">
      <alignment horizontal="left"/>
    </xf>
    <xf numFmtId="9" fontId="14" fillId="0" borderId="0" xfId="2" applyFont="1" applyFill="1" applyBorder="1"/>
    <xf numFmtId="0" fontId="14" fillId="0" borderId="0" xfId="0" applyFont="1" applyAlignment="1">
      <alignment wrapText="1"/>
    </xf>
    <xf numFmtId="0" fontId="24" fillId="0" borderId="0" xfId="0" quotePrefix="1" applyFont="1" applyFill="1" applyBorder="1" applyAlignment="1">
      <alignment horizontal="left"/>
    </xf>
    <xf numFmtId="165" fontId="23" fillId="0" borderId="0" xfId="0" applyNumberFormat="1" applyFont="1" applyFill="1" applyBorder="1" applyAlignment="1">
      <alignment horizontal="right"/>
    </xf>
    <xf numFmtId="49" fontId="16" fillId="0" borderId="0" xfId="0" applyNumberFormat="1" applyFont="1" applyBorder="1" applyAlignment="1">
      <alignment horizontal="right" wrapText="1"/>
    </xf>
    <xf numFmtId="0" fontId="16" fillId="0" borderId="0" xfId="0" applyFont="1" applyAlignment="1">
      <alignment wrapText="1"/>
    </xf>
    <xf numFmtId="49" fontId="16" fillId="0" borderId="0" xfId="0" applyNumberFormat="1" applyFont="1" applyAlignment="1">
      <alignment horizontal="right" wrapText="1"/>
    </xf>
    <xf numFmtId="0" fontId="16" fillId="0" borderId="0" xfId="0" applyFont="1" applyFill="1" applyAlignment="1">
      <alignment vertical="center"/>
    </xf>
    <xf numFmtId="0" fontId="16" fillId="2" borderId="1" xfId="0" applyFont="1" applyFill="1" applyBorder="1"/>
    <xf numFmtId="0" fontId="16" fillId="2" borderId="0" xfId="0" applyFont="1" applyFill="1" applyBorder="1"/>
    <xf numFmtId="0" fontId="15" fillId="2" borderId="0" xfId="0" quotePrefix="1" applyFont="1" applyFill="1" applyBorder="1"/>
    <xf numFmtId="0" fontId="33" fillId="2" borderId="0" xfId="0" applyFont="1" applyFill="1" applyBorder="1" applyAlignment="1">
      <alignment vertical="center"/>
    </xf>
    <xf numFmtId="0" fontId="16" fillId="2" borderId="0" xfId="0" applyFont="1" applyFill="1" applyBorder="1" applyAlignment="1">
      <alignment wrapText="1"/>
    </xf>
    <xf numFmtId="0" fontId="15" fillId="2" borderId="0" xfId="0" applyFont="1" applyFill="1" applyBorder="1" applyAlignment="1">
      <alignment wrapText="1"/>
    </xf>
    <xf numFmtId="0" fontId="15" fillId="2" borderId="0" xfId="0" applyFont="1" applyFill="1" applyBorder="1" applyAlignment="1"/>
    <xf numFmtId="0" fontId="37" fillId="2" borderId="0" xfId="0" applyFont="1" applyFill="1" applyBorder="1" applyAlignment="1">
      <alignment horizontal="center" vertical="center"/>
    </xf>
    <xf numFmtId="0" fontId="16" fillId="2" borderId="0" xfId="0" applyFont="1" applyFill="1" applyBorder="1" applyAlignment="1"/>
    <xf numFmtId="0" fontId="16" fillId="2" borderId="0" xfId="0" quotePrefix="1" applyFont="1" applyFill="1" applyBorder="1" applyAlignment="1">
      <alignment horizontal="right"/>
    </xf>
    <xf numFmtId="0" fontId="39" fillId="2" borderId="0" xfId="0" quotePrefix="1" applyFont="1" applyFill="1" applyBorder="1" applyAlignment="1">
      <alignment horizontal="left" vertical="center" indent="1"/>
    </xf>
    <xf numFmtId="0" fontId="36" fillId="2" borderId="0" xfId="0" quotePrefix="1" applyNumberFormat="1" applyFont="1" applyFill="1" applyBorder="1" applyAlignment="1">
      <alignment vertical="justify" wrapText="1"/>
    </xf>
    <xf numFmtId="0" fontId="40" fillId="2" borderId="0" xfId="0" applyFont="1" applyFill="1" applyBorder="1"/>
    <xf numFmtId="0" fontId="36" fillId="2" borderId="0" xfId="0" applyFont="1" applyFill="1" applyBorder="1"/>
    <xf numFmtId="0" fontId="28" fillId="2" borderId="0" xfId="0" applyFont="1" applyFill="1" applyBorder="1" applyAlignment="1">
      <alignment horizontal="left" vertical="top" wrapText="1"/>
    </xf>
    <xf numFmtId="0" fontId="41" fillId="2" borderId="0" xfId="0" applyFont="1" applyFill="1" applyBorder="1" applyAlignment="1">
      <alignment horizontal="left" vertical="top" wrapText="1"/>
    </xf>
    <xf numFmtId="0" fontId="42" fillId="2" borderId="0" xfId="0" applyFont="1" applyFill="1" applyBorder="1" applyAlignment="1">
      <alignment horizontal="left" vertical="top" wrapText="1"/>
    </xf>
    <xf numFmtId="0" fontId="14" fillId="2" borderId="0" xfId="0" applyFont="1" applyFill="1" applyBorder="1"/>
    <xf numFmtId="0" fontId="36" fillId="2" borderId="0" xfId="0" applyFont="1" applyFill="1" applyBorder="1" applyAlignment="1">
      <alignment horizontal="center" vertical="center"/>
    </xf>
    <xf numFmtId="0" fontId="22" fillId="0" borderId="1" xfId="0" applyNumberFormat="1" applyFont="1" applyFill="1" applyBorder="1"/>
    <xf numFmtId="0" fontId="14" fillId="0" borderId="0" xfId="0" applyNumberFormat="1" applyFont="1" applyFill="1"/>
    <xf numFmtId="0" fontId="14" fillId="0" borderId="0" xfId="0" applyNumberFormat="1" applyFont="1" applyFill="1" applyBorder="1"/>
    <xf numFmtId="0" fontId="14" fillId="0" borderId="0" xfId="0" applyNumberFormat="1" applyFont="1" applyFill="1" applyBorder="1" applyAlignment="1">
      <alignment horizontal="right"/>
    </xf>
    <xf numFmtId="0" fontId="43" fillId="0" borderId="0" xfId="0" applyNumberFormat="1" applyFont="1" applyFill="1" applyAlignment="1">
      <alignment horizontal="centerContinuous"/>
    </xf>
    <xf numFmtId="0" fontId="46" fillId="0" borderId="0" xfId="0" applyNumberFormat="1" applyFont="1" applyFill="1" applyBorder="1" applyAlignment="1">
      <alignment horizontal="centerContinuous"/>
    </xf>
    <xf numFmtId="0" fontId="50" fillId="0" borderId="0" xfId="0" applyNumberFormat="1" applyFont="1" applyFill="1" applyBorder="1" applyAlignment="1">
      <alignment horizontal="right" vertical="top"/>
    </xf>
    <xf numFmtId="0" fontId="14" fillId="0" borderId="0" xfId="0" applyNumberFormat="1" applyFont="1" applyFill="1" applyBorder="1" applyAlignment="1">
      <alignment horizontal="right" wrapText="1"/>
    </xf>
    <xf numFmtId="0" fontId="27" fillId="0" borderId="0" xfId="0" applyNumberFormat="1" applyFont="1" applyFill="1" applyBorder="1" applyAlignment="1">
      <alignment horizontal="right"/>
    </xf>
    <xf numFmtId="0" fontId="36" fillId="0" borderId="0" xfId="0" quotePrefix="1" applyNumberFormat="1" applyFont="1" applyFill="1" applyBorder="1" applyAlignment="1">
      <alignment horizontal="left" indent="1"/>
    </xf>
    <xf numFmtId="172" fontId="51" fillId="0" borderId="0" xfId="0" applyNumberFormat="1" applyFont="1" applyFill="1" applyBorder="1" applyAlignment="1">
      <alignment horizontal="right"/>
    </xf>
    <xf numFmtId="0" fontId="23" fillId="0" borderId="0" xfId="2" applyNumberFormat="1" applyFont="1" applyFill="1" applyBorder="1" applyAlignment="1">
      <alignment horizontal="right"/>
    </xf>
    <xf numFmtId="0" fontId="36" fillId="0" borderId="0" xfId="0" quotePrefix="1" applyNumberFormat="1" applyFont="1" applyFill="1" applyBorder="1" applyAlignment="1">
      <alignment horizontal="left" vertical="center" indent="1"/>
    </xf>
    <xf numFmtId="172" fontId="51" fillId="0" borderId="6" xfId="0" applyNumberFormat="1" applyFont="1" applyFill="1" applyBorder="1" applyAlignment="1">
      <alignment horizontal="right" vertical="center"/>
    </xf>
    <xf numFmtId="172" fontId="51" fillId="0" borderId="0" xfId="0" applyNumberFormat="1" applyFont="1" applyFill="1" applyBorder="1" applyAlignment="1">
      <alignment horizontal="right" vertical="center"/>
    </xf>
    <xf numFmtId="0" fontId="48" fillId="0" borderId="9" xfId="0" quotePrefix="1" applyNumberFormat="1" applyFont="1" applyFill="1" applyBorder="1" applyAlignment="1">
      <alignment horizontal="left" vertical="center"/>
    </xf>
    <xf numFmtId="172" fontId="47" fillId="0" borderId="10" xfId="0" applyNumberFormat="1" applyFont="1" applyFill="1" applyBorder="1" applyAlignment="1">
      <alignment horizontal="right" vertical="center"/>
    </xf>
    <xf numFmtId="172" fontId="47" fillId="0" borderId="9" xfId="0" applyNumberFormat="1" applyFont="1" applyFill="1" applyBorder="1" applyAlignment="1">
      <alignment horizontal="right" vertical="center"/>
    </xf>
    <xf numFmtId="0" fontId="36" fillId="0" borderId="0" xfId="0" quotePrefix="1" applyNumberFormat="1" applyFont="1" applyFill="1" applyBorder="1" applyAlignment="1">
      <alignment horizontal="left" vertical="center"/>
    </xf>
    <xf numFmtId="0" fontId="23" fillId="0" borderId="0" xfId="0" applyNumberFormat="1" applyFont="1" applyFill="1" applyBorder="1" applyAlignment="1">
      <alignment horizontal="right"/>
    </xf>
    <xf numFmtId="0" fontId="36" fillId="3" borderId="11" xfId="0" quotePrefix="1" applyNumberFormat="1" applyFont="1" applyFill="1" applyBorder="1" applyAlignment="1">
      <alignment horizontal="left" vertical="center"/>
    </xf>
    <xf numFmtId="172" fontId="51" fillId="3" borderId="12" xfId="0" applyNumberFormat="1" applyFont="1" applyFill="1" applyBorder="1" applyAlignment="1">
      <alignment horizontal="right" vertical="center"/>
    </xf>
    <xf numFmtId="172" fontId="51" fillId="3" borderId="11" xfId="0" applyNumberFormat="1" applyFont="1" applyFill="1" applyBorder="1" applyAlignment="1">
      <alignment horizontal="right" vertical="center"/>
    </xf>
    <xf numFmtId="0" fontId="25" fillId="0" borderId="0" xfId="2" applyNumberFormat="1" applyFont="1" applyFill="1" applyBorder="1" applyAlignment="1">
      <alignment horizontal="right"/>
    </xf>
    <xf numFmtId="0" fontId="14" fillId="0" borderId="0" xfId="0" applyNumberFormat="1" applyFont="1" applyFill="1" applyAlignment="1">
      <alignment vertical="center"/>
    </xf>
    <xf numFmtId="0" fontId="54" fillId="0" borderId="0" xfId="0" applyNumberFormat="1" applyFont="1" applyFill="1"/>
    <xf numFmtId="0" fontId="57" fillId="0" borderId="0" xfId="0" applyNumberFormat="1" applyFont="1" applyFill="1"/>
    <xf numFmtId="0" fontId="58" fillId="0" borderId="0" xfId="0" applyNumberFormat="1" applyFont="1" applyFill="1"/>
    <xf numFmtId="0" fontId="36" fillId="0" borderId="0" xfId="0" applyNumberFormat="1" applyFont="1" applyFill="1"/>
    <xf numFmtId="0" fontId="16" fillId="0" borderId="0" xfId="0" applyNumberFormat="1" applyFont="1" applyFill="1" applyBorder="1"/>
    <xf numFmtId="0" fontId="36" fillId="0" borderId="0" xfId="0" applyNumberFormat="1" applyFont="1" applyFill="1" applyBorder="1" applyAlignment="1">
      <alignment horizontal="left" vertical="center"/>
    </xf>
    <xf numFmtId="0" fontId="36" fillId="0" borderId="0" xfId="0" applyNumberFormat="1" applyFont="1" applyFill="1" applyBorder="1"/>
    <xf numFmtId="0" fontId="58" fillId="0" borderId="0" xfId="0" applyNumberFormat="1" applyFont="1" applyFill="1" applyBorder="1" applyAlignment="1">
      <alignment horizontal="right"/>
    </xf>
    <xf numFmtId="0" fontId="58" fillId="0" borderId="0" xfId="0" applyNumberFormat="1" applyFont="1" applyFill="1" applyBorder="1"/>
    <xf numFmtId="0" fontId="36" fillId="0" borderId="0" xfId="0" applyFont="1" applyFill="1" applyBorder="1"/>
    <xf numFmtId="0" fontId="36" fillId="0" borderId="0" xfId="0" applyNumberFormat="1" applyFont="1" applyBorder="1" applyAlignment="1">
      <alignment wrapText="1"/>
    </xf>
    <xf numFmtId="0" fontId="59" fillId="0" borderId="0" xfId="0" applyNumberFormat="1" applyFont="1" applyFill="1" applyBorder="1"/>
    <xf numFmtId="0" fontId="27" fillId="0" borderId="0" xfId="0" quotePrefix="1" applyNumberFormat="1" applyFont="1" applyFill="1" applyBorder="1"/>
    <xf numFmtId="0" fontId="14" fillId="0" borderId="0" xfId="0" applyNumberFormat="1" applyFont="1" applyBorder="1" applyAlignment="1">
      <alignment wrapText="1"/>
    </xf>
    <xf numFmtId="0" fontId="23" fillId="0" borderId="0" xfId="0" applyNumberFormat="1" applyFont="1" applyFill="1" applyBorder="1" applyAlignment="1">
      <alignment horizontal="left"/>
    </xf>
    <xf numFmtId="0" fontId="60" fillId="0" borderId="0" xfId="0" applyNumberFormat="1" applyFont="1" applyFill="1" applyBorder="1" applyAlignment="1">
      <alignment horizontal="right"/>
    </xf>
    <xf numFmtId="0" fontId="32" fillId="0" borderId="0" xfId="0" applyNumberFormat="1" applyFont="1" applyFill="1" applyBorder="1"/>
    <xf numFmtId="0" fontId="61" fillId="0" borderId="0" xfId="0" quotePrefix="1" applyNumberFormat="1" applyFont="1" applyFill="1" applyBorder="1" applyAlignment="1">
      <alignment horizontal="left"/>
    </xf>
    <xf numFmtId="0" fontId="14" fillId="0" borderId="0" xfId="0" applyNumberFormat="1" applyFont="1" applyAlignment="1">
      <alignment wrapText="1"/>
    </xf>
    <xf numFmtId="0" fontId="16" fillId="0" borderId="0" xfId="0" applyFont="1" applyBorder="1" applyAlignment="1"/>
    <xf numFmtId="0" fontId="16" fillId="0" borderId="33" xfId="0" applyFont="1" applyBorder="1"/>
    <xf numFmtId="1" fontId="16" fillId="0" borderId="33" xfId="0" applyNumberFormat="1" applyFont="1" applyFill="1" applyBorder="1"/>
    <xf numFmtId="165" fontId="16" fillId="0" borderId="33" xfId="0" applyNumberFormat="1" applyFont="1" applyFill="1" applyBorder="1" applyAlignment="1">
      <alignment horizontal="right"/>
    </xf>
    <xf numFmtId="167" fontId="16" fillId="0" borderId="33" xfId="2" applyNumberFormat="1" applyFont="1" applyFill="1" applyBorder="1" applyAlignment="1">
      <alignment horizontal="right"/>
    </xf>
    <xf numFmtId="49" fontId="16" fillId="0" borderId="33" xfId="0" applyNumberFormat="1" applyFont="1" applyFill="1" applyBorder="1" applyAlignment="1">
      <alignment horizontal="right"/>
    </xf>
    <xf numFmtId="0" fontId="15" fillId="0" borderId="0" xfId="0" quotePrefix="1" applyFont="1" applyFill="1" applyBorder="1" applyAlignment="1">
      <alignment horizontal="center"/>
    </xf>
    <xf numFmtId="0" fontId="36" fillId="2" borderId="0" xfId="0" applyFont="1" applyFill="1" applyBorder="1" applyAlignment="1">
      <alignment horizontal="justify" vertical="justify"/>
    </xf>
    <xf numFmtId="0" fontId="32" fillId="2" borderId="1" xfId="0" quotePrefix="1" applyNumberFormat="1" applyFont="1" applyFill="1" applyBorder="1" applyAlignment="1">
      <alignment horizontal="left" vertical="top"/>
    </xf>
    <xf numFmtId="0" fontId="14" fillId="2" borderId="1" xfId="0" applyNumberFormat="1" applyFont="1" applyFill="1" applyBorder="1" applyAlignment="1">
      <alignment vertical="top"/>
    </xf>
    <xf numFmtId="0" fontId="14" fillId="2" borderId="1" xfId="0" quotePrefix="1" applyNumberFormat="1" applyFont="1" applyFill="1" applyBorder="1" applyAlignment="1">
      <alignment horizontal="right" vertical="top"/>
    </xf>
    <xf numFmtId="0" fontId="14" fillId="2" borderId="1" xfId="0" applyNumberFormat="1" applyFont="1" applyFill="1" applyBorder="1"/>
    <xf numFmtId="0" fontId="43" fillId="2" borderId="0" xfId="0" applyNumberFormat="1" applyFont="1" applyFill="1" applyBorder="1"/>
    <xf numFmtId="0" fontId="14" fillId="2" borderId="0" xfId="0" applyNumberFormat="1" applyFont="1" applyFill="1" applyBorder="1"/>
    <xf numFmtId="0" fontId="14" fillId="2" borderId="0" xfId="0" applyNumberFormat="1" applyFont="1" applyFill="1" applyBorder="1" applyAlignment="1">
      <alignment horizontal="right"/>
    </xf>
    <xf numFmtId="0" fontId="14" fillId="2" borderId="0" xfId="0" applyNumberFormat="1" applyFont="1" applyFill="1"/>
    <xf numFmtId="17" fontId="32" fillId="2" borderId="0" xfId="0" quotePrefix="1" applyNumberFormat="1" applyFont="1" applyFill="1" applyAlignment="1">
      <alignment horizontal="center"/>
    </xf>
    <xf numFmtId="0" fontId="43" fillId="2" borderId="0" xfId="0" applyNumberFormat="1" applyFont="1" applyFill="1" applyAlignment="1">
      <alignment horizontal="centerContinuous"/>
    </xf>
    <xf numFmtId="17" fontId="43" fillId="2" borderId="0" xfId="0" applyNumberFormat="1" applyFont="1" applyFill="1" applyAlignment="1">
      <alignment horizontal="centerContinuous"/>
    </xf>
    <xf numFmtId="0" fontId="44" fillId="2" borderId="0" xfId="0" applyNumberFormat="1" applyFont="1" applyFill="1" applyAlignment="1">
      <alignment horizontal="centerContinuous"/>
    </xf>
    <xf numFmtId="0" fontId="43" fillId="2" borderId="0" xfId="0" applyNumberFormat="1" applyFont="1" applyFill="1" applyAlignment="1">
      <alignment horizontal="left"/>
    </xf>
    <xf numFmtId="0" fontId="45" fillId="2" borderId="0" xfId="0" applyNumberFormat="1" applyFont="1" applyFill="1" applyBorder="1" applyAlignment="1">
      <alignment horizontal="right"/>
    </xf>
    <xf numFmtId="0" fontId="36" fillId="2" borderId="0" xfId="0" quotePrefix="1" applyNumberFormat="1" applyFont="1" applyFill="1" applyBorder="1" applyAlignment="1">
      <alignment horizontal="left" vertical="top"/>
    </xf>
    <xf numFmtId="0" fontId="36" fillId="2" borderId="11" xfId="0" applyNumberFormat="1" applyFont="1" applyFill="1" applyBorder="1" applyAlignment="1">
      <alignment horizontal="right"/>
    </xf>
    <xf numFmtId="0" fontId="52" fillId="2" borderId="0" xfId="0" applyNumberFormat="1" applyFont="1" applyFill="1" applyBorder="1" applyAlignment="1">
      <alignment horizontal="right" vertical="center"/>
    </xf>
    <xf numFmtId="0" fontId="55" fillId="2" borderId="0" xfId="0" quotePrefix="1" applyNumberFormat="1" applyFont="1" applyFill="1" applyBorder="1" applyAlignment="1">
      <alignment horizontal="left" vertical="center"/>
    </xf>
    <xf numFmtId="0" fontId="51" fillId="2" borderId="0" xfId="0" quotePrefix="1" applyNumberFormat="1" applyFont="1" applyFill="1" applyBorder="1" applyAlignment="1">
      <alignment horizontal="left" vertical="center"/>
    </xf>
    <xf numFmtId="0" fontId="51" fillId="2" borderId="0" xfId="2" applyNumberFormat="1" applyFont="1" applyFill="1" applyBorder="1" applyAlignment="1">
      <alignment horizontal="right"/>
    </xf>
    <xf numFmtId="0" fontId="56" fillId="2" borderId="0" xfId="0" applyNumberFormat="1" applyFont="1" applyFill="1" applyBorder="1" applyAlignment="1">
      <alignment horizontal="right"/>
    </xf>
    <xf numFmtId="0" fontId="52" fillId="2" borderId="0" xfId="2" applyNumberFormat="1" applyFont="1" applyFill="1" applyBorder="1" applyAlignment="1">
      <alignment horizontal="right"/>
    </xf>
    <xf numFmtId="0" fontId="51" fillId="2" borderId="0" xfId="0" quotePrefix="1" applyNumberFormat="1" applyFont="1" applyFill="1" applyBorder="1" applyAlignment="1">
      <alignment vertical="center" wrapText="1"/>
    </xf>
    <xf numFmtId="0" fontId="52" fillId="2" borderId="0" xfId="0" quotePrefix="1" applyNumberFormat="1" applyFont="1" applyFill="1" applyBorder="1" applyAlignment="1">
      <alignment horizontal="left"/>
    </xf>
    <xf numFmtId="0" fontId="52" fillId="2" borderId="0" xfId="0" applyNumberFormat="1" applyFont="1" applyFill="1" applyBorder="1" applyAlignment="1">
      <alignment horizontal="right"/>
    </xf>
    <xf numFmtId="0" fontId="36" fillId="2" borderId="0" xfId="0" applyNumberFormat="1" applyFont="1" applyFill="1" applyBorder="1" applyAlignment="1">
      <alignment horizontal="left" vertical="top"/>
    </xf>
    <xf numFmtId="0" fontId="36" fillId="2" borderId="0" xfId="0" applyNumberFormat="1" applyFont="1" applyFill="1" applyBorder="1" applyAlignment="1">
      <alignment horizontal="right"/>
    </xf>
    <xf numFmtId="0" fontId="36" fillId="2" borderId="0" xfId="0" quotePrefix="1" applyNumberFormat="1" applyFont="1" applyFill="1" applyAlignment="1">
      <alignment horizontal="left" vertical="center"/>
    </xf>
    <xf numFmtId="0" fontId="36" fillId="2" borderId="0" xfId="0" quotePrefix="1" applyNumberFormat="1" applyFont="1" applyFill="1" applyBorder="1" applyAlignment="1">
      <alignment horizontal="left"/>
    </xf>
    <xf numFmtId="0" fontId="36" fillId="2" borderId="0" xfId="0" applyNumberFormat="1" applyFont="1" applyFill="1" applyBorder="1"/>
    <xf numFmtId="0" fontId="58" fillId="2" borderId="0" xfId="0" applyNumberFormat="1" applyFont="1" applyFill="1" applyBorder="1" applyAlignment="1">
      <alignment horizontal="left"/>
    </xf>
    <xf numFmtId="0" fontId="58" fillId="2" borderId="0" xfId="0" applyNumberFormat="1" applyFont="1" applyFill="1" applyBorder="1" applyAlignment="1">
      <alignment horizontal="right"/>
    </xf>
    <xf numFmtId="0" fontId="36" fillId="2" borderId="0" xfId="0" applyNumberFormat="1" applyFont="1" applyFill="1" applyBorder="1" applyAlignment="1">
      <alignment horizontal="centerContinuous" vertical="top"/>
    </xf>
    <xf numFmtId="0" fontId="42" fillId="2" borderId="0" xfId="0" quotePrefix="1" applyNumberFormat="1" applyFont="1" applyFill="1" applyBorder="1" applyAlignment="1">
      <alignment horizontal="right" vertical="top"/>
    </xf>
    <xf numFmtId="0" fontId="58" fillId="2" borderId="0" xfId="0" quotePrefix="1" applyNumberFormat="1" applyFont="1" applyFill="1" applyBorder="1" applyAlignment="1">
      <alignment horizontal="left"/>
    </xf>
    <xf numFmtId="0" fontId="42" fillId="2" borderId="0" xfId="0" applyNumberFormat="1" applyFont="1" applyFill="1" applyBorder="1" applyAlignment="1">
      <alignment horizontal="right" vertical="top"/>
    </xf>
    <xf numFmtId="0" fontId="36" fillId="2" borderId="0" xfId="0" applyNumberFormat="1" applyFont="1" applyFill="1" applyBorder="1" applyAlignment="1">
      <alignment horizontal="right" wrapText="1"/>
    </xf>
    <xf numFmtId="0" fontId="36" fillId="2" borderId="0" xfId="0" quotePrefix="1" applyNumberFormat="1" applyFont="1" applyFill="1" applyBorder="1" applyAlignment="1">
      <alignment horizontal="right"/>
    </xf>
    <xf numFmtId="0" fontId="36" fillId="2" borderId="0" xfId="0" quotePrefix="1" applyNumberFormat="1" applyFont="1" applyFill="1" applyAlignment="1">
      <alignment vertical="center" wrapText="1"/>
    </xf>
    <xf numFmtId="0" fontId="36" fillId="2" borderId="0" xfId="0" quotePrefix="1" applyNumberFormat="1" applyFont="1" applyFill="1" applyAlignment="1">
      <alignment vertical="top" wrapText="1"/>
    </xf>
    <xf numFmtId="0" fontId="58" fillId="2" borderId="0" xfId="0" quotePrefix="1" applyNumberFormat="1" applyFont="1" applyFill="1" applyBorder="1" applyAlignment="1">
      <alignment horizontal="left" vertical="center"/>
    </xf>
    <xf numFmtId="0" fontId="36" fillId="2" borderId="0" xfId="0" quotePrefix="1" applyNumberFormat="1" applyFont="1" applyFill="1" applyBorder="1" applyAlignment="1">
      <alignment horizontal="left" vertical="center"/>
    </xf>
    <xf numFmtId="0" fontId="36" fillId="2" borderId="0" xfId="0" quotePrefix="1" applyNumberFormat="1" applyFont="1" applyFill="1" applyBorder="1" applyAlignment="1">
      <alignment horizontal="center" vertical="center"/>
    </xf>
    <xf numFmtId="0" fontId="19" fillId="2" borderId="0" xfId="0" applyNumberFormat="1" applyFont="1" applyFill="1" applyBorder="1" applyAlignment="1"/>
    <xf numFmtId="0" fontId="36" fillId="2" borderId="0" xfId="0" applyNumberFormat="1" applyFont="1" applyFill="1" applyBorder="1" applyAlignment="1">
      <alignment horizontal="left" indent="3"/>
    </xf>
    <xf numFmtId="0" fontId="36" fillId="2" borderId="0" xfId="0" quotePrefix="1" applyNumberFormat="1" applyFont="1" applyFill="1" applyBorder="1" applyAlignment="1">
      <alignment horizontal="left" indent="3"/>
    </xf>
    <xf numFmtId="0" fontId="36" fillId="2" borderId="0" xfId="0" applyNumberFormat="1" applyFont="1" applyFill="1" applyBorder="1" applyAlignment="1">
      <alignment wrapText="1"/>
    </xf>
    <xf numFmtId="0" fontId="27" fillId="2" borderId="0" xfId="0" quotePrefix="1" applyNumberFormat="1" applyFont="1" applyFill="1" applyBorder="1"/>
    <xf numFmtId="0" fontId="14" fillId="2" borderId="0" xfId="0" applyNumberFormat="1" applyFont="1" applyFill="1" applyBorder="1" applyAlignment="1">
      <alignment wrapText="1"/>
    </xf>
    <xf numFmtId="0" fontId="23" fillId="2" borderId="0" xfId="0" applyNumberFormat="1" applyFont="1" applyFill="1" applyBorder="1" applyAlignment="1">
      <alignment horizontal="right"/>
    </xf>
    <xf numFmtId="0" fontId="32" fillId="2" borderId="0" xfId="0" applyNumberFormat="1" applyFont="1" applyFill="1" applyBorder="1"/>
    <xf numFmtId="0" fontId="61" fillId="2" borderId="0" xfId="0" quotePrefix="1" applyNumberFormat="1" applyFont="1" applyFill="1" applyBorder="1" applyAlignment="1">
      <alignment horizontal="left"/>
    </xf>
    <xf numFmtId="0" fontId="50" fillId="2" borderId="0" xfId="0" applyNumberFormat="1" applyFont="1" applyFill="1" applyBorder="1" applyAlignment="1">
      <alignment horizontal="right" vertical="top"/>
    </xf>
    <xf numFmtId="0" fontId="14" fillId="2" borderId="0" xfId="0" applyNumberFormat="1" applyFont="1" applyFill="1" applyAlignment="1">
      <alignment wrapText="1"/>
    </xf>
    <xf numFmtId="0" fontId="14" fillId="2" borderId="0" xfId="0" applyNumberFormat="1" applyFont="1" applyFill="1" applyAlignment="1">
      <alignment vertical="center"/>
    </xf>
    <xf numFmtId="0" fontId="107" fillId="29" borderId="7" xfId="0" quotePrefix="1" applyNumberFormat="1" applyFont="1" applyFill="1" applyBorder="1" applyAlignment="1">
      <alignment horizontal="left"/>
    </xf>
    <xf numFmtId="0" fontId="36" fillId="32" borderId="0" xfId="0" quotePrefix="1" applyNumberFormat="1" applyFont="1" applyFill="1" applyBorder="1" applyAlignment="1">
      <alignment horizontal="left" vertical="center" indent="1"/>
    </xf>
    <xf numFmtId="172" fontId="51" fillId="32" borderId="6" xfId="0" applyNumberFormat="1" applyFont="1" applyFill="1" applyBorder="1" applyAlignment="1">
      <alignment horizontal="right" vertical="center"/>
    </xf>
    <xf numFmtId="172" fontId="51" fillId="32" borderId="0" xfId="0" applyNumberFormat="1" applyFont="1" applyFill="1" applyBorder="1" applyAlignment="1">
      <alignment horizontal="right" vertical="center"/>
    </xf>
    <xf numFmtId="179" fontId="14" fillId="0" borderId="0" xfId="0" applyNumberFormat="1" applyFont="1" applyFill="1"/>
    <xf numFmtId="0" fontId="49" fillId="32" borderId="0" xfId="0" quotePrefix="1" applyNumberFormat="1" applyFont="1" applyFill="1" applyBorder="1" applyAlignment="1">
      <alignment horizontal="left" vertical="center"/>
    </xf>
    <xf numFmtId="172" fontId="110" fillId="32" borderId="35" xfId="0" applyNumberFormat="1" applyFont="1" applyFill="1" applyBorder="1" applyAlignment="1">
      <alignment horizontal="center" vertical="center"/>
    </xf>
    <xf numFmtId="0" fontId="110" fillId="32" borderId="35" xfId="2" applyNumberFormat="1" applyFont="1" applyFill="1" applyBorder="1" applyAlignment="1">
      <alignment horizontal="center" vertical="center"/>
    </xf>
    <xf numFmtId="0" fontId="110" fillId="32" borderId="0" xfId="0" applyNumberFormat="1" applyFont="1" applyFill="1" applyBorder="1" applyAlignment="1">
      <alignment horizontal="center" vertical="center"/>
    </xf>
    <xf numFmtId="0" fontId="113" fillId="29" borderId="0" xfId="0" quotePrefix="1" applyNumberFormat="1" applyFont="1" applyFill="1" applyBorder="1" applyAlignment="1">
      <alignment horizontal="left" vertical="center"/>
    </xf>
    <xf numFmtId="172" fontId="113" fillId="29" borderId="6" xfId="0" applyNumberFormat="1" applyFont="1" applyFill="1" applyBorder="1" applyAlignment="1">
      <alignment horizontal="right" vertical="center"/>
    </xf>
    <xf numFmtId="172" fontId="113" fillId="29" borderId="0" xfId="0" applyNumberFormat="1" applyFont="1" applyFill="1" applyBorder="1" applyAlignment="1">
      <alignment horizontal="right" vertical="center"/>
    </xf>
    <xf numFmtId="172" fontId="113" fillId="29" borderId="0" xfId="0" applyNumberFormat="1" applyFont="1" applyFill="1" applyBorder="1" applyAlignment="1">
      <alignment horizontal="left" vertical="center"/>
    </xf>
    <xf numFmtId="0" fontId="113" fillId="29" borderId="0" xfId="2" applyNumberFormat="1" applyFont="1" applyFill="1" applyBorder="1" applyAlignment="1">
      <alignment horizontal="left" vertical="center"/>
    </xf>
    <xf numFmtId="0" fontId="113" fillId="29" borderId="0" xfId="2" applyNumberFormat="1" applyFont="1" applyFill="1" applyBorder="1" applyAlignment="1">
      <alignment horizontal="center" vertical="center"/>
    </xf>
    <xf numFmtId="0" fontId="113" fillId="29" borderId="0" xfId="0" applyNumberFormat="1" applyFont="1" applyFill="1" applyBorder="1" applyAlignment="1">
      <alignment horizontal="center" vertical="center"/>
    </xf>
    <xf numFmtId="0" fontId="114" fillId="0" borderId="0" xfId="0" applyNumberFormat="1" applyFont="1" applyFill="1" applyBorder="1"/>
    <xf numFmtId="0" fontId="115" fillId="0" borderId="0" xfId="0" applyNumberFormat="1" applyFont="1" applyFill="1" applyBorder="1" applyAlignment="1">
      <alignment horizontal="left" vertical="center"/>
    </xf>
    <xf numFmtId="0" fontId="116" fillId="0" borderId="0" xfId="0" applyNumberFormat="1" applyFont="1" applyFill="1" applyBorder="1"/>
    <xf numFmtId="0" fontId="115" fillId="0" borderId="0" xfId="0" applyNumberFormat="1" applyFont="1" applyFill="1" applyBorder="1"/>
    <xf numFmtId="172" fontId="110" fillId="32" borderId="35" xfId="0" applyNumberFormat="1" applyFont="1" applyFill="1" applyBorder="1" applyAlignment="1">
      <alignment horizontal="center" vertical="center" wrapText="1"/>
    </xf>
    <xf numFmtId="172" fontId="110" fillId="0" borderId="36" xfId="0" applyNumberFormat="1" applyFont="1" applyFill="1" applyBorder="1" applyAlignment="1">
      <alignment horizontal="center" vertical="center" wrapText="1"/>
    </xf>
    <xf numFmtId="0" fontId="110" fillId="32" borderId="35" xfId="2" applyNumberFormat="1" applyFont="1" applyFill="1" applyBorder="1" applyAlignment="1">
      <alignment horizontal="center" vertical="center" wrapText="1"/>
    </xf>
    <xf numFmtId="179" fontId="14" fillId="0" borderId="0" xfId="0" applyNumberFormat="1" applyFont="1" applyFill="1" applyAlignment="1">
      <alignment vertical="center"/>
    </xf>
    <xf numFmtId="0" fontId="48" fillId="0" borderId="0" xfId="0" quotePrefix="1" applyNumberFormat="1" applyFont="1" applyFill="1" applyBorder="1" applyAlignment="1">
      <alignment horizontal="left" vertical="center"/>
    </xf>
    <xf numFmtId="172" fontId="47" fillId="0" borderId="6" xfId="0" applyNumberFormat="1" applyFont="1" applyFill="1" applyBorder="1" applyAlignment="1">
      <alignment horizontal="right" vertical="center"/>
    </xf>
    <xf numFmtId="172" fontId="47" fillId="0" borderId="0" xfId="0" applyNumberFormat="1" applyFont="1" applyFill="1" applyBorder="1" applyAlignment="1">
      <alignment horizontal="right" vertical="center"/>
    </xf>
    <xf numFmtId="167" fontId="47" fillId="0" borderId="0" xfId="2" applyNumberFormat="1" applyFont="1" applyFill="1" applyBorder="1" applyAlignment="1">
      <alignment horizontal="right" vertical="center"/>
    </xf>
    <xf numFmtId="172" fontId="51" fillId="0" borderId="39" xfId="0" applyNumberFormat="1" applyFont="1" applyFill="1" applyBorder="1" applyAlignment="1">
      <alignment horizontal="right"/>
    </xf>
    <xf numFmtId="172" fontId="51" fillId="0" borderId="39" xfId="0" applyNumberFormat="1" applyFont="1" applyFill="1" applyBorder="1" applyAlignment="1">
      <alignment horizontal="right" vertical="center"/>
    </xf>
    <xf numFmtId="172" fontId="47" fillId="0" borderId="43" xfId="0" applyNumberFormat="1" applyFont="1" applyFill="1" applyBorder="1" applyAlignment="1">
      <alignment horizontal="right" vertical="center"/>
    </xf>
    <xf numFmtId="167" fontId="47" fillId="0" borderId="44" xfId="2" applyNumberFormat="1" applyFont="1" applyFill="1" applyBorder="1" applyAlignment="1">
      <alignment horizontal="right" vertical="center"/>
    </xf>
    <xf numFmtId="0" fontId="13" fillId="29" borderId="4" xfId="0" applyNumberFormat="1" applyFont="1" applyFill="1" applyBorder="1"/>
    <xf numFmtId="0" fontId="117" fillId="29" borderId="5" xfId="0" quotePrefix="1" applyNumberFormat="1" applyFont="1" applyFill="1" applyBorder="1" applyAlignment="1">
      <alignment horizontal="centerContinuous"/>
    </xf>
    <xf numFmtId="0" fontId="118" fillId="29" borderId="4" xfId="0" applyNumberFormat="1" applyFont="1" applyFill="1" applyBorder="1" applyAlignment="1">
      <alignment horizontal="centerContinuous"/>
    </xf>
    <xf numFmtId="0" fontId="117" fillId="29" borderId="4" xfId="0" applyNumberFormat="1" applyFont="1" applyFill="1" applyBorder="1" applyAlignment="1">
      <alignment horizontal="centerContinuous"/>
    </xf>
    <xf numFmtId="0" fontId="118" fillId="29" borderId="37" xfId="0" applyNumberFormat="1" applyFont="1" applyFill="1" applyBorder="1" applyAlignment="1">
      <alignment horizontal="right"/>
    </xf>
    <xf numFmtId="0" fontId="118" fillId="29" borderId="4" xfId="0" applyNumberFormat="1" applyFont="1" applyFill="1" applyBorder="1" applyAlignment="1">
      <alignment horizontal="right"/>
    </xf>
    <xf numFmtId="0" fontId="108" fillId="29" borderId="0" xfId="0" quotePrefix="1" applyNumberFormat="1" applyFont="1" applyFill="1" applyBorder="1" applyAlignment="1">
      <alignment horizontal="left"/>
    </xf>
    <xf numFmtId="172" fontId="51" fillId="32" borderId="39" xfId="0" applyNumberFormat="1" applyFont="1" applyFill="1" applyBorder="1" applyAlignment="1">
      <alignment horizontal="right" vertical="center"/>
    </xf>
    <xf numFmtId="0" fontId="48" fillId="32" borderId="13" xfId="0" quotePrefix="1" applyNumberFormat="1" applyFont="1" applyFill="1" applyBorder="1" applyAlignment="1">
      <alignment horizontal="left" vertical="center"/>
    </xf>
    <xf numFmtId="172" fontId="47" fillId="32" borderId="14" xfId="0" applyNumberFormat="1" applyFont="1" applyFill="1" applyBorder="1" applyAlignment="1">
      <alignment horizontal="right" vertical="center"/>
    </xf>
    <xf numFmtId="172" fontId="47" fillId="32" borderId="15" xfId="0" applyNumberFormat="1" applyFont="1" applyFill="1" applyBorder="1" applyAlignment="1">
      <alignment horizontal="right" vertical="center"/>
    </xf>
    <xf numFmtId="0" fontId="109" fillId="29" borderId="8" xfId="0" quotePrefix="1" applyNumberFormat="1" applyFont="1" applyFill="1" applyBorder="1" applyAlignment="1">
      <alignment horizontal="center"/>
    </xf>
    <xf numFmtId="0" fontId="109" fillId="29" borderId="7" xfId="0" applyNumberFormat="1" applyFont="1" applyFill="1" applyBorder="1" applyAlignment="1">
      <alignment horizontal="center"/>
    </xf>
    <xf numFmtId="0" fontId="109" fillId="29" borderId="41" xfId="0" applyNumberFormat="1" applyFont="1" applyFill="1" applyBorder="1" applyAlignment="1">
      <alignment horizontal="center"/>
    </xf>
    <xf numFmtId="0" fontId="109" fillId="29" borderId="42" xfId="0" applyNumberFormat="1" applyFont="1" applyFill="1" applyBorder="1" applyAlignment="1">
      <alignment horizontal="center"/>
    </xf>
    <xf numFmtId="172" fontId="51" fillId="0" borderId="5" xfId="0" applyNumberFormat="1" applyFont="1" applyFill="1" applyBorder="1" applyAlignment="1">
      <alignment horizontal="right"/>
    </xf>
    <xf numFmtId="167" fontId="52" fillId="0" borderId="40" xfId="2" applyNumberFormat="1" applyFont="1" applyFill="1" applyBorder="1" applyAlignment="1">
      <alignment horizontal="right"/>
    </xf>
    <xf numFmtId="167" fontId="52" fillId="32" borderId="40" xfId="2" applyNumberFormat="1" applyFont="1" applyFill="1" applyBorder="1" applyAlignment="1">
      <alignment horizontal="right" vertical="center"/>
    </xf>
    <xf numFmtId="167" fontId="52" fillId="0" borderId="40" xfId="2" applyNumberFormat="1" applyFont="1" applyFill="1" applyBorder="1" applyAlignment="1">
      <alignment horizontal="right" vertical="center"/>
    </xf>
    <xf numFmtId="9" fontId="52" fillId="0" borderId="0" xfId="2" applyFont="1" applyFill="1" applyBorder="1" applyAlignment="1">
      <alignment horizontal="right" vertical="center"/>
    </xf>
    <xf numFmtId="0" fontId="48" fillId="2" borderId="0" xfId="0" quotePrefix="1" applyNumberFormat="1" applyFont="1" applyFill="1" applyBorder="1" applyAlignment="1">
      <alignment horizontal="left" vertical="center"/>
    </xf>
    <xf numFmtId="172" fontId="47" fillId="2" borderId="0" xfId="0" applyNumberFormat="1" applyFont="1" applyFill="1" applyBorder="1" applyAlignment="1">
      <alignment horizontal="right" vertical="center"/>
    </xf>
    <xf numFmtId="167" fontId="47" fillId="2" borderId="0" xfId="2" applyNumberFormat="1" applyFont="1" applyFill="1" applyBorder="1" applyAlignment="1">
      <alignment horizontal="right" vertical="center"/>
    </xf>
    <xf numFmtId="167" fontId="47" fillId="2" borderId="0" xfId="0" applyNumberFormat="1" applyFont="1" applyFill="1" applyBorder="1" applyAlignment="1">
      <alignment horizontal="right" vertical="center"/>
    </xf>
    <xf numFmtId="0" fontId="37" fillId="0" borderId="0" xfId="0" quotePrefix="1" applyFont="1" applyFill="1" applyBorder="1" applyAlignment="1">
      <alignment horizontal="left"/>
    </xf>
    <xf numFmtId="0" fontId="0" fillId="2" borderId="45" xfId="0" applyFont="1" applyFill="1" applyBorder="1"/>
    <xf numFmtId="0" fontId="12" fillId="29" borderId="0" xfId="0" applyFont="1" applyFill="1" applyBorder="1"/>
    <xf numFmtId="4" fontId="12" fillId="29" borderId="0" xfId="0" applyNumberFormat="1" applyFont="1" applyFill="1" applyBorder="1"/>
    <xf numFmtId="0" fontId="0" fillId="2" borderId="46" xfId="0" applyFont="1" applyFill="1" applyBorder="1"/>
    <xf numFmtId="0" fontId="0" fillId="32" borderId="46" xfId="0" applyFont="1" applyFill="1" applyBorder="1"/>
    <xf numFmtId="0" fontId="12" fillId="29" borderId="50" xfId="0" applyFont="1" applyFill="1" applyBorder="1" applyAlignment="1">
      <alignment horizontal="center"/>
    </xf>
    <xf numFmtId="0" fontId="12" fillId="29" borderId="49" xfId="0" applyFont="1" applyFill="1" applyBorder="1" applyAlignment="1">
      <alignment horizontal="center"/>
    </xf>
    <xf numFmtId="167" fontId="120" fillId="2" borderId="45" xfId="2" applyNumberFormat="1" applyFont="1" applyFill="1" applyBorder="1"/>
    <xf numFmtId="167" fontId="120" fillId="2" borderId="48" xfId="2" applyNumberFormat="1" applyFont="1" applyFill="1" applyBorder="1"/>
    <xf numFmtId="167" fontId="120" fillId="32" borderId="48" xfId="2" applyNumberFormat="1" applyFont="1" applyFill="1" applyBorder="1"/>
    <xf numFmtId="10" fontId="12" fillId="29" borderId="0" xfId="2" applyNumberFormat="1" applyFont="1" applyFill="1" applyBorder="1"/>
    <xf numFmtId="10" fontId="23" fillId="2" borderId="0" xfId="2" applyNumberFormat="1" applyFont="1" applyFill="1" applyBorder="1" applyAlignment="1">
      <alignment horizontal="right"/>
    </xf>
    <xf numFmtId="181" fontId="23" fillId="2" borderId="0" xfId="0" applyNumberFormat="1" applyFont="1" applyFill="1" applyBorder="1" applyAlignment="1">
      <alignment horizontal="right"/>
    </xf>
    <xf numFmtId="172" fontId="14" fillId="0" borderId="0" xfId="0" applyNumberFormat="1" applyFont="1" applyFill="1"/>
    <xf numFmtId="167" fontId="14" fillId="0" borderId="0" xfId="2" applyNumberFormat="1" applyFont="1" applyFill="1"/>
    <xf numFmtId="182" fontId="14" fillId="0" borderId="0" xfId="0" applyNumberFormat="1" applyFont="1" applyFill="1"/>
    <xf numFmtId="2" fontId="123" fillId="0" borderId="0" xfId="265" applyNumberFormat="1" applyFont="1" applyFill="1" applyBorder="1"/>
    <xf numFmtId="2" fontId="123" fillId="0" borderId="0" xfId="268" applyNumberFormat="1" applyFont="1" applyFill="1" applyBorder="1"/>
    <xf numFmtId="2" fontId="123" fillId="0" borderId="0" xfId="267" applyNumberFormat="1" applyFont="1" applyFill="1" applyBorder="1"/>
    <xf numFmtId="0" fontId="123" fillId="0" borderId="0" xfId="265" applyNumberFormat="1" applyFont="1" applyFill="1" applyBorder="1"/>
    <xf numFmtId="1" fontId="125" fillId="0" borderId="0" xfId="266" applyNumberFormat="1" applyFont="1" applyFill="1" applyBorder="1" applyAlignment="1">
      <alignment horizontal="center"/>
    </xf>
    <xf numFmtId="4" fontId="127" fillId="0" borderId="60" xfId="0" applyNumberFormat="1" applyFont="1" applyBorder="1"/>
    <xf numFmtId="0" fontId="127" fillId="0" borderId="61" xfId="0" applyFont="1" applyBorder="1"/>
    <xf numFmtId="4" fontId="127" fillId="0" borderId="62" xfId="0" applyNumberFormat="1" applyFont="1" applyBorder="1"/>
    <xf numFmtId="4" fontId="127" fillId="0" borderId="66" xfId="0" applyNumberFormat="1" applyFont="1" applyBorder="1"/>
    <xf numFmtId="0" fontId="127" fillId="0" borderId="67" xfId="0" applyFont="1" applyBorder="1"/>
    <xf numFmtId="4" fontId="127" fillId="0" borderId="68" xfId="0" applyNumberFormat="1" applyFont="1" applyBorder="1"/>
    <xf numFmtId="4" fontId="127" fillId="32" borderId="63" xfId="0" applyNumberFormat="1" applyFont="1" applyFill="1" applyBorder="1"/>
    <xf numFmtId="0" fontId="127" fillId="32" borderId="64" xfId="0" applyFont="1" applyFill="1" applyBorder="1"/>
    <xf numFmtId="4" fontId="127" fillId="32" borderId="65" xfId="0" applyNumberFormat="1" applyFont="1" applyFill="1" applyBorder="1"/>
    <xf numFmtId="0" fontId="14" fillId="0" borderId="0" xfId="0" applyNumberFormat="1" applyFont="1" applyFill="1" applyAlignment="1">
      <alignment wrapText="1"/>
    </xf>
    <xf numFmtId="2" fontId="123" fillId="0" borderId="0" xfId="266" applyNumberFormat="1" applyFont="1" applyFill="1" applyBorder="1"/>
    <xf numFmtId="0" fontId="18" fillId="2" borderId="0" xfId="0" applyNumberFormat="1" applyFont="1" applyFill="1" applyAlignment="1">
      <alignment horizontal="center"/>
    </xf>
    <xf numFmtId="183" fontId="106" fillId="0" borderId="0" xfId="266" applyFont="1" applyFill="1" applyBorder="1"/>
    <xf numFmtId="184" fontId="106" fillId="0" borderId="0" xfId="266" applyNumberFormat="1" applyFont="1" applyFill="1" applyBorder="1"/>
    <xf numFmtId="184" fontId="125" fillId="0" borderId="0" xfId="266" applyNumberFormat="1" applyFont="1" applyFill="1" applyBorder="1" applyAlignment="1">
      <alignment horizontal="center"/>
    </xf>
    <xf numFmtId="0" fontId="0" fillId="0" borderId="0" xfId="0" applyFill="1" applyBorder="1"/>
    <xf numFmtId="0" fontId="20" fillId="0" borderId="0" xfId="172" applyNumberFormat="1" applyFill="1" applyBorder="1"/>
    <xf numFmtId="170" fontId="20" fillId="0" borderId="0" xfId="172" applyFill="1" applyBorder="1"/>
    <xf numFmtId="170" fontId="53" fillId="0" borderId="0" xfId="172" applyFont="1" applyFill="1" applyBorder="1" applyAlignment="1">
      <alignment horizontal="center"/>
    </xf>
    <xf numFmtId="0" fontId="121" fillId="0" borderId="0" xfId="172" applyNumberFormat="1" applyFont="1" applyFill="1" applyBorder="1" applyAlignment="1">
      <alignment horizontal="center"/>
    </xf>
    <xf numFmtId="170" fontId="122" fillId="0" borderId="0" xfId="172" applyFont="1" applyFill="1" applyBorder="1"/>
    <xf numFmtId="170" fontId="121" fillId="0" borderId="0" xfId="172" applyFont="1" applyFill="1" applyBorder="1" applyAlignment="1">
      <alignment horizontal="center"/>
    </xf>
    <xf numFmtId="0" fontId="53" fillId="0" borderId="0" xfId="172" applyNumberFormat="1" applyFont="1" applyFill="1" applyBorder="1"/>
    <xf numFmtId="2" fontId="123" fillId="0" borderId="0" xfId="266" applyNumberFormat="1" applyFont="1" applyFill="1" applyBorder="1" applyAlignment="1">
      <alignment horizontal="center"/>
    </xf>
    <xf numFmtId="0" fontId="14" fillId="0" borderId="0" xfId="0" applyNumberFormat="1" applyFont="1" applyFill="1" applyBorder="1" applyAlignment="1">
      <alignment vertical="center"/>
    </xf>
    <xf numFmtId="0" fontId="123" fillId="0" borderId="0" xfId="267" applyFont="1" applyFill="1" applyBorder="1"/>
    <xf numFmtId="2" fontId="0" fillId="0" borderId="0" xfId="0" applyNumberFormat="1" applyFill="1" applyBorder="1"/>
    <xf numFmtId="2" fontId="126" fillId="0" borderId="0" xfId="271" applyNumberFormat="1" applyFill="1" applyBorder="1"/>
    <xf numFmtId="180" fontId="11" fillId="0" borderId="0" xfId="269" applyNumberFormat="1" applyFill="1" applyBorder="1" applyAlignment="1">
      <alignment horizontal="center"/>
    </xf>
    <xf numFmtId="2" fontId="126" fillId="0" borderId="0" xfId="270" applyNumberFormat="1" applyFill="1" applyBorder="1"/>
    <xf numFmtId="4" fontId="20" fillId="0" borderId="0" xfId="172" applyNumberFormat="1" applyFill="1" applyBorder="1"/>
    <xf numFmtId="2" fontId="20" fillId="0" borderId="0" xfId="172" applyNumberFormat="1" applyFill="1" applyBorder="1"/>
    <xf numFmtId="2" fontId="20" fillId="0" borderId="0" xfId="172" applyNumberFormat="1" applyFont="1" applyFill="1" applyBorder="1"/>
    <xf numFmtId="2" fontId="124" fillId="0" borderId="0" xfId="266" applyNumberFormat="1" applyFont="1" applyFill="1" applyBorder="1"/>
    <xf numFmtId="4" fontId="127" fillId="0" borderId="74" xfId="0" applyNumberFormat="1" applyFont="1" applyBorder="1" applyAlignment="1">
      <alignment horizontal="left"/>
    </xf>
    <xf numFmtId="4" fontId="127" fillId="32" borderId="75" xfId="0" applyNumberFormat="1" applyFont="1" applyFill="1" applyBorder="1" applyAlignment="1">
      <alignment horizontal="left"/>
    </xf>
    <xf numFmtId="4" fontId="127" fillId="0" borderId="63" xfId="0" applyNumberFormat="1" applyFont="1" applyBorder="1" applyAlignment="1">
      <alignment horizontal="left"/>
    </xf>
    <xf numFmtId="4" fontId="127" fillId="32" borderId="63" xfId="0" applyNumberFormat="1" applyFont="1" applyFill="1" applyBorder="1" applyAlignment="1">
      <alignment horizontal="left"/>
    </xf>
    <xf numFmtId="0" fontId="18" fillId="2" borderId="0" xfId="0" applyNumberFormat="1" applyFont="1" applyFill="1" applyAlignment="1"/>
    <xf numFmtId="0" fontId="130" fillId="0" borderId="78" xfId="0" applyFont="1" applyBorder="1" applyAlignment="1">
      <alignment vertical="center"/>
    </xf>
    <xf numFmtId="4" fontId="130" fillId="0" borderId="78" xfId="0" applyNumberFormat="1" applyFont="1" applyBorder="1" applyAlignment="1">
      <alignment horizontal="center" vertical="center"/>
    </xf>
    <xf numFmtId="0" fontId="131" fillId="31" borderId="79" xfId="0" applyFont="1" applyFill="1" applyBorder="1" applyAlignment="1">
      <alignment vertical="center"/>
    </xf>
    <xf numFmtId="0" fontId="131" fillId="31" borderId="80" xfId="0" applyFont="1" applyFill="1" applyBorder="1" applyAlignment="1">
      <alignment vertical="center"/>
    </xf>
    <xf numFmtId="0" fontId="131" fillId="31" borderId="81" xfId="0" applyFont="1" applyFill="1" applyBorder="1" applyAlignment="1">
      <alignment vertical="center"/>
    </xf>
    <xf numFmtId="4" fontId="48" fillId="31" borderId="78" xfId="0" applyNumberFormat="1" applyFont="1" applyFill="1" applyBorder="1" applyAlignment="1">
      <alignment horizontal="center" vertical="center"/>
    </xf>
    <xf numFmtId="167" fontId="48" fillId="31" borderId="78" xfId="2" applyNumberFormat="1" applyFont="1" applyFill="1" applyBorder="1" applyAlignment="1">
      <alignment horizontal="center" vertical="center"/>
    </xf>
    <xf numFmtId="167" fontId="48" fillId="0" borderId="78" xfId="2" applyNumberFormat="1" applyFont="1" applyBorder="1" applyAlignment="1">
      <alignment horizontal="center" vertical="center"/>
    </xf>
    <xf numFmtId="0" fontId="132" fillId="2" borderId="0" xfId="0" applyFont="1" applyFill="1" applyBorder="1"/>
    <xf numFmtId="17" fontId="32" fillId="2" borderId="0" xfId="0" quotePrefix="1" applyNumberFormat="1" applyFont="1" applyFill="1" applyBorder="1" applyAlignment="1">
      <alignment horizontal="center"/>
    </xf>
    <xf numFmtId="17" fontId="43" fillId="2" borderId="0" xfId="0" applyNumberFormat="1" applyFont="1" applyFill="1" applyBorder="1" applyAlignment="1">
      <alignment horizontal="center"/>
    </xf>
    <xf numFmtId="0" fontId="44" fillId="2" borderId="0" xfId="0" applyNumberFormat="1" applyFont="1" applyFill="1" applyBorder="1" applyAlignment="1">
      <alignment horizontal="center"/>
    </xf>
    <xf numFmtId="0" fontId="43" fillId="2" borderId="0" xfId="0" applyNumberFormat="1" applyFont="1" applyFill="1" applyBorder="1" applyAlignment="1">
      <alignment horizontal="center"/>
    </xf>
    <xf numFmtId="0" fontId="112" fillId="2" borderId="0" xfId="0" applyFont="1" applyFill="1" applyBorder="1" applyAlignment="1">
      <alignment horizontal="center" vertical="center" wrapText="1"/>
    </xf>
    <xf numFmtId="0" fontId="130" fillId="2" borderId="0" xfId="0" applyFont="1" applyFill="1" applyBorder="1" applyAlignment="1">
      <alignment vertical="center"/>
    </xf>
    <xf numFmtId="0" fontId="131" fillId="2" borderId="0" xfId="0" applyFont="1" applyFill="1" applyBorder="1" applyAlignment="1">
      <alignment vertical="center"/>
    </xf>
    <xf numFmtId="0" fontId="18" fillId="2" borderId="0" xfId="0" quotePrefix="1" applyNumberFormat="1" applyFont="1" applyFill="1" applyAlignment="1"/>
    <xf numFmtId="0" fontId="0" fillId="2" borderId="0" xfId="0" applyFill="1"/>
    <xf numFmtId="0" fontId="32" fillId="2" borderId="1" xfId="0" quotePrefix="1" applyNumberFormat="1" applyFont="1" applyFill="1" applyBorder="1" applyAlignment="1">
      <alignment horizontal="center" vertical="top"/>
    </xf>
    <xf numFmtId="0" fontId="14" fillId="2" borderId="0" xfId="0" applyNumberFormat="1" applyFont="1" applyFill="1" applyBorder="1" applyAlignment="1">
      <alignment horizontal="center"/>
    </xf>
    <xf numFmtId="0" fontId="14" fillId="2" borderId="0" xfId="0" applyNumberFormat="1" applyFont="1" applyFill="1" applyAlignment="1">
      <alignment horizontal="center"/>
    </xf>
    <xf numFmtId="0" fontId="217" fillId="2" borderId="0" xfId="0" applyNumberFormat="1" applyFont="1" applyFill="1" applyAlignment="1">
      <alignment horizontal="left"/>
    </xf>
    <xf numFmtId="0" fontId="14" fillId="2" borderId="0" xfId="0" applyNumberFormat="1" applyFont="1" applyFill="1" applyAlignment="1"/>
    <xf numFmtId="0" fontId="36" fillId="2" borderId="0" xfId="0" applyNumberFormat="1" applyFont="1" applyFill="1" applyBorder="1" applyAlignment="1">
      <alignment horizontal="right" vertical="center"/>
    </xf>
    <xf numFmtId="0" fontId="130" fillId="2" borderId="0" xfId="0" applyFont="1" applyFill="1" applyBorder="1" applyAlignment="1"/>
    <xf numFmtId="0" fontId="131" fillId="2" borderId="0" xfId="0" applyFont="1" applyFill="1" applyBorder="1" applyAlignment="1"/>
    <xf numFmtId="0" fontId="14" fillId="2" borderId="0" xfId="0" applyNumberFormat="1" applyFont="1" applyFill="1" applyBorder="1" applyAlignment="1"/>
    <xf numFmtId="0" fontId="0" fillId="2" borderId="0" xfId="0" applyFill="1" applyAlignment="1"/>
    <xf numFmtId="0" fontId="218" fillId="86" borderId="101" xfId="33982" applyFont="1" applyFill="1" applyBorder="1" applyAlignment="1">
      <alignment horizontal="center" vertical="center"/>
    </xf>
    <xf numFmtId="0" fontId="135" fillId="2" borderId="0" xfId="0" applyNumberFormat="1" applyFont="1" applyFill="1" applyBorder="1" applyAlignment="1">
      <alignment horizontal="center"/>
    </xf>
    <xf numFmtId="0" fontId="135" fillId="2" borderId="0" xfId="0" applyNumberFormat="1" applyFont="1" applyFill="1" applyAlignment="1">
      <alignment horizontal="left"/>
    </xf>
    <xf numFmtId="0" fontId="135" fillId="0" borderId="0" xfId="0" applyNumberFormat="1" applyFont="1" applyFill="1"/>
    <xf numFmtId="0" fontId="135" fillId="0" borderId="0" xfId="0" applyNumberFormat="1" applyFont="1" applyFill="1" applyAlignment="1">
      <alignment vertical="center"/>
    </xf>
    <xf numFmtId="0" fontId="135" fillId="2" borderId="0" xfId="0" applyNumberFormat="1" applyFont="1" applyFill="1" applyBorder="1"/>
    <xf numFmtId="0" fontId="135" fillId="2" borderId="0" xfId="0" applyNumberFormat="1" applyFont="1" applyFill="1" applyBorder="1" applyAlignment="1">
      <alignment horizontal="right"/>
    </xf>
    <xf numFmtId="0" fontId="135" fillId="2" borderId="0" xfId="0" quotePrefix="1" applyNumberFormat="1" applyFont="1" applyFill="1" applyBorder="1" applyAlignment="1">
      <alignment horizontal="center"/>
    </xf>
    <xf numFmtId="0" fontId="135" fillId="0" borderId="0" xfId="0" applyNumberFormat="1" applyFont="1"/>
    <xf numFmtId="0" fontId="228" fillId="0" borderId="0" xfId="0" applyNumberFormat="1" applyFont="1" applyFill="1" applyAlignment="1">
      <alignment vertical="center"/>
    </xf>
    <xf numFmtId="0" fontId="229" fillId="0" borderId="0" xfId="0" applyNumberFormat="1" applyFont="1" applyFill="1" applyBorder="1"/>
    <xf numFmtId="0" fontId="230" fillId="0" borderId="0" xfId="0" applyNumberFormat="1" applyFont="1" applyFill="1" applyBorder="1"/>
    <xf numFmtId="0" fontId="228" fillId="0" borderId="0" xfId="0" applyNumberFormat="1" applyFont="1" applyFill="1" applyBorder="1"/>
    <xf numFmtId="0" fontId="231" fillId="0" borderId="0" xfId="0" applyNumberFormat="1" applyFont="1" applyFill="1" applyBorder="1"/>
    <xf numFmtId="0" fontId="228" fillId="0" borderId="0" xfId="0" applyNumberFormat="1" applyFont="1" applyFill="1"/>
    <xf numFmtId="0" fontId="135" fillId="2" borderId="0" xfId="0" applyNumberFormat="1" applyFont="1" applyFill="1"/>
    <xf numFmtId="17" fontId="221" fillId="29" borderId="103" xfId="0" applyNumberFormat="1" applyFont="1" applyFill="1" applyBorder="1" applyAlignment="1">
      <alignment horizontal="center" vertical="center"/>
    </xf>
    <xf numFmtId="0" fontId="218" fillId="86" borderId="104" xfId="33982" applyFont="1" applyFill="1" applyBorder="1" applyAlignment="1">
      <alignment horizontal="center" vertical="center"/>
    </xf>
    <xf numFmtId="0" fontId="225" fillId="86" borderId="105" xfId="33983" applyNumberFormat="1" applyFont="1" applyFill="1" applyBorder="1" applyAlignment="1">
      <alignment horizontal="center"/>
    </xf>
    <xf numFmtId="0" fontId="233" fillId="2" borderId="0" xfId="0" quotePrefix="1" applyNumberFormat="1" applyFont="1" applyFill="1" applyAlignment="1"/>
    <xf numFmtId="0" fontId="53" fillId="2" borderId="0" xfId="0" applyNumberFormat="1" applyFont="1" applyFill="1" applyAlignment="1">
      <alignment horizontal="left"/>
    </xf>
    <xf numFmtId="0" fontId="136" fillId="2" borderId="0" xfId="0" applyNumberFormat="1" applyFont="1" applyFill="1"/>
    <xf numFmtId="0" fontId="27" fillId="2" borderId="0" xfId="0" applyNumberFormat="1" applyFont="1" applyFill="1"/>
    <xf numFmtId="0" fontId="37" fillId="2" borderId="102" xfId="0" applyFont="1" applyFill="1" applyBorder="1" applyAlignment="1">
      <alignment vertical="center"/>
    </xf>
    <xf numFmtId="0" fontId="135" fillId="2" borderId="102" xfId="0" applyNumberFormat="1" applyFont="1" applyFill="1" applyBorder="1" applyAlignment="1">
      <alignment horizontal="center" vertical="center" wrapText="1"/>
    </xf>
    <xf numFmtId="0" fontId="135" fillId="2" borderId="102" xfId="0" applyNumberFormat="1" applyFont="1" applyFill="1" applyBorder="1" applyAlignment="1">
      <alignment horizontal="center" vertical="center"/>
    </xf>
    <xf numFmtId="0" fontId="135" fillId="2" borderId="102" xfId="2" applyNumberFormat="1" applyFont="1" applyFill="1" applyBorder="1" applyAlignment="1">
      <alignment horizontal="center" vertical="center"/>
    </xf>
    <xf numFmtId="0" fontId="135" fillId="2" borderId="102" xfId="0" applyNumberFormat="1" applyFont="1" applyFill="1" applyBorder="1" applyAlignment="1">
      <alignment horizontal="center"/>
    </xf>
    <xf numFmtId="0" fontId="215" fillId="0" borderId="102" xfId="0" applyNumberFormat="1" applyFont="1" applyFill="1" applyBorder="1" applyAlignment="1">
      <alignment horizontal="center"/>
    </xf>
    <xf numFmtId="0" fontId="37" fillId="32" borderId="106" xfId="0" applyFont="1" applyFill="1" applyBorder="1" applyAlignment="1">
      <alignment vertical="center"/>
    </xf>
    <xf numFmtId="0" fontId="135" fillId="32" borderId="106" xfId="0" applyNumberFormat="1" applyFont="1" applyFill="1" applyBorder="1" applyAlignment="1">
      <alignment horizontal="center" vertical="center"/>
    </xf>
    <xf numFmtId="0" fontId="135" fillId="32" borderId="106" xfId="2" applyNumberFormat="1" applyFont="1" applyFill="1" applyBorder="1" applyAlignment="1">
      <alignment horizontal="center" vertical="center"/>
    </xf>
    <xf numFmtId="0" fontId="135" fillId="32" borderId="106" xfId="0" applyNumberFormat="1" applyFont="1" applyFill="1" applyBorder="1" applyAlignment="1">
      <alignment horizontal="center"/>
    </xf>
    <xf numFmtId="0" fontId="215" fillId="32" borderId="106" xfId="0" applyNumberFormat="1" applyFont="1" applyFill="1" applyBorder="1" applyAlignment="1">
      <alignment horizontal="center"/>
    </xf>
    <xf numFmtId="0" fontId="37" fillId="2" borderId="106" xfId="0" applyFont="1" applyFill="1" applyBorder="1" applyAlignment="1">
      <alignment vertical="center"/>
    </xf>
    <xf numFmtId="0" fontId="135" fillId="2" borderId="106" xfId="0" applyNumberFormat="1" applyFont="1" applyFill="1" applyBorder="1" applyAlignment="1">
      <alignment horizontal="center" vertical="center"/>
    </xf>
    <xf numFmtId="0" fontId="135" fillId="2" borderId="106" xfId="2" applyNumberFormat="1" applyFont="1" applyFill="1" applyBorder="1" applyAlignment="1">
      <alignment horizontal="center" vertical="center"/>
    </xf>
    <xf numFmtId="0" fontId="135" fillId="2" borderId="106" xfId="0" applyNumberFormat="1" applyFont="1" applyFill="1" applyBorder="1" applyAlignment="1">
      <alignment horizontal="center"/>
    </xf>
    <xf numFmtId="0" fontId="215" fillId="0" borderId="106" xfId="0" applyNumberFormat="1" applyFont="1" applyFill="1" applyBorder="1" applyAlignment="1">
      <alignment horizontal="center"/>
    </xf>
    <xf numFmtId="4" fontId="135" fillId="0" borderId="102" xfId="0" applyNumberFormat="1" applyFont="1" applyFill="1" applyBorder="1" applyAlignment="1">
      <alignment horizontal="center"/>
    </xf>
    <xf numFmtId="4" fontId="135" fillId="32" borderId="106" xfId="0" applyNumberFormat="1" applyFont="1" applyFill="1" applyBorder="1" applyAlignment="1">
      <alignment horizontal="center"/>
    </xf>
    <xf numFmtId="4" fontId="135" fillId="0" borderId="106" xfId="0" applyNumberFormat="1" applyFont="1" applyFill="1" applyBorder="1" applyAlignment="1">
      <alignment horizontal="center"/>
    </xf>
    <xf numFmtId="0" fontId="218" fillId="86" borderId="101" xfId="33982" applyFont="1" applyFill="1" applyBorder="1" applyAlignment="1">
      <alignment horizontal="center" vertical="center"/>
    </xf>
    <xf numFmtId="4" fontId="234" fillId="2" borderId="0" xfId="0" applyNumberFormat="1" applyFont="1" applyFill="1" applyAlignment="1"/>
    <xf numFmtId="0" fontId="14" fillId="2" borderId="0" xfId="0" applyNumberFormat="1" applyFont="1" applyFill="1" applyAlignment="1">
      <alignment horizontal="left"/>
    </xf>
    <xf numFmtId="0" fontId="221" fillId="29" borderId="107" xfId="0" applyNumberFormat="1" applyFont="1" applyFill="1" applyBorder="1" applyAlignment="1">
      <alignment horizontal="center" vertical="center"/>
    </xf>
    <xf numFmtId="0" fontId="218" fillId="86" borderId="101" xfId="33982" applyFont="1" applyFill="1" applyBorder="1" applyAlignment="1">
      <alignment horizontal="center" vertical="center"/>
    </xf>
    <xf numFmtId="0" fontId="235" fillId="2" borderId="0" xfId="0" applyNumberFormat="1" applyFont="1" applyFill="1" applyAlignment="1">
      <alignment horizontal="centerContinuous"/>
    </xf>
    <xf numFmtId="167" fontId="40" fillId="0" borderId="2" xfId="2" applyNumberFormat="1" applyFont="1" applyFill="1" applyBorder="1" applyAlignment="1">
      <alignment horizontal="right"/>
    </xf>
    <xf numFmtId="0" fontId="112" fillId="2" borderId="0" xfId="0" quotePrefix="1" applyNumberFormat="1" applyFont="1" applyFill="1" applyBorder="1" applyAlignment="1">
      <alignment horizontal="left" wrapText="1"/>
    </xf>
    <xf numFmtId="0" fontId="108" fillId="2" borderId="0" xfId="0" quotePrefix="1" applyNumberFormat="1" applyFont="1" applyFill="1" applyBorder="1" applyAlignment="1">
      <alignment horizontal="left"/>
    </xf>
    <xf numFmtId="17" fontId="108" fillId="2" borderId="0" xfId="0" applyNumberFormat="1" applyFont="1" applyFill="1" applyBorder="1" applyAlignment="1">
      <alignment horizontal="center"/>
    </xf>
    <xf numFmtId="0" fontId="108" fillId="2" borderId="0" xfId="0" applyNumberFormat="1" applyFont="1" applyFill="1" applyBorder="1" applyAlignment="1">
      <alignment horizontal="center" wrapText="1"/>
    </xf>
    <xf numFmtId="0" fontId="36" fillId="2" borderId="0" xfId="0" quotePrefix="1" applyNumberFormat="1" applyFont="1" applyFill="1" applyBorder="1" applyAlignment="1">
      <alignment horizontal="left" indent="1"/>
    </xf>
    <xf numFmtId="172" fontId="51" fillId="2" borderId="0" xfId="0" applyNumberFormat="1" applyFont="1" applyFill="1" applyBorder="1" applyAlignment="1">
      <alignment horizontal="right"/>
    </xf>
    <xf numFmtId="167" fontId="52" fillId="2" borderId="0" xfId="0" applyNumberFormat="1" applyFont="1" applyFill="1" applyBorder="1" applyAlignment="1">
      <alignment horizontal="right"/>
    </xf>
    <xf numFmtId="0" fontId="36" fillId="2" borderId="0" xfId="0" quotePrefix="1" applyNumberFormat="1" applyFont="1" applyFill="1" applyBorder="1" applyAlignment="1">
      <alignment horizontal="left" vertical="center" indent="1"/>
    </xf>
    <xf numFmtId="172" fontId="51" fillId="2" borderId="0" xfId="0" applyNumberFormat="1" applyFont="1" applyFill="1" applyBorder="1" applyAlignment="1">
      <alignment horizontal="right" vertical="center"/>
    </xf>
    <xf numFmtId="167" fontId="52" fillId="2" borderId="0" xfId="0" applyNumberFormat="1" applyFont="1" applyFill="1" applyBorder="1" applyAlignment="1">
      <alignment horizontal="right" vertical="center"/>
    </xf>
    <xf numFmtId="0" fontId="13" fillId="2" borderId="0" xfId="0" applyNumberFormat="1" applyFont="1" applyFill="1" applyBorder="1"/>
    <xf numFmtId="0" fontId="117" fillId="2" borderId="0" xfId="0" quotePrefix="1" applyNumberFormat="1" applyFont="1" applyFill="1" applyBorder="1" applyAlignment="1">
      <alignment horizontal="centerContinuous"/>
    </xf>
    <xf numFmtId="0" fontId="118" fillId="2" borderId="0" xfId="0" applyNumberFormat="1" applyFont="1" applyFill="1" applyBorder="1" applyAlignment="1">
      <alignment horizontal="centerContinuous"/>
    </xf>
    <xf numFmtId="0" fontId="117" fillId="2" borderId="0" xfId="0" applyNumberFormat="1" applyFont="1" applyFill="1" applyBorder="1" applyAlignment="1">
      <alignment horizontal="centerContinuous"/>
    </xf>
    <xf numFmtId="0" fontId="118" fillId="2" borderId="0" xfId="0" applyNumberFormat="1" applyFont="1" applyFill="1" applyBorder="1" applyAlignment="1">
      <alignment horizontal="right"/>
    </xf>
    <xf numFmtId="171" fontId="108" fillId="2" borderId="0" xfId="0" applyNumberFormat="1" applyFont="1" applyFill="1" applyBorder="1" applyAlignment="1">
      <alignment horizontal="center"/>
    </xf>
    <xf numFmtId="0" fontId="107" fillId="2" borderId="0" xfId="0" quotePrefix="1" applyNumberFormat="1" applyFont="1" applyFill="1" applyBorder="1" applyAlignment="1">
      <alignment horizontal="left"/>
    </xf>
    <xf numFmtId="0" fontId="109" fillId="2" borderId="0" xfId="0" quotePrefix="1" applyNumberFormat="1" applyFont="1" applyFill="1" applyBorder="1" applyAlignment="1">
      <alignment horizontal="center"/>
    </xf>
    <xf numFmtId="0" fontId="109" fillId="2" borderId="0" xfId="0" applyNumberFormat="1" applyFont="1" applyFill="1" applyBorder="1" applyAlignment="1">
      <alignment horizontal="center"/>
    </xf>
    <xf numFmtId="167" fontId="52" fillId="2" borderId="0" xfId="2" applyNumberFormat="1" applyFont="1" applyFill="1" applyBorder="1" applyAlignment="1">
      <alignment horizontal="right"/>
    </xf>
    <xf numFmtId="167" fontId="52" fillId="2" borderId="0" xfId="2" applyNumberFormat="1" applyFont="1" applyFill="1" applyBorder="1" applyAlignment="1">
      <alignment horizontal="right" vertical="center"/>
    </xf>
    <xf numFmtId="10" fontId="47" fillId="2" borderId="0" xfId="2" applyNumberFormat="1" applyFont="1" applyFill="1" applyBorder="1" applyAlignment="1">
      <alignment horizontal="right" vertical="center"/>
    </xf>
    <xf numFmtId="0" fontId="112" fillId="2" borderId="0" xfId="0" quotePrefix="1" applyNumberFormat="1" applyFont="1" applyFill="1" applyBorder="1" applyAlignment="1">
      <alignment horizontal="left"/>
    </xf>
    <xf numFmtId="167" fontId="51" fillId="2" borderId="0" xfId="0" applyNumberFormat="1" applyFont="1" applyFill="1" applyBorder="1" applyAlignment="1">
      <alignment horizontal="right" vertical="center"/>
    </xf>
    <xf numFmtId="9" fontId="52" fillId="2" borderId="0" xfId="2" applyFont="1" applyFill="1" applyBorder="1" applyAlignment="1">
      <alignment horizontal="right" vertical="center"/>
    </xf>
    <xf numFmtId="167" fontId="51" fillId="2" borderId="0" xfId="2" applyNumberFormat="1" applyFont="1" applyFill="1" applyBorder="1" applyAlignment="1">
      <alignment horizontal="right" vertical="center"/>
    </xf>
    <xf numFmtId="180" fontId="47" fillId="2" borderId="0" xfId="2" applyNumberFormat="1" applyFont="1" applyFill="1" applyBorder="1" applyAlignment="1">
      <alignment horizontal="right" vertical="center"/>
    </xf>
    <xf numFmtId="0" fontId="12" fillId="2" borderId="0" xfId="0" applyFont="1" applyFill="1" applyBorder="1"/>
    <xf numFmtId="4" fontId="12" fillId="2" borderId="0" xfId="0" applyNumberFormat="1" applyFont="1" applyFill="1" applyBorder="1"/>
    <xf numFmtId="10" fontId="12" fillId="2" borderId="0" xfId="2" applyNumberFormat="1" applyFont="1" applyFill="1" applyBorder="1"/>
    <xf numFmtId="0" fontId="12" fillId="2" borderId="0" xfId="0" applyFont="1" applyFill="1" applyBorder="1" applyAlignment="1">
      <alignment horizontal="center"/>
    </xf>
    <xf numFmtId="0" fontId="0" fillId="2" borderId="0" xfId="0" applyFont="1" applyFill="1" applyBorder="1"/>
    <xf numFmtId="4" fontId="0" fillId="2" borderId="0" xfId="0" applyNumberFormat="1" applyFont="1" applyFill="1" applyBorder="1"/>
    <xf numFmtId="167" fontId="120" fillId="2" borderId="0" xfId="2" applyNumberFormat="1" applyFont="1" applyFill="1" applyBorder="1"/>
    <xf numFmtId="17" fontId="43" fillId="2" borderId="0" xfId="0" applyNumberFormat="1" applyFont="1" applyFill="1" applyBorder="1" applyAlignment="1">
      <alignment horizontal="centerContinuous"/>
    </xf>
    <xf numFmtId="0" fontId="44" fillId="2" borderId="0" xfId="0" applyNumberFormat="1" applyFont="1" applyFill="1" applyBorder="1" applyAlignment="1">
      <alignment horizontal="centerContinuous"/>
    </xf>
    <xf numFmtId="0" fontId="43" fillId="2" borderId="0" xfId="0" applyNumberFormat="1" applyFont="1" applyFill="1" applyBorder="1" applyAlignment="1">
      <alignment horizontal="centerContinuous"/>
    </xf>
    <xf numFmtId="0" fontId="43" fillId="2" borderId="0" xfId="0" applyNumberFormat="1" applyFont="1" applyFill="1" applyBorder="1" applyAlignment="1">
      <alignment horizontal="left"/>
    </xf>
    <xf numFmtId="17" fontId="112" fillId="2" borderId="0" xfId="0" applyNumberFormat="1" applyFont="1" applyFill="1" applyBorder="1" applyAlignment="1">
      <alignment horizontal="center" vertical="center" wrapText="1"/>
    </xf>
    <xf numFmtId="0" fontId="112" fillId="2" borderId="0" xfId="0" applyFont="1" applyFill="1" applyBorder="1" applyAlignment="1">
      <alignment vertical="center" wrapText="1"/>
    </xf>
    <xf numFmtId="4" fontId="127" fillId="2" borderId="0" xfId="0" applyNumberFormat="1" applyFont="1" applyFill="1" applyBorder="1"/>
    <xf numFmtId="0" fontId="127" fillId="2" borderId="0" xfId="0" applyFont="1" applyFill="1" applyBorder="1"/>
    <xf numFmtId="9" fontId="128" fillId="2" borderId="0" xfId="2" applyFont="1" applyFill="1" applyBorder="1" applyAlignment="1">
      <alignment horizontal="center"/>
    </xf>
    <xf numFmtId="0" fontId="47" fillId="2" borderId="0" xfId="0" applyFont="1" applyFill="1" applyBorder="1" applyAlignment="1">
      <alignment vertical="center" wrapText="1"/>
    </xf>
    <xf numFmtId="0" fontId="47" fillId="2" borderId="0" xfId="0" applyFont="1" applyFill="1" applyBorder="1" applyAlignment="1">
      <alignment horizontal="center" vertical="center" wrapText="1"/>
    </xf>
    <xf numFmtId="4" fontId="110" fillId="2" borderId="0" xfId="0" applyNumberFormat="1" applyFont="1" applyFill="1" applyBorder="1"/>
    <xf numFmtId="0" fontId="110" fillId="2" borderId="0" xfId="0" applyFont="1" applyFill="1" applyBorder="1"/>
    <xf numFmtId="17" fontId="47" fillId="2" borderId="0" xfId="0" applyNumberFormat="1" applyFont="1" applyFill="1" applyBorder="1" applyAlignment="1">
      <alignment horizontal="center" vertical="center" wrapText="1"/>
    </xf>
    <xf numFmtId="9" fontId="47" fillId="2" borderId="0" xfId="2" applyFont="1" applyFill="1" applyBorder="1" applyAlignment="1">
      <alignment horizontal="center"/>
    </xf>
    <xf numFmtId="0" fontId="216" fillId="2" borderId="78" xfId="0" applyFont="1" applyFill="1" applyBorder="1" applyAlignment="1">
      <alignment horizontal="center" vertical="center"/>
    </xf>
    <xf numFmtId="0" fontId="216" fillId="2" borderId="78" xfId="0" applyNumberFormat="1" applyFont="1" applyFill="1" applyBorder="1" applyAlignment="1">
      <alignment horizontal="center" vertical="center"/>
    </xf>
    <xf numFmtId="22" fontId="216" fillId="2" borderId="78" xfId="0" applyNumberFormat="1" applyFont="1" applyFill="1" applyBorder="1" applyAlignment="1">
      <alignment horizontal="center" vertical="center" wrapText="1"/>
    </xf>
    <xf numFmtId="0" fontId="221" fillId="29" borderId="108" xfId="0" applyFont="1" applyFill="1" applyBorder="1" applyAlignment="1">
      <alignment horizontal="center" vertical="center"/>
    </xf>
    <xf numFmtId="0" fontId="221" fillId="29" borderId="108" xfId="0" applyNumberFormat="1" applyFont="1" applyFill="1" applyBorder="1" applyAlignment="1">
      <alignment horizontal="center" vertical="center"/>
    </xf>
    <xf numFmtId="0" fontId="0" fillId="2" borderId="0" xfId="0" applyFill="1" applyAlignment="1">
      <alignment horizontal="left"/>
    </xf>
    <xf numFmtId="0" fontId="216" fillId="2" borderId="78" xfId="0" applyFont="1" applyFill="1" applyBorder="1" applyAlignment="1">
      <alignment horizontal="center" vertical="center" wrapText="1"/>
    </xf>
    <xf numFmtId="0" fontId="238" fillId="0" borderId="0" xfId="0" applyNumberFormat="1" applyFont="1" applyFill="1" applyBorder="1"/>
    <xf numFmtId="0" fontId="38" fillId="0" borderId="0" xfId="0" applyNumberFormat="1" applyFont="1" applyFill="1" applyBorder="1"/>
    <xf numFmtId="0" fontId="202" fillId="0" borderId="0" xfId="0" applyNumberFormat="1" applyFont="1" applyFill="1" applyBorder="1"/>
    <xf numFmtId="0" fontId="132" fillId="2" borderId="0" xfId="0" applyFont="1" applyFill="1" applyBorder="1" applyAlignment="1"/>
    <xf numFmtId="207" fontId="47" fillId="0" borderId="9" xfId="0" applyNumberFormat="1" applyFont="1" applyFill="1" applyBorder="1" applyAlignment="1">
      <alignment horizontal="right" vertical="center"/>
    </xf>
    <xf numFmtId="0" fontId="12" fillId="89" borderId="0" xfId="0" applyFont="1" applyFill="1" applyBorder="1" applyAlignment="1">
      <alignment vertical="center"/>
    </xf>
    <xf numFmtId="0" fontId="38" fillId="2" borderId="0" xfId="0" quotePrefix="1" applyNumberFormat="1" applyFont="1" applyFill="1" applyBorder="1" applyAlignment="1">
      <alignment horizontal="left" vertical="top"/>
    </xf>
    <xf numFmtId="0" fontId="130" fillId="2" borderId="78" xfId="0" applyFont="1" applyFill="1" applyBorder="1" applyAlignment="1">
      <alignment vertical="center"/>
    </xf>
    <xf numFmtId="4" fontId="130" fillId="2" borderId="78" xfId="0" applyNumberFormat="1" applyFont="1" applyFill="1" applyBorder="1" applyAlignment="1">
      <alignment horizontal="center" vertical="center"/>
    </xf>
    <xf numFmtId="167" fontId="48" fillId="2" borderId="78" xfId="2" applyNumberFormat="1" applyFont="1" applyFill="1" applyBorder="1" applyAlignment="1">
      <alignment horizontal="center" vertical="center"/>
    </xf>
    <xf numFmtId="0" fontId="130" fillId="2" borderId="78" xfId="0" applyFont="1" applyFill="1" applyBorder="1" applyAlignment="1">
      <alignment horizontal="left" vertical="center" wrapText="1"/>
    </xf>
    <xf numFmtId="0" fontId="108" fillId="29" borderId="111" xfId="0" quotePrefix="1" applyNumberFormat="1" applyFont="1" applyFill="1" applyBorder="1" applyAlignment="1">
      <alignment horizontal="left"/>
    </xf>
    <xf numFmtId="0" fontId="107" fillId="29" borderId="110" xfId="0" quotePrefix="1" applyNumberFormat="1" applyFont="1" applyFill="1" applyBorder="1" applyAlignment="1">
      <alignment horizontal="left"/>
    </xf>
    <xf numFmtId="172" fontId="47" fillId="0" borderId="112" xfId="0" applyNumberFormat="1" applyFont="1" applyFill="1" applyBorder="1" applyAlignment="1">
      <alignment horizontal="right" vertical="center"/>
    </xf>
    <xf numFmtId="0" fontId="225" fillId="86" borderId="105" xfId="33983" applyNumberFormat="1" applyFont="1" applyFill="1" applyBorder="1" applyAlignment="1">
      <alignment horizontal="center"/>
    </xf>
    <xf numFmtId="0" fontId="36" fillId="2" borderId="0" xfId="0" applyNumberFormat="1" applyFont="1" applyFill="1" applyBorder="1" applyAlignment="1">
      <alignment horizontal="left" vertical="center"/>
    </xf>
    <xf numFmtId="0" fontId="36" fillId="2" borderId="0" xfId="0" quotePrefix="1" applyNumberFormat="1" applyFont="1" applyFill="1" applyBorder="1" applyAlignment="1">
      <alignment horizontal="left" vertical="center" indent="3"/>
    </xf>
    <xf numFmtId="0" fontId="38" fillId="2" borderId="0" xfId="0" quotePrefix="1" applyNumberFormat="1" applyFont="1" applyFill="1" applyBorder="1" applyAlignment="1">
      <alignment horizontal="left" vertical="center" indent="3"/>
    </xf>
    <xf numFmtId="17" fontId="111" fillId="2" borderId="0" xfId="0" applyNumberFormat="1" applyFont="1" applyFill="1" applyBorder="1" applyAlignment="1">
      <alignment horizontal="center" vertical="center"/>
    </xf>
    <xf numFmtId="17" fontId="111" fillId="2" borderId="0" xfId="0" applyNumberFormat="1" applyFont="1" applyFill="1" applyBorder="1" applyAlignment="1">
      <alignment horizontal="center"/>
    </xf>
    <xf numFmtId="0" fontId="119" fillId="2" borderId="0" xfId="0" applyNumberFormat="1" applyFont="1" applyFill="1" applyBorder="1" applyAlignment="1">
      <alignment horizontal="center"/>
    </xf>
    <xf numFmtId="0" fontId="109" fillId="29" borderId="114" xfId="0" applyNumberFormat="1" applyFont="1" applyFill="1" applyBorder="1" applyAlignment="1">
      <alignment horizontal="center"/>
    </xf>
    <xf numFmtId="0" fontId="109" fillId="29" borderId="115" xfId="0" applyNumberFormat="1" applyFont="1" applyFill="1" applyBorder="1" applyAlignment="1">
      <alignment horizontal="center"/>
    </xf>
    <xf numFmtId="172" fontId="227" fillId="0" borderId="116" xfId="0" applyNumberFormat="1" applyFont="1" applyFill="1" applyBorder="1" applyAlignment="1">
      <alignment horizontal="right"/>
    </xf>
    <xf numFmtId="167" fontId="52" fillId="0" borderId="117" xfId="2" applyNumberFormat="1" applyFont="1" applyFill="1" applyBorder="1" applyAlignment="1">
      <alignment horizontal="right"/>
    </xf>
    <xf numFmtId="172" fontId="227" fillId="32" borderId="116" xfId="0" applyNumberFormat="1" applyFont="1" applyFill="1" applyBorder="1" applyAlignment="1">
      <alignment horizontal="right" vertical="center"/>
    </xf>
    <xf numFmtId="167" fontId="52" fillId="32" borderId="117" xfId="2" applyNumberFormat="1" applyFont="1" applyFill="1" applyBorder="1" applyAlignment="1">
      <alignment horizontal="right" vertical="center"/>
    </xf>
    <xf numFmtId="172" fontId="227" fillId="0" borderId="116" xfId="0" applyNumberFormat="1" applyFont="1" applyFill="1" applyBorder="1" applyAlignment="1">
      <alignment horizontal="right" vertical="center"/>
    </xf>
    <xf numFmtId="167" fontId="52" fillId="0" borderId="117" xfId="2" applyNumberFormat="1" applyFont="1" applyFill="1" applyBorder="1" applyAlignment="1">
      <alignment horizontal="right" vertical="center"/>
    </xf>
    <xf numFmtId="172" fontId="47" fillId="0" borderId="118" xfId="0" applyNumberFormat="1" applyFont="1" applyFill="1" applyBorder="1" applyAlignment="1">
      <alignment horizontal="right" vertical="center"/>
    </xf>
    <xf numFmtId="167" fontId="47" fillId="0" borderId="119" xfId="2" applyNumberFormat="1" applyFont="1" applyFill="1" applyBorder="1" applyAlignment="1">
      <alignment horizontal="right" vertical="center"/>
    </xf>
    <xf numFmtId="172" fontId="51" fillId="32" borderId="116" xfId="0" applyNumberFormat="1" applyFont="1" applyFill="1" applyBorder="1" applyAlignment="1">
      <alignment horizontal="right" vertical="center"/>
    </xf>
    <xf numFmtId="0" fontId="117" fillId="29" borderId="120" xfId="0" applyNumberFormat="1" applyFont="1" applyFill="1" applyBorder="1" applyAlignment="1">
      <alignment horizontal="centerContinuous"/>
    </xf>
    <xf numFmtId="0" fontId="117" fillId="29" borderId="121" xfId="0" applyNumberFormat="1" applyFont="1" applyFill="1" applyBorder="1" applyAlignment="1">
      <alignment horizontal="centerContinuous"/>
    </xf>
    <xf numFmtId="172" fontId="51" fillId="0" borderId="116" xfId="0" applyNumberFormat="1" applyFont="1" applyFill="1" applyBorder="1" applyAlignment="1">
      <alignment horizontal="right"/>
    </xf>
    <xf numFmtId="172" fontId="51" fillId="0" borderId="116" xfId="0" applyNumberFormat="1" applyFont="1" applyFill="1" applyBorder="1" applyAlignment="1">
      <alignment horizontal="right" vertical="center"/>
    </xf>
    <xf numFmtId="207" fontId="47" fillId="0" borderId="118" xfId="0" applyNumberFormat="1" applyFont="1" applyFill="1" applyBorder="1" applyAlignment="1">
      <alignment horizontal="right" vertical="center"/>
    </xf>
    <xf numFmtId="0" fontId="118" fillId="29" borderId="120" xfId="0" applyNumberFormat="1" applyFont="1" applyFill="1" applyBorder="1" applyAlignment="1">
      <alignment horizontal="right"/>
    </xf>
    <xf numFmtId="172" fontId="51" fillId="0" borderId="4" xfId="0" applyNumberFormat="1" applyFont="1" applyFill="1" applyBorder="1" applyAlignment="1">
      <alignment horizontal="right"/>
    </xf>
    <xf numFmtId="172" fontId="51" fillId="32" borderId="15" xfId="0" applyNumberFormat="1" applyFont="1" applyFill="1" applyBorder="1" applyAlignment="1">
      <alignment horizontal="right" vertical="center"/>
    </xf>
    <xf numFmtId="0" fontId="117" fillId="29" borderId="37" xfId="0" applyNumberFormat="1" applyFont="1" applyFill="1" applyBorder="1" applyAlignment="1">
      <alignment horizontal="centerContinuous"/>
    </xf>
    <xf numFmtId="0" fontId="117" fillId="29" borderId="38" xfId="0" applyNumberFormat="1" applyFont="1" applyFill="1" applyBorder="1" applyAlignment="1">
      <alignment horizontal="centerContinuous"/>
    </xf>
    <xf numFmtId="0" fontId="239" fillId="2" borderId="0" xfId="0" applyNumberFormat="1" applyFont="1" applyFill="1" applyAlignment="1">
      <alignment horizontal="centerContinuous"/>
    </xf>
    <xf numFmtId="0" fontId="240" fillId="2" borderId="0" xfId="0" applyNumberFormat="1" applyFont="1" applyFill="1" applyBorder="1" applyAlignment="1">
      <alignment horizontal="right" vertical="top"/>
    </xf>
    <xf numFmtId="0" fontId="242" fillId="2" borderId="0" xfId="0" applyNumberFormat="1" applyFont="1" applyFill="1" applyBorder="1" applyAlignment="1">
      <alignment horizontal="right"/>
    </xf>
    <xf numFmtId="0" fontId="238" fillId="2" borderId="0" xfId="0" applyNumberFormat="1" applyFont="1" applyFill="1" applyBorder="1" applyAlignment="1">
      <alignment horizontal="right"/>
    </xf>
    <xf numFmtId="0" fontId="38" fillId="2" borderId="0" xfId="0" applyNumberFormat="1" applyFont="1" applyFill="1" applyBorder="1"/>
    <xf numFmtId="0" fontId="202" fillId="2" borderId="0" xfId="0" applyNumberFormat="1" applyFont="1" applyFill="1" applyBorder="1"/>
    <xf numFmtId="0" fontId="244" fillId="2" borderId="0" xfId="0" applyFont="1" applyFill="1" applyBorder="1"/>
    <xf numFmtId="0" fontId="244" fillId="88" borderId="0" xfId="0" applyFont="1" applyFill="1" applyBorder="1"/>
    <xf numFmtId="0" fontId="134" fillId="88" borderId="0" xfId="0" applyFont="1" applyFill="1" applyBorder="1"/>
    <xf numFmtId="0" fontId="134" fillId="2" borderId="0" xfId="0" applyFont="1" applyFill="1" applyBorder="1"/>
    <xf numFmtId="0" fontId="8" fillId="88" borderId="0" xfId="0" applyFont="1" applyFill="1" applyBorder="1"/>
    <xf numFmtId="0" fontId="8" fillId="2" borderId="0" xfId="0" applyFont="1" applyFill="1" applyBorder="1"/>
    <xf numFmtId="0" fontId="19" fillId="2" borderId="0" xfId="0" applyNumberFormat="1" applyFont="1" applyFill="1" applyBorder="1" applyAlignment="1">
      <alignment horizontal="center"/>
    </xf>
    <xf numFmtId="0" fontId="16" fillId="2" borderId="0" xfId="0" applyNumberFormat="1" applyFont="1" applyFill="1" applyBorder="1"/>
    <xf numFmtId="0" fontId="7" fillId="0" borderId="0" xfId="0" applyNumberFormat="1" applyFont="1" applyFill="1"/>
    <xf numFmtId="0" fontId="7" fillId="0" borderId="0" xfId="0" applyNumberFormat="1" applyFont="1" applyFill="1" applyAlignment="1">
      <alignment vertical="center"/>
    </xf>
    <xf numFmtId="0" fontId="7" fillId="0" borderId="0" xfId="0" applyNumberFormat="1" applyFont="1" applyFill="1" applyBorder="1"/>
    <xf numFmtId="167" fontId="52" fillId="0" borderId="0" xfId="2" applyNumberFormat="1" applyFont="1" applyFill="1" applyBorder="1" applyAlignment="1">
      <alignment horizontal="right" vertical="center"/>
    </xf>
    <xf numFmtId="9" fontId="47" fillId="0" borderId="0" xfId="2" applyFont="1" applyFill="1" applyBorder="1" applyAlignment="1">
      <alignment horizontal="right" vertical="center"/>
    </xf>
    <xf numFmtId="9" fontId="51" fillId="3" borderId="123" xfId="2" applyFont="1" applyFill="1" applyBorder="1" applyAlignment="1">
      <alignment horizontal="right" vertical="center"/>
    </xf>
    <xf numFmtId="9" fontId="51" fillId="3" borderId="11" xfId="2" applyFont="1" applyFill="1" applyBorder="1" applyAlignment="1">
      <alignment horizontal="right" vertical="center"/>
    </xf>
    <xf numFmtId="9" fontId="110" fillId="32" borderId="122" xfId="2" applyFont="1" applyFill="1" applyBorder="1" applyAlignment="1">
      <alignment horizontal="right" vertical="center"/>
    </xf>
    <xf numFmtId="9" fontId="110" fillId="32" borderId="15" xfId="2" applyFont="1" applyFill="1" applyBorder="1" applyAlignment="1">
      <alignment horizontal="right" vertical="center"/>
    </xf>
    <xf numFmtId="167" fontId="47" fillId="0" borderId="9" xfId="2" applyNumberFormat="1" applyFont="1" applyFill="1" applyBorder="1" applyAlignment="1">
      <alignment horizontal="right" vertical="center"/>
    </xf>
    <xf numFmtId="209" fontId="51" fillId="0" borderId="39" xfId="0" applyNumberFormat="1" applyFont="1" applyFill="1" applyBorder="1" applyAlignment="1">
      <alignment horizontal="right"/>
    </xf>
    <xf numFmtId="209" fontId="51" fillId="32" borderId="39" xfId="0" applyNumberFormat="1" applyFont="1" applyFill="1" applyBorder="1" applyAlignment="1">
      <alignment horizontal="right" vertical="center"/>
    </xf>
    <xf numFmtId="206" fontId="47" fillId="0" borderId="43" xfId="0" applyNumberFormat="1" applyFont="1" applyFill="1" applyBorder="1" applyAlignment="1">
      <alignment horizontal="right" vertical="center"/>
    </xf>
    <xf numFmtId="22" fontId="14" fillId="0" borderId="0" xfId="0" applyNumberFormat="1" applyFont="1" applyFill="1" applyAlignment="1">
      <alignment vertical="center"/>
    </xf>
    <xf numFmtId="22" fontId="14" fillId="0" borderId="0" xfId="0" applyNumberFormat="1" applyFont="1" applyFill="1"/>
    <xf numFmtId="17" fontId="112" fillId="29" borderId="69" xfId="0" quotePrefix="1" applyNumberFormat="1" applyFont="1" applyFill="1" applyBorder="1" applyAlignment="1">
      <alignment horizontal="center" vertical="center" wrapText="1"/>
    </xf>
    <xf numFmtId="17" fontId="112" fillId="29" borderId="70" xfId="0" quotePrefix="1" applyNumberFormat="1" applyFont="1" applyFill="1" applyBorder="1" applyAlignment="1">
      <alignment horizontal="center" vertical="center" wrapText="1"/>
    </xf>
    <xf numFmtId="10" fontId="226" fillId="0" borderId="0" xfId="2" applyNumberFormat="1" applyFont="1"/>
    <xf numFmtId="14" fontId="225" fillId="86" borderId="105" xfId="33983" applyNumberFormat="1" applyFont="1" applyFill="1" applyBorder="1" applyAlignment="1">
      <alignment horizontal="center"/>
    </xf>
    <xf numFmtId="20" fontId="225" fillId="86" borderId="105" xfId="33983" applyNumberFormat="1" applyFont="1" applyFill="1" applyBorder="1" applyAlignment="1">
      <alignment horizontal="center"/>
    </xf>
    <xf numFmtId="0" fontId="216" fillId="2" borderId="78" xfId="0" applyNumberFormat="1" applyFont="1" applyFill="1" applyBorder="1" applyAlignment="1">
      <alignment horizontal="center" vertical="center" wrapText="1"/>
    </xf>
    <xf numFmtId="0" fontId="33" fillId="0" borderId="106" xfId="0" applyFont="1" applyFill="1" applyBorder="1" applyAlignment="1">
      <alignment horizontal="center" vertical="center"/>
    </xf>
    <xf numFmtId="0" fontId="135" fillId="0" borderId="106" xfId="0" applyNumberFormat="1" applyFont="1" applyFill="1" applyBorder="1" applyAlignment="1">
      <alignment horizontal="center" vertical="center"/>
    </xf>
    <xf numFmtId="0" fontId="135" fillId="0" borderId="106" xfId="2" applyNumberFormat="1" applyFont="1" applyFill="1" applyBorder="1" applyAlignment="1">
      <alignment horizontal="center" vertical="center"/>
    </xf>
    <xf numFmtId="0" fontId="135" fillId="0" borderId="106" xfId="0" applyNumberFormat="1" applyFont="1" applyFill="1" applyBorder="1" applyAlignment="1">
      <alignment horizontal="center"/>
    </xf>
    <xf numFmtId="0" fontId="247" fillId="2" borderId="0" xfId="0" quotePrefix="1" applyNumberFormat="1" applyFont="1" applyFill="1" applyBorder="1" applyAlignment="1">
      <alignment horizontal="left" vertical="top"/>
    </xf>
    <xf numFmtId="0" fontId="48" fillId="0" borderId="133" xfId="0" quotePrefix="1" applyNumberFormat="1" applyFont="1" applyFill="1" applyBorder="1" applyAlignment="1">
      <alignment horizontal="left" vertical="center"/>
    </xf>
    <xf numFmtId="172" fontId="51" fillId="0" borderId="40" xfId="0" applyNumberFormat="1" applyFont="1" applyFill="1" applyBorder="1" applyAlignment="1">
      <alignment horizontal="right" vertical="center"/>
    </xf>
    <xf numFmtId="172" fontId="47" fillId="32" borderId="134" xfId="0" applyNumberFormat="1" applyFont="1" applyFill="1" applyBorder="1" applyAlignment="1">
      <alignment horizontal="right" vertical="center"/>
    </xf>
    <xf numFmtId="167" fontId="48" fillId="0" borderId="133" xfId="2" quotePrefix="1" applyNumberFormat="1" applyFont="1" applyFill="1" applyBorder="1" applyAlignment="1">
      <alignment horizontal="left" vertical="center"/>
    </xf>
    <xf numFmtId="167" fontId="51" fillId="32" borderId="40" xfId="2" applyNumberFormat="1" applyFont="1" applyFill="1" applyBorder="1" applyAlignment="1">
      <alignment horizontal="right" vertical="center"/>
    </xf>
    <xf numFmtId="167" fontId="51" fillId="0" borderId="40" xfId="2" applyNumberFormat="1" applyFont="1" applyFill="1" applyBorder="1" applyAlignment="1">
      <alignment horizontal="right" vertical="center"/>
    </xf>
    <xf numFmtId="167" fontId="47" fillId="32" borderId="134" xfId="2" applyNumberFormat="1" applyFont="1" applyFill="1" applyBorder="1" applyAlignment="1">
      <alignment horizontal="right" vertical="center"/>
    </xf>
    <xf numFmtId="206" fontId="51" fillId="32" borderId="0" xfId="0" applyNumberFormat="1" applyFont="1" applyFill="1" applyBorder="1" applyAlignment="1">
      <alignment horizontal="right" vertical="center"/>
    </xf>
    <xf numFmtId="205" fontId="51" fillId="0" borderId="0" xfId="0" applyNumberFormat="1" applyFont="1" applyFill="1" applyBorder="1" applyAlignment="1">
      <alignment horizontal="right" vertical="center"/>
    </xf>
    <xf numFmtId="172" fontId="51" fillId="3" borderId="112" xfId="0" applyNumberFormat="1" applyFont="1" applyFill="1" applyBorder="1" applyAlignment="1">
      <alignment horizontal="right" vertical="center"/>
    </xf>
    <xf numFmtId="172" fontId="47" fillId="32" borderId="135" xfId="0" applyNumberFormat="1" applyFont="1" applyFill="1" applyBorder="1" applyAlignment="1">
      <alignment horizontal="right" vertical="center"/>
    </xf>
    <xf numFmtId="0" fontId="132" fillId="88" borderId="0" xfId="0" applyFont="1" applyFill="1" applyBorder="1"/>
    <xf numFmtId="0" fontId="251" fillId="88" borderId="0" xfId="0" applyFont="1" applyFill="1" applyBorder="1"/>
    <xf numFmtId="0" fontId="252" fillId="88" borderId="0" xfId="0" applyFont="1" applyFill="1" applyBorder="1" applyAlignment="1">
      <alignment horizontal="center"/>
    </xf>
    <xf numFmtId="0" fontId="248" fillId="88" borderId="0" xfId="0" applyFont="1" applyFill="1" applyBorder="1"/>
    <xf numFmtId="10" fontId="132" fillId="88" borderId="0" xfId="2" applyNumberFormat="1" applyFont="1" applyFill="1" applyBorder="1"/>
    <xf numFmtId="0" fontId="228" fillId="2" borderId="0" xfId="0" applyFont="1" applyFill="1" applyBorder="1"/>
    <xf numFmtId="0" fontId="228" fillId="88" borderId="0" xfId="0" applyFont="1" applyFill="1" applyBorder="1"/>
    <xf numFmtId="0" fontId="228" fillId="0" borderId="0" xfId="0" applyNumberFormat="1" applyFont="1" applyFill="1" applyBorder="1" applyAlignment="1">
      <alignment vertical="center"/>
    </xf>
    <xf numFmtId="0" fontId="228" fillId="0" borderId="1" xfId="0" applyNumberFormat="1" applyFont="1" applyFill="1" applyBorder="1"/>
    <xf numFmtId="0" fontId="253" fillId="0" borderId="0" xfId="0" applyNumberFormat="1" applyFont="1" applyFill="1" applyAlignment="1">
      <alignment horizontal="center"/>
    </xf>
    <xf numFmtId="0" fontId="253" fillId="0" borderId="0" xfId="0" applyNumberFormat="1" applyFont="1" applyFill="1"/>
    <xf numFmtId="0" fontId="228" fillId="0" borderId="0" xfId="0" applyNumberFormat="1" applyFont="1" applyFill="1" applyBorder="1" applyAlignment="1">
      <alignment horizontal="right"/>
    </xf>
    <xf numFmtId="0" fontId="254" fillId="0" borderId="0" xfId="0" applyNumberFormat="1" applyFont="1" applyFill="1" applyAlignment="1">
      <alignment horizontal="centerContinuous"/>
    </xf>
    <xf numFmtId="0" fontId="253" fillId="0" borderId="0" xfId="0" applyNumberFormat="1" applyFont="1" applyFill="1" applyAlignment="1">
      <alignment vertical="center"/>
    </xf>
    <xf numFmtId="0" fontId="255" fillId="0" borderId="0" xfId="0" applyNumberFormat="1" applyFont="1" applyFill="1" applyBorder="1" applyAlignment="1">
      <alignment horizontal="right" vertical="top"/>
    </xf>
    <xf numFmtId="0" fontId="253" fillId="0" borderId="0" xfId="0" applyNumberFormat="1" applyFont="1" applyFill="1" applyAlignment="1">
      <alignment horizontal="center" vertical="center"/>
    </xf>
    <xf numFmtId="0" fontId="253" fillId="0" borderId="0" xfId="0" applyNumberFormat="1" applyFont="1" applyFill="1" applyBorder="1" applyAlignment="1">
      <alignment horizontal="center"/>
    </xf>
    <xf numFmtId="0" fontId="253" fillId="0" borderId="0" xfId="0" applyNumberFormat="1" applyFont="1" applyFill="1" applyBorder="1"/>
    <xf numFmtId="0" fontId="256" fillId="0" borderId="0" xfId="0" applyNumberFormat="1" applyFont="1" applyFill="1" applyBorder="1" applyAlignment="1">
      <alignment horizontal="center"/>
    </xf>
    <xf numFmtId="0" fontId="256" fillId="0" borderId="0" xfId="0" applyNumberFormat="1" applyFont="1" applyFill="1" applyBorder="1"/>
    <xf numFmtId="0" fontId="257" fillId="0" borderId="0" xfId="0" applyNumberFormat="1" applyFont="1" applyFill="1" applyBorder="1" applyAlignment="1">
      <alignment horizontal="right"/>
    </xf>
    <xf numFmtId="10" fontId="228" fillId="0" borderId="0" xfId="2" applyNumberFormat="1" applyFont="1" applyFill="1" applyAlignment="1">
      <alignment vertical="center"/>
    </xf>
    <xf numFmtId="0" fontId="228" fillId="0" borderId="0" xfId="0" applyNumberFormat="1" applyFont="1" applyFill="1" applyAlignment="1">
      <alignment horizontal="left" vertical="center"/>
    </xf>
    <xf numFmtId="0" fontId="229" fillId="0" borderId="0" xfId="0" applyNumberFormat="1" applyFont="1" applyFill="1" applyBorder="1" applyAlignment="1">
      <alignment horizontal="right"/>
    </xf>
    <xf numFmtId="0" fontId="228" fillId="0" borderId="0" xfId="0" applyNumberFormat="1" applyFont="1" applyBorder="1" applyAlignment="1">
      <alignment wrapText="1"/>
    </xf>
    <xf numFmtId="0" fontId="228" fillId="0" borderId="0" xfId="0" applyNumberFormat="1" applyFont="1" applyAlignment="1">
      <alignment wrapText="1"/>
    </xf>
    <xf numFmtId="0" fontId="228" fillId="2" borderId="0" xfId="0" applyNumberFormat="1" applyFont="1" applyFill="1" applyBorder="1" applyAlignment="1">
      <alignment vertical="center"/>
    </xf>
    <xf numFmtId="0" fontId="228" fillId="2" borderId="0" xfId="0" applyNumberFormat="1" applyFont="1" applyFill="1" applyBorder="1"/>
    <xf numFmtId="0" fontId="258" fillId="2" borderId="0" xfId="0" quotePrefix="1" applyNumberFormat="1" applyFont="1" applyFill="1" applyBorder="1" applyAlignment="1">
      <alignment horizontal="centerContinuous"/>
    </xf>
    <xf numFmtId="0" fontId="254" fillId="2" borderId="0" xfId="0" applyNumberFormat="1" applyFont="1" applyFill="1" applyBorder="1" applyAlignment="1">
      <alignment horizontal="centerContinuous"/>
    </xf>
    <xf numFmtId="0" fontId="258" fillId="2" borderId="0" xfId="0" applyNumberFormat="1" applyFont="1" applyFill="1" applyBorder="1" applyAlignment="1">
      <alignment horizontal="centerContinuous"/>
    </xf>
    <xf numFmtId="0" fontId="254" fillId="2" borderId="0" xfId="0" applyNumberFormat="1" applyFont="1" applyFill="1" applyBorder="1" applyAlignment="1">
      <alignment horizontal="right"/>
    </xf>
    <xf numFmtId="0" fontId="259" fillId="2" borderId="0" xfId="0" quotePrefix="1" applyNumberFormat="1" applyFont="1" applyFill="1" applyBorder="1" applyAlignment="1">
      <alignment horizontal="left" wrapText="1"/>
    </xf>
    <xf numFmtId="0" fontId="261" fillId="2" borderId="0" xfId="0" quotePrefix="1" applyNumberFormat="1" applyFont="1" applyFill="1" applyBorder="1" applyAlignment="1">
      <alignment horizontal="left"/>
    </xf>
    <xf numFmtId="17" fontId="261" fillId="2" borderId="0" xfId="0" applyNumberFormat="1" applyFont="1" applyFill="1" applyBorder="1" applyAlignment="1">
      <alignment horizontal="center"/>
    </xf>
    <xf numFmtId="0" fontId="261" fillId="2" borderId="0" xfId="0" applyNumberFormat="1" applyFont="1" applyFill="1" applyBorder="1" applyAlignment="1">
      <alignment horizontal="center" wrapText="1"/>
    </xf>
    <xf numFmtId="171" fontId="261" fillId="2" borderId="0" xfId="0" applyNumberFormat="1" applyFont="1" applyFill="1" applyBorder="1" applyAlignment="1">
      <alignment horizontal="center"/>
    </xf>
    <xf numFmtId="0" fontId="262" fillId="2" borderId="0" xfId="0" quotePrefix="1" applyNumberFormat="1" applyFont="1" applyFill="1" applyBorder="1" applyAlignment="1">
      <alignment horizontal="left"/>
    </xf>
    <xf numFmtId="0" fontId="230" fillId="2" borderId="0" xfId="0" quotePrefix="1" applyNumberFormat="1" applyFont="1" applyFill="1" applyBorder="1" applyAlignment="1">
      <alignment horizontal="center"/>
    </xf>
    <xf numFmtId="0" fontId="230" fillId="2" borderId="0" xfId="0" applyNumberFormat="1" applyFont="1" applyFill="1" applyBorder="1" applyAlignment="1">
      <alignment horizontal="center"/>
    </xf>
    <xf numFmtId="0" fontId="260" fillId="2" borderId="0" xfId="0" quotePrefix="1" applyNumberFormat="1" applyFont="1" applyFill="1" applyBorder="1" applyAlignment="1">
      <alignment horizontal="left" vertical="center"/>
    </xf>
    <xf numFmtId="172" fontId="259" fillId="2" borderId="0" xfId="0" applyNumberFormat="1" applyFont="1" applyFill="1" applyBorder="1" applyAlignment="1">
      <alignment horizontal="right" vertical="center"/>
    </xf>
    <xf numFmtId="167" fontId="259" fillId="2" borderId="0" xfId="2" applyNumberFormat="1" applyFont="1" applyFill="1" applyBorder="1" applyAlignment="1">
      <alignment horizontal="right" vertical="center"/>
    </xf>
    <xf numFmtId="167" fontId="259" fillId="2" borderId="0" xfId="0" applyNumberFormat="1" applyFont="1" applyFill="1" applyBorder="1" applyAlignment="1">
      <alignment horizontal="right" vertical="center"/>
    </xf>
    <xf numFmtId="0" fontId="264" fillId="0" borderId="0" xfId="172" applyNumberFormat="1" applyFont="1"/>
    <xf numFmtId="170" fontId="264" fillId="0" borderId="0" xfId="172" applyFont="1"/>
    <xf numFmtId="0" fontId="265" fillId="34" borderId="0" xfId="172" applyNumberFormat="1" applyFont="1" applyFill="1"/>
    <xf numFmtId="0" fontId="266" fillId="0" borderId="0" xfId="267" applyFont="1"/>
    <xf numFmtId="0" fontId="263" fillId="0" borderId="0" xfId="0" applyFont="1" applyBorder="1"/>
    <xf numFmtId="179" fontId="53" fillId="2" borderId="0" xfId="0" applyNumberFormat="1" applyFont="1" applyFill="1" applyAlignment="1">
      <alignment horizontal="left"/>
    </xf>
    <xf numFmtId="2" fontId="245" fillId="0" borderId="136" xfId="0" applyNumberFormat="1" applyFont="1" applyFill="1" applyBorder="1" applyAlignment="1">
      <alignment horizontal="left"/>
    </xf>
    <xf numFmtId="2" fontId="245" fillId="32" borderId="137" xfId="0" applyNumberFormat="1" applyFont="1" applyFill="1" applyBorder="1" applyAlignment="1">
      <alignment horizontal="left"/>
    </xf>
    <xf numFmtId="2" fontId="245" fillId="0" borderId="137" xfId="0" applyNumberFormat="1" applyFont="1" applyFill="1" applyBorder="1" applyAlignment="1">
      <alignment horizontal="left"/>
    </xf>
    <xf numFmtId="2" fontId="245" fillId="0" borderId="140" xfId="0" applyNumberFormat="1" applyFont="1" applyFill="1" applyBorder="1" applyAlignment="1">
      <alignment horizontal="center"/>
    </xf>
    <xf numFmtId="2" fontId="245" fillId="32" borderId="142" xfId="0" applyNumberFormat="1" applyFont="1" applyFill="1" applyBorder="1" applyAlignment="1">
      <alignment horizontal="center"/>
    </xf>
    <xf numFmtId="2" fontId="245" fillId="0" borderId="142" xfId="0" applyNumberFormat="1" applyFont="1" applyFill="1" applyBorder="1" applyAlignment="1">
      <alignment horizontal="center"/>
    </xf>
    <xf numFmtId="0" fontId="5" fillId="0" borderId="0" xfId="0" applyNumberFormat="1" applyFont="1" applyFill="1"/>
    <xf numFmtId="0" fontId="5" fillId="0" borderId="0" xfId="0" applyNumberFormat="1" applyFont="1" applyFill="1" applyAlignment="1">
      <alignment vertical="center"/>
    </xf>
    <xf numFmtId="0" fontId="5" fillId="0" borderId="0" xfId="0" applyNumberFormat="1" applyFont="1" applyFill="1" applyBorder="1" applyAlignment="1">
      <alignment vertical="center"/>
    </xf>
    <xf numFmtId="0" fontId="5" fillId="0" borderId="0" xfId="0" applyNumberFormat="1" applyFont="1" applyFill="1" applyBorder="1"/>
    <xf numFmtId="0" fontId="239" fillId="0" borderId="0" xfId="0" applyNumberFormat="1" applyFont="1" applyFill="1" applyAlignment="1">
      <alignment horizontal="centerContinuous"/>
    </xf>
    <xf numFmtId="0" fontId="267" fillId="0" borderId="0" xfId="0" applyNumberFormat="1" applyFont="1" applyFill="1" applyBorder="1" applyAlignment="1">
      <alignment horizontal="centerContinuous"/>
    </xf>
    <xf numFmtId="0" fontId="242" fillId="0" borderId="0" xfId="0" applyNumberFormat="1" applyFont="1" applyFill="1" applyBorder="1" applyAlignment="1">
      <alignment horizontal="right"/>
    </xf>
    <xf numFmtId="22" fontId="228" fillId="0" borderId="0" xfId="0" applyNumberFormat="1" applyFont="1" applyFill="1" applyAlignment="1">
      <alignment vertical="center"/>
    </xf>
    <xf numFmtId="0" fontId="113" fillId="29" borderId="144" xfId="0" quotePrefix="1" applyNumberFormat="1" applyFont="1" applyFill="1" applyBorder="1" applyAlignment="1">
      <alignment vertical="center"/>
    </xf>
    <xf numFmtId="0" fontId="113" fillId="29" borderId="111" xfId="0" quotePrefix="1" applyNumberFormat="1" applyFont="1" applyFill="1" applyBorder="1" applyAlignment="1">
      <alignment vertical="center"/>
    </xf>
    <xf numFmtId="0" fontId="113" fillId="29" borderId="110" xfId="0" quotePrefix="1" applyNumberFormat="1" applyFont="1" applyFill="1" applyBorder="1" applyAlignment="1">
      <alignment vertical="center"/>
    </xf>
    <xf numFmtId="172" fontId="110" fillId="32" borderId="6" xfId="0" applyNumberFormat="1" applyFont="1" applyFill="1" applyBorder="1" applyAlignment="1">
      <alignment horizontal="center" vertical="center"/>
    </xf>
    <xf numFmtId="2" fontId="12" fillId="29" borderId="107" xfId="0" applyNumberFormat="1" applyFont="1" applyFill="1" applyBorder="1" applyAlignment="1">
      <alignment horizontal="center" vertical="center" wrapText="1"/>
    </xf>
    <xf numFmtId="0" fontId="48" fillId="33" borderId="13" xfId="0" quotePrefix="1" applyNumberFormat="1" applyFont="1" applyFill="1" applyBorder="1" applyAlignment="1">
      <alignment horizontal="left" vertical="center" wrapText="1"/>
    </xf>
    <xf numFmtId="0" fontId="47" fillId="32" borderId="13" xfId="0" quotePrefix="1" applyNumberFormat="1" applyFont="1" applyFill="1" applyBorder="1" applyAlignment="1">
      <alignment horizontal="left" vertical="center"/>
    </xf>
    <xf numFmtId="0" fontId="111" fillId="29" borderId="69" xfId="0" applyFont="1" applyFill="1" applyBorder="1" applyAlignment="1">
      <alignment horizontal="center" vertical="center" wrapText="1"/>
    </xf>
    <xf numFmtId="0" fontId="111" fillId="29" borderId="70" xfId="0" applyFont="1" applyFill="1" applyBorder="1" applyAlignment="1">
      <alignment horizontal="center" vertical="center" wrapText="1"/>
    </xf>
    <xf numFmtId="17" fontId="271" fillId="29" borderId="6" xfId="0" applyNumberFormat="1" applyFont="1" applyFill="1" applyBorder="1" applyAlignment="1">
      <alignment horizontal="center" vertical="center"/>
    </xf>
    <xf numFmtId="17" fontId="271" fillId="29" borderId="0" xfId="0" applyNumberFormat="1" applyFont="1" applyFill="1" applyBorder="1" applyAlignment="1">
      <alignment horizontal="center" vertical="center"/>
    </xf>
    <xf numFmtId="17" fontId="271" fillId="29" borderId="116" xfId="0" applyNumberFormat="1" applyFont="1" applyFill="1" applyBorder="1" applyAlignment="1">
      <alignment horizontal="center" vertical="center"/>
    </xf>
    <xf numFmtId="17" fontId="271" fillId="29" borderId="117" xfId="0" applyNumberFormat="1" applyFont="1" applyFill="1" applyBorder="1" applyAlignment="1">
      <alignment horizontal="center" vertical="center"/>
    </xf>
    <xf numFmtId="0" fontId="271" fillId="29" borderId="116" xfId="0" applyNumberFormat="1" applyFont="1" applyFill="1" applyBorder="1" applyAlignment="1">
      <alignment horizontal="center" vertical="center" wrapText="1"/>
    </xf>
    <xf numFmtId="0" fontId="271" fillId="29" borderId="0" xfId="0" applyNumberFormat="1" applyFont="1" applyFill="1" applyBorder="1" applyAlignment="1">
      <alignment horizontal="center" vertical="center" wrapText="1"/>
    </xf>
    <xf numFmtId="171" fontId="271" fillId="29" borderId="117" xfId="0" applyNumberFormat="1" applyFont="1" applyFill="1" applyBorder="1" applyAlignment="1">
      <alignment horizontal="center" vertical="center" wrapText="1"/>
    </xf>
    <xf numFmtId="0" fontId="272" fillId="29" borderId="0" xfId="0" quotePrefix="1" applyNumberFormat="1" applyFont="1" applyFill="1" applyBorder="1" applyAlignment="1">
      <alignment horizontal="left"/>
    </xf>
    <xf numFmtId="0" fontId="272" fillId="29" borderId="111" xfId="0" quotePrefix="1" applyNumberFormat="1" applyFont="1" applyFill="1" applyBorder="1" applyAlignment="1">
      <alignment horizontal="left" wrapText="1"/>
    </xf>
    <xf numFmtId="0" fontId="36" fillId="2" borderId="0" xfId="0" quotePrefix="1" applyNumberFormat="1" applyFont="1" applyFill="1" applyBorder="1" applyAlignment="1">
      <alignment vertical="top" wrapText="1"/>
    </xf>
    <xf numFmtId="17" fontId="273" fillId="29" borderId="56" xfId="0" applyNumberFormat="1" applyFont="1" applyFill="1" applyBorder="1" applyAlignment="1">
      <alignment horizontal="center"/>
    </xf>
    <xf numFmtId="17" fontId="273" fillId="29" borderId="129" xfId="0" applyNumberFormat="1" applyFont="1" applyFill="1" applyBorder="1" applyAlignment="1">
      <alignment horizontal="center"/>
    </xf>
    <xf numFmtId="0" fontId="273" fillId="29" borderId="126" xfId="0" applyNumberFormat="1" applyFont="1" applyFill="1" applyBorder="1" applyAlignment="1">
      <alignment horizontal="center" wrapText="1"/>
    </xf>
    <xf numFmtId="0" fontId="273" fillId="29" borderId="36" xfId="0" applyNumberFormat="1" applyFont="1" applyFill="1" applyBorder="1" applyAlignment="1">
      <alignment horizontal="center" wrapText="1"/>
    </xf>
    <xf numFmtId="0" fontId="273" fillId="29" borderId="57" xfId="0" applyNumberFormat="1" applyFont="1" applyFill="1" applyBorder="1" applyAlignment="1">
      <alignment horizontal="center" wrapText="1"/>
    </xf>
    <xf numFmtId="14" fontId="225" fillId="29" borderId="129" xfId="0" applyNumberFormat="1" applyFont="1" applyFill="1" applyBorder="1" applyAlignment="1">
      <alignment horizontal="center" vertical="center"/>
    </xf>
    <xf numFmtId="20" fontId="225" fillId="29" borderId="8" xfId="0" quotePrefix="1" applyNumberFormat="1" applyFont="1" applyFill="1" applyBorder="1" applyAlignment="1">
      <alignment horizontal="center" vertical="center"/>
    </xf>
    <xf numFmtId="20" fontId="225" fillId="29" borderId="41" xfId="0" quotePrefix="1" applyNumberFormat="1" applyFont="1" applyFill="1" applyBorder="1" applyAlignment="1">
      <alignment horizontal="center" vertical="center"/>
    </xf>
    <xf numFmtId="20" fontId="225" fillId="29" borderId="34" xfId="0" applyNumberFormat="1" applyFont="1" applyFill="1" applyBorder="1" applyAlignment="1">
      <alignment horizontal="center"/>
    </xf>
    <xf numFmtId="167" fontId="15" fillId="32" borderId="117" xfId="2" applyNumberFormat="1" applyFont="1" applyFill="1" applyBorder="1" applyAlignment="1">
      <alignment horizontal="right" vertical="center"/>
    </xf>
    <xf numFmtId="167" fontId="19" fillId="32" borderId="122" xfId="2" applyNumberFormat="1" applyFont="1" applyFill="1" applyBorder="1" applyAlignment="1">
      <alignment horizontal="right" vertical="center"/>
    </xf>
    <xf numFmtId="167" fontId="19" fillId="33" borderId="122" xfId="2" applyNumberFormat="1" applyFont="1" applyFill="1" applyBorder="1" applyAlignment="1">
      <alignment horizontal="right" vertical="center"/>
    </xf>
    <xf numFmtId="167" fontId="48" fillId="0" borderId="119" xfId="2" applyNumberFormat="1" applyFont="1" applyFill="1" applyBorder="1" applyAlignment="1">
      <alignment horizontal="right" vertical="center"/>
    </xf>
    <xf numFmtId="0" fontId="36" fillId="2" borderId="0" xfId="0" applyNumberFormat="1" applyFont="1" applyFill="1" applyBorder="1" applyAlignment="1">
      <alignment horizontal="left"/>
    </xf>
    <xf numFmtId="0" fontId="274" fillId="0" borderId="9" xfId="0" quotePrefix="1" applyNumberFormat="1" applyFont="1" applyFill="1" applyBorder="1" applyAlignment="1">
      <alignment horizontal="left" vertical="center" wrapText="1"/>
    </xf>
    <xf numFmtId="0" fontId="43" fillId="2" borderId="0" xfId="0" applyNumberFormat="1" applyFont="1" applyFill="1"/>
    <xf numFmtId="0" fontId="277" fillId="2" borderId="0" xfId="0" applyNumberFormat="1" applyFont="1" applyFill="1"/>
    <xf numFmtId="0" fontId="53" fillId="2" borderId="0" xfId="0" applyNumberFormat="1" applyFont="1" applyFill="1" applyBorder="1" applyAlignment="1">
      <alignment horizontal="left"/>
    </xf>
    <xf numFmtId="14" fontId="53" fillId="2" borderId="0" xfId="0" applyNumberFormat="1" applyFont="1" applyFill="1" applyBorder="1" applyAlignment="1">
      <alignment horizontal="left"/>
    </xf>
    <xf numFmtId="20" fontId="53" fillId="2" borderId="0" xfId="0" applyNumberFormat="1" applyFont="1" applyFill="1" applyBorder="1" applyAlignment="1">
      <alignment horizontal="left"/>
    </xf>
    <xf numFmtId="179" fontId="232" fillId="2" borderId="0" xfId="34147" applyNumberFormat="1" applyFont="1" applyFill="1" applyBorder="1" applyAlignment="1">
      <alignment horizontal="center"/>
    </xf>
    <xf numFmtId="14" fontId="237" fillId="2" borderId="0" xfId="34147" applyNumberFormat="1" applyFont="1" applyFill="1" applyBorder="1"/>
    <xf numFmtId="20" fontId="237" fillId="2" borderId="0" xfId="34147" applyNumberFormat="1" applyFont="1" applyFill="1" applyBorder="1" applyAlignment="1">
      <alignment horizontal="center"/>
    </xf>
    <xf numFmtId="179" fontId="237" fillId="2" borderId="0" xfId="34147" applyNumberFormat="1" applyFont="1" applyFill="1" applyBorder="1" applyAlignment="1">
      <alignment horizontal="center"/>
    </xf>
    <xf numFmtId="0" fontId="273" fillId="86" borderId="105" xfId="33983" applyNumberFormat="1" applyFont="1" applyFill="1" applyBorder="1" applyAlignment="1">
      <alignment horizontal="center"/>
    </xf>
    <xf numFmtId="14" fontId="273" fillId="86" borderId="105" xfId="33983" applyNumberFormat="1" applyFont="1" applyFill="1" applyBorder="1" applyAlignment="1">
      <alignment horizontal="center"/>
    </xf>
    <xf numFmtId="20" fontId="273" fillId="86" borderId="105" xfId="33983" applyNumberFormat="1" applyFont="1" applyFill="1" applyBorder="1" applyAlignment="1">
      <alignment horizontal="center"/>
    </xf>
    <xf numFmtId="10" fontId="279" fillId="0" borderId="0" xfId="2" applyNumberFormat="1" applyFont="1"/>
    <xf numFmtId="0" fontId="4" fillId="0" borderId="0" xfId="0" applyNumberFormat="1" applyFont="1" applyFill="1"/>
    <xf numFmtId="0" fontId="4" fillId="0" borderId="0" xfId="0" applyNumberFormat="1" applyFont="1" applyFill="1" applyAlignment="1">
      <alignment vertical="center"/>
    </xf>
    <xf numFmtId="0" fontId="4" fillId="0" borderId="0" xfId="0" applyNumberFormat="1" applyFont="1" applyFill="1" applyBorder="1"/>
    <xf numFmtId="180" fontId="110" fillId="32" borderId="35" xfId="0" applyNumberFormat="1" applyFont="1" applyFill="1" applyBorder="1" applyAlignment="1">
      <alignment horizontal="center" vertical="center"/>
    </xf>
    <xf numFmtId="180" fontId="113" fillId="29" borderId="6" xfId="0" applyNumberFormat="1" applyFont="1" applyFill="1" applyBorder="1" applyAlignment="1">
      <alignment horizontal="center" vertical="center"/>
    </xf>
    <xf numFmtId="205" fontId="110" fillId="0" borderId="36" xfId="0" applyNumberFormat="1" applyFont="1" applyFill="1" applyBorder="1" applyAlignment="1">
      <alignment horizontal="center" vertical="center" wrapText="1"/>
    </xf>
    <xf numFmtId="205" fontId="113" fillId="29" borderId="6" xfId="0" applyNumberFormat="1" applyFont="1" applyFill="1" applyBorder="1" applyAlignment="1">
      <alignment horizontal="center" vertical="center"/>
    </xf>
    <xf numFmtId="0" fontId="119" fillId="29" borderId="0" xfId="0" quotePrefix="1" applyNumberFormat="1" applyFont="1" applyFill="1" applyBorder="1" applyAlignment="1">
      <alignment horizontal="center" vertical="center" wrapText="1"/>
    </xf>
    <xf numFmtId="17" fontId="119" fillId="29" borderId="35" xfId="0" applyNumberFormat="1" applyFont="1" applyFill="1" applyBorder="1" applyAlignment="1">
      <alignment horizontal="center" vertical="center" wrapText="1"/>
    </xf>
    <xf numFmtId="171" fontId="119" fillId="29" borderId="35" xfId="0" applyNumberFormat="1" applyFont="1" applyFill="1" applyBorder="1" applyAlignment="1">
      <alignment horizontal="center" vertical="center" wrapText="1"/>
    </xf>
    <xf numFmtId="0" fontId="119" fillId="29" borderId="35" xfId="0" applyNumberFormat="1" applyFont="1" applyFill="1" applyBorder="1" applyAlignment="1">
      <alignment horizontal="center" vertical="center" wrapText="1"/>
    </xf>
    <xf numFmtId="0" fontId="119" fillId="29" borderId="6" xfId="0" applyNumberFormat="1" applyFont="1" applyFill="1" applyBorder="1" applyAlignment="1">
      <alignment horizontal="center" vertical="center" wrapText="1"/>
    </xf>
    <xf numFmtId="0" fontId="14" fillId="2" borderId="0" xfId="0" applyNumberFormat="1" applyFont="1" applyFill="1" applyAlignment="1">
      <alignment horizontal="right"/>
    </xf>
    <xf numFmtId="0" fontId="32" fillId="2" borderId="0" xfId="0" applyNumberFormat="1" applyFont="1" applyFill="1" applyBorder="1" applyAlignment="1">
      <alignment horizontal="center"/>
    </xf>
    <xf numFmtId="17" fontId="32" fillId="2" borderId="0" xfId="0" quotePrefix="1" applyNumberFormat="1" applyFont="1" applyFill="1" applyAlignment="1">
      <alignment horizontal="right"/>
    </xf>
    <xf numFmtId="0" fontId="32" fillId="2" borderId="0" xfId="0" applyNumberFormat="1" applyFont="1" applyFill="1" applyAlignment="1">
      <alignment horizontal="center"/>
    </xf>
    <xf numFmtId="167" fontId="14" fillId="85" borderId="0" xfId="2" applyNumberFormat="1" applyFont="1" applyFill="1" applyAlignment="1">
      <alignment horizontal="center"/>
    </xf>
    <xf numFmtId="17" fontId="281" fillId="29" borderId="117" xfId="0" applyNumberFormat="1" applyFont="1" applyFill="1" applyBorder="1" applyAlignment="1">
      <alignment horizontal="center" vertical="center" wrapText="1"/>
    </xf>
    <xf numFmtId="17" fontId="281" fillId="29" borderId="6" xfId="0" applyNumberFormat="1" applyFont="1" applyFill="1" applyBorder="1" applyAlignment="1">
      <alignment horizontal="center" vertical="center"/>
    </xf>
    <xf numFmtId="17" fontId="281" fillId="29" borderId="0" xfId="0" applyNumberFormat="1" applyFont="1" applyFill="1" applyBorder="1" applyAlignment="1">
      <alignment horizontal="center" vertical="center"/>
    </xf>
    <xf numFmtId="17" fontId="281" fillId="29" borderId="116" xfId="0" applyNumberFormat="1" applyFont="1" applyFill="1" applyBorder="1" applyAlignment="1">
      <alignment horizontal="center" vertical="center"/>
    </xf>
    <xf numFmtId="0" fontId="281" fillId="29" borderId="116" xfId="0" applyNumberFormat="1" applyFont="1" applyFill="1" applyBorder="1" applyAlignment="1">
      <alignment horizontal="center" vertical="center" wrapText="1"/>
    </xf>
    <xf numFmtId="0" fontId="281" fillId="29" borderId="0" xfId="0" applyNumberFormat="1" applyFont="1" applyFill="1" applyBorder="1" applyAlignment="1">
      <alignment horizontal="center" vertical="center" wrapText="1"/>
    </xf>
    <xf numFmtId="167" fontId="47" fillId="0" borderId="10" xfId="2" applyNumberFormat="1" applyFont="1" applyFill="1" applyBorder="1" applyAlignment="1">
      <alignment horizontal="right" vertical="center"/>
    </xf>
    <xf numFmtId="167" fontId="47" fillId="0" borderId="43" xfId="2" applyNumberFormat="1" applyFont="1" applyFill="1" applyBorder="1" applyAlignment="1">
      <alignment horizontal="right" vertical="center"/>
    </xf>
    <xf numFmtId="166" fontId="245" fillId="0" borderId="141" xfId="0" applyNumberFormat="1" applyFont="1" applyFill="1" applyBorder="1" applyAlignment="1">
      <alignment horizontal="center"/>
    </xf>
    <xf numFmtId="166" fontId="245" fillId="0" borderId="138" xfId="0" applyNumberFormat="1" applyFont="1" applyFill="1" applyBorder="1" applyAlignment="1">
      <alignment horizontal="center"/>
    </xf>
    <xf numFmtId="166" fontId="245" fillId="0" borderId="136" xfId="0" applyNumberFormat="1" applyFont="1" applyFill="1" applyBorder="1" applyAlignment="1">
      <alignment horizontal="center"/>
    </xf>
    <xf numFmtId="166" fontId="245" fillId="0" borderId="140" xfId="0" applyNumberFormat="1" applyFont="1" applyFill="1" applyBorder="1" applyAlignment="1">
      <alignment horizontal="center"/>
    </xf>
    <xf numFmtId="166" fontId="245" fillId="32" borderId="143" xfId="0" applyNumberFormat="1" applyFont="1" applyFill="1" applyBorder="1" applyAlignment="1">
      <alignment horizontal="center"/>
    </xf>
    <xf numFmtId="166" fontId="245" fillId="32" borderId="139" xfId="0" applyNumberFormat="1" applyFont="1" applyFill="1" applyBorder="1" applyAlignment="1">
      <alignment horizontal="center"/>
    </xf>
    <xf numFmtId="166" fontId="245" fillId="32" borderId="137" xfId="0" applyNumberFormat="1" applyFont="1" applyFill="1" applyBorder="1" applyAlignment="1">
      <alignment horizontal="center"/>
    </xf>
    <xf numFmtId="166" fontId="245" fillId="32" borderId="142" xfId="0" applyNumberFormat="1" applyFont="1" applyFill="1" applyBorder="1" applyAlignment="1">
      <alignment horizontal="center"/>
    </xf>
    <xf numFmtId="166" fontId="245" fillId="0" borderId="143" xfId="0" applyNumberFormat="1" applyFont="1" applyFill="1" applyBorder="1" applyAlignment="1">
      <alignment horizontal="center"/>
    </xf>
    <xf numFmtId="166" fontId="245" fillId="0" borderId="139" xfId="0" applyNumberFormat="1" applyFont="1" applyFill="1" applyBorder="1" applyAlignment="1">
      <alignment horizontal="center"/>
    </xf>
    <xf numFmtId="166" fontId="245" fillId="0" borderId="137" xfId="0" applyNumberFormat="1" applyFont="1" applyFill="1" applyBorder="1" applyAlignment="1">
      <alignment horizontal="center"/>
    </xf>
    <xf numFmtId="166" fontId="245" fillId="0" borderId="142" xfId="0" applyNumberFormat="1" applyFont="1" applyFill="1" applyBorder="1" applyAlignment="1">
      <alignment horizontal="center"/>
    </xf>
    <xf numFmtId="166" fontId="36" fillId="0" borderId="6" xfId="0" applyNumberFormat="1" applyFont="1" applyFill="1" applyBorder="1" applyAlignment="1">
      <alignment horizontal="right"/>
    </xf>
    <xf numFmtId="166" fontId="36" fillId="0" borderId="0" xfId="0" applyNumberFormat="1" applyFont="1" applyFill="1" applyBorder="1" applyAlignment="1">
      <alignment horizontal="right"/>
    </xf>
    <xf numFmtId="166" fontId="36" fillId="0" borderId="116" xfId="0" applyNumberFormat="1" applyFont="1" applyFill="1" applyBorder="1" applyAlignment="1">
      <alignment horizontal="right"/>
    </xf>
    <xf numFmtId="166" fontId="36" fillId="0" borderId="5" xfId="0" applyNumberFormat="1" applyFont="1" applyFill="1" applyBorder="1" applyAlignment="1">
      <alignment horizontal="right"/>
    </xf>
    <xf numFmtId="166" fontId="36" fillId="32" borderId="6" xfId="0" applyNumberFormat="1" applyFont="1" applyFill="1" applyBorder="1" applyAlignment="1">
      <alignment horizontal="right" vertical="center"/>
    </xf>
    <xf numFmtId="166" fontId="36" fillId="32" borderId="0" xfId="0" applyNumberFormat="1" applyFont="1" applyFill="1" applyBorder="1" applyAlignment="1">
      <alignment horizontal="right" vertical="center"/>
    </xf>
    <xf numFmtId="166" fontId="36" fillId="32" borderId="116" xfId="0" applyNumberFormat="1" applyFont="1" applyFill="1" applyBorder="1" applyAlignment="1">
      <alignment horizontal="right" vertical="center"/>
    </xf>
    <xf numFmtId="166" fontId="36" fillId="0" borderId="6" xfId="0" applyNumberFormat="1" applyFont="1" applyFill="1" applyBorder="1" applyAlignment="1">
      <alignment horizontal="right" vertical="center"/>
    </xf>
    <xf numFmtId="166" fontId="36" fillId="0" borderId="0" xfId="0" applyNumberFormat="1" applyFont="1" applyFill="1" applyBorder="1" applyAlignment="1">
      <alignment horizontal="right" vertical="center"/>
    </xf>
    <xf numFmtId="166" fontId="36" fillId="0" borderId="116" xfId="0" applyNumberFormat="1" applyFont="1" applyFill="1" applyBorder="1" applyAlignment="1">
      <alignment horizontal="right" vertical="center"/>
    </xf>
    <xf numFmtId="166" fontId="48" fillId="0" borderId="10" xfId="0" applyNumberFormat="1" applyFont="1" applyFill="1" applyBorder="1" applyAlignment="1">
      <alignment horizontal="right" vertical="center"/>
    </xf>
    <xf numFmtId="166" fontId="48" fillId="0" borderId="9" xfId="0" applyNumberFormat="1" applyFont="1" applyFill="1" applyBorder="1" applyAlignment="1">
      <alignment horizontal="right" vertical="center"/>
    </xf>
    <xf numFmtId="166" fontId="48" fillId="0" borderId="43" xfId="0" applyNumberFormat="1" applyFont="1" applyFill="1" applyBorder="1" applyAlignment="1">
      <alignment horizontal="right" vertical="center"/>
    </xf>
    <xf numFmtId="166" fontId="48" fillId="0" borderId="118" xfId="0" applyNumberFormat="1" applyFont="1" applyFill="1" applyBorder="1" applyAlignment="1">
      <alignment horizontal="right" vertical="center"/>
    </xf>
    <xf numFmtId="166" fontId="48" fillId="0" borderId="6" xfId="0" applyNumberFormat="1" applyFont="1" applyFill="1" applyBorder="1" applyAlignment="1">
      <alignment horizontal="right" vertical="center"/>
    </xf>
    <xf numFmtId="166" fontId="48" fillId="0" borderId="0" xfId="0" applyNumberFormat="1" applyFont="1" applyFill="1" applyBorder="1" applyAlignment="1">
      <alignment horizontal="right" vertical="center"/>
    </xf>
    <xf numFmtId="166" fontId="48" fillId="0" borderId="39" xfId="0" applyNumberFormat="1" applyFont="1" applyFill="1" applyBorder="1" applyAlignment="1">
      <alignment horizontal="right" vertical="center"/>
    </xf>
    <xf numFmtId="166" fontId="48" fillId="0" borderId="0" xfId="2" applyNumberFormat="1" applyFont="1" applyFill="1" applyBorder="1" applyAlignment="1">
      <alignment horizontal="right" vertical="center"/>
    </xf>
    <xf numFmtId="166" fontId="16" fillId="32" borderId="6" xfId="0" applyNumberFormat="1" applyFont="1" applyFill="1" applyBorder="1" applyAlignment="1">
      <alignment horizontal="right" vertical="center"/>
    </xf>
    <xf numFmtId="166" fontId="16" fillId="32" borderId="0" xfId="0" applyNumberFormat="1" applyFont="1" applyFill="1" applyBorder="1" applyAlignment="1">
      <alignment horizontal="right" vertical="center"/>
    </xf>
    <xf numFmtId="166" fontId="16" fillId="32" borderId="39" xfId="0" applyNumberFormat="1" applyFont="1" applyFill="1" applyBorder="1" applyAlignment="1">
      <alignment horizontal="right" vertical="center"/>
    </xf>
    <xf numFmtId="166" fontId="16" fillId="0" borderId="6" xfId="0" applyNumberFormat="1" applyFont="1" applyFill="1" applyBorder="1" applyAlignment="1">
      <alignment horizontal="right" vertical="center"/>
    </xf>
    <xf numFmtId="166" fontId="16" fillId="0" borderId="0" xfId="0" applyNumberFormat="1" applyFont="1" applyFill="1" applyBorder="1" applyAlignment="1">
      <alignment horizontal="right" vertical="center"/>
    </xf>
    <xf numFmtId="166" fontId="16" fillId="0" borderId="39" xfId="0" applyNumberFormat="1" applyFont="1" applyFill="1" applyBorder="1" applyAlignment="1">
      <alignment horizontal="right" vertical="center"/>
    </xf>
    <xf numFmtId="166" fontId="19" fillId="32" borderId="14" xfId="0" applyNumberFormat="1" applyFont="1" applyFill="1" applyBorder="1" applyAlignment="1">
      <alignment horizontal="right" vertical="center"/>
    </xf>
    <xf numFmtId="166" fontId="19" fillId="32" borderId="15" xfId="0" applyNumberFormat="1" applyFont="1" applyFill="1" applyBorder="1" applyAlignment="1">
      <alignment horizontal="right" vertical="center"/>
    </xf>
    <xf numFmtId="166" fontId="19" fillId="32" borderId="135" xfId="0" applyNumberFormat="1" applyFont="1" applyFill="1" applyBorder="1" applyAlignment="1">
      <alignment horizontal="right" vertical="center"/>
    </xf>
    <xf numFmtId="166" fontId="19" fillId="33" borderId="14" xfId="0" applyNumberFormat="1" applyFont="1" applyFill="1" applyBorder="1" applyAlignment="1">
      <alignment horizontal="right" vertical="center"/>
    </xf>
    <xf numFmtId="166" fontId="19" fillId="33" borderId="15" xfId="0" applyNumberFormat="1" applyFont="1" applyFill="1" applyBorder="1" applyAlignment="1">
      <alignment horizontal="right" vertical="center"/>
    </xf>
    <xf numFmtId="166" fontId="19" fillId="33" borderId="135" xfId="0" applyNumberFormat="1" applyFont="1" applyFill="1" applyBorder="1" applyAlignment="1">
      <alignment horizontal="right" vertical="center"/>
    </xf>
    <xf numFmtId="167" fontId="15" fillId="0" borderId="0" xfId="2" applyNumberFormat="1" applyFont="1" applyFill="1" applyBorder="1" applyAlignment="1">
      <alignment horizontal="right" vertical="center"/>
    </xf>
    <xf numFmtId="180" fontId="0" fillId="2" borderId="45" xfId="0" applyNumberFormat="1" applyFont="1" applyFill="1" applyBorder="1"/>
    <xf numFmtId="180" fontId="0" fillId="2" borderId="47" xfId="0" applyNumberFormat="1" applyFont="1" applyFill="1" applyBorder="1"/>
    <xf numFmtId="180" fontId="0" fillId="32" borderId="47" xfId="0" applyNumberFormat="1" applyFont="1" applyFill="1" applyBorder="1"/>
    <xf numFmtId="180" fontId="12" fillId="29" borderId="0" xfId="0" applyNumberFormat="1" applyFont="1" applyFill="1" applyBorder="1"/>
    <xf numFmtId="0" fontId="27" fillId="2" borderId="0" xfId="0" quotePrefix="1" applyNumberFormat="1" applyFont="1" applyFill="1" applyAlignment="1">
      <alignment vertical="center" wrapText="1"/>
    </xf>
    <xf numFmtId="0" fontId="113" fillId="29" borderId="71" xfId="0" applyFont="1" applyFill="1" applyBorder="1" applyAlignment="1">
      <alignment horizontal="center" vertical="center" wrapText="1"/>
    </xf>
    <xf numFmtId="0" fontId="113" fillId="29" borderId="69" xfId="0" applyFont="1" applyFill="1" applyBorder="1" applyAlignment="1">
      <alignment horizontal="center" vertical="center" wrapText="1"/>
    </xf>
    <xf numFmtId="0" fontId="113" fillId="29" borderId="70" xfId="0" applyFont="1" applyFill="1" applyBorder="1" applyAlignment="1">
      <alignment horizontal="center" vertical="center" wrapText="1"/>
    </xf>
    <xf numFmtId="180" fontId="127" fillId="0" borderId="62" xfId="0" applyNumberFormat="1" applyFont="1" applyBorder="1" applyAlignment="1">
      <alignment horizontal="center"/>
    </xf>
    <xf numFmtId="180" fontId="127" fillId="32" borderId="76" xfId="0" applyNumberFormat="1" applyFont="1" applyFill="1" applyBorder="1" applyAlignment="1">
      <alignment horizontal="center"/>
    </xf>
    <xf numFmtId="180" fontId="127" fillId="0" borderId="77" xfId="0" applyNumberFormat="1" applyFont="1" applyBorder="1" applyAlignment="1">
      <alignment horizontal="center"/>
    </xf>
    <xf numFmtId="180" fontId="127" fillId="32" borderId="77" xfId="0" applyNumberFormat="1" applyFont="1" applyFill="1" applyBorder="1" applyAlignment="1">
      <alignment horizontal="center"/>
    </xf>
    <xf numFmtId="180" fontId="129" fillId="32" borderId="77" xfId="0" applyNumberFormat="1" applyFont="1" applyFill="1" applyBorder="1" applyAlignment="1">
      <alignment horizontal="center"/>
    </xf>
    <xf numFmtId="180" fontId="129" fillId="0" borderId="77" xfId="0" applyNumberFormat="1" applyFont="1" applyBorder="1" applyAlignment="1">
      <alignment horizontal="center"/>
    </xf>
    <xf numFmtId="0" fontId="4" fillId="2" borderId="1" xfId="0" applyNumberFormat="1" applyFont="1" applyFill="1" applyBorder="1"/>
    <xf numFmtId="0" fontId="4" fillId="0" borderId="1" xfId="0" applyNumberFormat="1" applyFont="1" applyFill="1" applyBorder="1"/>
    <xf numFmtId="0" fontId="4" fillId="2" borderId="0" xfId="0" applyNumberFormat="1" applyFont="1" applyFill="1" applyBorder="1" applyAlignment="1">
      <alignment horizontal="right"/>
    </xf>
    <xf numFmtId="0" fontId="4" fillId="0" borderId="0" xfId="0" applyNumberFormat="1" applyFont="1" applyFill="1" applyBorder="1" applyAlignment="1">
      <alignment horizontal="right"/>
    </xf>
    <xf numFmtId="0" fontId="240" fillId="0" borderId="0" xfId="0" applyNumberFormat="1" applyFont="1" applyFill="1" applyBorder="1" applyAlignment="1">
      <alignment horizontal="right" vertical="top"/>
    </xf>
    <xf numFmtId="0" fontId="4" fillId="0" borderId="0" xfId="0" applyNumberFormat="1" applyFont="1" applyFill="1" applyBorder="1" applyAlignment="1">
      <alignment horizontal="right" wrapText="1"/>
    </xf>
    <xf numFmtId="0" fontId="241" fillId="0" borderId="0" xfId="0" applyNumberFormat="1" applyFont="1" applyFill="1" applyBorder="1" applyAlignment="1">
      <alignment horizontal="right"/>
    </xf>
    <xf numFmtId="0" fontId="242" fillId="0" borderId="0" xfId="2" applyNumberFormat="1" applyFont="1" applyFill="1" applyBorder="1" applyAlignment="1">
      <alignment horizontal="right"/>
    </xf>
    <xf numFmtId="172" fontId="4" fillId="0" borderId="0" xfId="0" applyNumberFormat="1" applyFont="1" applyFill="1"/>
    <xf numFmtId="167" fontId="4" fillId="0" borderId="0" xfId="2" applyNumberFormat="1" applyFont="1" applyFill="1"/>
    <xf numFmtId="182" fontId="4" fillId="0" borderId="0" xfId="0" applyNumberFormat="1" applyFont="1" applyFill="1"/>
    <xf numFmtId="0" fontId="243" fillId="0" borderId="0" xfId="2" applyNumberFormat="1" applyFont="1" applyFill="1" applyBorder="1" applyAlignment="1">
      <alignment horizontal="right"/>
    </xf>
    <xf numFmtId="0" fontId="238" fillId="0" borderId="0" xfId="0" applyNumberFormat="1" applyFont="1" applyFill="1" applyBorder="1" applyAlignment="1">
      <alignment horizontal="right"/>
    </xf>
    <xf numFmtId="0" fontId="4" fillId="2" borderId="0" xfId="0" applyNumberFormat="1" applyFont="1" applyFill="1" applyBorder="1"/>
    <xf numFmtId="0" fontId="4" fillId="2" borderId="0" xfId="0" applyNumberFormat="1" applyFont="1" applyFill="1" applyBorder="1" applyAlignment="1">
      <alignment wrapText="1"/>
    </xf>
    <xf numFmtId="0" fontId="4" fillId="0" borderId="0" xfId="0" applyNumberFormat="1" applyFont="1" applyBorder="1" applyAlignment="1">
      <alignment wrapText="1"/>
    </xf>
    <xf numFmtId="0" fontId="4" fillId="2" borderId="0" xfId="0" applyNumberFormat="1" applyFont="1" applyFill="1" applyAlignment="1">
      <alignment wrapText="1"/>
    </xf>
    <xf numFmtId="0" fontId="4" fillId="0" borderId="0" xfId="0" applyNumberFormat="1" applyFont="1" applyAlignment="1">
      <alignment wrapText="1"/>
    </xf>
    <xf numFmtId="0" fontId="4" fillId="2" borderId="0" xfId="0" applyNumberFormat="1" applyFont="1" applyFill="1"/>
    <xf numFmtId="0" fontId="4" fillId="0" borderId="0" xfId="0" applyNumberFormat="1" applyFont="1" applyFill="1" applyAlignment="1">
      <alignment wrapText="1"/>
    </xf>
    <xf numFmtId="4" fontId="127" fillId="0" borderId="62" xfId="0" applyNumberFormat="1" applyFont="1" applyBorder="1" applyAlignment="1">
      <alignment horizontal="right"/>
    </xf>
    <xf numFmtId="4" fontId="127" fillId="32" borderId="65" xfId="0" applyNumberFormat="1" applyFont="1" applyFill="1" applyBorder="1" applyAlignment="1">
      <alignment horizontal="right"/>
    </xf>
    <xf numFmtId="0" fontId="244" fillId="2" borderId="0" xfId="0" applyFont="1" applyFill="1" applyBorder="1" applyAlignment="1"/>
    <xf numFmtId="0" fontId="4" fillId="2" borderId="0" xfId="0" applyFont="1" applyFill="1" applyBorder="1"/>
    <xf numFmtId="0" fontId="16" fillId="0" borderId="0" xfId="0" applyFont="1" applyFill="1" applyAlignment="1"/>
    <xf numFmtId="0" fontId="3" fillId="0" borderId="0" xfId="0" applyNumberFormat="1" applyFont="1" applyFill="1"/>
    <xf numFmtId="0" fontId="3" fillId="0" borderId="0" xfId="0" applyNumberFormat="1" applyFont="1" applyFill="1" applyAlignment="1">
      <alignment vertical="center"/>
    </xf>
    <xf numFmtId="0" fontId="3" fillId="0" borderId="0" xfId="0" applyNumberFormat="1" applyFont="1" applyFill="1" applyBorder="1"/>
    <xf numFmtId="0" fontId="286" fillId="29" borderId="111" xfId="0" quotePrefix="1" applyNumberFormat="1" applyFont="1" applyFill="1" applyBorder="1" applyAlignment="1">
      <alignment horizontal="left"/>
    </xf>
    <xf numFmtId="0" fontId="287" fillId="29" borderId="111" xfId="0" quotePrefix="1" applyNumberFormat="1" applyFont="1" applyFill="1" applyBorder="1" applyAlignment="1">
      <alignment horizontal="left"/>
    </xf>
    <xf numFmtId="17" fontId="288" fillId="29" borderId="6" xfId="0" applyNumberFormat="1" applyFont="1" applyFill="1" applyBorder="1" applyAlignment="1">
      <alignment horizontal="center" vertical="center"/>
    </xf>
    <xf numFmtId="17" fontId="288" fillId="29" borderId="0" xfId="0" applyNumberFormat="1" applyFont="1" applyFill="1" applyBorder="1" applyAlignment="1">
      <alignment horizontal="center" vertical="center"/>
    </xf>
    <xf numFmtId="17" fontId="288" fillId="29" borderId="116" xfId="0" applyNumberFormat="1" applyFont="1" applyFill="1" applyBorder="1" applyAlignment="1">
      <alignment horizontal="center" vertical="center"/>
    </xf>
    <xf numFmtId="17" fontId="288" fillId="29" borderId="117" xfId="0" applyNumberFormat="1" applyFont="1" applyFill="1" applyBorder="1" applyAlignment="1">
      <alignment horizontal="center" vertical="center"/>
    </xf>
    <xf numFmtId="0" fontId="288" fillId="29" borderId="116" xfId="0" applyNumberFormat="1" applyFont="1" applyFill="1" applyBorder="1" applyAlignment="1">
      <alignment horizontal="center" vertical="center" wrapText="1"/>
    </xf>
    <xf numFmtId="0" fontId="288" fillId="29" borderId="0" xfId="0" applyNumberFormat="1" applyFont="1" applyFill="1" applyBorder="1" applyAlignment="1">
      <alignment horizontal="center" vertical="center" wrapText="1"/>
    </xf>
    <xf numFmtId="171" fontId="288" fillId="29" borderId="117" xfId="0" applyNumberFormat="1" applyFont="1" applyFill="1" applyBorder="1" applyAlignment="1">
      <alignment horizontal="center" vertical="center" wrapText="1"/>
    </xf>
    <xf numFmtId="0" fontId="2" fillId="0" borderId="0" xfId="0" applyNumberFormat="1" applyFont="1" applyFill="1"/>
    <xf numFmtId="0" fontId="2" fillId="0" borderId="0" xfId="0" applyNumberFormat="1" applyFont="1" applyFill="1" applyAlignment="1">
      <alignment vertical="center"/>
    </xf>
    <xf numFmtId="0" fontId="2" fillId="2" borderId="0" xfId="0" applyNumberFormat="1" applyFont="1" applyFill="1" applyBorder="1"/>
    <xf numFmtId="0" fontId="2" fillId="0" borderId="0" xfId="0" applyNumberFormat="1" applyFont="1" applyFill="1" applyBorder="1" applyAlignment="1">
      <alignment horizontal="right" wrapText="1"/>
    </xf>
    <xf numFmtId="0" fontId="2" fillId="0" borderId="0" xfId="0" applyNumberFormat="1" applyFont="1" applyFill="1" applyBorder="1"/>
    <xf numFmtId="172" fontId="2" fillId="0" borderId="0" xfId="0" applyNumberFormat="1" applyFont="1" applyFill="1"/>
    <xf numFmtId="167" fontId="2" fillId="0" borderId="0" xfId="2" applyNumberFormat="1" applyFont="1" applyFill="1"/>
    <xf numFmtId="0" fontId="2" fillId="2" borderId="1" xfId="0" applyNumberFormat="1" applyFont="1" applyFill="1" applyBorder="1"/>
    <xf numFmtId="0" fontId="2" fillId="0" borderId="1" xfId="0" applyNumberFormat="1" applyFont="1" applyFill="1" applyBorder="1"/>
    <xf numFmtId="0" fontId="2" fillId="2" borderId="0" xfId="0" applyNumberFormat="1" applyFont="1" applyFill="1" applyBorder="1" applyAlignment="1">
      <alignment horizontal="right"/>
    </xf>
    <xf numFmtId="0" fontId="2" fillId="0" borderId="0" xfId="0" applyNumberFormat="1" applyFont="1" applyFill="1" applyBorder="1" applyAlignment="1">
      <alignment horizontal="right"/>
    </xf>
    <xf numFmtId="182" fontId="2" fillId="0" borderId="0" xfId="0" applyNumberFormat="1" applyFont="1" applyFill="1"/>
    <xf numFmtId="0" fontId="2" fillId="2" borderId="0" xfId="0" applyNumberFormat="1" applyFont="1" applyFill="1" applyBorder="1" applyAlignment="1">
      <alignment wrapText="1"/>
    </xf>
    <xf numFmtId="0" fontId="2" fillId="0" borderId="0" xfId="0" applyNumberFormat="1" applyFont="1" applyBorder="1" applyAlignment="1">
      <alignment wrapText="1"/>
    </xf>
    <xf numFmtId="0" fontId="2" fillId="2" borderId="0" xfId="0" applyNumberFormat="1" applyFont="1" applyFill="1" applyAlignment="1">
      <alignment wrapText="1"/>
    </xf>
    <xf numFmtId="0" fontId="2" fillId="0" borderId="0" xfId="0" applyNumberFormat="1" applyFont="1" applyAlignment="1">
      <alignment wrapText="1"/>
    </xf>
    <xf numFmtId="0" fontId="2" fillId="2" borderId="0" xfId="0" applyNumberFormat="1" applyFont="1" applyFill="1"/>
    <xf numFmtId="0" fontId="2" fillId="0" borderId="0" xfId="0" applyNumberFormat="1" applyFont="1" applyFill="1" applyAlignment="1">
      <alignment wrapText="1"/>
    </xf>
    <xf numFmtId="0" fontId="49" fillId="91" borderId="0" xfId="0" quotePrefix="1" applyNumberFormat="1" applyFont="1" applyFill="1" applyBorder="1" applyAlignment="1">
      <alignment horizontal="left" vertical="center"/>
    </xf>
    <xf numFmtId="172" fontId="110" fillId="91" borderId="6" xfId="0" applyNumberFormat="1" applyFont="1" applyFill="1" applyBorder="1" applyAlignment="1">
      <alignment horizontal="center" vertical="center"/>
    </xf>
    <xf numFmtId="172" fontId="110" fillId="91" borderId="0" xfId="0" applyNumberFormat="1" applyFont="1" applyFill="1" applyBorder="1" applyAlignment="1">
      <alignment horizontal="center" vertical="center"/>
    </xf>
    <xf numFmtId="172" fontId="110" fillId="91" borderId="0" xfId="0" applyNumberFormat="1" applyFont="1" applyFill="1" applyBorder="1" applyAlignment="1">
      <alignment horizontal="center" vertical="center" wrapText="1"/>
    </xf>
    <xf numFmtId="0" fontId="110" fillId="91" borderId="0" xfId="2" applyNumberFormat="1" applyFont="1" applyFill="1" applyBorder="1" applyAlignment="1">
      <alignment horizontal="center" vertical="center" wrapText="1"/>
    </xf>
    <xf numFmtId="0" fontId="110" fillId="91" borderId="0" xfId="2" applyNumberFormat="1" applyFont="1" applyFill="1" applyBorder="1" applyAlignment="1">
      <alignment horizontal="center" vertical="center"/>
    </xf>
    <xf numFmtId="180" fontId="110" fillId="91" borderId="6" xfId="0" applyNumberFormat="1" applyFont="1" applyFill="1" applyBorder="1" applyAlignment="1">
      <alignment horizontal="center" vertical="center"/>
    </xf>
    <xf numFmtId="0" fontId="110" fillId="91" borderId="0" xfId="0" applyNumberFormat="1" applyFont="1" applyFill="1" applyBorder="1" applyAlignment="1">
      <alignment horizontal="center" vertical="center"/>
    </xf>
    <xf numFmtId="14" fontId="271" fillId="29" borderId="8" xfId="0" applyNumberFormat="1" applyFont="1" applyFill="1" applyBorder="1" applyAlignment="1">
      <alignment horizontal="center" vertical="center"/>
    </xf>
    <xf numFmtId="14" fontId="271" fillId="29" borderId="124" xfId="0" applyNumberFormat="1" applyFont="1" applyFill="1" applyBorder="1" applyAlignment="1">
      <alignment horizontal="center" wrapText="1"/>
    </xf>
    <xf numFmtId="14" fontId="271" fillId="29" borderId="58" xfId="0" applyNumberFormat="1" applyFont="1" applyFill="1" applyBorder="1" applyAlignment="1">
      <alignment horizontal="center" wrapText="1"/>
    </xf>
    <xf numFmtId="14" fontId="271" fillId="29" borderId="7" xfId="0" applyNumberFormat="1" applyFont="1" applyFill="1" applyBorder="1" applyAlignment="1">
      <alignment horizontal="center" wrapText="1"/>
    </xf>
    <xf numFmtId="0" fontId="219" fillId="0" borderId="0" xfId="0" applyNumberFormat="1" applyFont="1" applyFill="1"/>
    <xf numFmtId="0" fontId="220" fillId="0" borderId="0" xfId="0" applyNumberFormat="1" applyFont="1" applyFill="1"/>
    <xf numFmtId="4" fontId="220" fillId="0" borderId="0" xfId="0" applyNumberFormat="1" applyFont="1" applyFill="1"/>
    <xf numFmtId="4" fontId="219" fillId="0" borderId="0" xfId="0" applyNumberFormat="1" applyFont="1" applyFill="1"/>
    <xf numFmtId="0" fontId="290" fillId="0" borderId="0" xfId="34154" applyNumberFormat="1" applyFont="1" applyAlignment="1">
      <alignment vertical="center"/>
    </xf>
    <xf numFmtId="0" fontId="291" fillId="87" borderId="0" xfId="34154" applyNumberFormat="1" applyFont="1" applyFill="1" applyAlignment="1">
      <alignment vertical="center"/>
    </xf>
    <xf numFmtId="0" fontId="294" fillId="87" borderId="148" xfId="34154" applyNumberFormat="1" applyFont="1" applyFill="1" applyBorder="1" applyAlignment="1">
      <alignment vertical="center"/>
    </xf>
    <xf numFmtId="0" fontId="294" fillId="87" borderId="149" xfId="34154" applyNumberFormat="1" applyFont="1" applyFill="1" applyBorder="1" applyAlignment="1">
      <alignment vertical="center"/>
    </xf>
    <xf numFmtId="0" fontId="294" fillId="87" borderId="150" xfId="34154" applyNumberFormat="1" applyFont="1" applyFill="1" applyBorder="1" applyAlignment="1">
      <alignment vertical="center"/>
    </xf>
    <xf numFmtId="0" fontId="294" fillId="87" borderId="0" xfId="34154" applyNumberFormat="1" applyFont="1" applyFill="1" applyAlignment="1">
      <alignment vertical="center"/>
    </xf>
    <xf numFmtId="0" fontId="292" fillId="0" borderId="0" xfId="34155" applyNumberFormat="1" applyFont="1"/>
    <xf numFmtId="0" fontId="294" fillId="87" borderId="0" xfId="34155" applyNumberFormat="1" applyFont="1" applyFill="1"/>
    <xf numFmtId="0" fontId="293" fillId="87" borderId="0" xfId="34155" applyNumberFormat="1" applyFont="1" applyFill="1"/>
    <xf numFmtId="0" fontId="293" fillId="87" borderId="148" xfId="34154" applyNumberFormat="1" applyFont="1" applyFill="1" applyBorder="1" applyAlignment="1">
      <alignment vertical="center"/>
    </xf>
    <xf numFmtId="0" fontId="294" fillId="87" borderId="148" xfId="34155" applyNumberFormat="1" applyFont="1" applyFill="1" applyBorder="1"/>
    <xf numFmtId="0" fontId="293" fillId="87" borderId="148" xfId="34155" applyNumberFormat="1" applyFont="1" applyFill="1" applyBorder="1"/>
    <xf numFmtId="0" fontId="293" fillId="87" borderId="149" xfId="34155" applyNumberFormat="1" applyFont="1" applyFill="1" applyBorder="1"/>
    <xf numFmtId="0" fontId="296" fillId="92" borderId="113" xfId="34155" applyNumberFormat="1" applyFont="1" applyFill="1" applyBorder="1"/>
    <xf numFmtId="0" fontId="293" fillId="92" borderId="151" xfId="34155" applyNumberFormat="1" applyFont="1" applyFill="1" applyBorder="1"/>
    <xf numFmtId="0" fontId="220" fillId="92" borderId="154" xfId="0" applyNumberFormat="1" applyFont="1" applyFill="1" applyBorder="1"/>
    <xf numFmtId="0" fontId="218" fillId="92" borderId="153" xfId="0" applyFont="1" applyFill="1" applyBorder="1"/>
    <xf numFmtId="0" fontId="225" fillId="86" borderId="105" xfId="33983" quotePrefix="1" applyNumberFormat="1" applyFont="1" applyFill="1" applyBorder="1" applyAlignment="1">
      <alignment horizontal="center"/>
    </xf>
    <xf numFmtId="0" fontId="214" fillId="0" borderId="0" xfId="34156" applyNumberFormat="1" applyFont="1"/>
    <xf numFmtId="0" fontId="214" fillId="0" borderId="0" xfId="34156" applyNumberFormat="1" applyFont="1" applyBorder="1"/>
    <xf numFmtId="0" fontId="214" fillId="0" borderId="0" xfId="34157" applyNumberFormat="1" applyFont="1"/>
    <xf numFmtId="0" fontId="214" fillId="0" borderId="0" xfId="34157" applyNumberFormat="1" applyFont="1" applyBorder="1"/>
    <xf numFmtId="2" fontId="214" fillId="0" borderId="0" xfId="34157" applyNumberFormat="1" applyFont="1"/>
    <xf numFmtId="0" fontId="214" fillId="0" borderId="0" xfId="34158" applyNumberFormat="1" applyFont="1"/>
    <xf numFmtId="0" fontId="214" fillId="0" borderId="0" xfId="34158" applyNumberFormat="1" applyFont="1" applyBorder="1"/>
    <xf numFmtId="2" fontId="214" fillId="0" borderId="0" xfId="34158" applyNumberFormat="1" applyFont="1"/>
    <xf numFmtId="0" fontId="214" fillId="0" borderId="0" xfId="34159" applyNumberFormat="1" applyFont="1"/>
    <xf numFmtId="0" fontId="214" fillId="0" borderId="0" xfId="34159" applyNumberFormat="1" applyFont="1" applyBorder="1"/>
    <xf numFmtId="2" fontId="214" fillId="0" borderId="0" xfId="34159" applyNumberFormat="1" applyFont="1"/>
    <xf numFmtId="0" fontId="214" fillId="0" borderId="0" xfId="34160" applyNumberFormat="1" applyFont="1"/>
    <xf numFmtId="0" fontId="214" fillId="0" borderId="0" xfId="34162" applyNumberFormat="1" applyFont="1"/>
    <xf numFmtId="0" fontId="214" fillId="0" borderId="0" xfId="34163" applyNumberFormat="1" applyFont="1"/>
    <xf numFmtId="0" fontId="214" fillId="0" borderId="0" xfId="34164" applyNumberFormat="1" applyFont="1"/>
    <xf numFmtId="10" fontId="226" fillId="0" borderId="0" xfId="2" applyNumberFormat="1" applyFont="1" applyBorder="1"/>
    <xf numFmtId="0" fontId="289" fillId="87" borderId="0" xfId="34156" applyNumberFormat="1" applyFont="1" applyFill="1"/>
    <xf numFmtId="0" fontId="225" fillId="87" borderId="0" xfId="34156" applyNumberFormat="1" applyFont="1" applyFill="1"/>
    <xf numFmtId="2" fontId="225" fillId="87" borderId="0" xfId="34157" applyNumberFormat="1" applyFont="1" applyFill="1"/>
    <xf numFmtId="2" fontId="225" fillId="87" borderId="0" xfId="34158" applyNumberFormat="1" applyFont="1" applyFill="1"/>
    <xf numFmtId="2" fontId="225" fillId="87" borderId="0" xfId="34159" applyNumberFormat="1" applyFont="1" applyFill="1"/>
    <xf numFmtId="10" fontId="225" fillId="87" borderId="0" xfId="2" applyNumberFormat="1" applyFont="1" applyFill="1"/>
    <xf numFmtId="0" fontId="225" fillId="87" borderId="0" xfId="34156" applyNumberFormat="1" applyFont="1" applyFill="1" applyBorder="1"/>
    <xf numFmtId="2" fontId="225" fillId="87" borderId="0" xfId="34157" applyNumberFormat="1" applyFont="1" applyFill="1" applyBorder="1"/>
    <xf numFmtId="2" fontId="225" fillId="87" borderId="0" xfId="34158" applyNumberFormat="1" applyFont="1" applyFill="1" applyBorder="1"/>
    <xf numFmtId="2" fontId="225" fillId="87" borderId="0" xfId="34159" applyNumberFormat="1" applyFont="1" applyFill="1" applyBorder="1"/>
    <xf numFmtId="10" fontId="225" fillId="87" borderId="0" xfId="2" applyNumberFormat="1" applyFont="1" applyFill="1" applyBorder="1"/>
    <xf numFmtId="0" fontId="289" fillId="87" borderId="148" xfId="34156" applyNumberFormat="1" applyFont="1" applyFill="1" applyBorder="1"/>
    <xf numFmtId="0" fontId="225" fillId="87" borderId="148" xfId="34156" applyNumberFormat="1" applyFont="1" applyFill="1" applyBorder="1"/>
    <xf numFmtId="10" fontId="273" fillId="87" borderId="0" xfId="2" applyNumberFormat="1" applyFont="1" applyFill="1"/>
    <xf numFmtId="0" fontId="289" fillId="87" borderId="0" xfId="34160" applyNumberFormat="1" applyFont="1" applyFill="1"/>
    <xf numFmtId="0" fontId="225" fillId="87" borderId="0" xfId="34160" applyNumberFormat="1" applyFont="1" applyFill="1"/>
    <xf numFmtId="2" fontId="225" fillId="87" borderId="0" xfId="34162" applyNumberFormat="1" applyFont="1" applyFill="1"/>
    <xf numFmtId="2" fontId="225" fillId="87" borderId="0" xfId="34163" applyNumberFormat="1" applyFont="1" applyFill="1"/>
    <xf numFmtId="2" fontId="225" fillId="87" borderId="0" xfId="34164" applyNumberFormat="1" applyFont="1" applyFill="1"/>
    <xf numFmtId="0" fontId="289" fillId="87" borderId="148" xfId="34160" applyNumberFormat="1" applyFont="1" applyFill="1" applyBorder="1"/>
    <xf numFmtId="0" fontId="225" fillId="87" borderId="148" xfId="34160" applyNumberFormat="1" applyFont="1" applyFill="1" applyBorder="1"/>
    <xf numFmtId="0" fontId="299" fillId="92" borderId="157" xfId="34155" applyNumberFormat="1" applyFont="1" applyFill="1" applyBorder="1"/>
    <xf numFmtId="0" fontId="300" fillId="92" borderId="158" xfId="0" applyNumberFormat="1" applyFont="1" applyFill="1" applyBorder="1"/>
    <xf numFmtId="0" fontId="301" fillId="92" borderId="101" xfId="0" applyNumberFormat="1" applyFont="1" applyFill="1" applyBorder="1"/>
    <xf numFmtId="10" fontId="301" fillId="92" borderId="101" xfId="2" applyNumberFormat="1" applyFont="1" applyFill="1" applyBorder="1"/>
    <xf numFmtId="0" fontId="299" fillId="92" borderId="157" xfId="0" applyFont="1" applyFill="1" applyBorder="1"/>
    <xf numFmtId="0" fontId="135" fillId="2" borderId="0" xfId="0" applyNumberFormat="1" applyFont="1" applyFill="1" applyAlignment="1">
      <alignment horizontal="right"/>
    </xf>
    <xf numFmtId="179" fontId="135" fillId="2" borderId="0" xfId="0" applyNumberFormat="1" applyFont="1" applyFill="1" applyAlignment="1">
      <alignment horizontal="left"/>
    </xf>
    <xf numFmtId="14" fontId="135" fillId="2" borderId="0" xfId="0" applyNumberFormat="1" applyFont="1" applyFill="1" applyAlignment="1">
      <alignment horizontal="left"/>
    </xf>
    <xf numFmtId="20" fontId="135" fillId="2" borderId="0" xfId="0" applyNumberFormat="1" applyFont="1" applyFill="1" applyAlignment="1">
      <alignment horizontal="left"/>
    </xf>
    <xf numFmtId="179" fontId="303" fillId="29" borderId="107" xfId="34147" applyNumberFormat="1" applyFont="1" applyFill="1" applyBorder="1" applyAlignment="1">
      <alignment horizontal="center" vertical="center" wrapText="1"/>
    </xf>
    <xf numFmtId="179" fontId="303" fillId="29" borderId="107" xfId="34147" applyNumberFormat="1" applyFont="1" applyFill="1" applyBorder="1" applyAlignment="1">
      <alignment horizontal="center" vertical="center"/>
    </xf>
    <xf numFmtId="0" fontId="304" fillId="2" borderId="78" xfId="0" applyNumberFormat="1" applyFont="1" applyFill="1" applyBorder="1" applyAlignment="1">
      <alignment horizontal="center" vertical="center" wrapText="1"/>
    </xf>
    <xf numFmtId="0" fontId="304" fillId="2" borderId="81" xfId="0" applyNumberFormat="1" applyFont="1" applyFill="1" applyBorder="1" applyAlignment="1">
      <alignment horizontal="center" vertical="center" wrapText="1"/>
    </xf>
    <xf numFmtId="0" fontId="305" fillId="0" borderId="0" xfId="0" applyNumberFormat="1" applyFont="1" applyFill="1"/>
    <xf numFmtId="0" fontId="306" fillId="0" borderId="0" xfId="0" applyNumberFormat="1" applyFont="1" applyFill="1"/>
    <xf numFmtId="0" fontId="229" fillId="0" borderId="0" xfId="0" applyNumberFormat="1" applyFont="1" applyFill="1"/>
    <xf numFmtId="0" fontId="230" fillId="0" borderId="0" xfId="0" applyNumberFormat="1" applyFont="1" applyFill="1"/>
    <xf numFmtId="0" fontId="231" fillId="29" borderId="109" xfId="262" applyFont="1" applyFill="1" applyBorder="1" applyAlignment="1">
      <alignment horizontal="center" vertical="center" wrapText="1"/>
    </xf>
    <xf numFmtId="0" fontId="132" fillId="0" borderId="0" xfId="0" applyNumberFormat="1" applyFont="1" applyFill="1" applyBorder="1"/>
    <xf numFmtId="0" fontId="228" fillId="30" borderId="109" xfId="262" applyFont="1" applyFill="1" applyBorder="1"/>
    <xf numFmtId="180" fontId="228" fillId="30" borderId="109" xfId="262" applyNumberFormat="1" applyFont="1" applyFill="1" applyBorder="1" applyAlignment="1">
      <alignment horizontal="center"/>
    </xf>
    <xf numFmtId="10" fontId="228" fillId="30" borderId="109" xfId="2" applyNumberFormat="1" applyFont="1" applyFill="1" applyBorder="1" applyAlignment="1">
      <alignment horizontal="center"/>
    </xf>
    <xf numFmtId="0" fontId="230" fillId="0" borderId="0" xfId="0" applyNumberFormat="1" applyFont="1" applyFill="1" applyBorder="1" applyAlignment="1">
      <alignment horizontal="left" vertical="center"/>
    </xf>
    <xf numFmtId="0" fontId="307" fillId="29" borderId="109" xfId="262" applyFont="1" applyFill="1" applyBorder="1" applyAlignment="1">
      <alignment horizontal="left"/>
    </xf>
    <xf numFmtId="180" fontId="307" fillId="29" borderId="109" xfId="262" applyNumberFormat="1" applyFont="1" applyFill="1" applyBorder="1" applyAlignment="1">
      <alignment horizontal="center"/>
    </xf>
    <xf numFmtId="10" fontId="307" fillId="29" borderId="109" xfId="2" applyNumberFormat="1" applyFont="1" applyFill="1" applyBorder="1" applyAlignment="1">
      <alignment horizontal="center" vertical="center"/>
    </xf>
    <xf numFmtId="0" fontId="229" fillId="0" borderId="109" xfId="0" applyNumberFormat="1" applyFont="1" applyFill="1" applyBorder="1" applyAlignment="1">
      <alignment horizontal="left" vertical="center"/>
    </xf>
    <xf numFmtId="0" fontId="230" fillId="0" borderId="109" xfId="0" applyNumberFormat="1" applyFont="1" applyFill="1" applyBorder="1"/>
    <xf numFmtId="179" fontId="230" fillId="0" borderId="109" xfId="0" applyNumberFormat="1" applyFont="1" applyFill="1" applyBorder="1" applyAlignment="1">
      <alignment horizontal="center"/>
    </xf>
    <xf numFmtId="179" fontId="229" fillId="0" borderId="109" xfId="0" applyNumberFormat="1" applyFont="1" applyFill="1" applyBorder="1" applyAlignment="1">
      <alignment horizontal="center" vertical="center"/>
    </xf>
    <xf numFmtId="0" fontId="230" fillId="0" borderId="109" xfId="0" applyNumberFormat="1" applyFont="1" applyFill="1" applyBorder="1" applyAlignment="1">
      <alignment horizontal="left" vertical="center"/>
    </xf>
    <xf numFmtId="179" fontId="230" fillId="0" borderId="109" xfId="0" applyNumberFormat="1" applyFont="1" applyFill="1" applyBorder="1" applyAlignment="1">
      <alignment horizontal="center" vertical="center"/>
    </xf>
    <xf numFmtId="0" fontId="229" fillId="0" borderId="109" xfId="0" applyNumberFormat="1" applyFont="1" applyFill="1" applyBorder="1"/>
    <xf numFmtId="179" fontId="229" fillId="0" borderId="109" xfId="0" applyNumberFormat="1" applyFont="1" applyFill="1" applyBorder="1" applyAlignment="1">
      <alignment horizontal="center"/>
    </xf>
    <xf numFmtId="4" fontId="228" fillId="0" borderId="0" xfId="0" applyNumberFormat="1" applyFont="1" applyFill="1" applyBorder="1" applyAlignment="1">
      <alignment vertical="center"/>
    </xf>
    <xf numFmtId="0" fontId="20" fillId="2" borderId="0" xfId="0" applyNumberFormat="1" applyFont="1" applyFill="1"/>
    <xf numFmtId="0" fontId="16" fillId="2" borderId="0" xfId="0" quotePrefix="1" applyNumberFormat="1" applyFont="1" applyFill="1" applyBorder="1" applyAlignment="1">
      <alignment horizontal="left" vertical="center"/>
    </xf>
    <xf numFmtId="0" fontId="15" fillId="2" borderId="0" xfId="0" applyNumberFormat="1" applyFont="1" applyFill="1" applyBorder="1" applyAlignment="1">
      <alignment horizontal="right"/>
    </xf>
    <xf numFmtId="0" fontId="20" fillId="2" borderId="0" xfId="0" applyNumberFormat="1" applyFont="1" applyFill="1" applyAlignment="1"/>
    <xf numFmtId="17" fontId="32" fillId="2" borderId="0" xfId="0" quotePrefix="1" applyNumberFormat="1" applyFont="1" applyFill="1" applyAlignment="1">
      <alignment horizontal="left"/>
    </xf>
    <xf numFmtId="17" fontId="43" fillId="2" borderId="0" xfId="0" applyNumberFormat="1" applyFont="1" applyFill="1" applyAlignment="1">
      <alignment horizontal="left"/>
    </xf>
    <xf numFmtId="0" fontId="44" fillId="2" borderId="0" xfId="0" applyNumberFormat="1" applyFont="1" applyFill="1" applyAlignment="1">
      <alignment horizontal="left"/>
    </xf>
    <xf numFmtId="0" fontId="45" fillId="2" borderId="0" xfId="0" applyNumberFormat="1" applyFont="1" applyFill="1" applyBorder="1" applyAlignment="1">
      <alignment horizontal="left"/>
    </xf>
    <xf numFmtId="167" fontId="47" fillId="2" borderId="11" xfId="2" applyNumberFormat="1" applyFont="1" applyFill="1" applyBorder="1" applyAlignment="1">
      <alignment horizontal="right" vertical="center"/>
    </xf>
    <xf numFmtId="167" fontId="47" fillId="2" borderId="11" xfId="0" applyNumberFormat="1" applyFont="1" applyFill="1" applyBorder="1" applyAlignment="1">
      <alignment horizontal="right" vertical="center"/>
    </xf>
    <xf numFmtId="0" fontId="14" fillId="2" borderId="0" xfId="0" applyNumberFormat="1" applyFont="1" applyFill="1" applyAlignment="1">
      <alignment vertical="top"/>
    </xf>
    <xf numFmtId="0" fontId="27" fillId="2" borderId="0" xfId="0" applyNumberFormat="1" applyFont="1" applyFill="1" applyAlignment="1">
      <alignment vertical="top"/>
    </xf>
    <xf numFmtId="0" fontId="27" fillId="2" borderId="0" xfId="0" applyNumberFormat="1" applyFont="1" applyFill="1" applyBorder="1" applyAlignment="1">
      <alignment vertical="center" wrapText="1"/>
    </xf>
    <xf numFmtId="0" fontId="20" fillId="2" borderId="0" xfId="0" quotePrefix="1" applyNumberFormat="1" applyFont="1" applyFill="1" applyBorder="1" applyAlignment="1">
      <alignment horizontal="left" vertical="top"/>
    </xf>
    <xf numFmtId="0" fontId="20" fillId="2" borderId="0" xfId="0" applyNumberFormat="1" applyFont="1" applyFill="1" applyAlignment="1">
      <alignment vertical="center"/>
    </xf>
    <xf numFmtId="0" fontId="18" fillId="2" borderId="0" xfId="0" applyNumberFormat="1" applyFont="1" applyFill="1" applyAlignment="1">
      <alignment vertical="center"/>
    </xf>
    <xf numFmtId="0" fontId="219" fillId="2" borderId="0" xfId="0" applyFont="1" applyFill="1"/>
    <xf numFmtId="0" fontId="220" fillId="2" borderId="0" xfId="0" applyNumberFormat="1" applyFont="1" applyFill="1"/>
    <xf numFmtId="4" fontId="220" fillId="2" borderId="0" xfId="0" applyNumberFormat="1" applyFont="1" applyFill="1"/>
    <xf numFmtId="0" fontId="298" fillId="2" borderId="0" xfId="0" applyFont="1" applyFill="1"/>
    <xf numFmtId="0" fontId="219" fillId="2" borderId="0" xfId="0" applyNumberFormat="1" applyFont="1" applyFill="1"/>
    <xf numFmtId="4" fontId="219" fillId="2" borderId="0" xfId="0" applyNumberFormat="1" applyFont="1" applyFill="1"/>
    <xf numFmtId="0" fontId="279" fillId="2" borderId="0" xfId="0" applyNumberFormat="1" applyFont="1" applyFill="1"/>
    <xf numFmtId="4" fontId="279" fillId="2" borderId="0" xfId="0" applyNumberFormat="1" applyFont="1" applyFill="1"/>
    <xf numFmtId="0" fontId="278" fillId="2" borderId="0" xfId="0" applyNumberFormat="1" applyFont="1" applyFill="1"/>
    <xf numFmtId="4" fontId="278" fillId="2" borderId="0" xfId="0" applyNumberFormat="1" applyFont="1" applyFill="1"/>
    <xf numFmtId="0" fontId="307" fillId="0" borderId="0" xfId="0" applyNumberFormat="1" applyFont="1" applyFill="1" applyBorder="1" applyAlignment="1">
      <alignment horizontal="centerContinuous"/>
    </xf>
    <xf numFmtId="17" fontId="253" fillId="0" borderId="0" xfId="0" applyNumberFormat="1" applyFont="1" applyFill="1" applyAlignment="1">
      <alignment vertical="center"/>
    </xf>
    <xf numFmtId="0" fontId="256" fillId="0" borderId="0" xfId="0" applyNumberFormat="1" applyFont="1" applyFill="1" applyAlignment="1">
      <alignment vertical="center"/>
    </xf>
    <xf numFmtId="208" fontId="256" fillId="0" borderId="0" xfId="0" applyNumberFormat="1" applyFont="1" applyFill="1" applyAlignment="1">
      <alignment vertical="center"/>
    </xf>
    <xf numFmtId="4" fontId="253" fillId="0" borderId="0" xfId="0" applyNumberFormat="1" applyFont="1" applyFill="1" applyAlignment="1">
      <alignment vertical="center"/>
    </xf>
    <xf numFmtId="0" fontId="253" fillId="0" borderId="0" xfId="0" applyNumberFormat="1" applyFont="1" applyFill="1" applyBorder="1" applyAlignment="1">
      <alignment horizontal="center" vertical="center"/>
    </xf>
    <xf numFmtId="0" fontId="253" fillId="0" borderId="0" xfId="0" applyNumberFormat="1" applyFont="1" applyFill="1" applyBorder="1" applyAlignment="1">
      <alignment vertical="center"/>
    </xf>
    <xf numFmtId="0" fontId="17" fillId="2" borderId="0" xfId="0" applyNumberFormat="1" applyFont="1" applyFill="1" applyAlignment="1"/>
    <xf numFmtId="0" fontId="216" fillId="2" borderId="0" xfId="0" quotePrefix="1" applyNumberFormat="1" applyFont="1" applyFill="1" applyBorder="1" applyAlignment="1">
      <alignment horizontal="left"/>
    </xf>
    <xf numFmtId="0" fontId="216" fillId="2" borderId="0" xfId="0" applyNumberFormat="1" applyFont="1" applyFill="1" applyBorder="1"/>
    <xf numFmtId="0" fontId="135" fillId="2" borderId="0" xfId="0" applyNumberFormat="1" applyFont="1" applyFill="1" applyBorder="1" applyAlignment="1">
      <alignment wrapText="1"/>
    </xf>
    <xf numFmtId="0" fontId="37" fillId="2" borderId="0" xfId="0" applyNumberFormat="1" applyFont="1" applyFill="1"/>
    <xf numFmtId="0" fontId="263" fillId="0" borderId="0" xfId="0" applyFont="1"/>
    <xf numFmtId="170" fontId="265" fillId="0" borderId="0" xfId="172" applyFont="1" applyAlignment="1">
      <alignment horizontal="center"/>
    </xf>
    <xf numFmtId="0" fontId="256" fillId="38" borderId="0" xfId="172" applyNumberFormat="1" applyFont="1" applyFill="1" applyAlignment="1">
      <alignment horizontal="center"/>
    </xf>
    <xf numFmtId="170" fontId="253" fillId="0" borderId="0" xfId="172" applyFont="1"/>
    <xf numFmtId="170" fontId="256" fillId="38" borderId="0" xfId="172" applyFont="1" applyFill="1" applyAlignment="1">
      <alignment horizontal="center"/>
    </xf>
    <xf numFmtId="183" fontId="310" fillId="39" borderId="0" xfId="266" applyFont="1" applyFill="1" applyBorder="1"/>
    <xf numFmtId="0" fontId="264" fillId="0" borderId="59" xfId="172" applyNumberFormat="1" applyFont="1" applyBorder="1"/>
    <xf numFmtId="2" fontId="266" fillId="0" borderId="59" xfId="266" applyNumberFormat="1" applyFont="1" applyFill="1" applyBorder="1"/>
    <xf numFmtId="2" fontId="266" fillId="0" borderId="59" xfId="265" applyNumberFormat="1" applyFont="1" applyFill="1" applyBorder="1"/>
    <xf numFmtId="2" fontId="266" fillId="0" borderId="0" xfId="266" applyNumberFormat="1" applyFont="1" applyFill="1" applyBorder="1"/>
    <xf numFmtId="2" fontId="266" fillId="0" borderId="0" xfId="265" applyNumberFormat="1" applyFont="1" applyFill="1" applyBorder="1"/>
    <xf numFmtId="1" fontId="311" fillId="0" borderId="0" xfId="266" applyNumberFormat="1" applyFont="1" applyFill="1" applyBorder="1" applyAlignment="1">
      <alignment horizontal="center"/>
    </xf>
    <xf numFmtId="167" fontId="228" fillId="0" borderId="0" xfId="2" applyNumberFormat="1" applyFont="1" applyFill="1"/>
    <xf numFmtId="184" fontId="311" fillId="0" borderId="0" xfId="266" applyNumberFormat="1" applyFont="1" applyBorder="1" applyAlignment="1">
      <alignment horizontal="center"/>
    </xf>
    <xf numFmtId="2" fontId="266" fillId="0" borderId="0" xfId="266" applyNumberFormat="1" applyFont="1" applyFill="1"/>
    <xf numFmtId="2" fontId="266" fillId="0" borderId="0" xfId="266" applyNumberFormat="1" applyFont="1" applyFill="1" applyAlignment="1">
      <alignment horizontal="center"/>
    </xf>
    <xf numFmtId="2" fontId="266" fillId="2" borderId="0" xfId="266" applyNumberFormat="1" applyFont="1" applyFill="1"/>
    <xf numFmtId="2" fontId="263" fillId="0" borderId="0" xfId="0" applyNumberFormat="1" applyFont="1"/>
    <xf numFmtId="2" fontId="266" fillId="0" borderId="0" xfId="266" applyNumberFormat="1" applyFont="1"/>
    <xf numFmtId="2" fontId="266" fillId="0" borderId="0" xfId="266" applyNumberFormat="1" applyFont="1" applyAlignment="1">
      <alignment horizontal="center"/>
    </xf>
    <xf numFmtId="2" fontId="266" fillId="34" borderId="0" xfId="266" applyNumberFormat="1" applyFont="1" applyFill="1"/>
    <xf numFmtId="180" fontId="228" fillId="0" borderId="0" xfId="269" applyNumberFormat="1" applyFont="1" applyAlignment="1">
      <alignment horizontal="center"/>
    </xf>
    <xf numFmtId="0" fontId="266" fillId="0" borderId="0" xfId="265" applyNumberFormat="1" applyFont="1" applyFill="1" applyBorder="1"/>
    <xf numFmtId="2" fontId="312" fillId="0" borderId="0" xfId="270" applyNumberFormat="1" applyFont="1"/>
    <xf numFmtId="4" fontId="264" fillId="0" borderId="0" xfId="172" applyNumberFormat="1" applyFont="1"/>
    <xf numFmtId="4" fontId="264" fillId="40" borderId="0" xfId="172" applyNumberFormat="1" applyFont="1" applyFill="1"/>
    <xf numFmtId="4" fontId="264" fillId="41" borderId="0" xfId="172" applyNumberFormat="1" applyFont="1" applyFill="1"/>
    <xf numFmtId="4" fontId="264" fillId="42" borderId="0" xfId="172" applyNumberFormat="1" applyFont="1" applyFill="1"/>
    <xf numFmtId="4" fontId="264" fillId="36" borderId="0" xfId="172" applyNumberFormat="1" applyFont="1" applyFill="1"/>
    <xf numFmtId="2" fontId="264" fillId="35" borderId="0" xfId="172" applyNumberFormat="1" applyFont="1" applyFill="1"/>
    <xf numFmtId="2" fontId="264" fillId="36" borderId="0" xfId="172" applyNumberFormat="1" applyFont="1" applyFill="1"/>
    <xf numFmtId="2" fontId="264" fillId="0" borderId="0" xfId="172" applyNumberFormat="1" applyFont="1"/>
    <xf numFmtId="2" fontId="313" fillId="0" borderId="0" xfId="266" applyNumberFormat="1" applyFont="1"/>
    <xf numFmtId="2" fontId="266" fillId="0" borderId="0" xfId="266" applyNumberFormat="1" applyFont="1" applyBorder="1"/>
    <xf numFmtId="2" fontId="266" fillId="0" borderId="0" xfId="267" applyNumberFormat="1" applyFont="1"/>
    <xf numFmtId="2" fontId="266" fillId="0" borderId="0" xfId="268" applyNumberFormat="1" applyFont="1" applyFill="1" applyBorder="1"/>
    <xf numFmtId="2" fontId="266" fillId="0" borderId="0" xfId="267" applyNumberFormat="1" applyFont="1" applyBorder="1"/>
    <xf numFmtId="2" fontId="266" fillId="0" borderId="0" xfId="267" applyNumberFormat="1" applyFont="1" applyFill="1" applyBorder="1"/>
    <xf numFmtId="2" fontId="266" fillId="0" borderId="0" xfId="267" applyNumberFormat="1" applyFont="1" applyFill="1"/>
    <xf numFmtId="0" fontId="263" fillId="0" borderId="168" xfId="0" pivotButton="1" applyFont="1" applyBorder="1"/>
    <xf numFmtId="3" fontId="263" fillId="0" borderId="167" xfId="0" applyNumberFormat="1" applyFont="1" applyBorder="1" applyAlignment="1">
      <alignment horizontal="left"/>
    </xf>
    <xf numFmtId="0" fontId="263" fillId="0" borderId="167" xfId="0" applyFont="1" applyBorder="1"/>
    <xf numFmtId="180" fontId="314" fillId="2" borderId="0" xfId="272" applyNumberFormat="1" applyFont="1" applyFill="1" applyBorder="1" applyAlignment="1">
      <alignment horizontal="center" vertical="center" wrapText="1"/>
    </xf>
    <xf numFmtId="3" fontId="315" fillId="2" borderId="0" xfId="272" applyNumberFormat="1" applyFont="1" applyFill="1" applyBorder="1" applyAlignment="1">
      <alignment horizontal="center"/>
    </xf>
    <xf numFmtId="180" fontId="315" fillId="2" borderId="0" xfId="272" applyNumberFormat="1" applyFont="1" applyFill="1" applyBorder="1" applyAlignment="1">
      <alignment horizontal="center"/>
    </xf>
    <xf numFmtId="0" fontId="263" fillId="0" borderId="162" xfId="0" pivotButton="1" applyFont="1" applyBorder="1"/>
    <xf numFmtId="0" fontId="263" fillId="0" borderId="160" xfId="0" applyFont="1" applyBorder="1"/>
    <xf numFmtId="0" fontId="263" fillId="0" borderId="159" xfId="0" pivotButton="1" applyFont="1" applyBorder="1"/>
    <xf numFmtId="0" fontId="263" fillId="0" borderId="161" xfId="0" applyFont="1" applyBorder="1"/>
    <xf numFmtId="3" fontId="263" fillId="0" borderId="159" xfId="0" applyNumberFormat="1" applyFont="1" applyBorder="1"/>
    <xf numFmtId="3" fontId="263" fillId="0" borderId="162" xfId="0" applyNumberFormat="1" applyFont="1" applyBorder="1"/>
    <xf numFmtId="3" fontId="263" fillId="0" borderId="163" xfId="0" applyNumberFormat="1" applyFont="1" applyBorder="1"/>
    <xf numFmtId="0" fontId="263" fillId="0" borderId="162" xfId="0" applyFont="1" applyBorder="1"/>
    <xf numFmtId="0" fontId="263" fillId="0" borderId="159" xfId="0" applyFont="1" applyBorder="1"/>
    <xf numFmtId="4" fontId="263" fillId="0" borderId="159" xfId="0" applyNumberFormat="1" applyFont="1" applyBorder="1"/>
    <xf numFmtId="4" fontId="263" fillId="0" borderId="162" xfId="0" applyNumberFormat="1" applyFont="1" applyBorder="1"/>
    <xf numFmtId="4" fontId="263" fillId="0" borderId="163" xfId="0" applyNumberFormat="1" applyFont="1" applyBorder="1"/>
    <xf numFmtId="0" fontId="263" fillId="0" borderId="169" xfId="0" applyFont="1" applyBorder="1"/>
    <xf numFmtId="172" fontId="228" fillId="0" borderId="0" xfId="0" applyNumberFormat="1" applyFont="1" applyFill="1"/>
    <xf numFmtId="0" fontId="263" fillId="0" borderId="166" xfId="0" applyFont="1" applyBorder="1"/>
    <xf numFmtId="0" fontId="263" fillId="0" borderId="165" xfId="0" applyFont="1" applyBorder="1"/>
    <xf numFmtId="4" fontId="263" fillId="0" borderId="164" xfId="0" applyNumberFormat="1" applyFont="1" applyBorder="1"/>
    <xf numFmtId="4" fontId="263" fillId="0" borderId="166" xfId="0" applyNumberFormat="1" applyFont="1" applyBorder="1"/>
    <xf numFmtId="4" fontId="263" fillId="0" borderId="167" xfId="0" applyNumberFormat="1" applyFont="1" applyBorder="1"/>
    <xf numFmtId="0" fontId="263" fillId="0" borderId="170" xfId="0" applyFont="1" applyBorder="1"/>
    <xf numFmtId="0" fontId="228" fillId="0" borderId="170" xfId="0" applyNumberFormat="1" applyFont="1" applyFill="1" applyBorder="1" applyAlignment="1">
      <alignment vertical="center"/>
    </xf>
    <xf numFmtId="0" fontId="263" fillId="0" borderId="0" xfId="0" applyFont="1" applyBorder="1" applyAlignment="1">
      <alignment horizontal="center"/>
    </xf>
    <xf numFmtId="184" fontId="310" fillId="39" borderId="0" xfId="266" applyNumberFormat="1" applyFont="1" applyFill="1" applyBorder="1"/>
    <xf numFmtId="2" fontId="312" fillId="0" borderId="0" xfId="271" applyNumberFormat="1" applyFont="1"/>
    <xf numFmtId="0" fontId="231" fillId="0" borderId="0" xfId="0" applyNumberFormat="1" applyFont="1" applyFill="1" applyAlignment="1">
      <alignment vertical="center"/>
    </xf>
    <xf numFmtId="0" fontId="316" fillId="0" borderId="0" xfId="0" applyNumberFormat="1" applyFont="1" applyFill="1"/>
    <xf numFmtId="22" fontId="253" fillId="0" borderId="0" xfId="0" applyNumberFormat="1" applyFont="1" applyFill="1"/>
    <xf numFmtId="22" fontId="228" fillId="0" borderId="0" xfId="0" applyNumberFormat="1" applyFont="1" applyFill="1"/>
    <xf numFmtId="0" fontId="316" fillId="0" borderId="0" xfId="0" applyNumberFormat="1" applyFont="1" applyFill="1" applyAlignment="1">
      <alignment horizontal="center" vertical="center"/>
    </xf>
    <xf numFmtId="0" fontId="256" fillId="0" borderId="0" xfId="34150" applyFont="1" applyBorder="1"/>
    <xf numFmtId="0" fontId="256" fillId="0" borderId="0" xfId="34150" applyFont="1" applyFill="1" applyBorder="1"/>
    <xf numFmtId="4" fontId="253" fillId="0" borderId="0" xfId="34150" applyNumberFormat="1" applyFont="1" applyBorder="1"/>
    <xf numFmtId="0" fontId="253" fillId="0" borderId="0" xfId="34150" applyFont="1" applyBorder="1"/>
    <xf numFmtId="212" fontId="253" fillId="0" borderId="0" xfId="34150" applyNumberFormat="1" applyFont="1" applyBorder="1"/>
    <xf numFmtId="0" fontId="316" fillId="0" borderId="0" xfId="0" applyNumberFormat="1" applyFont="1" applyFill="1" applyBorder="1"/>
    <xf numFmtId="22" fontId="253" fillId="0" borderId="0" xfId="0" applyNumberFormat="1" applyFont="1" applyFill="1" applyAlignment="1">
      <alignment vertical="center"/>
    </xf>
    <xf numFmtId="43" fontId="253" fillId="0" borderId="0" xfId="34149" applyFont="1" applyBorder="1"/>
    <xf numFmtId="166" fontId="228" fillId="0" borderId="0" xfId="0" applyNumberFormat="1" applyFont="1" applyFill="1"/>
    <xf numFmtId="0" fontId="316" fillId="0" borderId="0" xfId="0" applyNumberFormat="1" applyFont="1" applyFill="1" applyAlignment="1">
      <alignment vertical="center"/>
    </xf>
    <xf numFmtId="0" fontId="317" fillId="0" borderId="0" xfId="0" applyNumberFormat="1" applyFont="1" applyFill="1" applyBorder="1"/>
    <xf numFmtId="0" fontId="318" fillId="0" borderId="0" xfId="0" applyNumberFormat="1" applyFont="1" applyFill="1" applyBorder="1"/>
    <xf numFmtId="0" fontId="319" fillId="0" borderId="0" xfId="0" applyNumberFormat="1" applyFont="1" applyFill="1" applyBorder="1"/>
    <xf numFmtId="0" fontId="257" fillId="0" borderId="0" xfId="0" applyNumberFormat="1" applyFont="1" applyFill="1"/>
    <xf numFmtId="0" fontId="257" fillId="0" borderId="0" xfId="0" applyNumberFormat="1" applyFont="1" applyFill="1" applyAlignment="1">
      <alignment horizontal="center"/>
    </xf>
    <xf numFmtId="2" fontId="257" fillId="0" borderId="0" xfId="0" applyNumberFormat="1" applyFont="1" applyFill="1"/>
    <xf numFmtId="166" fontId="257" fillId="0" borderId="0" xfId="0" applyNumberFormat="1" applyFont="1" applyFill="1" applyAlignment="1">
      <alignment horizontal="center"/>
    </xf>
    <xf numFmtId="0" fontId="253" fillId="0" borderId="0" xfId="0" applyNumberFormat="1" applyFont="1" applyFill="1" applyAlignment="1">
      <alignment horizontal="left"/>
    </xf>
    <xf numFmtId="17" fontId="257" fillId="0" borderId="0" xfId="0" applyNumberFormat="1" applyFont="1" applyFill="1" applyAlignment="1">
      <alignment vertical="center"/>
    </xf>
    <xf numFmtId="0" fontId="257" fillId="0" borderId="0" xfId="0" applyNumberFormat="1" applyFont="1" applyFill="1" applyAlignment="1">
      <alignment horizontal="center" vertical="center"/>
    </xf>
    <xf numFmtId="166" fontId="257" fillId="0" borderId="0" xfId="0" applyNumberFormat="1" applyFont="1" applyFill="1" applyAlignment="1">
      <alignment horizontal="center" vertical="center"/>
    </xf>
    <xf numFmtId="22" fontId="257" fillId="0" borderId="0" xfId="0" applyNumberFormat="1" applyFont="1" applyFill="1"/>
    <xf numFmtId="0" fontId="253" fillId="0" borderId="0" xfId="0" applyNumberFormat="1" applyFont="1" applyFill="1" applyAlignment="1">
      <alignment horizontal="left" vertical="center"/>
    </xf>
    <xf numFmtId="0" fontId="257" fillId="0" borderId="0" xfId="34150" applyFont="1" applyBorder="1"/>
    <xf numFmtId="166" fontId="257" fillId="0" borderId="0" xfId="34150" applyNumberFormat="1" applyFont="1" applyBorder="1" applyAlignment="1">
      <alignment horizontal="center"/>
    </xf>
    <xf numFmtId="0" fontId="257" fillId="0" borderId="0" xfId="34150" applyFont="1" applyBorder="1" applyAlignment="1">
      <alignment horizontal="center"/>
    </xf>
    <xf numFmtId="0" fontId="257" fillId="0" borderId="0" xfId="34150" applyFont="1" applyFill="1" applyBorder="1"/>
    <xf numFmtId="0" fontId="253" fillId="0" borderId="0" xfId="34150" applyFont="1" applyFill="1" applyBorder="1" applyAlignment="1">
      <alignment horizontal="left"/>
    </xf>
    <xf numFmtId="4" fontId="257" fillId="0" borderId="0" xfId="34150" applyNumberFormat="1" applyFont="1" applyBorder="1"/>
    <xf numFmtId="0" fontId="253" fillId="0" borderId="0" xfId="34150" applyFont="1" applyBorder="1" applyAlignment="1">
      <alignment horizontal="left"/>
    </xf>
    <xf numFmtId="212" fontId="257" fillId="0" borderId="0" xfId="34150" applyNumberFormat="1" applyFont="1" applyBorder="1" applyAlignment="1">
      <alignment horizontal="center"/>
    </xf>
    <xf numFmtId="212" fontId="257" fillId="0" borderId="0" xfId="34150" applyNumberFormat="1" applyFont="1" applyBorder="1"/>
    <xf numFmtId="0" fontId="257" fillId="0" borderId="0" xfId="0" applyNumberFormat="1" applyFont="1" applyFill="1" applyAlignment="1">
      <alignment vertical="center"/>
    </xf>
    <xf numFmtId="2" fontId="257" fillId="0" borderId="0" xfId="0" applyNumberFormat="1" applyFont="1" applyFill="1" applyAlignment="1">
      <alignment vertical="center"/>
    </xf>
    <xf numFmtId="172" fontId="257" fillId="0" borderId="0" xfId="0" applyNumberFormat="1" applyFont="1" applyFill="1"/>
    <xf numFmtId="0" fontId="320" fillId="0" borderId="0" xfId="0" applyNumberFormat="1" applyFont="1" applyFill="1" applyBorder="1"/>
    <xf numFmtId="0" fontId="257" fillId="0" borderId="0" xfId="0" applyNumberFormat="1" applyFont="1" applyFill="1" applyBorder="1"/>
    <xf numFmtId="10" fontId="253" fillId="0" borderId="0" xfId="2" applyNumberFormat="1" applyFont="1" applyFill="1" applyAlignment="1">
      <alignment vertical="center"/>
    </xf>
    <xf numFmtId="210" fontId="253" fillId="0" borderId="0" xfId="2" applyNumberFormat="1" applyFont="1" applyFill="1" applyAlignment="1">
      <alignment vertical="center"/>
    </xf>
    <xf numFmtId="211" fontId="253" fillId="0" borderId="0" xfId="0" applyNumberFormat="1" applyFont="1" applyFill="1" applyAlignment="1">
      <alignment vertical="center"/>
    </xf>
    <xf numFmtId="208" fontId="256" fillId="0" borderId="0" xfId="0" applyNumberFormat="1" applyFont="1" applyFill="1" applyBorder="1" applyAlignment="1">
      <alignment vertical="center"/>
    </xf>
    <xf numFmtId="166" fontId="256" fillId="0" borderId="0" xfId="0" applyNumberFormat="1" applyFont="1" applyFill="1" applyAlignment="1">
      <alignment vertical="center"/>
    </xf>
    <xf numFmtId="166" fontId="256" fillId="0" borderId="0" xfId="0" applyNumberFormat="1" applyFont="1" applyFill="1" applyBorder="1" applyAlignment="1">
      <alignment vertical="center"/>
    </xf>
    <xf numFmtId="2" fontId="253" fillId="0" borderId="0" xfId="0" applyNumberFormat="1" applyFont="1" applyFill="1" applyBorder="1" applyAlignment="1">
      <alignment vertical="center"/>
    </xf>
    <xf numFmtId="10" fontId="228" fillId="0" borderId="0" xfId="2" applyNumberFormat="1" applyFont="1" applyFill="1" applyBorder="1" applyAlignment="1">
      <alignment vertical="center"/>
    </xf>
    <xf numFmtId="179" fontId="292" fillId="0" borderId="0" xfId="34155" applyNumberFormat="1" applyFont="1"/>
    <xf numFmtId="179" fontId="293" fillId="87" borderId="0" xfId="34155" applyNumberFormat="1" applyFont="1" applyFill="1"/>
    <xf numFmtId="179" fontId="293" fillId="92" borderId="105" xfId="34155" applyNumberFormat="1" applyFont="1" applyFill="1" applyBorder="1"/>
    <xf numFmtId="179" fontId="220" fillId="92" borderId="154" xfId="0" applyNumberFormat="1" applyFont="1" applyFill="1" applyBorder="1"/>
    <xf numFmtId="179" fontId="220" fillId="92" borderId="155" xfId="0" applyNumberFormat="1" applyFont="1" applyFill="1" applyBorder="1"/>
    <xf numFmtId="179" fontId="297" fillId="92" borderId="152" xfId="0" applyNumberFormat="1" applyFont="1" applyFill="1" applyBorder="1"/>
    <xf numFmtId="179" fontId="292" fillId="0" borderId="0" xfId="34154" applyNumberFormat="1" applyFont="1" applyAlignment="1">
      <alignment vertical="center"/>
    </xf>
    <xf numFmtId="179" fontId="293" fillId="87" borderId="0" xfId="34154" applyNumberFormat="1" applyFont="1" applyFill="1" applyAlignment="1">
      <alignment vertical="center"/>
    </xf>
    <xf numFmtId="4" fontId="301" fillId="92" borderId="101" xfId="0" applyNumberFormat="1" applyFont="1" applyFill="1" applyBorder="1"/>
    <xf numFmtId="0" fontId="16" fillId="88" borderId="0" xfId="0" applyFont="1" applyFill="1" applyBorder="1"/>
    <xf numFmtId="0" fontId="130" fillId="88" borderId="0" xfId="0" applyFont="1" applyFill="1" applyBorder="1" applyAlignment="1">
      <alignment horizontal="center"/>
    </xf>
    <xf numFmtId="0" fontId="321" fillId="88" borderId="0" xfId="0" applyFont="1" applyFill="1" applyBorder="1"/>
    <xf numFmtId="0" fontId="14" fillId="88" borderId="0" xfId="0" applyFont="1" applyFill="1" applyBorder="1"/>
    <xf numFmtId="17" fontId="14" fillId="0" borderId="0" xfId="0" applyNumberFormat="1" applyFont="1" applyFill="1" applyBorder="1" applyAlignment="1">
      <alignment horizontal="left" vertical="center"/>
    </xf>
    <xf numFmtId="4" fontId="14" fillId="0" borderId="0" xfId="0" applyNumberFormat="1" applyFont="1" applyFill="1" applyBorder="1" applyAlignment="1">
      <alignment vertical="center"/>
    </xf>
    <xf numFmtId="172" fontId="14" fillId="0" borderId="0" xfId="0" applyNumberFormat="1" applyFont="1" applyFill="1" applyBorder="1" applyAlignment="1">
      <alignment vertical="center"/>
    </xf>
    <xf numFmtId="180" fontId="4" fillId="85" borderId="0" xfId="0" applyNumberFormat="1" applyFont="1" applyFill="1" applyAlignment="1">
      <alignment horizontal="center"/>
    </xf>
    <xf numFmtId="180" fontId="4" fillId="85" borderId="0" xfId="0" applyNumberFormat="1" applyFont="1" applyFill="1" applyBorder="1" applyAlignment="1">
      <alignment horizontal="center"/>
    </xf>
    <xf numFmtId="180" fontId="14" fillId="2" borderId="0" xfId="0" applyNumberFormat="1" applyFont="1" applyFill="1" applyAlignment="1">
      <alignment horizontal="center"/>
    </xf>
    <xf numFmtId="180" fontId="14" fillId="2" borderId="0" xfId="0" applyNumberFormat="1" applyFont="1" applyFill="1" applyBorder="1" applyAlignment="1">
      <alignment horizontal="center"/>
    </xf>
    <xf numFmtId="4" fontId="256" fillId="0" borderId="0" xfId="0" applyNumberFormat="1" applyFont="1" applyFill="1" applyAlignment="1">
      <alignment vertical="center"/>
    </xf>
    <xf numFmtId="182" fontId="228" fillId="0" borderId="0" xfId="0" applyNumberFormat="1" applyFont="1" applyFill="1"/>
    <xf numFmtId="0" fontId="292" fillId="0" borderId="173" xfId="0" applyNumberFormat="1" applyFont="1" applyBorder="1"/>
    <xf numFmtId="179" fontId="292" fillId="0" borderId="173" xfId="0" applyNumberFormat="1" applyFont="1" applyBorder="1" applyAlignment="1">
      <alignment horizontal="center"/>
    </xf>
    <xf numFmtId="4" fontId="292" fillId="0" borderId="173" xfId="0" applyNumberFormat="1" applyFont="1" applyBorder="1"/>
    <xf numFmtId="4" fontId="292" fillId="0" borderId="173" xfId="0" applyNumberFormat="1" applyFont="1" applyBorder="1" applyAlignment="1">
      <alignment horizontal="center"/>
    </xf>
    <xf numFmtId="0" fontId="292" fillId="85" borderId="173" xfId="0" applyNumberFormat="1" applyFont="1" applyFill="1" applyBorder="1"/>
    <xf numFmtId="179" fontId="292" fillId="85" borderId="173" xfId="0" applyNumberFormat="1" applyFont="1" applyFill="1" applyBorder="1" applyAlignment="1">
      <alignment horizontal="center"/>
    </xf>
    <xf numFmtId="4" fontId="292" fillId="85" borderId="173" xfId="0" applyNumberFormat="1" applyFont="1" applyFill="1" applyBorder="1"/>
    <xf numFmtId="4" fontId="292" fillId="85" borderId="173" xfId="0" applyNumberFormat="1" applyFont="1" applyFill="1" applyBorder="1" applyAlignment="1">
      <alignment horizontal="center"/>
    </xf>
    <xf numFmtId="179" fontId="292" fillId="90" borderId="173" xfId="0" applyNumberFormat="1" applyFont="1" applyFill="1" applyBorder="1" applyAlignment="1">
      <alignment horizontal="center"/>
    </xf>
    <xf numFmtId="4" fontId="292" fillId="90" borderId="173" xfId="0" applyNumberFormat="1" applyFont="1" applyFill="1" applyBorder="1"/>
    <xf numFmtId="4" fontId="292" fillId="90" borderId="173" xfId="0" applyNumberFormat="1" applyFont="1" applyFill="1" applyBorder="1" applyAlignment="1">
      <alignment horizontal="center"/>
    </xf>
    <xf numFmtId="179" fontId="303" fillId="29" borderId="180" xfId="34147" applyNumberFormat="1" applyFont="1" applyFill="1" applyBorder="1" applyAlignment="1">
      <alignment horizontal="center" vertical="center"/>
    </xf>
    <xf numFmtId="179" fontId="303" fillId="29" borderId="183" xfId="34147" applyNumberFormat="1" applyFont="1" applyFill="1" applyBorder="1" applyAlignment="1">
      <alignment horizontal="center"/>
    </xf>
    <xf numFmtId="179" fontId="303" fillId="29" borderId="184" xfId="34147" applyNumberFormat="1" applyFont="1" applyFill="1" applyBorder="1" applyAlignment="1">
      <alignment horizontal="center"/>
    </xf>
    <xf numFmtId="0" fontId="322" fillId="2" borderId="0" xfId="0" applyFont="1" applyFill="1" applyBorder="1" applyAlignment="1">
      <alignment horizontal="right"/>
    </xf>
    <xf numFmtId="14" fontId="248" fillId="2" borderId="0" xfId="0" applyNumberFormat="1" applyFont="1" applyFill="1" applyBorder="1" applyAlignment="1">
      <alignment horizontal="left"/>
    </xf>
    <xf numFmtId="0" fontId="248" fillId="2" borderId="0" xfId="0" applyFont="1" applyFill="1" applyBorder="1"/>
    <xf numFmtId="0" fontId="248" fillId="2" borderId="0" xfId="0" applyFont="1" applyFill="1" applyBorder="1" applyAlignment="1">
      <alignment horizontal="left"/>
    </xf>
    <xf numFmtId="0" fontId="249" fillId="2" borderId="0" xfId="0" applyFont="1" applyFill="1" applyBorder="1"/>
    <xf numFmtId="17" fontId="249" fillId="2" borderId="0" xfId="0" applyNumberFormat="1" applyFont="1" applyFill="1" applyBorder="1" applyAlignment="1">
      <alignment horizontal="center"/>
    </xf>
    <xf numFmtId="4" fontId="249" fillId="2" borderId="0" xfId="0" applyNumberFormat="1" applyFont="1" applyFill="1" applyBorder="1"/>
    <xf numFmtId="168" fontId="250" fillId="2" borderId="0" xfId="1" applyNumberFormat="1" applyFont="1" applyFill="1" applyBorder="1"/>
    <xf numFmtId="4" fontId="250" fillId="2" borderId="0" xfId="0" applyNumberFormat="1" applyFont="1" applyFill="1" applyBorder="1"/>
    <xf numFmtId="2" fontId="249" fillId="2" borderId="0" xfId="0" applyNumberFormat="1" applyFont="1" applyFill="1" applyBorder="1"/>
    <xf numFmtId="0" fontId="250" fillId="2" borderId="0" xfId="0" applyFont="1" applyFill="1" applyBorder="1"/>
    <xf numFmtId="0" fontId="249" fillId="2" borderId="0" xfId="0" applyFont="1" applyFill="1" applyBorder="1" applyAlignment="1"/>
    <xf numFmtId="0" fontId="251" fillId="2" borderId="0" xfId="0" applyFont="1" applyFill="1" applyBorder="1"/>
    <xf numFmtId="0" fontId="249" fillId="88" borderId="0" xfId="0" applyFont="1" applyFill="1" applyBorder="1"/>
    <xf numFmtId="4" fontId="249" fillId="88" borderId="0" xfId="0" applyNumberFormat="1" applyFont="1" applyFill="1" applyBorder="1"/>
    <xf numFmtId="167" fontId="249" fillId="88" borderId="0" xfId="2" applyNumberFormat="1" applyFont="1" applyFill="1" applyBorder="1"/>
    <xf numFmtId="4" fontId="253" fillId="88" borderId="0" xfId="0" applyNumberFormat="1" applyFont="1" applyFill="1" applyBorder="1"/>
    <xf numFmtId="0" fontId="253" fillId="88" borderId="0" xfId="0" applyFont="1" applyFill="1" applyBorder="1"/>
    <xf numFmtId="0" fontId="253" fillId="2" borderId="0" xfId="0" applyFont="1" applyFill="1" applyBorder="1"/>
    <xf numFmtId="4" fontId="253" fillId="88" borderId="0" xfId="1" applyNumberFormat="1" applyFont="1" applyFill="1" applyBorder="1"/>
    <xf numFmtId="172" fontId="51" fillId="30" borderId="40" xfId="0" applyNumberFormat="1" applyFont="1" applyFill="1" applyBorder="1" applyAlignment="1">
      <alignment horizontal="right" vertical="center"/>
    </xf>
    <xf numFmtId="172" fontId="51" fillId="30" borderId="0" xfId="0" applyNumberFormat="1" applyFont="1" applyFill="1" applyBorder="1" applyAlignment="1">
      <alignment horizontal="right" vertical="center"/>
    </xf>
    <xf numFmtId="179" fontId="297" fillId="93" borderId="152" xfId="0" applyNumberFormat="1" applyFont="1" applyFill="1" applyBorder="1"/>
    <xf numFmtId="0" fontId="0" fillId="32" borderId="54" xfId="0" applyFont="1" applyFill="1" applyBorder="1"/>
    <xf numFmtId="0" fontId="0" fillId="2" borderId="54" xfId="0" applyFont="1" applyFill="1" applyBorder="1"/>
    <xf numFmtId="0" fontId="228" fillId="0" borderId="0" xfId="0" applyNumberFormat="1" applyFont="1" applyFill="1" applyAlignment="1">
      <alignment horizontal="right"/>
    </xf>
    <xf numFmtId="0" fontId="228" fillId="0" borderId="0" xfId="0" applyNumberFormat="1" applyFont="1" applyFill="1" applyAlignment="1">
      <alignment horizontal="right" vertical="center"/>
    </xf>
    <xf numFmtId="0" fontId="231" fillId="0" borderId="0" xfId="0" applyNumberFormat="1" applyFont="1" applyFill="1" applyAlignment="1">
      <alignment horizontal="right" vertical="center"/>
    </xf>
    <xf numFmtId="0" fontId="230" fillId="0" borderId="0" xfId="0" applyNumberFormat="1" applyFont="1" applyFill="1" applyBorder="1" applyAlignment="1">
      <alignment horizontal="right"/>
    </xf>
    <xf numFmtId="0" fontId="231" fillId="0" borderId="0" xfId="0" applyNumberFormat="1" applyFont="1" applyFill="1" applyBorder="1" applyAlignment="1">
      <alignment horizontal="right"/>
    </xf>
    <xf numFmtId="0" fontId="119" fillId="29" borderId="7" xfId="0" applyNumberFormat="1" applyFont="1" applyFill="1" applyBorder="1" applyAlignment="1">
      <alignment horizontal="center"/>
    </xf>
    <xf numFmtId="0" fontId="13" fillId="29" borderId="38" xfId="0" applyNumberFormat="1" applyFont="1" applyFill="1" applyBorder="1"/>
    <xf numFmtId="171" fontId="271" fillId="29" borderId="40" xfId="0" applyNumberFormat="1" applyFont="1" applyFill="1" applyBorder="1" applyAlignment="1">
      <alignment horizontal="center" vertical="center" wrapText="1"/>
    </xf>
    <xf numFmtId="11" fontId="228" fillId="0" borderId="0" xfId="0" applyNumberFormat="1" applyFont="1" applyFill="1" applyAlignment="1">
      <alignment vertical="center"/>
    </xf>
    <xf numFmtId="167" fontId="47" fillId="0" borderId="133" xfId="2" applyNumberFormat="1" applyFont="1" applyFill="1" applyBorder="1" applyAlignment="1">
      <alignment horizontal="right" vertical="center"/>
    </xf>
    <xf numFmtId="167" fontId="15" fillId="32" borderId="40" xfId="2" applyNumberFormat="1" applyFont="1" applyFill="1" applyBorder="1" applyAlignment="1">
      <alignment horizontal="right" vertical="center"/>
    </xf>
    <xf numFmtId="167" fontId="15" fillId="0" borderId="40" xfId="2" applyNumberFormat="1" applyFont="1" applyFill="1" applyBorder="1" applyAlignment="1">
      <alignment horizontal="right" vertical="center"/>
    </xf>
    <xf numFmtId="167" fontId="19" fillId="32" borderId="134" xfId="2" applyNumberFormat="1" applyFont="1" applyFill="1" applyBorder="1" applyAlignment="1">
      <alignment horizontal="right" vertical="center"/>
    </xf>
    <xf numFmtId="167" fontId="19" fillId="33" borderId="134" xfId="2" applyNumberFormat="1" applyFont="1" applyFill="1" applyBorder="1" applyAlignment="1">
      <alignment horizontal="right" vertical="center"/>
    </xf>
    <xf numFmtId="180" fontId="0" fillId="2" borderId="0" xfId="0" applyNumberFormat="1" applyFont="1" applyFill="1" applyBorder="1"/>
    <xf numFmtId="171" fontId="288" fillId="29" borderId="40" xfId="0" applyNumberFormat="1" applyFont="1" applyFill="1" applyBorder="1" applyAlignment="1">
      <alignment horizontal="center" vertical="center" wrapText="1"/>
    </xf>
    <xf numFmtId="9" fontId="47" fillId="0" borderId="40" xfId="2" applyFont="1" applyFill="1" applyBorder="1" applyAlignment="1">
      <alignment horizontal="right" vertical="center"/>
    </xf>
    <xf numFmtId="9" fontId="52" fillId="0" borderId="40" xfId="2" applyFont="1" applyFill="1" applyBorder="1" applyAlignment="1">
      <alignment horizontal="right" vertical="center"/>
    </xf>
    <xf numFmtId="9" fontId="51" fillId="3" borderId="133" xfId="2" applyFont="1" applyFill="1" applyBorder="1" applyAlignment="1">
      <alignment horizontal="right" vertical="center"/>
    </xf>
    <xf numFmtId="9" fontId="110" fillId="32" borderId="134" xfId="2" applyFont="1" applyFill="1" applyBorder="1" applyAlignment="1">
      <alignment horizontal="right" vertical="center"/>
    </xf>
    <xf numFmtId="0" fontId="111" fillId="29" borderId="185" xfId="0" applyNumberFormat="1" applyFont="1" applyFill="1" applyBorder="1" applyAlignment="1">
      <alignment horizontal="center" vertical="center"/>
    </xf>
    <xf numFmtId="14" fontId="225" fillId="29" borderId="185" xfId="0" applyNumberFormat="1" applyFont="1" applyFill="1" applyBorder="1" applyAlignment="1">
      <alignment horizontal="center" wrapText="1"/>
    </xf>
    <xf numFmtId="20" fontId="225" fillId="29" borderId="185" xfId="0" quotePrefix="1" applyNumberFormat="1" applyFont="1" applyFill="1" applyBorder="1" applyAlignment="1">
      <alignment horizontal="center" vertical="center"/>
    </xf>
    <xf numFmtId="20" fontId="225" fillId="29" borderId="185" xfId="0" applyNumberFormat="1" applyFont="1" applyFill="1" applyBorder="1" applyAlignment="1">
      <alignment horizontal="center"/>
    </xf>
    <xf numFmtId="167" fontId="127" fillId="0" borderId="186" xfId="2" applyNumberFormat="1" applyFont="1" applyBorder="1"/>
    <xf numFmtId="167" fontId="127" fillId="32" borderId="187" xfId="2" applyNumberFormat="1" applyFont="1" applyFill="1" applyBorder="1"/>
    <xf numFmtId="167" fontId="127" fillId="0" borderId="188" xfId="2" applyNumberFormat="1" applyFont="1" applyBorder="1"/>
    <xf numFmtId="0" fontId="112" fillId="29" borderId="189" xfId="0" applyFont="1" applyFill="1" applyBorder="1" applyAlignment="1">
      <alignment horizontal="center" vertical="center" wrapText="1"/>
    </xf>
    <xf numFmtId="4" fontId="127" fillId="32" borderId="190" xfId="0" applyNumberFormat="1" applyFont="1" applyFill="1" applyBorder="1"/>
    <xf numFmtId="0" fontId="127" fillId="32" borderId="191" xfId="0" applyFont="1" applyFill="1" applyBorder="1"/>
    <xf numFmtId="4" fontId="127" fillId="32" borderId="192" xfId="0" applyNumberFormat="1" applyFont="1" applyFill="1" applyBorder="1" applyAlignment="1">
      <alignment horizontal="right"/>
    </xf>
    <xf numFmtId="167" fontId="127" fillId="32" borderId="193" xfId="2" applyNumberFormat="1" applyFont="1" applyFill="1" applyBorder="1"/>
    <xf numFmtId="180" fontId="129" fillId="32" borderId="196" xfId="0" applyNumberFormat="1" applyFont="1" applyFill="1" applyBorder="1" applyAlignment="1">
      <alignment horizontal="center"/>
    </xf>
    <xf numFmtId="180" fontId="127" fillId="32" borderId="196" xfId="0" applyNumberFormat="1" applyFont="1" applyFill="1" applyBorder="1" applyAlignment="1">
      <alignment horizontal="center"/>
    </xf>
    <xf numFmtId="167" fontId="128" fillId="0" borderId="73" xfId="2" applyNumberFormat="1" applyFont="1" applyBorder="1" applyAlignment="1">
      <alignment horizontal="center"/>
    </xf>
    <xf numFmtId="167" fontId="128" fillId="32" borderId="194" xfId="2" applyNumberFormat="1" applyFont="1" applyFill="1" applyBorder="1" applyAlignment="1">
      <alignment horizontal="center"/>
    </xf>
    <xf numFmtId="167" fontId="128" fillId="0" borderId="195" xfId="2" applyNumberFormat="1" applyFont="1" applyBorder="1" applyAlignment="1">
      <alignment horizontal="center"/>
    </xf>
    <xf numFmtId="167" fontId="128" fillId="32" borderId="195" xfId="2" applyNumberFormat="1" applyFont="1" applyFill="1" applyBorder="1" applyAlignment="1">
      <alignment horizontal="center"/>
    </xf>
    <xf numFmtId="4" fontId="127" fillId="32" borderId="198" xfId="0" applyNumberFormat="1" applyFont="1" applyFill="1" applyBorder="1" applyAlignment="1">
      <alignment horizontal="left"/>
    </xf>
    <xf numFmtId="167" fontId="128" fillId="32" borderId="197" xfId="2" applyNumberFormat="1" applyFont="1" applyFill="1" applyBorder="1" applyAlignment="1">
      <alignment horizontal="center"/>
    </xf>
    <xf numFmtId="0" fontId="112" fillId="29" borderId="199" xfId="0" applyFont="1" applyFill="1" applyBorder="1" applyAlignment="1">
      <alignment horizontal="center" vertical="center" wrapText="1"/>
    </xf>
    <xf numFmtId="0" fontId="112" fillId="29" borderId="200" xfId="0" applyFont="1" applyFill="1" applyBorder="1" applyAlignment="1">
      <alignment horizontal="center" vertical="center" wrapText="1"/>
    </xf>
    <xf numFmtId="0" fontId="112" fillId="29" borderId="200" xfId="0" applyNumberFormat="1" applyFont="1" applyFill="1" applyBorder="1" applyAlignment="1">
      <alignment horizontal="center" vertical="center" wrapText="1"/>
    </xf>
    <xf numFmtId="0" fontId="112" fillId="29" borderId="201" xfId="0" applyFont="1" applyFill="1" applyBorder="1" applyAlignment="1">
      <alignment horizontal="center" vertical="center" wrapText="1"/>
    </xf>
    <xf numFmtId="0" fontId="268" fillId="29" borderId="202" xfId="0" applyFont="1" applyFill="1" applyBorder="1" applyAlignment="1">
      <alignment horizontal="center" vertical="center" wrapText="1"/>
    </xf>
    <xf numFmtId="0" fontId="268" fillId="29" borderId="203" xfId="0" applyFont="1" applyFill="1" applyBorder="1" applyAlignment="1">
      <alignment horizontal="center" vertical="center" wrapText="1"/>
    </xf>
    <xf numFmtId="0" fontId="268" fillId="29" borderId="204" xfId="0" applyFont="1" applyFill="1" applyBorder="1" applyAlignment="1">
      <alignment horizontal="center" vertical="center" wrapText="1"/>
    </xf>
    <xf numFmtId="0" fontId="268" fillId="29" borderId="205" xfId="0" applyFont="1" applyFill="1" applyBorder="1" applyAlignment="1">
      <alignment horizontal="center" vertical="center" wrapText="1"/>
    </xf>
    <xf numFmtId="0" fontId="270" fillId="29" borderId="206" xfId="0" applyFont="1" applyFill="1" applyBorder="1" applyAlignment="1">
      <alignment horizontal="center" vertical="center" wrapText="1"/>
    </xf>
    <xf numFmtId="0" fontId="270" fillId="29" borderId="207" xfId="0" applyFont="1" applyFill="1" applyBorder="1" applyAlignment="1">
      <alignment horizontal="center" vertical="center" wrapText="1"/>
    </xf>
    <xf numFmtId="0" fontId="0" fillId="2" borderId="55" xfId="0" applyFont="1" applyFill="1" applyBorder="1"/>
    <xf numFmtId="180" fontId="0" fillId="2" borderId="208" xfId="0" applyNumberFormat="1" applyFont="1" applyFill="1" applyBorder="1"/>
    <xf numFmtId="167" fontId="120" fillId="2" borderId="209" xfId="2" applyNumberFormat="1" applyFont="1" applyFill="1" applyBorder="1"/>
    <xf numFmtId="180" fontId="0" fillId="32" borderId="210" xfId="0" applyNumberFormat="1" applyFont="1" applyFill="1" applyBorder="1"/>
    <xf numFmtId="167" fontId="120" fillId="32" borderId="211" xfId="2" applyNumberFormat="1" applyFont="1" applyFill="1" applyBorder="1"/>
    <xf numFmtId="180" fontId="0" fillId="2" borderId="210" xfId="0" applyNumberFormat="1" applyFont="1" applyFill="1" applyBorder="1"/>
    <xf numFmtId="167" fontId="120" fillId="2" borderId="211" xfId="2" applyNumberFormat="1" applyFont="1" applyFill="1" applyBorder="1"/>
    <xf numFmtId="0" fontId="17" fillId="0" borderId="0" xfId="0" applyFont="1" applyAlignment="1">
      <alignment horizontal="center" vertical="center"/>
    </xf>
    <xf numFmtId="0" fontId="38" fillId="2" borderId="0" xfId="0" quotePrefix="1" applyNumberFormat="1" applyFont="1" applyFill="1" applyBorder="1" applyAlignment="1">
      <alignment horizontal="justify" vertical="top" wrapText="1"/>
    </xf>
    <xf numFmtId="0" fontId="36" fillId="0" borderId="0" xfId="0" applyFont="1" applyFill="1" applyBorder="1" applyAlignment="1">
      <alignment horizontal="justify" vertical="justify"/>
    </xf>
    <xf numFmtId="0" fontId="38" fillId="2" borderId="0" xfId="0" applyFont="1" applyFill="1" applyBorder="1" applyAlignment="1">
      <alignment horizontal="justify" vertical="center"/>
    </xf>
    <xf numFmtId="0" fontId="33" fillId="2" borderId="0" xfId="0" applyFont="1" applyFill="1" applyBorder="1" applyAlignment="1">
      <alignment horizontal="center" vertical="center"/>
    </xf>
    <xf numFmtId="17" fontId="34" fillId="2" borderId="0" xfId="0" applyNumberFormat="1" applyFont="1" applyFill="1" applyBorder="1" applyAlignment="1">
      <alignment horizontal="center" vertical="center"/>
    </xf>
    <xf numFmtId="0" fontId="34" fillId="2" borderId="0" xfId="0" applyNumberFormat="1" applyFont="1" applyFill="1" applyBorder="1" applyAlignment="1">
      <alignment horizontal="center" vertical="center"/>
    </xf>
    <xf numFmtId="0" fontId="35" fillId="2" borderId="0" xfId="0" applyFont="1" applyFill="1" applyBorder="1" applyAlignment="1">
      <alignment horizontal="center"/>
    </xf>
    <xf numFmtId="0" fontId="37" fillId="2" borderId="0" xfId="0" applyFont="1" applyFill="1" applyBorder="1" applyAlignment="1">
      <alignment horizontal="center" vertical="center"/>
    </xf>
    <xf numFmtId="0" fontId="19" fillId="2" borderId="0" xfId="0" applyNumberFormat="1" applyFont="1" applyFill="1" applyBorder="1" applyAlignment="1">
      <alignment horizontal="left"/>
    </xf>
    <xf numFmtId="0" fontId="229" fillId="0" borderId="109" xfId="0" applyNumberFormat="1" applyFont="1" applyFill="1" applyBorder="1" applyAlignment="1">
      <alignment horizontal="center" vertical="center"/>
    </xf>
    <xf numFmtId="0" fontId="229" fillId="0" borderId="109" xfId="0" applyNumberFormat="1" applyFont="1" applyFill="1" applyBorder="1" applyAlignment="1">
      <alignment horizontal="center" vertical="center" wrapText="1"/>
    </xf>
    <xf numFmtId="0" fontId="18" fillId="2" borderId="0" xfId="0" applyNumberFormat="1" applyFont="1" applyFill="1" applyAlignment="1">
      <alignment horizontal="left"/>
    </xf>
    <xf numFmtId="0" fontId="19" fillId="2" borderId="0" xfId="0" quotePrefix="1" applyNumberFormat="1" applyFont="1" applyFill="1" applyBorder="1" applyAlignment="1">
      <alignment horizontal="center" vertical="center" wrapText="1"/>
    </xf>
    <xf numFmtId="0" fontId="119" fillId="29" borderId="6" xfId="0" applyNumberFormat="1" applyFont="1" applyFill="1" applyBorder="1" applyAlignment="1">
      <alignment horizontal="center" vertical="center" wrapText="1"/>
    </xf>
    <xf numFmtId="0" fontId="119" fillId="29" borderId="8" xfId="0" applyNumberFormat="1" applyFont="1" applyFill="1" applyBorder="1" applyAlignment="1">
      <alignment horizontal="center" vertical="center" wrapText="1"/>
    </xf>
    <xf numFmtId="17" fontId="119" fillId="29" borderId="35" xfId="0" applyNumberFormat="1" applyFont="1" applyFill="1" applyBorder="1" applyAlignment="1">
      <alignment horizontal="center" vertical="center" wrapText="1"/>
    </xf>
    <xf numFmtId="17" fontId="119" fillId="29" borderId="34" xfId="0" applyNumberFormat="1" applyFont="1" applyFill="1" applyBorder="1" applyAlignment="1">
      <alignment horizontal="center" vertical="center" wrapText="1"/>
    </xf>
    <xf numFmtId="0" fontId="58" fillId="2" borderId="0" xfId="0" applyNumberFormat="1" applyFont="1" applyFill="1" applyBorder="1" applyAlignment="1">
      <alignment horizontal="center"/>
    </xf>
    <xf numFmtId="17" fontId="111" fillId="2" borderId="0" xfId="0" applyNumberFormat="1" applyFont="1" applyFill="1" applyBorder="1" applyAlignment="1">
      <alignment horizontal="center" vertical="center"/>
    </xf>
    <xf numFmtId="0" fontId="111" fillId="2" borderId="0" xfId="0" applyNumberFormat="1" applyFont="1" applyFill="1" applyBorder="1" applyAlignment="1">
      <alignment horizontal="center" vertical="center"/>
    </xf>
    <xf numFmtId="17" fontId="111" fillId="2" borderId="0" xfId="0" applyNumberFormat="1" applyFont="1" applyFill="1" applyBorder="1" applyAlignment="1">
      <alignment horizontal="center"/>
    </xf>
    <xf numFmtId="0" fontId="111" fillId="2" borderId="0" xfId="0" applyNumberFormat="1" applyFont="1" applyFill="1" applyBorder="1" applyAlignment="1">
      <alignment horizontal="center"/>
    </xf>
    <xf numFmtId="0" fontId="282" fillId="2" borderId="0" xfId="0" applyNumberFormat="1" applyFont="1" applyFill="1" applyAlignment="1">
      <alignment horizontal="left"/>
    </xf>
    <xf numFmtId="17" fontId="272" fillId="29" borderId="8" xfId="0" applyNumberFormat="1" applyFont="1" applyFill="1" applyBorder="1" applyAlignment="1">
      <alignment horizontal="center" vertical="center"/>
    </xf>
    <xf numFmtId="17" fontId="272" fillId="29" borderId="7" xfId="0" applyNumberFormat="1" applyFont="1" applyFill="1" applyBorder="1" applyAlignment="1">
      <alignment horizontal="center" vertical="center"/>
    </xf>
    <xf numFmtId="17" fontId="272" fillId="29" borderId="114" xfId="0" applyNumberFormat="1" applyFont="1" applyFill="1" applyBorder="1" applyAlignment="1">
      <alignment horizontal="center" vertical="center"/>
    </xf>
    <xf numFmtId="17" fontId="272" fillId="29" borderId="115" xfId="0" applyNumberFormat="1" applyFont="1" applyFill="1" applyBorder="1" applyAlignment="1">
      <alignment horizontal="center" vertical="center"/>
    </xf>
    <xf numFmtId="0" fontId="272" fillId="29" borderId="114" xfId="0" applyNumberFormat="1" applyFont="1" applyFill="1" applyBorder="1" applyAlignment="1">
      <alignment horizontal="center" vertical="center"/>
    </xf>
    <xf numFmtId="0" fontId="272" fillId="29" borderId="7" xfId="0" applyNumberFormat="1" applyFont="1" applyFill="1" applyBorder="1" applyAlignment="1">
      <alignment horizontal="center" vertical="center"/>
    </xf>
    <xf numFmtId="0" fontId="272" fillId="29" borderId="115" xfId="0" applyNumberFormat="1" applyFont="1" applyFill="1" applyBorder="1" applyAlignment="1">
      <alignment horizontal="center" vertical="center"/>
    </xf>
    <xf numFmtId="0" fontId="280" fillId="2" borderId="0" xfId="0" quotePrefix="1" applyNumberFormat="1" applyFont="1" applyFill="1" applyBorder="1" applyAlignment="1">
      <alignment horizontal="left" vertical="top" wrapText="1"/>
    </xf>
    <xf numFmtId="0" fontId="12" fillId="89" borderId="0" xfId="0" applyFont="1" applyFill="1" applyBorder="1" applyAlignment="1">
      <alignment horizontal="left" vertical="center"/>
    </xf>
    <xf numFmtId="0" fontId="119" fillId="2" borderId="0" xfId="0" applyNumberFormat="1" applyFont="1" applyFill="1" applyBorder="1" applyAlignment="1">
      <alignment horizontal="center"/>
    </xf>
    <xf numFmtId="17" fontId="286" fillId="29" borderId="8" xfId="0" applyNumberFormat="1" applyFont="1" applyFill="1" applyBorder="1" applyAlignment="1">
      <alignment horizontal="center" vertical="center"/>
    </xf>
    <xf numFmtId="17" fontId="286" fillId="29" borderId="7" xfId="0" applyNumberFormat="1" applyFont="1" applyFill="1" applyBorder="1" applyAlignment="1">
      <alignment horizontal="center" vertical="center"/>
    </xf>
    <xf numFmtId="0" fontId="285" fillId="2" borderId="0" xfId="0" quotePrefix="1" applyNumberFormat="1" applyFont="1" applyFill="1" applyBorder="1" applyAlignment="1">
      <alignment horizontal="left" vertical="top" wrapText="1"/>
    </xf>
    <xf numFmtId="17" fontId="286" fillId="29" borderId="114" xfId="0" applyNumberFormat="1" applyFont="1" applyFill="1" applyBorder="1" applyAlignment="1">
      <alignment horizontal="center" vertical="center"/>
    </xf>
    <xf numFmtId="17" fontId="286" fillId="29" borderId="115" xfId="0" applyNumberFormat="1" applyFont="1" applyFill="1" applyBorder="1" applyAlignment="1">
      <alignment horizontal="center" vertical="center"/>
    </xf>
    <xf numFmtId="0" fontId="286" fillId="29" borderId="114" xfId="0" applyNumberFormat="1" applyFont="1" applyFill="1" applyBorder="1" applyAlignment="1">
      <alignment horizontal="center" vertical="center"/>
    </xf>
    <xf numFmtId="0" fontId="286" fillId="29" borderId="7" xfId="0" applyNumberFormat="1" applyFont="1" applyFill="1" applyBorder="1" applyAlignment="1">
      <alignment horizontal="center" vertical="center"/>
    </xf>
    <xf numFmtId="0" fontId="286" fillId="29" borderId="42" xfId="0" applyNumberFormat="1" applyFont="1" applyFill="1" applyBorder="1" applyAlignment="1">
      <alignment horizontal="center" vertical="center"/>
    </xf>
    <xf numFmtId="0" fontId="14" fillId="2" borderId="0" xfId="0" applyNumberFormat="1" applyFont="1" applyFill="1" applyAlignment="1">
      <alignment horizontal="left" wrapText="1"/>
    </xf>
    <xf numFmtId="0" fontId="260" fillId="2" borderId="0" xfId="0" applyNumberFormat="1" applyFont="1" applyFill="1" applyBorder="1" applyAlignment="1">
      <alignment horizontal="center" vertical="center"/>
    </xf>
    <xf numFmtId="17" fontId="260" fillId="2" borderId="0" xfId="0" applyNumberFormat="1" applyFont="1" applyFill="1" applyBorder="1" applyAlignment="1">
      <alignment horizontal="center" vertical="center"/>
    </xf>
    <xf numFmtId="0" fontId="308" fillId="2" borderId="0" xfId="0" applyNumberFormat="1" applyFont="1" applyFill="1" applyAlignment="1">
      <alignment horizontal="left" vertical="center" wrapText="1"/>
    </xf>
    <xf numFmtId="0" fontId="272" fillId="29" borderId="42" xfId="0" applyNumberFormat="1" applyFont="1" applyFill="1" applyBorder="1" applyAlignment="1">
      <alignment horizontal="center" vertical="center"/>
    </xf>
    <xf numFmtId="0" fontId="51" fillId="2" borderId="0" xfId="0" quotePrefix="1" applyNumberFormat="1" applyFont="1" applyFill="1" applyBorder="1" applyAlignment="1">
      <alignment horizontal="left" vertical="top" wrapText="1"/>
    </xf>
    <xf numFmtId="0" fontId="282" fillId="0" borderId="0" xfId="0" applyNumberFormat="1" applyFont="1" applyFill="1" applyAlignment="1">
      <alignment horizontal="left"/>
    </xf>
    <xf numFmtId="0" fontId="36" fillId="2" borderId="0" xfId="0" quotePrefix="1" applyNumberFormat="1" applyFont="1" applyFill="1" applyBorder="1" applyAlignment="1">
      <alignment horizontal="left" vertical="top" wrapText="1"/>
    </xf>
    <xf numFmtId="2" fontId="269" fillId="29" borderId="108" xfId="0" quotePrefix="1" applyNumberFormat="1" applyFont="1" applyFill="1" applyBorder="1" applyAlignment="1">
      <alignment horizontal="center" vertical="center" wrapText="1"/>
    </xf>
    <xf numFmtId="2" fontId="269" fillId="29" borderId="130" xfId="0" quotePrefix="1" applyNumberFormat="1" applyFont="1" applyFill="1" applyBorder="1" applyAlignment="1">
      <alignment horizontal="center" vertical="center" wrapText="1"/>
    </xf>
    <xf numFmtId="2" fontId="269" fillId="29" borderId="108" xfId="0" applyNumberFormat="1" applyFont="1" applyFill="1" applyBorder="1" applyAlignment="1">
      <alignment horizontal="center" vertical="center" wrapText="1"/>
    </xf>
    <xf numFmtId="2" fontId="269" fillId="29" borderId="130" xfId="0" applyNumberFormat="1" applyFont="1" applyFill="1" applyBorder="1" applyAlignment="1">
      <alignment horizontal="center" vertical="center" wrapText="1"/>
    </xf>
    <xf numFmtId="0" fontId="12" fillId="29" borderId="131" xfId="0" quotePrefix="1" applyNumberFormat="1" applyFont="1" applyFill="1" applyBorder="1" applyAlignment="1">
      <alignment horizontal="center" vertical="center" wrapText="1"/>
    </xf>
    <xf numFmtId="0" fontId="12" fillId="29" borderId="132" xfId="0" quotePrefix="1" applyNumberFormat="1" applyFont="1" applyFill="1" applyBorder="1" applyAlignment="1">
      <alignment horizontal="center" vertical="center" wrapText="1"/>
    </xf>
    <xf numFmtId="0" fontId="14" fillId="2" borderId="171" xfId="0" applyNumberFormat="1" applyFont="1" applyFill="1" applyBorder="1" applyAlignment="1">
      <alignment horizontal="left" vertical="top" wrapText="1"/>
    </xf>
    <xf numFmtId="0" fontId="282" fillId="2" borderId="0" xfId="0" applyNumberFormat="1" applyFont="1" applyFill="1" applyAlignment="1">
      <alignment horizontal="left" vertical="center" wrapText="1"/>
    </xf>
    <xf numFmtId="0" fontId="269" fillId="37" borderId="54" xfId="0" applyFont="1" applyFill="1" applyBorder="1" applyAlignment="1">
      <alignment horizontal="left" vertical="center"/>
    </xf>
    <xf numFmtId="0" fontId="269" fillId="37" borderId="55" xfId="0" applyFont="1" applyFill="1" applyBorder="1" applyAlignment="1">
      <alignment horizontal="left" vertical="center"/>
    </xf>
    <xf numFmtId="0" fontId="119" fillId="29" borderId="51" xfId="0" applyNumberFormat="1" applyFont="1" applyFill="1" applyBorder="1" applyAlignment="1">
      <alignment horizontal="center"/>
    </xf>
    <xf numFmtId="0" fontId="119" fillId="29" borderId="52" xfId="0" applyNumberFormat="1" applyFont="1" applyFill="1" applyBorder="1" applyAlignment="1">
      <alignment horizontal="center"/>
    </xf>
    <xf numFmtId="0" fontId="119" fillId="29" borderId="53" xfId="0" applyNumberFormat="1" applyFont="1" applyFill="1" applyBorder="1" applyAlignment="1">
      <alignment horizontal="center"/>
    </xf>
    <xf numFmtId="0" fontId="27" fillId="2" borderId="0" xfId="0" applyNumberFormat="1" applyFont="1" applyFill="1" applyBorder="1" applyAlignment="1">
      <alignment horizontal="left" wrapText="1"/>
    </xf>
    <xf numFmtId="0" fontId="27" fillId="2" borderId="0" xfId="0" applyNumberFormat="1" applyFont="1" applyFill="1" applyBorder="1" applyAlignment="1">
      <alignment horizontal="left" vertical="center" wrapText="1"/>
    </xf>
    <xf numFmtId="0" fontId="27" fillId="2" borderId="0" xfId="0" applyNumberFormat="1" applyFont="1" applyFill="1" applyAlignment="1">
      <alignment horizontal="left" vertical="top" wrapText="1"/>
    </xf>
    <xf numFmtId="0" fontId="27" fillId="2" borderId="0" xfId="0" quotePrefix="1" applyNumberFormat="1" applyFont="1" applyFill="1" applyAlignment="1">
      <alignment horizontal="left" vertical="center" wrapText="1"/>
    </xf>
    <xf numFmtId="0" fontId="113" fillId="29" borderId="114" xfId="0" applyNumberFormat="1" applyFont="1" applyFill="1" applyBorder="1" applyAlignment="1">
      <alignment horizontal="center" vertical="center"/>
    </xf>
    <xf numFmtId="0" fontId="113" fillId="29" borderId="7" xfId="0" applyNumberFormat="1" applyFont="1" applyFill="1" applyBorder="1" applyAlignment="1">
      <alignment horizontal="center" vertical="center"/>
    </xf>
    <xf numFmtId="0" fontId="280" fillId="2" borderId="0" xfId="0" quotePrefix="1" applyNumberFormat="1" applyFont="1" applyFill="1" applyBorder="1" applyAlignment="1">
      <alignment horizontal="left" vertical="top"/>
    </xf>
    <xf numFmtId="0" fontId="233" fillId="2" borderId="0" xfId="0" applyNumberFormat="1" applyFont="1" applyFill="1" applyAlignment="1">
      <alignment horizontal="left" vertical="center"/>
    </xf>
    <xf numFmtId="17" fontId="113" fillId="29" borderId="8" xfId="0" applyNumberFormat="1" applyFont="1" applyFill="1" applyBorder="1" applyAlignment="1">
      <alignment horizontal="center" vertical="center"/>
    </xf>
    <xf numFmtId="17" fontId="113" fillId="29" borderId="7" xfId="0" applyNumberFormat="1" applyFont="1" applyFill="1" applyBorder="1" applyAlignment="1">
      <alignment horizontal="center" vertical="center"/>
    </xf>
    <xf numFmtId="167" fontId="225" fillId="29" borderId="127" xfId="2" applyNumberFormat="1" applyFont="1" applyFill="1" applyBorder="1" applyAlignment="1">
      <alignment horizontal="center" vertical="center" wrapText="1"/>
    </xf>
    <xf numFmtId="167" fontId="225" fillId="29" borderId="128" xfId="2" applyNumberFormat="1" applyFont="1" applyFill="1" applyBorder="1" applyAlignment="1">
      <alignment horizontal="center" vertical="center"/>
    </xf>
    <xf numFmtId="167" fontId="225" fillId="29" borderId="125" xfId="2" applyNumberFormat="1" applyFont="1" applyFill="1" applyBorder="1" applyAlignment="1">
      <alignment horizontal="center" vertical="center"/>
    </xf>
    <xf numFmtId="17" fontId="113" fillId="29" borderId="41" xfId="0" applyNumberFormat="1" applyFont="1" applyFill="1" applyBorder="1" applyAlignment="1">
      <alignment horizontal="center" vertical="center"/>
    </xf>
    <xf numFmtId="17" fontId="113" fillId="29" borderId="115" xfId="0" applyNumberFormat="1" applyFont="1" applyFill="1" applyBorder="1" applyAlignment="1">
      <alignment horizontal="center" vertical="center"/>
    </xf>
    <xf numFmtId="0" fontId="36" fillId="2" borderId="0" xfId="0" quotePrefix="1" applyNumberFormat="1" applyFont="1" applyFill="1" applyBorder="1" applyAlignment="1">
      <alignment horizontal="left" vertical="center" wrapText="1"/>
    </xf>
    <xf numFmtId="0" fontId="111" fillId="29" borderId="51" xfId="0" applyNumberFormat="1" applyFont="1" applyFill="1" applyBorder="1" applyAlignment="1">
      <alignment horizontal="center" vertical="center" wrapText="1"/>
    </xf>
    <xf numFmtId="0" fontId="111" fillId="29" borderId="52" xfId="0" applyNumberFormat="1" applyFont="1" applyFill="1" applyBorder="1" applyAlignment="1">
      <alignment horizontal="center" vertical="center"/>
    </xf>
    <xf numFmtId="0" fontId="111" fillId="29" borderId="53" xfId="0" applyNumberFormat="1" applyFont="1" applyFill="1" applyBorder="1" applyAlignment="1">
      <alignment horizontal="center" vertical="center"/>
    </xf>
    <xf numFmtId="0" fontId="53" fillId="2" borderId="0" xfId="0" applyNumberFormat="1" applyFont="1" applyFill="1" applyBorder="1" applyAlignment="1">
      <alignment horizontal="center" vertical="center"/>
    </xf>
    <xf numFmtId="0" fontId="282" fillId="0" borderId="0" xfId="0" applyNumberFormat="1" applyFont="1" applyFill="1" applyAlignment="1">
      <alignment horizontal="left" vertical="center" wrapText="1"/>
    </xf>
    <xf numFmtId="0" fontId="111" fillId="29" borderId="146" xfId="0" applyFont="1" applyFill="1" applyBorder="1" applyAlignment="1">
      <alignment horizontal="center" vertical="center"/>
    </xf>
    <xf numFmtId="0" fontId="111" fillId="29" borderId="0" xfId="0" applyFont="1" applyFill="1" applyBorder="1" applyAlignment="1">
      <alignment horizontal="center" vertical="center"/>
    </xf>
    <xf numFmtId="0" fontId="111" fillId="29" borderId="49" xfId="0" applyFont="1" applyFill="1" applyBorder="1" applyAlignment="1">
      <alignment horizontal="center" vertical="center"/>
    </xf>
    <xf numFmtId="0" fontId="111" fillId="37" borderId="0" xfId="0" applyFont="1" applyFill="1" applyBorder="1" applyAlignment="1">
      <alignment horizontal="center" vertical="center"/>
    </xf>
    <xf numFmtId="0" fontId="111" fillId="37" borderId="49" xfId="0" applyFont="1" applyFill="1" applyBorder="1" applyAlignment="1">
      <alignment horizontal="center" vertical="center"/>
    </xf>
    <xf numFmtId="0" fontId="112" fillId="2" borderId="0" xfId="0" applyFont="1" applyFill="1" applyBorder="1" applyAlignment="1">
      <alignment horizontal="center" vertical="center" wrapText="1"/>
    </xf>
    <xf numFmtId="0" fontId="18" fillId="2" borderId="0" xfId="0" applyNumberFormat="1" applyFont="1" applyFill="1" applyAlignment="1">
      <alignment horizontal="center"/>
    </xf>
    <xf numFmtId="0" fontId="111" fillId="29" borderId="71" xfId="0" applyFont="1" applyFill="1" applyBorder="1" applyAlignment="1">
      <alignment horizontal="center" vertical="center" wrapText="1"/>
    </xf>
    <xf numFmtId="0" fontId="111" fillId="29" borderId="72" xfId="0" applyFont="1" applyFill="1" applyBorder="1" applyAlignment="1">
      <alignment horizontal="center" vertical="center" wrapText="1"/>
    </xf>
    <xf numFmtId="0" fontId="233" fillId="2" borderId="0" xfId="0" applyNumberFormat="1" applyFont="1" applyFill="1" applyAlignment="1">
      <alignment horizontal="left"/>
    </xf>
    <xf numFmtId="0" fontId="323" fillId="0" borderId="172" xfId="0" applyNumberFormat="1" applyFont="1" applyFill="1" applyBorder="1" applyAlignment="1">
      <alignment horizontal="left" vertical="center" wrapText="1"/>
    </xf>
    <xf numFmtId="0" fontId="18" fillId="2" borderId="0" xfId="0" applyNumberFormat="1" applyFont="1" applyFill="1" applyBorder="1" applyAlignment="1">
      <alignment horizontal="center"/>
    </xf>
    <xf numFmtId="0" fontId="112" fillId="29" borderId="71" xfId="0" applyFont="1" applyFill="1" applyBorder="1" applyAlignment="1">
      <alignment horizontal="center" vertical="center" wrapText="1"/>
    </xf>
    <xf numFmtId="0" fontId="112" fillId="29" borderId="72" xfId="0" applyFont="1" applyFill="1" applyBorder="1" applyAlignment="1">
      <alignment horizontal="center" vertical="center" wrapText="1"/>
    </xf>
    <xf numFmtId="0" fontId="47" fillId="2" borderId="0" xfId="0" applyFont="1" applyFill="1" applyBorder="1" applyAlignment="1">
      <alignment horizontal="center" vertical="center" wrapText="1"/>
    </xf>
    <xf numFmtId="0" fontId="20" fillId="2" borderId="0" xfId="0" quotePrefix="1" applyNumberFormat="1" applyFont="1" applyFill="1" applyBorder="1" applyAlignment="1">
      <alignment horizontal="left" wrapText="1"/>
    </xf>
    <xf numFmtId="0" fontId="20" fillId="2" borderId="0" xfId="0" applyNumberFormat="1" applyFont="1" applyFill="1" applyAlignment="1">
      <alignment horizontal="left" vertical="center" wrapText="1"/>
    </xf>
    <xf numFmtId="0" fontId="130" fillId="2" borderId="82" xfId="0" applyFont="1" applyFill="1" applyBorder="1" applyAlignment="1">
      <alignment horizontal="left" vertical="center"/>
    </xf>
    <xf numFmtId="0" fontId="130" fillId="2" borderId="145" xfId="0" applyFont="1" applyFill="1" applyBorder="1" applyAlignment="1">
      <alignment horizontal="left" vertical="center"/>
    </xf>
    <xf numFmtId="0" fontId="130" fillId="2" borderId="83" xfId="0" applyFont="1" applyFill="1" applyBorder="1" applyAlignment="1">
      <alignment horizontal="left" vertical="center"/>
    </xf>
    <xf numFmtId="0" fontId="135" fillId="2" borderId="0" xfId="0" applyNumberFormat="1" applyFont="1" applyFill="1" applyAlignment="1">
      <alignment horizontal="left" vertical="center" wrapText="1"/>
    </xf>
    <xf numFmtId="0" fontId="216" fillId="2" borderId="0" xfId="0" applyNumberFormat="1" applyFont="1" applyFill="1" applyBorder="1" applyAlignment="1">
      <alignment horizontal="left" wrapText="1"/>
    </xf>
    <xf numFmtId="0" fontId="216" fillId="2" borderId="0" xfId="0" applyNumberFormat="1" applyFont="1" applyFill="1" applyBorder="1" applyAlignment="1">
      <alignment horizontal="left" vertical="center"/>
    </xf>
    <xf numFmtId="0" fontId="246" fillId="2" borderId="0" xfId="0" quotePrefix="1" applyNumberFormat="1" applyFont="1" applyFill="1" applyBorder="1" applyAlignment="1">
      <alignment horizontal="left" vertical="center" wrapText="1"/>
    </xf>
    <xf numFmtId="0" fontId="222" fillId="2" borderId="0" xfId="0" quotePrefix="1" applyNumberFormat="1" applyFont="1" applyFill="1" applyBorder="1" applyAlignment="1">
      <alignment horizontal="center" vertical="center" wrapText="1"/>
    </xf>
    <xf numFmtId="0" fontId="222" fillId="2" borderId="0" xfId="0" quotePrefix="1" applyNumberFormat="1" applyFont="1" applyFill="1" applyBorder="1" applyAlignment="1">
      <alignment horizontal="center" vertical="center"/>
    </xf>
    <xf numFmtId="0" fontId="223" fillId="2" borderId="0" xfId="0" applyNumberFormat="1" applyFont="1" applyFill="1" applyBorder="1" applyAlignment="1">
      <alignment horizontal="center"/>
    </xf>
    <xf numFmtId="0" fontId="135" fillId="0" borderId="0" xfId="0" applyNumberFormat="1" applyFont="1" applyFill="1" applyAlignment="1">
      <alignment horizontal="left" vertical="center" wrapText="1"/>
    </xf>
    <xf numFmtId="0" fontId="218" fillId="86" borderId="101" xfId="33982" applyNumberFormat="1" applyFont="1" applyFill="1" applyBorder="1" applyAlignment="1">
      <alignment horizontal="center" vertical="center"/>
    </xf>
    <xf numFmtId="17" fontId="221" fillId="29" borderId="101" xfId="0" applyNumberFormat="1" applyFont="1" applyFill="1" applyBorder="1" applyAlignment="1">
      <alignment horizontal="center" vertical="center"/>
    </xf>
    <xf numFmtId="0" fontId="221" fillId="29" borderId="101" xfId="0" applyNumberFormat="1" applyFont="1" applyFill="1" applyBorder="1" applyAlignment="1">
      <alignment horizontal="center" vertical="center"/>
    </xf>
    <xf numFmtId="0" fontId="218" fillId="86" borderId="101" xfId="33982" applyFont="1" applyFill="1" applyBorder="1" applyAlignment="1">
      <alignment horizontal="center" vertical="center"/>
    </xf>
    <xf numFmtId="0" fontId="220" fillId="2" borderId="0" xfId="0" applyNumberFormat="1" applyFont="1" applyFill="1" applyAlignment="1">
      <alignment horizontal="left" wrapText="1"/>
    </xf>
    <xf numFmtId="0" fontId="218" fillId="86" borderId="147" xfId="33982" applyNumberFormat="1" applyFont="1" applyFill="1" applyBorder="1" applyAlignment="1">
      <alignment horizontal="center" vertical="center"/>
    </xf>
    <xf numFmtId="0" fontId="225" fillId="86" borderId="105" xfId="33983" applyNumberFormat="1" applyFont="1" applyFill="1" applyBorder="1" applyAlignment="1">
      <alignment horizontal="center" vertical="center"/>
    </xf>
    <xf numFmtId="0" fontId="225" fillId="86" borderId="156" xfId="33983" applyNumberFormat="1" applyFont="1" applyFill="1" applyBorder="1" applyAlignment="1">
      <alignment horizontal="center" vertical="center"/>
    </xf>
    <xf numFmtId="0" fontId="225" fillId="86" borderId="105" xfId="33983" applyNumberFormat="1" applyFont="1" applyFill="1" applyBorder="1" applyAlignment="1">
      <alignment horizontal="center"/>
    </xf>
    <xf numFmtId="179" fontId="232" fillId="2" borderId="0" xfId="34147" applyNumberFormat="1" applyFont="1" applyFill="1" applyBorder="1" applyAlignment="1">
      <alignment horizontal="center"/>
    </xf>
    <xf numFmtId="0" fontId="232" fillId="2" borderId="0" xfId="34147" applyNumberFormat="1" applyFont="1" applyFill="1" applyBorder="1" applyAlignment="1">
      <alignment horizontal="center" vertical="center"/>
    </xf>
    <xf numFmtId="0" fontId="273" fillId="86" borderId="105" xfId="33983" applyNumberFormat="1" applyFont="1" applyFill="1" applyBorder="1" applyAlignment="1">
      <alignment horizontal="center" vertical="center"/>
    </xf>
    <xf numFmtId="0" fontId="273" fillId="86" borderId="156" xfId="33983" applyNumberFormat="1" applyFont="1" applyFill="1" applyBorder="1" applyAlignment="1">
      <alignment horizontal="center" vertical="center"/>
    </xf>
    <xf numFmtId="0" fontId="273" fillId="86" borderId="105" xfId="33983" applyNumberFormat="1" applyFont="1" applyFill="1" applyBorder="1" applyAlignment="1">
      <alignment horizontal="center"/>
    </xf>
    <xf numFmtId="0" fontId="279" fillId="2" borderId="0" xfId="0" applyNumberFormat="1" applyFont="1" applyFill="1" applyAlignment="1">
      <alignment horizontal="left" wrapText="1"/>
    </xf>
    <xf numFmtId="0" fontId="275" fillId="29" borderId="174" xfId="34147" applyNumberFormat="1" applyFont="1" applyFill="1" applyBorder="1" applyAlignment="1">
      <alignment horizontal="center" vertical="center"/>
    </xf>
    <xf numFmtId="0" fontId="275" fillId="29" borderId="179" xfId="34147" applyNumberFormat="1" applyFont="1" applyFill="1" applyBorder="1" applyAlignment="1">
      <alignment horizontal="center" vertical="center"/>
    </xf>
    <xf numFmtId="0" fontId="275" fillId="29" borderId="181" xfId="34147" applyNumberFormat="1" applyFont="1" applyFill="1" applyBorder="1" applyAlignment="1">
      <alignment horizontal="center" vertical="center"/>
    </xf>
    <xf numFmtId="179" fontId="276" fillId="29" borderId="175" xfId="34147" applyNumberFormat="1" applyFont="1" applyFill="1" applyBorder="1" applyAlignment="1">
      <alignment horizontal="center"/>
    </xf>
    <xf numFmtId="179" fontId="276" fillId="29" borderId="176" xfId="34147" applyNumberFormat="1" applyFont="1" applyFill="1" applyBorder="1" applyAlignment="1">
      <alignment horizontal="center"/>
    </xf>
    <xf numFmtId="179" fontId="276" fillId="29" borderId="177" xfId="34147" applyNumberFormat="1" applyFont="1" applyFill="1" applyBorder="1" applyAlignment="1">
      <alignment horizontal="center"/>
    </xf>
    <xf numFmtId="179" fontId="276" fillId="29" borderId="178" xfId="34147" applyNumberFormat="1" applyFont="1" applyFill="1" applyBorder="1" applyAlignment="1">
      <alignment horizontal="center"/>
    </xf>
    <xf numFmtId="179" fontId="303" fillId="29" borderId="108" xfId="34147" applyNumberFormat="1" applyFont="1" applyFill="1" applyBorder="1" applyAlignment="1">
      <alignment horizontal="center" vertical="center"/>
    </xf>
    <xf numFmtId="179" fontId="303" fillId="29" borderId="182" xfId="34147" applyNumberFormat="1" applyFont="1" applyFill="1" applyBorder="1" applyAlignment="1">
      <alignment horizontal="center" vertical="center"/>
    </xf>
    <xf numFmtId="4" fontId="221" fillId="29" borderId="108" xfId="0" applyNumberFormat="1" applyFont="1" applyFill="1" applyBorder="1" applyAlignment="1">
      <alignment horizontal="center" vertical="center"/>
    </xf>
    <xf numFmtId="4" fontId="216" fillId="2" borderId="79" xfId="0" applyNumberFormat="1" applyFont="1" applyFill="1" applyBorder="1" applyAlignment="1">
      <alignment horizontal="left" vertical="center" wrapText="1"/>
    </xf>
    <xf numFmtId="4" fontId="216" fillId="2" borderId="80" xfId="0" applyNumberFormat="1" applyFont="1" applyFill="1" applyBorder="1" applyAlignment="1">
      <alignment horizontal="left" vertical="center" wrapText="1"/>
    </xf>
    <xf numFmtId="4" fontId="216" fillId="2" borderId="81" xfId="0" applyNumberFormat="1" applyFont="1" applyFill="1" applyBorder="1" applyAlignment="1">
      <alignment horizontal="left" vertical="center" wrapText="1"/>
    </xf>
    <xf numFmtId="0" fontId="1" fillId="2" borderId="1" xfId="0" applyNumberFormat="1" applyFont="1" applyFill="1" applyBorder="1"/>
    <xf numFmtId="0" fontId="1" fillId="0" borderId="1" xfId="0" applyNumberFormat="1" applyFont="1" applyFill="1" applyBorder="1"/>
    <xf numFmtId="0" fontId="1" fillId="0" borderId="0" xfId="0" applyNumberFormat="1" applyFont="1" applyFill="1"/>
    <xf numFmtId="0" fontId="325" fillId="0" borderId="0" xfId="0" applyNumberFormat="1" applyFont="1" applyFill="1" applyAlignment="1">
      <alignment horizontal="center"/>
    </xf>
    <xf numFmtId="0" fontId="325" fillId="0" borderId="0" xfId="0" applyNumberFormat="1" applyFont="1" applyFill="1"/>
    <xf numFmtId="0" fontId="1" fillId="2" borderId="0" xfId="0" applyNumberFormat="1" applyFont="1" applyFill="1" applyBorder="1" applyAlignment="1">
      <alignment horizontal="right"/>
    </xf>
    <xf numFmtId="0" fontId="1" fillId="0" borderId="0" xfId="0" applyNumberFormat="1" applyFont="1" applyFill="1" applyBorder="1" applyAlignment="1">
      <alignment horizontal="right"/>
    </xf>
    <xf numFmtId="0" fontId="1" fillId="0" borderId="0" xfId="0" applyNumberFormat="1" applyFont="1" applyFill="1" applyAlignment="1">
      <alignment vertical="center"/>
    </xf>
    <xf numFmtId="0" fontId="1" fillId="2" borderId="0" xfId="0" applyNumberFormat="1" applyFont="1" applyFill="1" applyBorder="1"/>
    <xf numFmtId="0" fontId="325" fillId="0" borderId="0" xfId="0" applyNumberFormat="1" applyFont="1" applyFill="1" applyAlignment="1">
      <alignment vertical="center"/>
    </xf>
    <xf numFmtId="0" fontId="325" fillId="0" borderId="0" xfId="0" applyNumberFormat="1" applyFont="1" applyFill="1" applyAlignment="1">
      <alignment horizontal="center" vertical="center"/>
    </xf>
    <xf numFmtId="0" fontId="1" fillId="2" borderId="0" xfId="0" applyNumberFormat="1" applyFont="1" applyFill="1" applyBorder="1" applyAlignment="1">
      <alignment horizontal="right" wrapText="1"/>
    </xf>
    <xf numFmtId="0" fontId="1" fillId="0" borderId="0" xfId="0" applyNumberFormat="1" applyFont="1" applyFill="1" applyBorder="1" applyAlignment="1">
      <alignment horizontal="right" wrapText="1"/>
    </xf>
    <xf numFmtId="17" fontId="325" fillId="0" borderId="0" xfId="0" applyNumberFormat="1" applyFont="1" applyFill="1" applyAlignment="1">
      <alignment vertical="center"/>
    </xf>
    <xf numFmtId="180" fontId="325" fillId="0" borderId="0" xfId="0" applyNumberFormat="1" applyFont="1" applyFill="1"/>
    <xf numFmtId="0" fontId="241" fillId="2" borderId="0" xfId="0" applyNumberFormat="1" applyFont="1" applyFill="1" applyBorder="1" applyAlignment="1">
      <alignment horizontal="right"/>
    </xf>
    <xf numFmtId="172" fontId="242" fillId="2" borderId="0" xfId="2" applyNumberFormat="1" applyFont="1" applyFill="1" applyBorder="1" applyAlignment="1">
      <alignment horizontal="right"/>
    </xf>
    <xf numFmtId="0" fontId="326" fillId="0" borderId="0" xfId="0" applyNumberFormat="1" applyFont="1" applyFill="1" applyAlignment="1">
      <alignment vertical="center"/>
    </xf>
    <xf numFmtId="4" fontId="325" fillId="0" borderId="0" xfId="0" applyNumberFormat="1" applyFont="1" applyFill="1" applyAlignment="1">
      <alignment vertical="center"/>
    </xf>
    <xf numFmtId="0" fontId="325" fillId="0" borderId="0" xfId="0" applyNumberFormat="1" applyFont="1" applyFill="1" applyBorder="1" applyAlignment="1">
      <alignment horizontal="center"/>
    </xf>
    <xf numFmtId="0" fontId="325" fillId="0" borderId="0" xfId="0" applyNumberFormat="1" applyFont="1" applyFill="1" applyBorder="1"/>
    <xf numFmtId="0" fontId="1" fillId="0" borderId="0" xfId="0" applyNumberFormat="1" applyFont="1" applyFill="1" applyBorder="1"/>
    <xf numFmtId="0" fontId="326" fillId="0" borderId="0" xfId="0" applyNumberFormat="1" applyFont="1" applyFill="1" applyBorder="1" applyAlignment="1">
      <alignment horizontal="center"/>
    </xf>
    <xf numFmtId="0" fontId="326" fillId="0" borderId="0" xfId="0" applyNumberFormat="1" applyFont="1" applyFill="1" applyBorder="1"/>
    <xf numFmtId="0" fontId="326" fillId="0" borderId="0" xfId="0" applyNumberFormat="1" applyFont="1" applyFill="1" applyBorder="1" applyAlignment="1">
      <alignment vertical="center"/>
    </xf>
    <xf numFmtId="180" fontId="325" fillId="0" borderId="0" xfId="0" applyNumberFormat="1" applyFont="1" applyFill="1" applyBorder="1"/>
    <xf numFmtId="180" fontId="325" fillId="0" borderId="0" xfId="0" applyNumberFormat="1" applyFont="1" applyFill="1" applyBorder="1" applyAlignment="1">
      <alignment vertical="center"/>
    </xf>
    <xf numFmtId="180" fontId="326" fillId="0" borderId="0" xfId="0" applyNumberFormat="1" applyFont="1" applyFill="1" applyBorder="1" applyAlignment="1">
      <alignment vertical="center"/>
    </xf>
    <xf numFmtId="172" fontId="243" fillId="2" borderId="0" xfId="2" applyNumberFormat="1" applyFont="1" applyFill="1" applyBorder="1" applyAlignment="1">
      <alignment horizontal="right"/>
    </xf>
    <xf numFmtId="0" fontId="1" fillId="0" borderId="0" xfId="0" applyNumberFormat="1" applyFont="1" applyFill="1" applyBorder="1" applyAlignment="1">
      <alignment vertical="center"/>
    </xf>
    <xf numFmtId="4" fontId="326" fillId="0" borderId="0" xfId="0" applyNumberFormat="1" applyFont="1" applyFill="1" applyAlignment="1">
      <alignment vertical="center"/>
    </xf>
    <xf numFmtId="179" fontId="325" fillId="0" borderId="0" xfId="0" applyNumberFormat="1" applyFont="1" applyFill="1" applyAlignment="1">
      <alignment vertical="center"/>
    </xf>
    <xf numFmtId="180" fontId="325" fillId="0" borderId="0" xfId="0" applyNumberFormat="1" applyFont="1" applyFill="1" applyAlignment="1">
      <alignment vertical="center"/>
    </xf>
    <xf numFmtId="0" fontId="325" fillId="0" borderId="0" xfId="0" applyNumberFormat="1" applyFont="1" applyFill="1" applyBorder="1" applyAlignment="1">
      <alignment horizontal="center" vertical="center"/>
    </xf>
    <xf numFmtId="0" fontId="325" fillId="0" borderId="0" xfId="0" applyNumberFormat="1" applyFont="1" applyFill="1" applyBorder="1" applyAlignment="1">
      <alignment vertical="center"/>
    </xf>
    <xf numFmtId="180" fontId="326" fillId="0" borderId="0" xfId="0" applyNumberFormat="1" applyFont="1" applyFill="1" applyAlignment="1">
      <alignment vertical="center"/>
    </xf>
    <xf numFmtId="10" fontId="242" fillId="2" borderId="0" xfId="2" applyNumberFormat="1" applyFont="1" applyFill="1" applyBorder="1" applyAlignment="1">
      <alignment horizontal="right"/>
    </xf>
    <xf numFmtId="10" fontId="1" fillId="0" borderId="0" xfId="2" applyNumberFormat="1" applyFont="1" applyFill="1" applyAlignment="1">
      <alignment vertical="center"/>
    </xf>
    <xf numFmtId="181" fontId="242" fillId="2" borderId="0" xfId="0" applyNumberFormat="1" applyFont="1" applyFill="1" applyBorder="1" applyAlignment="1">
      <alignment horizontal="right"/>
    </xf>
    <xf numFmtId="0" fontId="1" fillId="0" borderId="0" xfId="0" applyNumberFormat="1" applyFont="1" applyFill="1" applyAlignment="1">
      <alignment horizontal="left" vertical="center"/>
    </xf>
    <xf numFmtId="0" fontId="327" fillId="0" borderId="0" xfId="0" applyNumberFormat="1" applyFont="1" applyFill="1" applyBorder="1" applyAlignment="1">
      <alignment horizontal="center"/>
    </xf>
    <xf numFmtId="0" fontId="327" fillId="0" borderId="0" xfId="0" applyNumberFormat="1" applyFont="1" applyFill="1" applyBorder="1"/>
    <xf numFmtId="0" fontId="328" fillId="0" borderId="0" xfId="0" applyNumberFormat="1" applyFont="1" applyFill="1" applyBorder="1" applyAlignment="1">
      <alignment horizontal="center"/>
    </xf>
    <xf numFmtId="0" fontId="328" fillId="0" borderId="0" xfId="0" applyNumberFormat="1" applyFont="1" applyFill="1" applyBorder="1"/>
    <xf numFmtId="0" fontId="1" fillId="2" borderId="0" xfId="0" applyNumberFormat="1" applyFont="1" applyFill="1" applyBorder="1" applyAlignment="1">
      <alignment wrapText="1"/>
    </xf>
    <xf numFmtId="0" fontId="1" fillId="0" borderId="0" xfId="0" applyNumberFormat="1" applyFont="1" applyBorder="1" applyAlignment="1">
      <alignment wrapText="1"/>
    </xf>
    <xf numFmtId="0" fontId="1" fillId="2" borderId="0" xfId="0" applyNumberFormat="1" applyFont="1" applyFill="1" applyAlignment="1">
      <alignment wrapText="1"/>
    </xf>
    <xf numFmtId="0" fontId="1" fillId="0" borderId="0" xfId="0" applyNumberFormat="1" applyFont="1" applyAlignment="1">
      <alignment wrapText="1"/>
    </xf>
    <xf numFmtId="0" fontId="1" fillId="2" borderId="0" xfId="0" applyNumberFormat="1" applyFont="1" applyFill="1"/>
  </cellXfs>
  <cellStyles count="34165">
    <cellStyle name="20 % - Markeringsfarve1" xfId="4"/>
    <cellStyle name="20 % - Markeringsfarve2" xfId="5"/>
    <cellStyle name="20 % - Markeringsfarve3" xfId="6"/>
    <cellStyle name="20 % - Markeringsfarve4" xfId="7"/>
    <cellStyle name="20 % - Markeringsfarve5" xfId="8"/>
    <cellStyle name="20 % - Markeringsfarve6" xfId="9"/>
    <cellStyle name="20% - Accent1 10" xfId="1925"/>
    <cellStyle name="20% - Accent1 11" xfId="2003"/>
    <cellStyle name="20% - Accent1 12" xfId="2988"/>
    <cellStyle name="20% - Accent1 12 2" xfId="33732"/>
    <cellStyle name="20% - Accent1 13" xfId="18471"/>
    <cellStyle name="20% - Accent1 14" xfId="33890"/>
    <cellStyle name="20% - Accent1 15" xfId="274"/>
    <cellStyle name="20% - Accent1 2" xfId="275"/>
    <cellStyle name="20% - Accent1 2 2" xfId="767"/>
    <cellStyle name="20% - Accent1 2 3" xfId="9198"/>
    <cellStyle name="20% - Accent1 2_Energía" xfId="9048"/>
    <cellStyle name="20% - Accent1 3" xfId="571"/>
    <cellStyle name="20% - Accent1 4" xfId="636"/>
    <cellStyle name="20% - Accent1 5" xfId="704"/>
    <cellStyle name="20% - Accent1 6" xfId="766"/>
    <cellStyle name="20% - Accent1 7" xfId="974"/>
    <cellStyle name="20% - Accent1 7 2" xfId="33984"/>
    <cellStyle name="20% - Accent1 8" xfId="1143"/>
    <cellStyle name="20% - Accent1 9" xfId="1421"/>
    <cellStyle name="20% - Accent2 10" xfId="1926"/>
    <cellStyle name="20% - Accent2 11" xfId="2083"/>
    <cellStyle name="20% - Accent2 12" xfId="2989"/>
    <cellStyle name="20% - Accent2 12 2" xfId="33733"/>
    <cellStyle name="20% - Accent2 13" xfId="18472"/>
    <cellStyle name="20% - Accent2 14" xfId="33885"/>
    <cellStyle name="20% - Accent2 15" xfId="276"/>
    <cellStyle name="20% - Accent2 2" xfId="277"/>
    <cellStyle name="20% - Accent2 2 2" xfId="769"/>
    <cellStyle name="20% - Accent2 2 3" xfId="8893"/>
    <cellStyle name="20% - Accent2 2_Energía" xfId="9197"/>
    <cellStyle name="20% - Accent2 3" xfId="572"/>
    <cellStyle name="20% - Accent2 4" xfId="637"/>
    <cellStyle name="20% - Accent2 5" xfId="715"/>
    <cellStyle name="20% - Accent2 6" xfId="768"/>
    <cellStyle name="20% - Accent2 7" xfId="975"/>
    <cellStyle name="20% - Accent2 7 2" xfId="33985"/>
    <cellStyle name="20% - Accent2 8" xfId="1144"/>
    <cellStyle name="20% - Accent2 9" xfId="1422"/>
    <cellStyle name="20% - Accent3 10" xfId="1927"/>
    <cellStyle name="20% - Accent3 11" xfId="1982"/>
    <cellStyle name="20% - Accent3 12" xfId="2990"/>
    <cellStyle name="20% - Accent3 12 2" xfId="33734"/>
    <cellStyle name="20% - Accent3 13" xfId="18473"/>
    <cellStyle name="20% - Accent3 14" xfId="33880"/>
    <cellStyle name="20% - Accent3 15" xfId="278"/>
    <cellStyle name="20% - Accent3 2" xfId="279"/>
    <cellStyle name="20% - Accent3 2 2" xfId="771"/>
    <cellStyle name="20% - Accent3 2 3" xfId="8892"/>
    <cellStyle name="20% - Accent3 2_Energía" xfId="10170"/>
    <cellStyle name="20% - Accent3 3" xfId="573"/>
    <cellStyle name="20% - Accent3 4" xfId="638"/>
    <cellStyle name="20% - Accent3 5" xfId="712"/>
    <cellStyle name="20% - Accent3 6" xfId="770"/>
    <cellStyle name="20% - Accent3 7" xfId="976"/>
    <cellStyle name="20% - Accent3 7 2" xfId="33986"/>
    <cellStyle name="20% - Accent3 8" xfId="1145"/>
    <cellStyle name="20% - Accent3 9" xfId="1423"/>
    <cellStyle name="20% - Accent4 10" xfId="1928"/>
    <cellStyle name="20% - Accent4 11" xfId="1981"/>
    <cellStyle name="20% - Accent4 12" xfId="2991"/>
    <cellStyle name="20% - Accent4 12 2" xfId="33735"/>
    <cellStyle name="20% - Accent4 13" xfId="18474"/>
    <cellStyle name="20% - Accent4 14" xfId="33876"/>
    <cellStyle name="20% - Accent4 15" xfId="280"/>
    <cellStyle name="20% - Accent4 2" xfId="281"/>
    <cellStyle name="20% - Accent4 2 2" xfId="773"/>
    <cellStyle name="20% - Accent4 2 3" xfId="8891"/>
    <cellStyle name="20% - Accent4 2_Energía" xfId="8890"/>
    <cellStyle name="20% - Accent4 3" xfId="574"/>
    <cellStyle name="20% - Accent4 4" xfId="639"/>
    <cellStyle name="20% - Accent4 5" xfId="670"/>
    <cellStyle name="20% - Accent4 6" xfId="772"/>
    <cellStyle name="20% - Accent4 7" xfId="977"/>
    <cellStyle name="20% - Accent4 7 2" xfId="33987"/>
    <cellStyle name="20% - Accent4 8" xfId="1146"/>
    <cellStyle name="20% - Accent4 9" xfId="1424"/>
    <cellStyle name="20% - Accent5 10" xfId="1929"/>
    <cellStyle name="20% - Accent5 11" xfId="2464"/>
    <cellStyle name="20% - Accent5 12" xfId="2992"/>
    <cellStyle name="20% - Accent5 12 2" xfId="33736"/>
    <cellStyle name="20% - Accent5 13" xfId="18475"/>
    <cellStyle name="20% - Accent5 14" xfId="33869"/>
    <cellStyle name="20% - Accent5 15" xfId="282"/>
    <cellStyle name="20% - Accent5 2" xfId="283"/>
    <cellStyle name="20% - Accent5 2 2" xfId="775"/>
    <cellStyle name="20% - Accent5 2 3" xfId="8895"/>
    <cellStyle name="20% - Accent5 2_Energía" xfId="9598"/>
    <cellStyle name="20% - Accent5 3" xfId="575"/>
    <cellStyle name="20% - Accent5 4" xfId="640"/>
    <cellStyle name="20% - Accent5 5" xfId="669"/>
    <cellStyle name="20% - Accent5 6" xfId="774"/>
    <cellStyle name="20% - Accent5 7" xfId="978"/>
    <cellStyle name="20% - Accent5 7 2" xfId="33988"/>
    <cellStyle name="20% - Accent5 8" xfId="1147"/>
    <cellStyle name="20% - Accent5 9" xfId="1425"/>
    <cellStyle name="20% - Accent6 10" xfId="1426"/>
    <cellStyle name="20% - Accent6 10 2" xfId="2460"/>
    <cellStyle name="20% - Accent6 10 2 2" xfId="4424"/>
    <cellStyle name="20% - Accent6 10 2 2 2" xfId="8207"/>
    <cellStyle name="20% - Accent6 10 2 2 2 2" xfId="16266"/>
    <cellStyle name="20% - Accent6 10 2 2 2 2 2" xfId="33113"/>
    <cellStyle name="20% - Accent6 10 2 2 2 3" xfId="25546"/>
    <cellStyle name="20% - Accent6 10 2 2 3" xfId="12483"/>
    <cellStyle name="20% - Accent6 10 2 2 3 2" xfId="29332"/>
    <cellStyle name="20% - Accent6 10 2 2 4" xfId="21765"/>
    <cellStyle name="20% - Accent6 10 2 3" xfId="6323"/>
    <cellStyle name="20% - Accent6 10 2 3 2" xfId="14382"/>
    <cellStyle name="20% - Accent6 10 2 3 2 2" xfId="31229"/>
    <cellStyle name="20% - Accent6 10 2 3 3" xfId="23662"/>
    <cellStyle name="20% - Accent6 10 2 4" xfId="10548"/>
    <cellStyle name="20% - Accent6 10 2 4 2" xfId="27448"/>
    <cellStyle name="20% - Accent6 10 2 5" xfId="11096"/>
    <cellStyle name="20% - Accent6 10 2 6" xfId="19880"/>
    <cellStyle name="20% - Accent6 10 3" xfId="3512"/>
    <cellStyle name="20% - Accent6 10 3 2" xfId="7295"/>
    <cellStyle name="20% - Accent6 10 3 2 2" xfId="15354"/>
    <cellStyle name="20% - Accent6 10 3 2 2 2" xfId="32201"/>
    <cellStyle name="20% - Accent6 10 3 2 3" xfId="24634"/>
    <cellStyle name="20% - Accent6 10 3 3" xfId="11571"/>
    <cellStyle name="20% - Accent6 10 3 3 2" xfId="28420"/>
    <cellStyle name="20% - Accent6 10 3 4" xfId="20853"/>
    <cellStyle name="20% - Accent6 10 4" xfId="5411"/>
    <cellStyle name="20% - Accent6 10 4 2" xfId="13470"/>
    <cellStyle name="20% - Accent6 10 4 2 2" xfId="30317"/>
    <cellStyle name="20% - Accent6 10 4 3" xfId="22750"/>
    <cellStyle name="20% - Accent6 10 5" xfId="9579"/>
    <cellStyle name="20% - Accent6 10 5 2" xfId="26536"/>
    <cellStyle name="20% - Accent6 10 6" xfId="8889"/>
    <cellStyle name="20% - Accent6 10 7" xfId="18968"/>
    <cellStyle name="20% - Accent6 11" xfId="1930"/>
    <cellStyle name="20% - Accent6 11 2" xfId="3972"/>
    <cellStyle name="20% - Accent6 11 2 2" xfId="7755"/>
    <cellStyle name="20% - Accent6 11 2 2 2" xfId="15814"/>
    <cellStyle name="20% - Accent6 11 2 2 2 2" xfId="32661"/>
    <cellStyle name="20% - Accent6 11 2 2 3" xfId="25094"/>
    <cellStyle name="20% - Accent6 11 2 3" xfId="12031"/>
    <cellStyle name="20% - Accent6 11 2 3 2" xfId="28880"/>
    <cellStyle name="20% - Accent6 11 2 4" xfId="21313"/>
    <cellStyle name="20% - Accent6 11 3" xfId="5871"/>
    <cellStyle name="20% - Accent6 11 3 2" xfId="13930"/>
    <cellStyle name="20% - Accent6 11 3 2 2" xfId="30777"/>
    <cellStyle name="20% - Accent6 11 3 3" xfId="23210"/>
    <cellStyle name="20% - Accent6 11 4" xfId="10061"/>
    <cellStyle name="20% - Accent6 11 4 2" xfId="26996"/>
    <cellStyle name="20% - Accent6 11 5" xfId="10124"/>
    <cellStyle name="20% - Accent6 11 6" xfId="19428"/>
    <cellStyle name="20% - Accent6 12" xfId="1979"/>
    <cellStyle name="20% - Accent6 12 2" xfId="3975"/>
    <cellStyle name="20% - Accent6 12 2 2" xfId="7758"/>
    <cellStyle name="20% - Accent6 12 2 2 2" xfId="15817"/>
    <cellStyle name="20% - Accent6 12 2 2 2 2" xfId="32664"/>
    <cellStyle name="20% - Accent6 12 2 2 3" xfId="25097"/>
    <cellStyle name="20% - Accent6 12 2 3" xfId="12034"/>
    <cellStyle name="20% - Accent6 12 2 3 2" xfId="28883"/>
    <cellStyle name="20% - Accent6 12 2 4" xfId="21316"/>
    <cellStyle name="20% - Accent6 12 3" xfId="5874"/>
    <cellStyle name="20% - Accent6 12 3 2" xfId="13933"/>
    <cellStyle name="20% - Accent6 12 3 2 2" xfId="30780"/>
    <cellStyle name="20% - Accent6 12 3 3" xfId="23213"/>
    <cellStyle name="20% - Accent6 12 4" xfId="10082"/>
    <cellStyle name="20% - Accent6 12 4 2" xfId="26999"/>
    <cellStyle name="20% - Accent6 12 5" xfId="10078"/>
    <cellStyle name="20% - Accent6 12 6" xfId="19431"/>
    <cellStyle name="20% - Accent6 13" xfId="2993"/>
    <cellStyle name="20% - Accent6 13 2" xfId="6844"/>
    <cellStyle name="20% - Accent6 13 2 2" xfId="14903"/>
    <cellStyle name="20% - Accent6 13 2 2 2" xfId="31750"/>
    <cellStyle name="20% - Accent6 13 2 3" xfId="24183"/>
    <cellStyle name="20% - Accent6 13 3" xfId="11078"/>
    <cellStyle name="20% - Accent6 13 3 2" xfId="27969"/>
    <cellStyle name="20% - Accent6 13 4" xfId="20401"/>
    <cellStyle name="20% - Accent6 13 5" xfId="33737"/>
    <cellStyle name="20% - Accent6 14" xfId="4959"/>
    <cellStyle name="20% - Accent6 14 2" xfId="13018"/>
    <cellStyle name="20% - Accent6 14 2 2" xfId="29866"/>
    <cellStyle name="20% - Accent6 14 3" xfId="22299"/>
    <cellStyle name="20% - Accent6 15" xfId="8761"/>
    <cellStyle name="20% - Accent6 15 2" xfId="26085"/>
    <cellStyle name="20% - Accent6 16" xfId="18476"/>
    <cellStyle name="20% - Accent6 17" xfId="33865"/>
    <cellStyle name="20% - Accent6 18" xfId="284"/>
    <cellStyle name="20% - Accent6 2" xfId="285"/>
    <cellStyle name="20% - Accent6 2 2" xfId="776"/>
    <cellStyle name="20% - Accent6 2 3" xfId="8888"/>
    <cellStyle name="20% - Accent6 2_Energía" xfId="8887"/>
    <cellStyle name="20% - Accent6 3" xfId="560"/>
    <cellStyle name="20% - Accent6 3 10" xfId="8925"/>
    <cellStyle name="20% - Accent6 3 10 2" xfId="26088"/>
    <cellStyle name="20% - Accent6 3 11" xfId="8896"/>
    <cellStyle name="20% - Accent6 3 12" xfId="18518"/>
    <cellStyle name="20% - Accent6 3 13" xfId="33989"/>
    <cellStyle name="20% - Accent6 3 2" xfId="616"/>
    <cellStyle name="20% - Accent6 3 2 10" xfId="8886"/>
    <cellStyle name="20% - Accent6 3 2 11" xfId="18532"/>
    <cellStyle name="20% - Accent6 3 2 12" xfId="33990"/>
    <cellStyle name="20% - Accent6 3 2 2" xfId="734"/>
    <cellStyle name="20% - Accent6 3 2 2 10" xfId="18568"/>
    <cellStyle name="20% - Accent6 3 2 2 11" xfId="33991"/>
    <cellStyle name="20% - Accent6 3 2 2 2" xfId="1068"/>
    <cellStyle name="20% - Accent6 3 2 2 2 2" xfId="1329"/>
    <cellStyle name="20% - Accent6 3 2 2 2 2 2" xfId="1825"/>
    <cellStyle name="20% - Accent6 3 2 2 2 2 2 2" xfId="2824"/>
    <cellStyle name="20% - Accent6 3 2 2 2 2 2 2 2" xfId="4786"/>
    <cellStyle name="20% - Accent6 3 2 2 2 2 2 2 2 2" xfId="8569"/>
    <cellStyle name="20% - Accent6 3 2 2 2 2 2 2 2 2 2" xfId="16628"/>
    <cellStyle name="20% - Accent6 3 2 2 2 2 2 2 2 2 2 2" xfId="33475"/>
    <cellStyle name="20% - Accent6 3 2 2 2 2 2 2 2 2 3" xfId="25908"/>
    <cellStyle name="20% - Accent6 3 2 2 2 2 2 2 2 3" xfId="12845"/>
    <cellStyle name="20% - Accent6 3 2 2 2 2 2 2 2 3 2" xfId="29694"/>
    <cellStyle name="20% - Accent6 3 2 2 2 2 2 2 2 4" xfId="22127"/>
    <cellStyle name="20% - Accent6 3 2 2 2 2 2 2 3" xfId="6685"/>
    <cellStyle name="20% - Accent6 3 2 2 2 2 2 2 3 2" xfId="14744"/>
    <cellStyle name="20% - Accent6 3 2 2 2 2 2 2 3 2 2" xfId="31591"/>
    <cellStyle name="20% - Accent6 3 2 2 2 2 2 2 3 3" xfId="24024"/>
    <cellStyle name="20% - Accent6 3 2 2 2 2 2 2 4" xfId="10911"/>
    <cellStyle name="20% - Accent6 3 2 2 2 2 2 2 4 2" xfId="27810"/>
    <cellStyle name="20% - Accent6 3 2 2 2 2 2 2 5" xfId="9132"/>
    <cellStyle name="20% - Accent6 3 2 2 2 2 2 2 6" xfId="20242"/>
    <cellStyle name="20% - Accent6 3 2 2 2 2 2 3" xfId="3874"/>
    <cellStyle name="20% - Accent6 3 2 2 2 2 2 3 2" xfId="7657"/>
    <cellStyle name="20% - Accent6 3 2 2 2 2 2 3 2 2" xfId="15716"/>
    <cellStyle name="20% - Accent6 3 2 2 2 2 2 3 2 2 2" xfId="32563"/>
    <cellStyle name="20% - Accent6 3 2 2 2 2 2 3 2 3" xfId="24996"/>
    <cellStyle name="20% - Accent6 3 2 2 2 2 2 3 3" xfId="11933"/>
    <cellStyle name="20% - Accent6 3 2 2 2 2 2 3 3 2" xfId="28782"/>
    <cellStyle name="20% - Accent6 3 2 2 2 2 2 3 4" xfId="21215"/>
    <cellStyle name="20% - Accent6 3 2 2 2 2 2 4" xfId="5773"/>
    <cellStyle name="20% - Accent6 3 2 2 2 2 2 4 2" xfId="13832"/>
    <cellStyle name="20% - Accent6 3 2 2 2 2 2 4 2 2" xfId="30679"/>
    <cellStyle name="20% - Accent6 3 2 2 2 2 2 4 3" xfId="23112"/>
    <cellStyle name="20% - Accent6 3 2 2 2 2 2 5" xfId="9958"/>
    <cellStyle name="20% - Accent6 3 2 2 2 2 2 5 2" xfId="26898"/>
    <cellStyle name="20% - Accent6 3 2 2 2 2 2 6" xfId="8884"/>
    <cellStyle name="20% - Accent6 3 2 2 2 2 2 7" xfId="19330"/>
    <cellStyle name="20% - Accent6 3 2 2 2 2 3" xfId="2371"/>
    <cellStyle name="20% - Accent6 3 2 2 2 2 3 2" xfId="4335"/>
    <cellStyle name="20% - Accent6 3 2 2 2 2 3 2 2" xfId="8118"/>
    <cellStyle name="20% - Accent6 3 2 2 2 2 3 2 2 2" xfId="16177"/>
    <cellStyle name="20% - Accent6 3 2 2 2 2 3 2 2 2 2" xfId="33024"/>
    <cellStyle name="20% - Accent6 3 2 2 2 2 3 2 2 3" xfId="25457"/>
    <cellStyle name="20% - Accent6 3 2 2 2 2 3 2 3" xfId="12394"/>
    <cellStyle name="20% - Accent6 3 2 2 2 2 3 2 3 2" xfId="29243"/>
    <cellStyle name="20% - Accent6 3 2 2 2 2 3 2 4" xfId="21676"/>
    <cellStyle name="20% - Accent6 3 2 2 2 2 3 3" xfId="6234"/>
    <cellStyle name="20% - Accent6 3 2 2 2 2 3 3 2" xfId="14293"/>
    <cellStyle name="20% - Accent6 3 2 2 2 2 3 3 2 2" xfId="31140"/>
    <cellStyle name="20% - Accent6 3 2 2 2 2 3 3 3" xfId="23573"/>
    <cellStyle name="20% - Accent6 3 2 2 2 2 3 4" xfId="10459"/>
    <cellStyle name="20% - Accent6 3 2 2 2 2 3 4 2" xfId="27359"/>
    <cellStyle name="20% - Accent6 3 2 2 2 2 3 5" xfId="9131"/>
    <cellStyle name="20% - Accent6 3 2 2 2 2 3 6" xfId="19791"/>
    <cellStyle name="20% - Accent6 3 2 2 2 2 4" xfId="3423"/>
    <cellStyle name="20% - Accent6 3 2 2 2 2 4 2" xfId="7206"/>
    <cellStyle name="20% - Accent6 3 2 2 2 2 4 2 2" xfId="15265"/>
    <cellStyle name="20% - Accent6 3 2 2 2 2 4 2 2 2" xfId="32112"/>
    <cellStyle name="20% - Accent6 3 2 2 2 2 4 2 3" xfId="24545"/>
    <cellStyle name="20% - Accent6 3 2 2 2 2 4 3" xfId="11482"/>
    <cellStyle name="20% - Accent6 3 2 2 2 2 4 3 2" xfId="28331"/>
    <cellStyle name="20% - Accent6 3 2 2 2 2 4 4" xfId="20764"/>
    <cellStyle name="20% - Accent6 3 2 2 2 2 5" xfId="5322"/>
    <cellStyle name="20% - Accent6 3 2 2 2 2 5 2" xfId="13381"/>
    <cellStyle name="20% - Accent6 3 2 2 2 2 5 2 2" xfId="30228"/>
    <cellStyle name="20% - Accent6 3 2 2 2 2 5 3" xfId="22661"/>
    <cellStyle name="20% - Accent6 3 2 2 2 2 6" xfId="9483"/>
    <cellStyle name="20% - Accent6 3 2 2 2 2 6 2" xfId="26447"/>
    <cellStyle name="20% - Accent6 3 2 2 2 2 7" xfId="8885"/>
    <cellStyle name="20% - Accent6 3 2 2 2 2 8" xfId="18879"/>
    <cellStyle name="20% - Accent6 3 2 2 2 3" xfId="1607"/>
    <cellStyle name="20% - Accent6 3 2 2 2 3 2" xfId="2606"/>
    <cellStyle name="20% - Accent6 3 2 2 2 3 2 2" xfId="4568"/>
    <cellStyle name="20% - Accent6 3 2 2 2 3 2 2 2" xfId="8351"/>
    <cellStyle name="20% - Accent6 3 2 2 2 3 2 2 2 2" xfId="16410"/>
    <cellStyle name="20% - Accent6 3 2 2 2 3 2 2 2 2 2" xfId="33257"/>
    <cellStyle name="20% - Accent6 3 2 2 2 3 2 2 2 3" xfId="25690"/>
    <cellStyle name="20% - Accent6 3 2 2 2 3 2 2 3" xfId="12627"/>
    <cellStyle name="20% - Accent6 3 2 2 2 3 2 2 3 2" xfId="29476"/>
    <cellStyle name="20% - Accent6 3 2 2 2 3 2 2 4" xfId="21909"/>
    <cellStyle name="20% - Accent6 3 2 2 2 3 2 3" xfId="6467"/>
    <cellStyle name="20% - Accent6 3 2 2 2 3 2 3 2" xfId="14526"/>
    <cellStyle name="20% - Accent6 3 2 2 2 3 2 3 2 2" xfId="31373"/>
    <cellStyle name="20% - Accent6 3 2 2 2 3 2 3 3" xfId="23806"/>
    <cellStyle name="20% - Accent6 3 2 2 2 3 2 4" xfId="10693"/>
    <cellStyle name="20% - Accent6 3 2 2 2 3 2 4 2" xfId="27592"/>
    <cellStyle name="20% - Accent6 3 2 2 2 3 2 5" xfId="9124"/>
    <cellStyle name="20% - Accent6 3 2 2 2 3 2 6" xfId="20024"/>
    <cellStyle name="20% - Accent6 3 2 2 2 3 3" xfId="3656"/>
    <cellStyle name="20% - Accent6 3 2 2 2 3 3 2" xfId="7439"/>
    <cellStyle name="20% - Accent6 3 2 2 2 3 3 2 2" xfId="15498"/>
    <cellStyle name="20% - Accent6 3 2 2 2 3 3 2 2 2" xfId="32345"/>
    <cellStyle name="20% - Accent6 3 2 2 2 3 3 2 3" xfId="24778"/>
    <cellStyle name="20% - Accent6 3 2 2 2 3 3 3" xfId="11715"/>
    <cellStyle name="20% - Accent6 3 2 2 2 3 3 3 2" xfId="28564"/>
    <cellStyle name="20% - Accent6 3 2 2 2 3 3 4" xfId="20997"/>
    <cellStyle name="20% - Accent6 3 2 2 2 3 4" xfId="5555"/>
    <cellStyle name="20% - Accent6 3 2 2 2 3 4 2" xfId="13614"/>
    <cellStyle name="20% - Accent6 3 2 2 2 3 4 2 2" xfId="30461"/>
    <cellStyle name="20% - Accent6 3 2 2 2 3 4 3" xfId="22894"/>
    <cellStyle name="20% - Accent6 3 2 2 2 3 5" xfId="9740"/>
    <cellStyle name="20% - Accent6 3 2 2 2 3 5 2" xfId="26680"/>
    <cellStyle name="20% - Accent6 3 2 2 2 3 6" xfId="9130"/>
    <cellStyle name="20% - Accent6 3 2 2 2 3 7" xfId="19112"/>
    <cellStyle name="20% - Accent6 3 2 2 2 4" xfId="2153"/>
    <cellStyle name="20% - Accent6 3 2 2 2 4 2" xfId="4117"/>
    <cellStyle name="20% - Accent6 3 2 2 2 4 2 2" xfId="7900"/>
    <cellStyle name="20% - Accent6 3 2 2 2 4 2 2 2" xfId="15959"/>
    <cellStyle name="20% - Accent6 3 2 2 2 4 2 2 2 2" xfId="32806"/>
    <cellStyle name="20% - Accent6 3 2 2 2 4 2 2 3" xfId="25239"/>
    <cellStyle name="20% - Accent6 3 2 2 2 4 2 3" xfId="12176"/>
    <cellStyle name="20% - Accent6 3 2 2 2 4 2 3 2" xfId="29025"/>
    <cellStyle name="20% - Accent6 3 2 2 2 4 2 4" xfId="21458"/>
    <cellStyle name="20% - Accent6 3 2 2 2 4 3" xfId="6016"/>
    <cellStyle name="20% - Accent6 3 2 2 2 4 3 2" xfId="14075"/>
    <cellStyle name="20% - Accent6 3 2 2 2 4 3 2 2" xfId="30922"/>
    <cellStyle name="20% - Accent6 3 2 2 2 4 3 3" xfId="23355"/>
    <cellStyle name="20% - Accent6 3 2 2 2 4 4" xfId="10241"/>
    <cellStyle name="20% - Accent6 3 2 2 2 4 4 2" xfId="27141"/>
    <cellStyle name="20% - Accent6 3 2 2 2 4 5" xfId="8883"/>
    <cellStyle name="20% - Accent6 3 2 2 2 4 6" xfId="19573"/>
    <cellStyle name="20% - Accent6 3 2 2 2 5" xfId="3205"/>
    <cellStyle name="20% - Accent6 3 2 2 2 5 2" xfId="6988"/>
    <cellStyle name="20% - Accent6 3 2 2 2 5 2 2" xfId="15047"/>
    <cellStyle name="20% - Accent6 3 2 2 2 5 2 2 2" xfId="31894"/>
    <cellStyle name="20% - Accent6 3 2 2 2 5 2 3" xfId="24327"/>
    <cellStyle name="20% - Accent6 3 2 2 2 5 3" xfId="11264"/>
    <cellStyle name="20% - Accent6 3 2 2 2 5 3 2" xfId="28113"/>
    <cellStyle name="20% - Accent6 3 2 2 2 5 4" xfId="20546"/>
    <cellStyle name="20% - Accent6 3 2 2 2 6" xfId="5104"/>
    <cellStyle name="20% - Accent6 3 2 2 2 6 2" xfId="13163"/>
    <cellStyle name="20% - Accent6 3 2 2 2 6 2 2" xfId="30010"/>
    <cellStyle name="20% - Accent6 3 2 2 2 6 3" xfId="22443"/>
    <cellStyle name="20% - Accent6 3 2 2 2 7" xfId="9248"/>
    <cellStyle name="20% - Accent6 3 2 2 2 7 2" xfId="26229"/>
    <cellStyle name="20% - Accent6 3 2 2 2 8" xfId="8924"/>
    <cellStyle name="20% - Accent6 3 2 2 2 9" xfId="18661"/>
    <cellStyle name="20% - Accent6 3 2 2 3" xfId="1237"/>
    <cellStyle name="20% - Accent6 3 2 2 3 2" xfId="1733"/>
    <cellStyle name="20% - Accent6 3 2 2 3 2 2" xfId="2732"/>
    <cellStyle name="20% - Accent6 3 2 2 3 2 2 2" xfId="4694"/>
    <cellStyle name="20% - Accent6 3 2 2 3 2 2 2 2" xfId="8477"/>
    <cellStyle name="20% - Accent6 3 2 2 3 2 2 2 2 2" xfId="16536"/>
    <cellStyle name="20% - Accent6 3 2 2 3 2 2 2 2 2 2" xfId="33383"/>
    <cellStyle name="20% - Accent6 3 2 2 3 2 2 2 2 3" xfId="25816"/>
    <cellStyle name="20% - Accent6 3 2 2 3 2 2 2 3" xfId="12753"/>
    <cellStyle name="20% - Accent6 3 2 2 3 2 2 2 3 2" xfId="29602"/>
    <cellStyle name="20% - Accent6 3 2 2 3 2 2 2 4" xfId="22035"/>
    <cellStyle name="20% - Accent6 3 2 2 3 2 2 3" xfId="6593"/>
    <cellStyle name="20% - Accent6 3 2 2 3 2 2 3 2" xfId="14652"/>
    <cellStyle name="20% - Accent6 3 2 2 3 2 2 3 2 2" xfId="31499"/>
    <cellStyle name="20% - Accent6 3 2 2 3 2 2 3 3" xfId="23932"/>
    <cellStyle name="20% - Accent6 3 2 2 3 2 2 4" xfId="10819"/>
    <cellStyle name="20% - Accent6 3 2 2 3 2 2 4 2" xfId="27718"/>
    <cellStyle name="20% - Accent6 3 2 2 3 2 2 5" xfId="8881"/>
    <cellStyle name="20% - Accent6 3 2 2 3 2 2 6" xfId="20150"/>
    <cellStyle name="20% - Accent6 3 2 2 3 2 3" xfId="3782"/>
    <cellStyle name="20% - Accent6 3 2 2 3 2 3 2" xfId="7565"/>
    <cellStyle name="20% - Accent6 3 2 2 3 2 3 2 2" xfId="15624"/>
    <cellStyle name="20% - Accent6 3 2 2 3 2 3 2 2 2" xfId="32471"/>
    <cellStyle name="20% - Accent6 3 2 2 3 2 3 2 3" xfId="24904"/>
    <cellStyle name="20% - Accent6 3 2 2 3 2 3 3" xfId="11841"/>
    <cellStyle name="20% - Accent6 3 2 2 3 2 3 3 2" xfId="28690"/>
    <cellStyle name="20% - Accent6 3 2 2 3 2 3 4" xfId="21123"/>
    <cellStyle name="20% - Accent6 3 2 2 3 2 4" xfId="5681"/>
    <cellStyle name="20% - Accent6 3 2 2 3 2 4 2" xfId="13740"/>
    <cellStyle name="20% - Accent6 3 2 2 3 2 4 2 2" xfId="30587"/>
    <cellStyle name="20% - Accent6 3 2 2 3 2 4 3" xfId="23020"/>
    <cellStyle name="20% - Accent6 3 2 2 3 2 5" xfId="9866"/>
    <cellStyle name="20% - Accent6 3 2 2 3 2 5 2" xfId="26806"/>
    <cellStyle name="20% - Accent6 3 2 2 3 2 6" xfId="8882"/>
    <cellStyle name="20% - Accent6 3 2 2 3 2 7" xfId="19238"/>
    <cellStyle name="20% - Accent6 3 2 2 3 3" xfId="2279"/>
    <cellStyle name="20% - Accent6 3 2 2 3 3 2" xfId="4243"/>
    <cellStyle name="20% - Accent6 3 2 2 3 3 2 2" xfId="8026"/>
    <cellStyle name="20% - Accent6 3 2 2 3 3 2 2 2" xfId="16085"/>
    <cellStyle name="20% - Accent6 3 2 2 3 3 2 2 2 2" xfId="32932"/>
    <cellStyle name="20% - Accent6 3 2 2 3 3 2 2 3" xfId="25365"/>
    <cellStyle name="20% - Accent6 3 2 2 3 3 2 3" xfId="12302"/>
    <cellStyle name="20% - Accent6 3 2 2 3 3 2 3 2" xfId="29151"/>
    <cellStyle name="20% - Accent6 3 2 2 3 3 2 4" xfId="21584"/>
    <cellStyle name="20% - Accent6 3 2 2 3 3 3" xfId="6142"/>
    <cellStyle name="20% - Accent6 3 2 2 3 3 3 2" xfId="14201"/>
    <cellStyle name="20% - Accent6 3 2 2 3 3 3 2 2" xfId="31048"/>
    <cellStyle name="20% - Accent6 3 2 2 3 3 3 3" xfId="23481"/>
    <cellStyle name="20% - Accent6 3 2 2 3 3 4" xfId="10367"/>
    <cellStyle name="20% - Accent6 3 2 2 3 3 4 2" xfId="27267"/>
    <cellStyle name="20% - Accent6 3 2 2 3 3 5" xfId="8880"/>
    <cellStyle name="20% - Accent6 3 2 2 3 3 6" xfId="19699"/>
    <cellStyle name="20% - Accent6 3 2 2 3 4" xfId="3331"/>
    <cellStyle name="20% - Accent6 3 2 2 3 4 2" xfId="7114"/>
    <cellStyle name="20% - Accent6 3 2 2 3 4 2 2" xfId="15173"/>
    <cellStyle name="20% - Accent6 3 2 2 3 4 2 2 2" xfId="32020"/>
    <cellStyle name="20% - Accent6 3 2 2 3 4 2 3" xfId="24453"/>
    <cellStyle name="20% - Accent6 3 2 2 3 4 3" xfId="11390"/>
    <cellStyle name="20% - Accent6 3 2 2 3 4 3 2" xfId="28239"/>
    <cellStyle name="20% - Accent6 3 2 2 3 4 4" xfId="20672"/>
    <cellStyle name="20% - Accent6 3 2 2 3 5" xfId="5230"/>
    <cellStyle name="20% - Accent6 3 2 2 3 5 2" xfId="13289"/>
    <cellStyle name="20% - Accent6 3 2 2 3 5 2 2" xfId="30136"/>
    <cellStyle name="20% - Accent6 3 2 2 3 5 3" xfId="22569"/>
    <cellStyle name="20% - Accent6 3 2 2 3 6" xfId="9391"/>
    <cellStyle name="20% - Accent6 3 2 2 3 6 2" xfId="26355"/>
    <cellStyle name="20% - Accent6 3 2 2 3 7" xfId="8897"/>
    <cellStyle name="20% - Accent6 3 2 2 3 8" xfId="18787"/>
    <cellStyle name="20% - Accent6 3 2 2 4" xfId="1515"/>
    <cellStyle name="20% - Accent6 3 2 2 4 2" xfId="2514"/>
    <cellStyle name="20% - Accent6 3 2 2 4 2 2" xfId="4476"/>
    <cellStyle name="20% - Accent6 3 2 2 4 2 2 2" xfId="8259"/>
    <cellStyle name="20% - Accent6 3 2 2 4 2 2 2 2" xfId="16318"/>
    <cellStyle name="20% - Accent6 3 2 2 4 2 2 2 2 2" xfId="33165"/>
    <cellStyle name="20% - Accent6 3 2 2 4 2 2 2 3" xfId="25598"/>
    <cellStyle name="20% - Accent6 3 2 2 4 2 2 3" xfId="12535"/>
    <cellStyle name="20% - Accent6 3 2 2 4 2 2 3 2" xfId="29384"/>
    <cellStyle name="20% - Accent6 3 2 2 4 2 2 4" xfId="21817"/>
    <cellStyle name="20% - Accent6 3 2 2 4 2 3" xfId="6375"/>
    <cellStyle name="20% - Accent6 3 2 2 4 2 3 2" xfId="14434"/>
    <cellStyle name="20% - Accent6 3 2 2 4 2 3 2 2" xfId="31281"/>
    <cellStyle name="20% - Accent6 3 2 2 4 2 3 3" xfId="23714"/>
    <cellStyle name="20% - Accent6 3 2 2 4 2 4" xfId="10601"/>
    <cellStyle name="20% - Accent6 3 2 2 4 2 4 2" xfId="27500"/>
    <cellStyle name="20% - Accent6 3 2 2 4 2 5" xfId="8878"/>
    <cellStyle name="20% - Accent6 3 2 2 4 2 6" xfId="19932"/>
    <cellStyle name="20% - Accent6 3 2 2 4 3" xfId="3564"/>
    <cellStyle name="20% - Accent6 3 2 2 4 3 2" xfId="7347"/>
    <cellStyle name="20% - Accent6 3 2 2 4 3 2 2" xfId="15406"/>
    <cellStyle name="20% - Accent6 3 2 2 4 3 2 2 2" xfId="32253"/>
    <cellStyle name="20% - Accent6 3 2 2 4 3 2 3" xfId="24686"/>
    <cellStyle name="20% - Accent6 3 2 2 4 3 3" xfId="11623"/>
    <cellStyle name="20% - Accent6 3 2 2 4 3 3 2" xfId="28472"/>
    <cellStyle name="20% - Accent6 3 2 2 4 3 4" xfId="20905"/>
    <cellStyle name="20% - Accent6 3 2 2 4 4" xfId="5463"/>
    <cellStyle name="20% - Accent6 3 2 2 4 4 2" xfId="13522"/>
    <cellStyle name="20% - Accent6 3 2 2 4 4 2 2" xfId="30369"/>
    <cellStyle name="20% - Accent6 3 2 2 4 4 3" xfId="22802"/>
    <cellStyle name="20% - Accent6 3 2 2 4 5" xfId="9648"/>
    <cellStyle name="20% - Accent6 3 2 2 4 5 2" xfId="26588"/>
    <cellStyle name="20% - Accent6 3 2 2 4 6" xfId="8879"/>
    <cellStyle name="20% - Accent6 3 2 2 4 7" xfId="19020"/>
    <cellStyle name="20% - Accent6 3 2 2 5" xfId="2044"/>
    <cellStyle name="20% - Accent6 3 2 2 5 2" xfId="4025"/>
    <cellStyle name="20% - Accent6 3 2 2 5 2 2" xfId="7808"/>
    <cellStyle name="20% - Accent6 3 2 2 5 2 2 2" xfId="15867"/>
    <cellStyle name="20% - Accent6 3 2 2 5 2 2 2 2" xfId="32714"/>
    <cellStyle name="20% - Accent6 3 2 2 5 2 2 3" xfId="25147"/>
    <cellStyle name="20% - Accent6 3 2 2 5 2 3" xfId="12084"/>
    <cellStyle name="20% - Accent6 3 2 2 5 2 3 2" xfId="28933"/>
    <cellStyle name="20% - Accent6 3 2 2 5 2 4" xfId="21366"/>
    <cellStyle name="20% - Accent6 3 2 2 5 3" xfId="5924"/>
    <cellStyle name="20% - Accent6 3 2 2 5 3 2" xfId="13983"/>
    <cellStyle name="20% - Accent6 3 2 2 5 3 2 2" xfId="30830"/>
    <cellStyle name="20% - Accent6 3 2 2 5 3 3" xfId="23263"/>
    <cellStyle name="20% - Accent6 3 2 2 5 4" xfId="10142"/>
    <cellStyle name="20% - Accent6 3 2 2 5 4 2" xfId="27049"/>
    <cellStyle name="20% - Accent6 3 2 2 5 5" xfId="8877"/>
    <cellStyle name="20% - Accent6 3 2 2 5 6" xfId="19481"/>
    <cellStyle name="20% - Accent6 3 2 2 6" xfId="3083"/>
    <cellStyle name="20% - Accent6 3 2 2 6 2" xfId="6896"/>
    <cellStyle name="20% - Accent6 3 2 2 6 2 2" xfId="14955"/>
    <cellStyle name="20% - Accent6 3 2 2 6 2 2 2" xfId="31802"/>
    <cellStyle name="20% - Accent6 3 2 2 6 2 3" xfId="24235"/>
    <cellStyle name="20% - Accent6 3 2 2 6 3" xfId="11146"/>
    <cellStyle name="20% - Accent6 3 2 2 6 3 2" xfId="28021"/>
    <cellStyle name="20% - Accent6 3 2 2 6 4" xfId="20454"/>
    <cellStyle name="20% - Accent6 3 2 2 7" xfId="5012"/>
    <cellStyle name="20% - Accent6 3 2 2 7 2" xfId="13071"/>
    <cellStyle name="20% - Accent6 3 2 2 7 2 2" xfId="29918"/>
    <cellStyle name="20% - Accent6 3 2 2 7 3" xfId="22351"/>
    <cellStyle name="20% - Accent6 3 2 2 8" xfId="9031"/>
    <cellStyle name="20% - Accent6 3 2 2 8 2" xfId="26137"/>
    <cellStyle name="20% - Accent6 3 2 2 9" xfId="9125"/>
    <cellStyle name="20% - Accent6 3 2 3" xfId="1032"/>
    <cellStyle name="20% - Accent6 3 2 3 2" xfId="1293"/>
    <cellStyle name="20% - Accent6 3 2 3 2 2" xfId="1789"/>
    <cellStyle name="20% - Accent6 3 2 3 2 2 2" xfId="2788"/>
    <cellStyle name="20% - Accent6 3 2 3 2 2 2 2" xfId="4750"/>
    <cellStyle name="20% - Accent6 3 2 3 2 2 2 2 2" xfId="8533"/>
    <cellStyle name="20% - Accent6 3 2 3 2 2 2 2 2 2" xfId="16592"/>
    <cellStyle name="20% - Accent6 3 2 3 2 2 2 2 2 2 2" xfId="33439"/>
    <cellStyle name="20% - Accent6 3 2 3 2 2 2 2 2 3" xfId="25872"/>
    <cellStyle name="20% - Accent6 3 2 3 2 2 2 2 3" xfId="12809"/>
    <cellStyle name="20% - Accent6 3 2 3 2 2 2 2 3 2" xfId="29658"/>
    <cellStyle name="20% - Accent6 3 2 3 2 2 2 2 4" xfId="22091"/>
    <cellStyle name="20% - Accent6 3 2 3 2 2 2 3" xfId="6649"/>
    <cellStyle name="20% - Accent6 3 2 3 2 2 2 3 2" xfId="14708"/>
    <cellStyle name="20% - Accent6 3 2 3 2 2 2 3 2 2" xfId="31555"/>
    <cellStyle name="20% - Accent6 3 2 3 2 2 2 3 3" xfId="23988"/>
    <cellStyle name="20% - Accent6 3 2 3 2 2 2 4" xfId="10875"/>
    <cellStyle name="20% - Accent6 3 2 3 2 2 2 4 2" xfId="27774"/>
    <cellStyle name="20% - Accent6 3 2 3 2 2 2 5" xfId="8876"/>
    <cellStyle name="20% - Accent6 3 2 3 2 2 2 6" xfId="20206"/>
    <cellStyle name="20% - Accent6 3 2 3 2 2 3" xfId="3838"/>
    <cellStyle name="20% - Accent6 3 2 3 2 2 3 2" xfId="7621"/>
    <cellStyle name="20% - Accent6 3 2 3 2 2 3 2 2" xfId="15680"/>
    <cellStyle name="20% - Accent6 3 2 3 2 2 3 2 2 2" xfId="32527"/>
    <cellStyle name="20% - Accent6 3 2 3 2 2 3 2 3" xfId="24960"/>
    <cellStyle name="20% - Accent6 3 2 3 2 2 3 3" xfId="11897"/>
    <cellStyle name="20% - Accent6 3 2 3 2 2 3 3 2" xfId="28746"/>
    <cellStyle name="20% - Accent6 3 2 3 2 2 3 4" xfId="21179"/>
    <cellStyle name="20% - Accent6 3 2 3 2 2 4" xfId="5737"/>
    <cellStyle name="20% - Accent6 3 2 3 2 2 4 2" xfId="13796"/>
    <cellStyle name="20% - Accent6 3 2 3 2 2 4 2 2" xfId="30643"/>
    <cellStyle name="20% - Accent6 3 2 3 2 2 4 3" xfId="23076"/>
    <cellStyle name="20% - Accent6 3 2 3 2 2 5" xfId="9922"/>
    <cellStyle name="20% - Accent6 3 2 3 2 2 5 2" xfId="26862"/>
    <cellStyle name="20% - Accent6 3 2 3 2 2 6" xfId="8923"/>
    <cellStyle name="20% - Accent6 3 2 3 2 2 7" xfId="19294"/>
    <cellStyle name="20% - Accent6 3 2 3 2 3" xfId="2335"/>
    <cellStyle name="20% - Accent6 3 2 3 2 3 2" xfId="4299"/>
    <cellStyle name="20% - Accent6 3 2 3 2 3 2 2" xfId="8082"/>
    <cellStyle name="20% - Accent6 3 2 3 2 3 2 2 2" xfId="16141"/>
    <cellStyle name="20% - Accent6 3 2 3 2 3 2 2 2 2" xfId="32988"/>
    <cellStyle name="20% - Accent6 3 2 3 2 3 2 2 3" xfId="25421"/>
    <cellStyle name="20% - Accent6 3 2 3 2 3 2 3" xfId="12358"/>
    <cellStyle name="20% - Accent6 3 2 3 2 3 2 3 2" xfId="29207"/>
    <cellStyle name="20% - Accent6 3 2 3 2 3 2 4" xfId="21640"/>
    <cellStyle name="20% - Accent6 3 2 3 2 3 3" xfId="6198"/>
    <cellStyle name="20% - Accent6 3 2 3 2 3 3 2" xfId="14257"/>
    <cellStyle name="20% - Accent6 3 2 3 2 3 3 2 2" xfId="31104"/>
    <cellStyle name="20% - Accent6 3 2 3 2 3 3 3" xfId="23537"/>
    <cellStyle name="20% - Accent6 3 2 3 2 3 4" xfId="10423"/>
    <cellStyle name="20% - Accent6 3 2 3 2 3 4 2" xfId="27323"/>
    <cellStyle name="20% - Accent6 3 2 3 2 3 5" xfId="8875"/>
    <cellStyle name="20% - Accent6 3 2 3 2 3 6" xfId="19755"/>
    <cellStyle name="20% - Accent6 3 2 3 2 4" xfId="3387"/>
    <cellStyle name="20% - Accent6 3 2 3 2 4 2" xfId="7170"/>
    <cellStyle name="20% - Accent6 3 2 3 2 4 2 2" xfId="15229"/>
    <cellStyle name="20% - Accent6 3 2 3 2 4 2 2 2" xfId="32076"/>
    <cellStyle name="20% - Accent6 3 2 3 2 4 2 3" xfId="24509"/>
    <cellStyle name="20% - Accent6 3 2 3 2 4 3" xfId="11446"/>
    <cellStyle name="20% - Accent6 3 2 3 2 4 3 2" xfId="28295"/>
    <cellStyle name="20% - Accent6 3 2 3 2 4 4" xfId="20728"/>
    <cellStyle name="20% - Accent6 3 2 3 2 5" xfId="5286"/>
    <cellStyle name="20% - Accent6 3 2 3 2 5 2" xfId="13345"/>
    <cellStyle name="20% - Accent6 3 2 3 2 5 2 2" xfId="30192"/>
    <cellStyle name="20% - Accent6 3 2 3 2 5 3" xfId="22625"/>
    <cellStyle name="20% - Accent6 3 2 3 2 6" xfId="9447"/>
    <cellStyle name="20% - Accent6 3 2 3 2 6 2" xfId="26411"/>
    <cellStyle name="20% - Accent6 3 2 3 2 7" xfId="9129"/>
    <cellStyle name="20% - Accent6 3 2 3 2 8" xfId="18843"/>
    <cellStyle name="20% - Accent6 3 2 3 3" xfId="1571"/>
    <cellStyle name="20% - Accent6 3 2 3 3 2" xfId="2570"/>
    <cellStyle name="20% - Accent6 3 2 3 3 2 2" xfId="4532"/>
    <cellStyle name="20% - Accent6 3 2 3 3 2 2 2" xfId="8315"/>
    <cellStyle name="20% - Accent6 3 2 3 3 2 2 2 2" xfId="16374"/>
    <cellStyle name="20% - Accent6 3 2 3 3 2 2 2 2 2" xfId="33221"/>
    <cellStyle name="20% - Accent6 3 2 3 3 2 2 2 3" xfId="25654"/>
    <cellStyle name="20% - Accent6 3 2 3 3 2 2 3" xfId="12591"/>
    <cellStyle name="20% - Accent6 3 2 3 3 2 2 3 2" xfId="29440"/>
    <cellStyle name="20% - Accent6 3 2 3 3 2 2 4" xfId="21873"/>
    <cellStyle name="20% - Accent6 3 2 3 3 2 3" xfId="6431"/>
    <cellStyle name="20% - Accent6 3 2 3 3 2 3 2" xfId="14490"/>
    <cellStyle name="20% - Accent6 3 2 3 3 2 3 2 2" xfId="31337"/>
    <cellStyle name="20% - Accent6 3 2 3 3 2 3 3" xfId="23770"/>
    <cellStyle name="20% - Accent6 3 2 3 3 2 4" xfId="10657"/>
    <cellStyle name="20% - Accent6 3 2 3 3 2 4 2" xfId="27556"/>
    <cellStyle name="20% - Accent6 3 2 3 3 2 5" xfId="9196"/>
    <cellStyle name="20% - Accent6 3 2 3 3 2 6" xfId="19988"/>
    <cellStyle name="20% - Accent6 3 2 3 3 3" xfId="3620"/>
    <cellStyle name="20% - Accent6 3 2 3 3 3 2" xfId="7403"/>
    <cellStyle name="20% - Accent6 3 2 3 3 3 2 2" xfId="15462"/>
    <cellStyle name="20% - Accent6 3 2 3 3 3 2 2 2" xfId="32309"/>
    <cellStyle name="20% - Accent6 3 2 3 3 3 2 3" xfId="24742"/>
    <cellStyle name="20% - Accent6 3 2 3 3 3 3" xfId="11679"/>
    <cellStyle name="20% - Accent6 3 2 3 3 3 3 2" xfId="28528"/>
    <cellStyle name="20% - Accent6 3 2 3 3 3 4" xfId="20961"/>
    <cellStyle name="20% - Accent6 3 2 3 3 4" xfId="5519"/>
    <cellStyle name="20% - Accent6 3 2 3 3 4 2" xfId="13578"/>
    <cellStyle name="20% - Accent6 3 2 3 3 4 2 2" xfId="30425"/>
    <cellStyle name="20% - Accent6 3 2 3 3 4 3" xfId="22858"/>
    <cellStyle name="20% - Accent6 3 2 3 3 5" xfId="9704"/>
    <cellStyle name="20% - Accent6 3 2 3 3 5 2" xfId="26644"/>
    <cellStyle name="20% - Accent6 3 2 3 3 6" xfId="8874"/>
    <cellStyle name="20% - Accent6 3 2 3 3 7" xfId="19076"/>
    <cellStyle name="20% - Accent6 3 2 3 4" xfId="2117"/>
    <cellStyle name="20% - Accent6 3 2 3 4 2" xfId="4081"/>
    <cellStyle name="20% - Accent6 3 2 3 4 2 2" xfId="7864"/>
    <cellStyle name="20% - Accent6 3 2 3 4 2 2 2" xfId="15923"/>
    <cellStyle name="20% - Accent6 3 2 3 4 2 2 2 2" xfId="32770"/>
    <cellStyle name="20% - Accent6 3 2 3 4 2 2 3" xfId="25203"/>
    <cellStyle name="20% - Accent6 3 2 3 4 2 3" xfId="12140"/>
    <cellStyle name="20% - Accent6 3 2 3 4 2 3 2" xfId="28989"/>
    <cellStyle name="20% - Accent6 3 2 3 4 2 4" xfId="21422"/>
    <cellStyle name="20% - Accent6 3 2 3 4 3" xfId="5980"/>
    <cellStyle name="20% - Accent6 3 2 3 4 3 2" xfId="14039"/>
    <cellStyle name="20% - Accent6 3 2 3 4 3 2 2" xfId="30886"/>
    <cellStyle name="20% - Accent6 3 2 3 4 3 3" xfId="23319"/>
    <cellStyle name="20% - Accent6 3 2 3 4 4" xfId="10205"/>
    <cellStyle name="20% - Accent6 3 2 3 4 4 2" xfId="27105"/>
    <cellStyle name="20% - Accent6 3 2 3 4 5" xfId="8995"/>
    <cellStyle name="20% - Accent6 3 2 3 4 6" xfId="19537"/>
    <cellStyle name="20% - Accent6 3 2 3 5" xfId="3169"/>
    <cellStyle name="20% - Accent6 3 2 3 5 2" xfId="6952"/>
    <cellStyle name="20% - Accent6 3 2 3 5 2 2" xfId="15011"/>
    <cellStyle name="20% - Accent6 3 2 3 5 2 2 2" xfId="31858"/>
    <cellStyle name="20% - Accent6 3 2 3 5 2 3" xfId="24291"/>
    <cellStyle name="20% - Accent6 3 2 3 5 3" xfId="11228"/>
    <cellStyle name="20% - Accent6 3 2 3 5 3 2" xfId="28077"/>
    <cellStyle name="20% - Accent6 3 2 3 5 4" xfId="20510"/>
    <cellStyle name="20% - Accent6 3 2 3 6" xfId="5068"/>
    <cellStyle name="20% - Accent6 3 2 3 6 2" xfId="13127"/>
    <cellStyle name="20% - Accent6 3 2 3 6 2 2" xfId="29974"/>
    <cellStyle name="20% - Accent6 3 2 3 6 3" xfId="22407"/>
    <cellStyle name="20% - Accent6 3 2 3 7" xfId="9212"/>
    <cellStyle name="20% - Accent6 3 2 3 7 2" xfId="26193"/>
    <cellStyle name="20% - Accent6 3 2 3 8" xfId="8922"/>
    <cellStyle name="20% - Accent6 3 2 3 9" xfId="18625"/>
    <cellStyle name="20% - Accent6 3 2 4" xfId="1201"/>
    <cellStyle name="20% - Accent6 3 2 4 2" xfId="1697"/>
    <cellStyle name="20% - Accent6 3 2 4 2 2" xfId="2696"/>
    <cellStyle name="20% - Accent6 3 2 4 2 2 2" xfId="4658"/>
    <cellStyle name="20% - Accent6 3 2 4 2 2 2 2" xfId="8441"/>
    <cellStyle name="20% - Accent6 3 2 4 2 2 2 2 2" xfId="16500"/>
    <cellStyle name="20% - Accent6 3 2 4 2 2 2 2 2 2" xfId="33347"/>
    <cellStyle name="20% - Accent6 3 2 4 2 2 2 2 3" xfId="25780"/>
    <cellStyle name="20% - Accent6 3 2 4 2 2 2 3" xfId="12717"/>
    <cellStyle name="20% - Accent6 3 2 4 2 2 2 3 2" xfId="29566"/>
    <cellStyle name="20% - Accent6 3 2 4 2 2 2 4" xfId="21999"/>
    <cellStyle name="20% - Accent6 3 2 4 2 2 3" xfId="6557"/>
    <cellStyle name="20% - Accent6 3 2 4 2 2 3 2" xfId="14616"/>
    <cellStyle name="20% - Accent6 3 2 4 2 2 3 2 2" xfId="31463"/>
    <cellStyle name="20% - Accent6 3 2 4 2 2 3 3" xfId="23896"/>
    <cellStyle name="20% - Accent6 3 2 4 2 2 4" xfId="10783"/>
    <cellStyle name="20% - Accent6 3 2 4 2 2 4 2" xfId="27682"/>
    <cellStyle name="20% - Accent6 3 2 4 2 2 5" xfId="8915"/>
    <cellStyle name="20% - Accent6 3 2 4 2 2 6" xfId="20114"/>
    <cellStyle name="20% - Accent6 3 2 4 2 3" xfId="3746"/>
    <cellStyle name="20% - Accent6 3 2 4 2 3 2" xfId="7529"/>
    <cellStyle name="20% - Accent6 3 2 4 2 3 2 2" xfId="15588"/>
    <cellStyle name="20% - Accent6 3 2 4 2 3 2 2 2" xfId="32435"/>
    <cellStyle name="20% - Accent6 3 2 4 2 3 2 3" xfId="24868"/>
    <cellStyle name="20% - Accent6 3 2 4 2 3 3" xfId="11805"/>
    <cellStyle name="20% - Accent6 3 2 4 2 3 3 2" xfId="28654"/>
    <cellStyle name="20% - Accent6 3 2 4 2 3 4" xfId="21087"/>
    <cellStyle name="20% - Accent6 3 2 4 2 4" xfId="5645"/>
    <cellStyle name="20% - Accent6 3 2 4 2 4 2" xfId="13704"/>
    <cellStyle name="20% - Accent6 3 2 4 2 4 2 2" xfId="30551"/>
    <cellStyle name="20% - Accent6 3 2 4 2 4 3" xfId="22984"/>
    <cellStyle name="20% - Accent6 3 2 4 2 5" xfId="9830"/>
    <cellStyle name="20% - Accent6 3 2 4 2 5 2" xfId="26770"/>
    <cellStyle name="20% - Accent6 3 2 4 2 6" xfId="8958"/>
    <cellStyle name="20% - Accent6 3 2 4 2 7" xfId="19202"/>
    <cellStyle name="20% - Accent6 3 2 4 3" xfId="2243"/>
    <cellStyle name="20% - Accent6 3 2 4 3 2" xfId="4207"/>
    <cellStyle name="20% - Accent6 3 2 4 3 2 2" xfId="7990"/>
    <cellStyle name="20% - Accent6 3 2 4 3 2 2 2" xfId="16049"/>
    <cellStyle name="20% - Accent6 3 2 4 3 2 2 2 2" xfId="32896"/>
    <cellStyle name="20% - Accent6 3 2 4 3 2 2 3" xfId="25329"/>
    <cellStyle name="20% - Accent6 3 2 4 3 2 3" xfId="12266"/>
    <cellStyle name="20% - Accent6 3 2 4 3 2 3 2" xfId="29115"/>
    <cellStyle name="20% - Accent6 3 2 4 3 2 4" xfId="21548"/>
    <cellStyle name="20% - Accent6 3 2 4 3 3" xfId="6106"/>
    <cellStyle name="20% - Accent6 3 2 4 3 3 2" xfId="14165"/>
    <cellStyle name="20% - Accent6 3 2 4 3 3 2 2" xfId="31012"/>
    <cellStyle name="20% - Accent6 3 2 4 3 3 3" xfId="23445"/>
    <cellStyle name="20% - Accent6 3 2 4 3 4" xfId="10331"/>
    <cellStyle name="20% - Accent6 3 2 4 3 4 2" xfId="27231"/>
    <cellStyle name="20% - Accent6 3 2 4 3 5" xfId="8872"/>
    <cellStyle name="20% - Accent6 3 2 4 3 6" xfId="19663"/>
    <cellStyle name="20% - Accent6 3 2 4 4" xfId="3295"/>
    <cellStyle name="20% - Accent6 3 2 4 4 2" xfId="7078"/>
    <cellStyle name="20% - Accent6 3 2 4 4 2 2" xfId="15137"/>
    <cellStyle name="20% - Accent6 3 2 4 4 2 2 2" xfId="31984"/>
    <cellStyle name="20% - Accent6 3 2 4 4 2 3" xfId="24417"/>
    <cellStyle name="20% - Accent6 3 2 4 4 3" xfId="11354"/>
    <cellStyle name="20% - Accent6 3 2 4 4 3 2" xfId="28203"/>
    <cellStyle name="20% - Accent6 3 2 4 4 4" xfId="20636"/>
    <cellStyle name="20% - Accent6 3 2 4 5" xfId="5194"/>
    <cellStyle name="20% - Accent6 3 2 4 5 2" xfId="13253"/>
    <cellStyle name="20% - Accent6 3 2 4 5 2 2" xfId="30100"/>
    <cellStyle name="20% - Accent6 3 2 4 5 3" xfId="22533"/>
    <cellStyle name="20% - Accent6 3 2 4 6" xfId="9355"/>
    <cellStyle name="20% - Accent6 3 2 4 6 2" xfId="26319"/>
    <cellStyle name="20% - Accent6 3 2 4 7" xfId="9004"/>
    <cellStyle name="20% - Accent6 3 2 4 8" xfId="18751"/>
    <cellStyle name="20% - Accent6 3 2 5" xfId="1479"/>
    <cellStyle name="20% - Accent6 3 2 5 2" xfId="2478"/>
    <cellStyle name="20% - Accent6 3 2 5 2 2" xfId="4440"/>
    <cellStyle name="20% - Accent6 3 2 5 2 2 2" xfId="8223"/>
    <cellStyle name="20% - Accent6 3 2 5 2 2 2 2" xfId="16282"/>
    <cellStyle name="20% - Accent6 3 2 5 2 2 2 2 2" xfId="33129"/>
    <cellStyle name="20% - Accent6 3 2 5 2 2 2 3" xfId="25562"/>
    <cellStyle name="20% - Accent6 3 2 5 2 2 3" xfId="12499"/>
    <cellStyle name="20% - Accent6 3 2 5 2 2 3 2" xfId="29348"/>
    <cellStyle name="20% - Accent6 3 2 5 2 2 4" xfId="21781"/>
    <cellStyle name="20% - Accent6 3 2 5 2 3" xfId="6339"/>
    <cellStyle name="20% - Accent6 3 2 5 2 3 2" xfId="14398"/>
    <cellStyle name="20% - Accent6 3 2 5 2 3 2 2" xfId="31245"/>
    <cellStyle name="20% - Accent6 3 2 5 2 3 3" xfId="23678"/>
    <cellStyle name="20% - Accent6 3 2 5 2 4" xfId="10565"/>
    <cellStyle name="20% - Accent6 3 2 5 2 4 2" xfId="27464"/>
    <cellStyle name="20% - Accent6 3 2 5 2 5" xfId="8871"/>
    <cellStyle name="20% - Accent6 3 2 5 2 6" xfId="19896"/>
    <cellStyle name="20% - Accent6 3 2 5 3" xfId="3528"/>
    <cellStyle name="20% - Accent6 3 2 5 3 2" xfId="7311"/>
    <cellStyle name="20% - Accent6 3 2 5 3 2 2" xfId="15370"/>
    <cellStyle name="20% - Accent6 3 2 5 3 2 2 2" xfId="32217"/>
    <cellStyle name="20% - Accent6 3 2 5 3 2 3" xfId="24650"/>
    <cellStyle name="20% - Accent6 3 2 5 3 3" xfId="11587"/>
    <cellStyle name="20% - Accent6 3 2 5 3 3 2" xfId="28436"/>
    <cellStyle name="20% - Accent6 3 2 5 3 4" xfId="20869"/>
    <cellStyle name="20% - Accent6 3 2 5 4" xfId="5427"/>
    <cellStyle name="20% - Accent6 3 2 5 4 2" xfId="13486"/>
    <cellStyle name="20% - Accent6 3 2 5 4 2 2" xfId="30333"/>
    <cellStyle name="20% - Accent6 3 2 5 4 3" xfId="22766"/>
    <cellStyle name="20% - Accent6 3 2 5 5" xfId="9612"/>
    <cellStyle name="20% - Accent6 3 2 5 5 2" xfId="26552"/>
    <cellStyle name="20% - Accent6 3 2 5 6" xfId="8921"/>
    <cellStyle name="20% - Accent6 3 2 5 7" xfId="18984"/>
    <cellStyle name="20% - Accent6 3 2 6" xfId="2004"/>
    <cellStyle name="20% - Accent6 3 2 6 2" xfId="3989"/>
    <cellStyle name="20% - Accent6 3 2 6 2 2" xfId="7772"/>
    <cellStyle name="20% - Accent6 3 2 6 2 2 2" xfId="15831"/>
    <cellStyle name="20% - Accent6 3 2 6 2 2 2 2" xfId="32678"/>
    <cellStyle name="20% - Accent6 3 2 6 2 2 3" xfId="25111"/>
    <cellStyle name="20% - Accent6 3 2 6 2 3" xfId="12048"/>
    <cellStyle name="20% - Accent6 3 2 6 2 3 2" xfId="28897"/>
    <cellStyle name="20% - Accent6 3 2 6 2 4" xfId="21330"/>
    <cellStyle name="20% - Accent6 3 2 6 3" xfId="5888"/>
    <cellStyle name="20% - Accent6 3 2 6 3 2" xfId="13947"/>
    <cellStyle name="20% - Accent6 3 2 6 3 2 2" xfId="30794"/>
    <cellStyle name="20% - Accent6 3 2 6 3 3" xfId="23227"/>
    <cellStyle name="20% - Accent6 3 2 6 4" xfId="10103"/>
    <cellStyle name="20% - Accent6 3 2 6 4 2" xfId="27013"/>
    <cellStyle name="20% - Accent6 3 2 6 5" xfId="11095"/>
    <cellStyle name="20% - Accent6 3 2 6 6" xfId="19445"/>
    <cellStyle name="20% - Accent6 3 2 7" xfId="3047"/>
    <cellStyle name="20% - Accent6 3 2 7 2" xfId="6860"/>
    <cellStyle name="20% - Accent6 3 2 7 2 2" xfId="14919"/>
    <cellStyle name="20% - Accent6 3 2 7 2 2 2" xfId="31766"/>
    <cellStyle name="20% - Accent6 3 2 7 2 3" xfId="24199"/>
    <cellStyle name="20% - Accent6 3 2 7 3" xfId="11110"/>
    <cellStyle name="20% - Accent6 3 2 7 3 2" xfId="27985"/>
    <cellStyle name="20% - Accent6 3 2 7 4" xfId="20418"/>
    <cellStyle name="20% - Accent6 3 2 8" xfId="4976"/>
    <cellStyle name="20% - Accent6 3 2 8 2" xfId="13035"/>
    <cellStyle name="20% - Accent6 3 2 8 2 2" xfId="29882"/>
    <cellStyle name="20% - Accent6 3 2 8 3" xfId="22315"/>
    <cellStyle name="20% - Accent6 3 2 9" xfId="8959"/>
    <cellStyle name="20% - Accent6 3 2 9 2" xfId="26101"/>
    <cellStyle name="20% - Accent6 3 3" xfId="716"/>
    <cellStyle name="20% - Accent6 3 3 10" xfId="18555"/>
    <cellStyle name="20% - Accent6 3 3 11" xfId="33992"/>
    <cellStyle name="20% - Accent6 3 3 2" xfId="1055"/>
    <cellStyle name="20% - Accent6 3 3 2 2" xfId="1316"/>
    <cellStyle name="20% - Accent6 3 3 2 2 2" xfId="1812"/>
    <cellStyle name="20% - Accent6 3 3 2 2 2 2" xfId="2811"/>
    <cellStyle name="20% - Accent6 3 3 2 2 2 2 2" xfId="4773"/>
    <cellStyle name="20% - Accent6 3 3 2 2 2 2 2 2" xfId="8556"/>
    <cellStyle name="20% - Accent6 3 3 2 2 2 2 2 2 2" xfId="16615"/>
    <cellStyle name="20% - Accent6 3 3 2 2 2 2 2 2 2 2" xfId="33462"/>
    <cellStyle name="20% - Accent6 3 3 2 2 2 2 2 2 3" xfId="25895"/>
    <cellStyle name="20% - Accent6 3 3 2 2 2 2 2 3" xfId="12832"/>
    <cellStyle name="20% - Accent6 3 3 2 2 2 2 2 3 2" xfId="29681"/>
    <cellStyle name="20% - Accent6 3 3 2 2 2 2 2 4" xfId="22114"/>
    <cellStyle name="20% - Accent6 3 3 2 2 2 2 3" xfId="6672"/>
    <cellStyle name="20% - Accent6 3 3 2 2 2 2 3 2" xfId="14731"/>
    <cellStyle name="20% - Accent6 3 3 2 2 2 2 3 2 2" xfId="31578"/>
    <cellStyle name="20% - Accent6 3 3 2 2 2 2 3 3" xfId="24011"/>
    <cellStyle name="20% - Accent6 3 3 2 2 2 2 4" xfId="10898"/>
    <cellStyle name="20% - Accent6 3 3 2 2 2 2 4 2" xfId="27797"/>
    <cellStyle name="20% - Accent6 3 3 2 2 2 2 5" xfId="8873"/>
    <cellStyle name="20% - Accent6 3 3 2 2 2 2 6" xfId="20229"/>
    <cellStyle name="20% - Accent6 3 3 2 2 2 3" xfId="3861"/>
    <cellStyle name="20% - Accent6 3 3 2 2 2 3 2" xfId="7644"/>
    <cellStyle name="20% - Accent6 3 3 2 2 2 3 2 2" xfId="15703"/>
    <cellStyle name="20% - Accent6 3 3 2 2 2 3 2 2 2" xfId="32550"/>
    <cellStyle name="20% - Accent6 3 3 2 2 2 3 2 3" xfId="24983"/>
    <cellStyle name="20% - Accent6 3 3 2 2 2 3 3" xfId="11920"/>
    <cellStyle name="20% - Accent6 3 3 2 2 2 3 3 2" xfId="28769"/>
    <cellStyle name="20% - Accent6 3 3 2 2 2 3 4" xfId="21202"/>
    <cellStyle name="20% - Accent6 3 3 2 2 2 4" xfId="5760"/>
    <cellStyle name="20% - Accent6 3 3 2 2 2 4 2" xfId="13819"/>
    <cellStyle name="20% - Accent6 3 3 2 2 2 4 2 2" xfId="30666"/>
    <cellStyle name="20% - Accent6 3 3 2 2 2 4 3" xfId="23099"/>
    <cellStyle name="20% - Accent6 3 3 2 2 2 5" xfId="9945"/>
    <cellStyle name="20% - Accent6 3 3 2 2 2 5 2" xfId="26885"/>
    <cellStyle name="20% - Accent6 3 3 2 2 2 6" xfId="9341"/>
    <cellStyle name="20% - Accent6 3 3 2 2 2 7" xfId="19317"/>
    <cellStyle name="20% - Accent6 3 3 2 2 3" xfId="2358"/>
    <cellStyle name="20% - Accent6 3 3 2 2 3 2" xfId="4322"/>
    <cellStyle name="20% - Accent6 3 3 2 2 3 2 2" xfId="8105"/>
    <cellStyle name="20% - Accent6 3 3 2 2 3 2 2 2" xfId="16164"/>
    <cellStyle name="20% - Accent6 3 3 2 2 3 2 2 2 2" xfId="33011"/>
    <cellStyle name="20% - Accent6 3 3 2 2 3 2 2 3" xfId="25444"/>
    <cellStyle name="20% - Accent6 3 3 2 2 3 2 3" xfId="12381"/>
    <cellStyle name="20% - Accent6 3 3 2 2 3 2 3 2" xfId="29230"/>
    <cellStyle name="20% - Accent6 3 3 2 2 3 2 4" xfId="21663"/>
    <cellStyle name="20% - Accent6 3 3 2 2 3 3" xfId="6221"/>
    <cellStyle name="20% - Accent6 3 3 2 2 3 3 2" xfId="14280"/>
    <cellStyle name="20% - Accent6 3 3 2 2 3 3 2 2" xfId="31127"/>
    <cellStyle name="20% - Accent6 3 3 2 2 3 3 3" xfId="23560"/>
    <cellStyle name="20% - Accent6 3 3 2 2 3 4" xfId="10446"/>
    <cellStyle name="20% - Accent6 3 3 2 2 3 4 2" xfId="27346"/>
    <cellStyle name="20% - Accent6 3 3 2 2 3 5" xfId="8870"/>
    <cellStyle name="20% - Accent6 3 3 2 2 3 6" xfId="19778"/>
    <cellStyle name="20% - Accent6 3 3 2 2 4" xfId="3410"/>
    <cellStyle name="20% - Accent6 3 3 2 2 4 2" xfId="7193"/>
    <cellStyle name="20% - Accent6 3 3 2 2 4 2 2" xfId="15252"/>
    <cellStyle name="20% - Accent6 3 3 2 2 4 2 2 2" xfId="32099"/>
    <cellStyle name="20% - Accent6 3 3 2 2 4 2 3" xfId="24532"/>
    <cellStyle name="20% - Accent6 3 3 2 2 4 3" xfId="11469"/>
    <cellStyle name="20% - Accent6 3 3 2 2 4 3 2" xfId="28318"/>
    <cellStyle name="20% - Accent6 3 3 2 2 4 4" xfId="20751"/>
    <cellStyle name="20% - Accent6 3 3 2 2 5" xfId="5309"/>
    <cellStyle name="20% - Accent6 3 3 2 2 5 2" xfId="13368"/>
    <cellStyle name="20% - Accent6 3 3 2 2 5 2 2" xfId="30215"/>
    <cellStyle name="20% - Accent6 3 3 2 2 5 3" xfId="22648"/>
    <cellStyle name="20% - Accent6 3 3 2 2 6" xfId="9470"/>
    <cellStyle name="20% - Accent6 3 3 2 2 6 2" xfId="26434"/>
    <cellStyle name="20% - Accent6 3 3 2 2 7" xfId="9597"/>
    <cellStyle name="20% - Accent6 3 3 2 2 8" xfId="18866"/>
    <cellStyle name="20% - Accent6 3 3 2 3" xfId="1594"/>
    <cellStyle name="20% - Accent6 3 3 2 3 2" xfId="2593"/>
    <cellStyle name="20% - Accent6 3 3 2 3 2 2" xfId="4555"/>
    <cellStyle name="20% - Accent6 3 3 2 3 2 2 2" xfId="8338"/>
    <cellStyle name="20% - Accent6 3 3 2 3 2 2 2 2" xfId="16397"/>
    <cellStyle name="20% - Accent6 3 3 2 3 2 2 2 2 2" xfId="33244"/>
    <cellStyle name="20% - Accent6 3 3 2 3 2 2 2 3" xfId="25677"/>
    <cellStyle name="20% - Accent6 3 3 2 3 2 2 3" xfId="12614"/>
    <cellStyle name="20% - Accent6 3 3 2 3 2 2 3 2" xfId="29463"/>
    <cellStyle name="20% - Accent6 3 3 2 3 2 2 4" xfId="21896"/>
    <cellStyle name="20% - Accent6 3 3 2 3 2 3" xfId="6454"/>
    <cellStyle name="20% - Accent6 3 3 2 3 2 3 2" xfId="14513"/>
    <cellStyle name="20% - Accent6 3 3 2 3 2 3 2 2" xfId="31360"/>
    <cellStyle name="20% - Accent6 3 3 2 3 2 3 3" xfId="23793"/>
    <cellStyle name="20% - Accent6 3 3 2 3 2 4" xfId="10680"/>
    <cellStyle name="20% - Accent6 3 3 2 3 2 4 2" xfId="27579"/>
    <cellStyle name="20% - Accent6 3 3 2 3 2 5" xfId="9340"/>
    <cellStyle name="20% - Accent6 3 3 2 3 2 6" xfId="20011"/>
    <cellStyle name="20% - Accent6 3 3 2 3 3" xfId="3643"/>
    <cellStyle name="20% - Accent6 3 3 2 3 3 2" xfId="7426"/>
    <cellStyle name="20% - Accent6 3 3 2 3 3 2 2" xfId="15485"/>
    <cellStyle name="20% - Accent6 3 3 2 3 3 2 2 2" xfId="32332"/>
    <cellStyle name="20% - Accent6 3 3 2 3 3 2 3" xfId="24765"/>
    <cellStyle name="20% - Accent6 3 3 2 3 3 3" xfId="11702"/>
    <cellStyle name="20% - Accent6 3 3 2 3 3 3 2" xfId="28551"/>
    <cellStyle name="20% - Accent6 3 3 2 3 3 4" xfId="20984"/>
    <cellStyle name="20% - Accent6 3 3 2 3 4" xfId="5542"/>
    <cellStyle name="20% - Accent6 3 3 2 3 4 2" xfId="13601"/>
    <cellStyle name="20% - Accent6 3 3 2 3 4 2 2" xfId="30448"/>
    <cellStyle name="20% - Accent6 3 3 2 3 4 3" xfId="22881"/>
    <cellStyle name="20% - Accent6 3 3 2 3 5" xfId="9727"/>
    <cellStyle name="20% - Accent6 3 3 2 3 5 2" xfId="26667"/>
    <cellStyle name="20% - Accent6 3 3 2 3 6" xfId="9596"/>
    <cellStyle name="20% - Accent6 3 3 2 3 7" xfId="19099"/>
    <cellStyle name="20% - Accent6 3 3 2 4" xfId="2140"/>
    <cellStyle name="20% - Accent6 3 3 2 4 2" xfId="4104"/>
    <cellStyle name="20% - Accent6 3 3 2 4 2 2" xfId="7887"/>
    <cellStyle name="20% - Accent6 3 3 2 4 2 2 2" xfId="15946"/>
    <cellStyle name="20% - Accent6 3 3 2 4 2 2 2 2" xfId="32793"/>
    <cellStyle name="20% - Accent6 3 3 2 4 2 2 3" xfId="25226"/>
    <cellStyle name="20% - Accent6 3 3 2 4 2 3" xfId="12163"/>
    <cellStyle name="20% - Accent6 3 3 2 4 2 3 2" xfId="29012"/>
    <cellStyle name="20% - Accent6 3 3 2 4 2 4" xfId="21445"/>
    <cellStyle name="20% - Accent6 3 3 2 4 3" xfId="6003"/>
    <cellStyle name="20% - Accent6 3 3 2 4 3 2" xfId="14062"/>
    <cellStyle name="20% - Accent6 3 3 2 4 3 2 2" xfId="30909"/>
    <cellStyle name="20% - Accent6 3 3 2 4 3 3" xfId="23342"/>
    <cellStyle name="20% - Accent6 3 3 2 4 4" xfId="10228"/>
    <cellStyle name="20% - Accent6 3 3 2 4 4 2" xfId="27128"/>
    <cellStyle name="20% - Accent6 3 3 2 4 5" xfId="9195"/>
    <cellStyle name="20% - Accent6 3 3 2 4 6" xfId="19560"/>
    <cellStyle name="20% - Accent6 3 3 2 5" xfId="3192"/>
    <cellStyle name="20% - Accent6 3 3 2 5 2" xfId="6975"/>
    <cellStyle name="20% - Accent6 3 3 2 5 2 2" xfId="15034"/>
    <cellStyle name="20% - Accent6 3 3 2 5 2 2 2" xfId="31881"/>
    <cellStyle name="20% - Accent6 3 3 2 5 2 3" xfId="24314"/>
    <cellStyle name="20% - Accent6 3 3 2 5 3" xfId="11251"/>
    <cellStyle name="20% - Accent6 3 3 2 5 3 2" xfId="28100"/>
    <cellStyle name="20% - Accent6 3 3 2 5 4" xfId="20533"/>
    <cellStyle name="20% - Accent6 3 3 2 6" xfId="5091"/>
    <cellStyle name="20% - Accent6 3 3 2 6 2" xfId="13150"/>
    <cellStyle name="20% - Accent6 3 3 2 6 2 2" xfId="29997"/>
    <cellStyle name="20% - Accent6 3 3 2 6 3" xfId="22430"/>
    <cellStyle name="20% - Accent6 3 3 2 7" xfId="9235"/>
    <cellStyle name="20% - Accent6 3 3 2 7 2" xfId="26216"/>
    <cellStyle name="20% - Accent6 3 3 2 8" xfId="10076"/>
    <cellStyle name="20% - Accent6 3 3 2 9" xfId="18648"/>
    <cellStyle name="20% - Accent6 3 3 3" xfId="1224"/>
    <cellStyle name="20% - Accent6 3 3 3 2" xfId="1720"/>
    <cellStyle name="20% - Accent6 3 3 3 2 2" xfId="2719"/>
    <cellStyle name="20% - Accent6 3 3 3 2 2 2" xfId="4681"/>
    <cellStyle name="20% - Accent6 3 3 3 2 2 2 2" xfId="8464"/>
    <cellStyle name="20% - Accent6 3 3 3 2 2 2 2 2" xfId="16523"/>
    <cellStyle name="20% - Accent6 3 3 3 2 2 2 2 2 2" xfId="33370"/>
    <cellStyle name="20% - Accent6 3 3 3 2 2 2 2 3" xfId="25803"/>
    <cellStyle name="20% - Accent6 3 3 3 2 2 2 3" xfId="12740"/>
    <cellStyle name="20% - Accent6 3 3 3 2 2 2 3 2" xfId="29589"/>
    <cellStyle name="20% - Accent6 3 3 3 2 2 2 4" xfId="22022"/>
    <cellStyle name="20% - Accent6 3 3 3 2 2 3" xfId="6580"/>
    <cellStyle name="20% - Accent6 3 3 3 2 2 3 2" xfId="14639"/>
    <cellStyle name="20% - Accent6 3 3 3 2 2 3 2 2" xfId="31486"/>
    <cellStyle name="20% - Accent6 3 3 3 2 2 3 3" xfId="23919"/>
    <cellStyle name="20% - Accent6 3 3 3 2 2 4" xfId="10806"/>
    <cellStyle name="20% - Accent6 3 3 3 2 2 4 2" xfId="27705"/>
    <cellStyle name="20% - Accent6 3 3 3 2 2 5" xfId="9003"/>
    <cellStyle name="20% - Accent6 3 3 3 2 2 6" xfId="20137"/>
    <cellStyle name="20% - Accent6 3 3 3 2 3" xfId="3769"/>
    <cellStyle name="20% - Accent6 3 3 3 2 3 2" xfId="7552"/>
    <cellStyle name="20% - Accent6 3 3 3 2 3 2 2" xfId="15611"/>
    <cellStyle name="20% - Accent6 3 3 3 2 3 2 2 2" xfId="32458"/>
    <cellStyle name="20% - Accent6 3 3 3 2 3 2 3" xfId="24891"/>
    <cellStyle name="20% - Accent6 3 3 3 2 3 3" xfId="11828"/>
    <cellStyle name="20% - Accent6 3 3 3 2 3 3 2" xfId="28677"/>
    <cellStyle name="20% - Accent6 3 3 3 2 3 4" xfId="21110"/>
    <cellStyle name="20% - Accent6 3 3 3 2 4" xfId="5668"/>
    <cellStyle name="20% - Accent6 3 3 3 2 4 2" xfId="13727"/>
    <cellStyle name="20% - Accent6 3 3 3 2 4 2 2" xfId="30574"/>
    <cellStyle name="20% - Accent6 3 3 3 2 4 3" xfId="23007"/>
    <cellStyle name="20% - Accent6 3 3 3 2 5" xfId="9853"/>
    <cellStyle name="20% - Accent6 3 3 3 2 5 2" xfId="26793"/>
    <cellStyle name="20% - Accent6 3 3 3 2 6" xfId="9028"/>
    <cellStyle name="20% - Accent6 3 3 3 2 7" xfId="19225"/>
    <cellStyle name="20% - Accent6 3 3 3 3" xfId="2266"/>
    <cellStyle name="20% - Accent6 3 3 3 3 2" xfId="4230"/>
    <cellStyle name="20% - Accent6 3 3 3 3 2 2" xfId="8013"/>
    <cellStyle name="20% - Accent6 3 3 3 3 2 2 2" xfId="16072"/>
    <cellStyle name="20% - Accent6 3 3 3 3 2 2 2 2" xfId="32919"/>
    <cellStyle name="20% - Accent6 3 3 3 3 2 2 3" xfId="25352"/>
    <cellStyle name="20% - Accent6 3 3 3 3 2 3" xfId="12289"/>
    <cellStyle name="20% - Accent6 3 3 3 3 2 3 2" xfId="29138"/>
    <cellStyle name="20% - Accent6 3 3 3 3 2 4" xfId="21571"/>
    <cellStyle name="20% - Accent6 3 3 3 3 3" xfId="6129"/>
    <cellStyle name="20% - Accent6 3 3 3 3 3 2" xfId="14188"/>
    <cellStyle name="20% - Accent6 3 3 3 3 3 2 2" xfId="31035"/>
    <cellStyle name="20% - Accent6 3 3 3 3 3 3" xfId="23468"/>
    <cellStyle name="20% - Accent6 3 3 3 3 4" xfId="10354"/>
    <cellStyle name="20% - Accent6 3 3 3 3 4 2" xfId="27254"/>
    <cellStyle name="20% - Accent6 3 3 3 3 5" xfId="8957"/>
    <cellStyle name="20% - Accent6 3 3 3 3 6" xfId="19686"/>
    <cellStyle name="20% - Accent6 3 3 3 4" xfId="3318"/>
    <cellStyle name="20% - Accent6 3 3 3 4 2" xfId="7101"/>
    <cellStyle name="20% - Accent6 3 3 3 4 2 2" xfId="15160"/>
    <cellStyle name="20% - Accent6 3 3 3 4 2 2 2" xfId="32007"/>
    <cellStyle name="20% - Accent6 3 3 3 4 2 3" xfId="24440"/>
    <cellStyle name="20% - Accent6 3 3 3 4 3" xfId="11377"/>
    <cellStyle name="20% - Accent6 3 3 3 4 3 2" xfId="28226"/>
    <cellStyle name="20% - Accent6 3 3 3 4 4" xfId="20659"/>
    <cellStyle name="20% - Accent6 3 3 3 5" xfId="5217"/>
    <cellStyle name="20% - Accent6 3 3 3 5 2" xfId="13276"/>
    <cellStyle name="20% - Accent6 3 3 3 5 2 2" xfId="30123"/>
    <cellStyle name="20% - Accent6 3 3 3 5 3" xfId="22556"/>
    <cellStyle name="20% - Accent6 3 3 3 6" xfId="9378"/>
    <cellStyle name="20% - Accent6 3 3 3 6 2" xfId="26342"/>
    <cellStyle name="20% - Accent6 3 3 3 7" xfId="9111"/>
    <cellStyle name="20% - Accent6 3 3 3 8" xfId="18774"/>
    <cellStyle name="20% - Accent6 3 3 4" xfId="1502"/>
    <cellStyle name="20% - Accent6 3 3 4 2" xfId="2501"/>
    <cellStyle name="20% - Accent6 3 3 4 2 2" xfId="4463"/>
    <cellStyle name="20% - Accent6 3 3 4 2 2 2" xfId="8246"/>
    <cellStyle name="20% - Accent6 3 3 4 2 2 2 2" xfId="16305"/>
    <cellStyle name="20% - Accent6 3 3 4 2 2 2 2 2" xfId="33152"/>
    <cellStyle name="20% - Accent6 3 3 4 2 2 2 3" xfId="25585"/>
    <cellStyle name="20% - Accent6 3 3 4 2 2 3" xfId="12522"/>
    <cellStyle name="20% - Accent6 3 3 4 2 2 3 2" xfId="29371"/>
    <cellStyle name="20% - Accent6 3 3 4 2 2 4" xfId="21804"/>
    <cellStyle name="20% - Accent6 3 3 4 2 3" xfId="6362"/>
    <cellStyle name="20% - Accent6 3 3 4 2 3 2" xfId="14421"/>
    <cellStyle name="20% - Accent6 3 3 4 2 3 2 2" xfId="31268"/>
    <cellStyle name="20% - Accent6 3 3 4 2 3 3" xfId="23701"/>
    <cellStyle name="20% - Accent6 3 3 4 2 4" xfId="10588"/>
    <cellStyle name="20% - Accent6 3 3 4 2 4 2" xfId="27487"/>
    <cellStyle name="20% - Accent6 3 3 4 2 5" xfId="8869"/>
    <cellStyle name="20% - Accent6 3 3 4 2 6" xfId="19919"/>
    <cellStyle name="20% - Accent6 3 3 4 3" xfId="3551"/>
    <cellStyle name="20% - Accent6 3 3 4 3 2" xfId="7334"/>
    <cellStyle name="20% - Accent6 3 3 4 3 2 2" xfId="15393"/>
    <cellStyle name="20% - Accent6 3 3 4 3 2 2 2" xfId="32240"/>
    <cellStyle name="20% - Accent6 3 3 4 3 2 3" xfId="24673"/>
    <cellStyle name="20% - Accent6 3 3 4 3 3" xfId="11610"/>
    <cellStyle name="20% - Accent6 3 3 4 3 3 2" xfId="28459"/>
    <cellStyle name="20% - Accent6 3 3 4 3 4" xfId="20892"/>
    <cellStyle name="20% - Accent6 3 3 4 4" xfId="5450"/>
    <cellStyle name="20% - Accent6 3 3 4 4 2" xfId="13509"/>
    <cellStyle name="20% - Accent6 3 3 4 4 2 2" xfId="30356"/>
    <cellStyle name="20% - Accent6 3 3 4 4 3" xfId="22789"/>
    <cellStyle name="20% - Accent6 3 3 4 5" xfId="9635"/>
    <cellStyle name="20% - Accent6 3 3 4 5 2" xfId="26575"/>
    <cellStyle name="20% - Accent6 3 3 4 6" xfId="9112"/>
    <cellStyle name="20% - Accent6 3 3 4 7" xfId="19007"/>
    <cellStyle name="20% - Accent6 3 3 5" xfId="2031"/>
    <cellStyle name="20% - Accent6 3 3 5 2" xfId="4012"/>
    <cellStyle name="20% - Accent6 3 3 5 2 2" xfId="7795"/>
    <cellStyle name="20% - Accent6 3 3 5 2 2 2" xfId="15854"/>
    <cellStyle name="20% - Accent6 3 3 5 2 2 2 2" xfId="32701"/>
    <cellStyle name="20% - Accent6 3 3 5 2 2 3" xfId="25134"/>
    <cellStyle name="20% - Accent6 3 3 5 2 3" xfId="12071"/>
    <cellStyle name="20% - Accent6 3 3 5 2 3 2" xfId="28920"/>
    <cellStyle name="20% - Accent6 3 3 5 2 4" xfId="21353"/>
    <cellStyle name="20% - Accent6 3 3 5 3" xfId="5911"/>
    <cellStyle name="20% - Accent6 3 3 5 3 2" xfId="13970"/>
    <cellStyle name="20% - Accent6 3 3 5 3 2 2" xfId="30817"/>
    <cellStyle name="20% - Accent6 3 3 5 3 3" xfId="23250"/>
    <cellStyle name="20% - Accent6 3 3 5 4" xfId="10129"/>
    <cellStyle name="20% - Accent6 3 3 5 4 2" xfId="27036"/>
    <cellStyle name="20% - Accent6 3 3 5 5" xfId="11094"/>
    <cellStyle name="20% - Accent6 3 3 5 6" xfId="19468"/>
    <cellStyle name="20% - Accent6 3 3 6" xfId="3070"/>
    <cellStyle name="20% - Accent6 3 3 6 2" xfId="6883"/>
    <cellStyle name="20% - Accent6 3 3 6 2 2" xfId="14942"/>
    <cellStyle name="20% - Accent6 3 3 6 2 2 2" xfId="31789"/>
    <cellStyle name="20% - Accent6 3 3 6 2 3" xfId="24222"/>
    <cellStyle name="20% - Accent6 3 3 6 3" xfId="11133"/>
    <cellStyle name="20% - Accent6 3 3 6 3 2" xfId="28008"/>
    <cellStyle name="20% - Accent6 3 3 6 4" xfId="20441"/>
    <cellStyle name="20% - Accent6 3 3 7" xfId="4999"/>
    <cellStyle name="20% - Accent6 3 3 7 2" xfId="13058"/>
    <cellStyle name="20% - Accent6 3 3 7 2 2" xfId="29905"/>
    <cellStyle name="20% - Accent6 3 3 7 3" xfId="22338"/>
    <cellStyle name="20% - Accent6 3 3 8" xfId="9016"/>
    <cellStyle name="20% - Accent6 3 3 8 2" xfId="26124"/>
    <cellStyle name="20% - Accent6 3 3 9" xfId="10071"/>
    <cellStyle name="20% - Accent6 3 4" xfId="1019"/>
    <cellStyle name="20% - Accent6 3 4 2" xfId="1280"/>
    <cellStyle name="20% - Accent6 3 4 2 2" xfId="1776"/>
    <cellStyle name="20% - Accent6 3 4 2 2 2" xfId="2775"/>
    <cellStyle name="20% - Accent6 3 4 2 2 2 2" xfId="4737"/>
    <cellStyle name="20% - Accent6 3 4 2 2 2 2 2" xfId="8520"/>
    <cellStyle name="20% - Accent6 3 4 2 2 2 2 2 2" xfId="16579"/>
    <cellStyle name="20% - Accent6 3 4 2 2 2 2 2 2 2" xfId="33426"/>
    <cellStyle name="20% - Accent6 3 4 2 2 2 2 2 3" xfId="25859"/>
    <cellStyle name="20% - Accent6 3 4 2 2 2 2 3" xfId="12796"/>
    <cellStyle name="20% - Accent6 3 4 2 2 2 2 3 2" xfId="29645"/>
    <cellStyle name="20% - Accent6 3 4 2 2 2 2 4" xfId="22078"/>
    <cellStyle name="20% - Accent6 3 4 2 2 2 3" xfId="6636"/>
    <cellStyle name="20% - Accent6 3 4 2 2 2 3 2" xfId="14695"/>
    <cellStyle name="20% - Accent6 3 4 2 2 2 3 2 2" xfId="31542"/>
    <cellStyle name="20% - Accent6 3 4 2 2 2 3 3" xfId="23975"/>
    <cellStyle name="20% - Accent6 3 4 2 2 2 4" xfId="10862"/>
    <cellStyle name="20% - Accent6 3 4 2 2 2 4 2" xfId="27761"/>
    <cellStyle name="20% - Accent6 3 4 2 2 2 5" xfId="9137"/>
    <cellStyle name="20% - Accent6 3 4 2 2 2 6" xfId="20193"/>
    <cellStyle name="20% - Accent6 3 4 2 2 3" xfId="3825"/>
    <cellStyle name="20% - Accent6 3 4 2 2 3 2" xfId="7608"/>
    <cellStyle name="20% - Accent6 3 4 2 2 3 2 2" xfId="15667"/>
    <cellStyle name="20% - Accent6 3 4 2 2 3 2 2 2" xfId="32514"/>
    <cellStyle name="20% - Accent6 3 4 2 2 3 2 3" xfId="24947"/>
    <cellStyle name="20% - Accent6 3 4 2 2 3 3" xfId="11884"/>
    <cellStyle name="20% - Accent6 3 4 2 2 3 3 2" xfId="28733"/>
    <cellStyle name="20% - Accent6 3 4 2 2 3 4" xfId="21166"/>
    <cellStyle name="20% - Accent6 3 4 2 2 4" xfId="5724"/>
    <cellStyle name="20% - Accent6 3 4 2 2 4 2" xfId="13783"/>
    <cellStyle name="20% - Accent6 3 4 2 2 4 2 2" xfId="30630"/>
    <cellStyle name="20% - Accent6 3 4 2 2 4 3" xfId="23063"/>
    <cellStyle name="20% - Accent6 3 4 2 2 5" xfId="9909"/>
    <cellStyle name="20% - Accent6 3 4 2 2 5 2" xfId="26849"/>
    <cellStyle name="20% - Accent6 3 4 2 2 6" xfId="8868"/>
    <cellStyle name="20% - Accent6 3 4 2 2 7" xfId="19281"/>
    <cellStyle name="20% - Accent6 3 4 2 3" xfId="2322"/>
    <cellStyle name="20% - Accent6 3 4 2 3 2" xfId="4286"/>
    <cellStyle name="20% - Accent6 3 4 2 3 2 2" xfId="8069"/>
    <cellStyle name="20% - Accent6 3 4 2 3 2 2 2" xfId="16128"/>
    <cellStyle name="20% - Accent6 3 4 2 3 2 2 2 2" xfId="32975"/>
    <cellStyle name="20% - Accent6 3 4 2 3 2 2 3" xfId="25408"/>
    <cellStyle name="20% - Accent6 3 4 2 3 2 3" xfId="12345"/>
    <cellStyle name="20% - Accent6 3 4 2 3 2 3 2" xfId="29194"/>
    <cellStyle name="20% - Accent6 3 4 2 3 2 4" xfId="21627"/>
    <cellStyle name="20% - Accent6 3 4 2 3 3" xfId="6185"/>
    <cellStyle name="20% - Accent6 3 4 2 3 3 2" xfId="14244"/>
    <cellStyle name="20% - Accent6 3 4 2 3 3 2 2" xfId="31091"/>
    <cellStyle name="20% - Accent6 3 4 2 3 3 3" xfId="23524"/>
    <cellStyle name="20% - Accent6 3 4 2 3 4" xfId="10410"/>
    <cellStyle name="20% - Accent6 3 4 2 3 4 2" xfId="27310"/>
    <cellStyle name="20% - Accent6 3 4 2 3 5" xfId="9339"/>
    <cellStyle name="20% - Accent6 3 4 2 3 6" xfId="19742"/>
    <cellStyle name="20% - Accent6 3 4 2 4" xfId="3374"/>
    <cellStyle name="20% - Accent6 3 4 2 4 2" xfId="7157"/>
    <cellStyle name="20% - Accent6 3 4 2 4 2 2" xfId="15216"/>
    <cellStyle name="20% - Accent6 3 4 2 4 2 2 2" xfId="32063"/>
    <cellStyle name="20% - Accent6 3 4 2 4 2 3" xfId="24496"/>
    <cellStyle name="20% - Accent6 3 4 2 4 3" xfId="11433"/>
    <cellStyle name="20% - Accent6 3 4 2 4 3 2" xfId="28282"/>
    <cellStyle name="20% - Accent6 3 4 2 4 4" xfId="20715"/>
    <cellStyle name="20% - Accent6 3 4 2 5" xfId="5273"/>
    <cellStyle name="20% - Accent6 3 4 2 5 2" xfId="13332"/>
    <cellStyle name="20% - Accent6 3 4 2 5 2 2" xfId="30179"/>
    <cellStyle name="20% - Accent6 3 4 2 5 3" xfId="22612"/>
    <cellStyle name="20% - Accent6 3 4 2 6" xfId="9434"/>
    <cellStyle name="20% - Accent6 3 4 2 6 2" xfId="26398"/>
    <cellStyle name="20% - Accent6 3 4 2 7" xfId="10075"/>
    <cellStyle name="20% - Accent6 3 4 2 8" xfId="18830"/>
    <cellStyle name="20% - Accent6 3 4 3" xfId="1558"/>
    <cellStyle name="20% - Accent6 3 4 3 2" xfId="2557"/>
    <cellStyle name="20% - Accent6 3 4 3 2 2" xfId="4519"/>
    <cellStyle name="20% - Accent6 3 4 3 2 2 2" xfId="8302"/>
    <cellStyle name="20% - Accent6 3 4 3 2 2 2 2" xfId="16361"/>
    <cellStyle name="20% - Accent6 3 4 3 2 2 2 2 2" xfId="33208"/>
    <cellStyle name="20% - Accent6 3 4 3 2 2 2 3" xfId="25641"/>
    <cellStyle name="20% - Accent6 3 4 3 2 2 3" xfId="12578"/>
    <cellStyle name="20% - Accent6 3 4 3 2 2 3 2" xfId="29427"/>
    <cellStyle name="20% - Accent6 3 4 3 2 2 4" xfId="21860"/>
    <cellStyle name="20% - Accent6 3 4 3 2 3" xfId="6418"/>
    <cellStyle name="20% - Accent6 3 4 3 2 3 2" xfId="14477"/>
    <cellStyle name="20% - Accent6 3 4 3 2 3 2 2" xfId="31324"/>
    <cellStyle name="20% - Accent6 3 4 3 2 3 3" xfId="23757"/>
    <cellStyle name="20% - Accent6 3 4 3 2 4" xfId="10644"/>
    <cellStyle name="20% - Accent6 3 4 3 2 4 2" xfId="27543"/>
    <cellStyle name="20% - Accent6 3 4 3 2 5" xfId="9109"/>
    <cellStyle name="20% - Accent6 3 4 3 2 6" xfId="19975"/>
    <cellStyle name="20% - Accent6 3 4 3 3" xfId="3607"/>
    <cellStyle name="20% - Accent6 3 4 3 3 2" xfId="7390"/>
    <cellStyle name="20% - Accent6 3 4 3 3 2 2" xfId="15449"/>
    <cellStyle name="20% - Accent6 3 4 3 3 2 2 2" xfId="32296"/>
    <cellStyle name="20% - Accent6 3 4 3 3 2 3" xfId="24729"/>
    <cellStyle name="20% - Accent6 3 4 3 3 3" xfId="11666"/>
    <cellStyle name="20% - Accent6 3 4 3 3 3 2" xfId="28515"/>
    <cellStyle name="20% - Accent6 3 4 3 3 4" xfId="20948"/>
    <cellStyle name="20% - Accent6 3 4 3 4" xfId="5506"/>
    <cellStyle name="20% - Accent6 3 4 3 4 2" xfId="13565"/>
    <cellStyle name="20% - Accent6 3 4 3 4 2 2" xfId="30412"/>
    <cellStyle name="20% - Accent6 3 4 3 4 3" xfId="22845"/>
    <cellStyle name="20% - Accent6 3 4 3 5" xfId="9691"/>
    <cellStyle name="20% - Accent6 3 4 3 5 2" xfId="26631"/>
    <cellStyle name="20% - Accent6 3 4 3 6" xfId="9194"/>
    <cellStyle name="20% - Accent6 3 4 3 7" xfId="19063"/>
    <cellStyle name="20% - Accent6 3 4 4" xfId="2104"/>
    <cellStyle name="20% - Accent6 3 4 4 2" xfId="4068"/>
    <cellStyle name="20% - Accent6 3 4 4 2 2" xfId="7851"/>
    <cellStyle name="20% - Accent6 3 4 4 2 2 2" xfId="15910"/>
    <cellStyle name="20% - Accent6 3 4 4 2 2 2 2" xfId="32757"/>
    <cellStyle name="20% - Accent6 3 4 4 2 2 3" xfId="25190"/>
    <cellStyle name="20% - Accent6 3 4 4 2 3" xfId="12127"/>
    <cellStyle name="20% - Accent6 3 4 4 2 3 2" xfId="28976"/>
    <cellStyle name="20% - Accent6 3 4 4 2 4" xfId="21409"/>
    <cellStyle name="20% - Accent6 3 4 4 3" xfId="5967"/>
    <cellStyle name="20% - Accent6 3 4 4 3 2" xfId="14026"/>
    <cellStyle name="20% - Accent6 3 4 4 3 2 2" xfId="30873"/>
    <cellStyle name="20% - Accent6 3 4 4 3 3" xfId="23306"/>
    <cellStyle name="20% - Accent6 3 4 4 4" xfId="10192"/>
    <cellStyle name="20% - Accent6 3 4 4 4 2" xfId="27092"/>
    <cellStyle name="20% - Accent6 3 4 4 5" xfId="8994"/>
    <cellStyle name="20% - Accent6 3 4 4 6" xfId="19524"/>
    <cellStyle name="20% - Accent6 3 4 5" xfId="3156"/>
    <cellStyle name="20% - Accent6 3 4 5 2" xfId="6939"/>
    <cellStyle name="20% - Accent6 3 4 5 2 2" xfId="14998"/>
    <cellStyle name="20% - Accent6 3 4 5 2 2 2" xfId="31845"/>
    <cellStyle name="20% - Accent6 3 4 5 2 3" xfId="24278"/>
    <cellStyle name="20% - Accent6 3 4 5 3" xfId="11215"/>
    <cellStyle name="20% - Accent6 3 4 5 3 2" xfId="28064"/>
    <cellStyle name="20% - Accent6 3 4 5 4" xfId="20497"/>
    <cellStyle name="20% - Accent6 3 4 6" xfId="5055"/>
    <cellStyle name="20% - Accent6 3 4 6 2" xfId="13114"/>
    <cellStyle name="20% - Accent6 3 4 6 2 2" xfId="29961"/>
    <cellStyle name="20% - Accent6 3 4 6 3" xfId="22394"/>
    <cellStyle name="20% - Accent6 3 4 7" xfId="9199"/>
    <cellStyle name="20% - Accent6 3 4 7 2" xfId="26180"/>
    <cellStyle name="20% - Accent6 3 4 8" xfId="10099"/>
    <cellStyle name="20% - Accent6 3 4 9" xfId="18612"/>
    <cellStyle name="20% - Accent6 3 5" xfId="1188"/>
    <cellStyle name="20% - Accent6 3 5 2" xfId="1684"/>
    <cellStyle name="20% - Accent6 3 5 2 2" xfId="2683"/>
    <cellStyle name="20% - Accent6 3 5 2 2 2" xfId="4645"/>
    <cellStyle name="20% - Accent6 3 5 2 2 2 2" xfId="8428"/>
    <cellStyle name="20% - Accent6 3 5 2 2 2 2 2" xfId="16487"/>
    <cellStyle name="20% - Accent6 3 5 2 2 2 2 2 2" xfId="33334"/>
    <cellStyle name="20% - Accent6 3 5 2 2 2 2 3" xfId="25767"/>
    <cellStyle name="20% - Accent6 3 5 2 2 2 3" xfId="12704"/>
    <cellStyle name="20% - Accent6 3 5 2 2 2 3 2" xfId="29553"/>
    <cellStyle name="20% - Accent6 3 5 2 2 2 4" xfId="21986"/>
    <cellStyle name="20% - Accent6 3 5 2 2 3" xfId="6544"/>
    <cellStyle name="20% - Accent6 3 5 2 2 3 2" xfId="14603"/>
    <cellStyle name="20% - Accent6 3 5 2 2 3 2 2" xfId="31450"/>
    <cellStyle name="20% - Accent6 3 5 2 2 3 3" xfId="23883"/>
    <cellStyle name="20% - Accent6 3 5 2 2 4" xfId="10770"/>
    <cellStyle name="20% - Accent6 3 5 2 2 4 2" xfId="27669"/>
    <cellStyle name="20% - Accent6 3 5 2 2 5" xfId="9135"/>
    <cellStyle name="20% - Accent6 3 5 2 2 6" xfId="20101"/>
    <cellStyle name="20% - Accent6 3 5 2 3" xfId="3733"/>
    <cellStyle name="20% - Accent6 3 5 2 3 2" xfId="7516"/>
    <cellStyle name="20% - Accent6 3 5 2 3 2 2" xfId="15575"/>
    <cellStyle name="20% - Accent6 3 5 2 3 2 2 2" xfId="32422"/>
    <cellStyle name="20% - Accent6 3 5 2 3 2 3" xfId="24855"/>
    <cellStyle name="20% - Accent6 3 5 2 3 3" xfId="11792"/>
    <cellStyle name="20% - Accent6 3 5 2 3 3 2" xfId="28641"/>
    <cellStyle name="20% - Accent6 3 5 2 3 4" xfId="21074"/>
    <cellStyle name="20% - Accent6 3 5 2 4" xfId="5632"/>
    <cellStyle name="20% - Accent6 3 5 2 4 2" xfId="13691"/>
    <cellStyle name="20% - Accent6 3 5 2 4 2 2" xfId="30538"/>
    <cellStyle name="20% - Accent6 3 5 2 4 3" xfId="22971"/>
    <cellStyle name="20% - Accent6 3 5 2 5" xfId="9817"/>
    <cellStyle name="20% - Accent6 3 5 2 5 2" xfId="26757"/>
    <cellStyle name="20% - Accent6 3 5 2 6" xfId="8956"/>
    <cellStyle name="20% - Accent6 3 5 2 7" xfId="19189"/>
    <cellStyle name="20% - Accent6 3 5 3" xfId="2230"/>
    <cellStyle name="20% - Accent6 3 5 3 2" xfId="4194"/>
    <cellStyle name="20% - Accent6 3 5 3 2 2" xfId="7977"/>
    <cellStyle name="20% - Accent6 3 5 3 2 2 2" xfId="16036"/>
    <cellStyle name="20% - Accent6 3 5 3 2 2 2 2" xfId="32883"/>
    <cellStyle name="20% - Accent6 3 5 3 2 2 3" xfId="25316"/>
    <cellStyle name="20% - Accent6 3 5 3 2 3" xfId="12253"/>
    <cellStyle name="20% - Accent6 3 5 3 2 3 2" xfId="29102"/>
    <cellStyle name="20% - Accent6 3 5 3 2 4" xfId="21535"/>
    <cellStyle name="20% - Accent6 3 5 3 3" xfId="6093"/>
    <cellStyle name="20% - Accent6 3 5 3 3 2" xfId="14152"/>
    <cellStyle name="20% - Accent6 3 5 3 3 2 2" xfId="30999"/>
    <cellStyle name="20% - Accent6 3 5 3 3 3" xfId="23432"/>
    <cellStyle name="20% - Accent6 3 5 3 4" xfId="10318"/>
    <cellStyle name="20% - Accent6 3 5 3 4 2" xfId="27218"/>
    <cellStyle name="20% - Accent6 3 5 3 5" xfId="8919"/>
    <cellStyle name="20% - Accent6 3 5 3 6" xfId="19650"/>
    <cellStyle name="20% - Accent6 3 5 4" xfId="3282"/>
    <cellStyle name="20% - Accent6 3 5 4 2" xfId="7065"/>
    <cellStyle name="20% - Accent6 3 5 4 2 2" xfId="15124"/>
    <cellStyle name="20% - Accent6 3 5 4 2 2 2" xfId="31971"/>
    <cellStyle name="20% - Accent6 3 5 4 2 3" xfId="24404"/>
    <cellStyle name="20% - Accent6 3 5 4 3" xfId="11341"/>
    <cellStyle name="20% - Accent6 3 5 4 3 2" xfId="28190"/>
    <cellStyle name="20% - Accent6 3 5 4 4" xfId="20623"/>
    <cellStyle name="20% - Accent6 3 5 5" xfId="5181"/>
    <cellStyle name="20% - Accent6 3 5 5 2" xfId="13240"/>
    <cellStyle name="20% - Accent6 3 5 5 2 2" xfId="30087"/>
    <cellStyle name="20% - Accent6 3 5 5 3" xfId="22520"/>
    <cellStyle name="20% - Accent6 3 5 6" xfId="9342"/>
    <cellStyle name="20% - Accent6 3 5 6 2" xfId="26306"/>
    <cellStyle name="20% - Accent6 3 5 7" xfId="9002"/>
    <cellStyle name="20% - Accent6 3 5 8" xfId="18738"/>
    <cellStyle name="20% - Accent6 3 6" xfId="1466"/>
    <cellStyle name="20% - Accent6 3 6 2" xfId="2465"/>
    <cellStyle name="20% - Accent6 3 6 2 2" xfId="4427"/>
    <cellStyle name="20% - Accent6 3 6 2 2 2" xfId="8210"/>
    <cellStyle name="20% - Accent6 3 6 2 2 2 2" xfId="16269"/>
    <cellStyle name="20% - Accent6 3 6 2 2 2 2 2" xfId="33116"/>
    <cellStyle name="20% - Accent6 3 6 2 2 2 3" xfId="25549"/>
    <cellStyle name="20% - Accent6 3 6 2 2 3" xfId="12486"/>
    <cellStyle name="20% - Accent6 3 6 2 2 3 2" xfId="29335"/>
    <cellStyle name="20% - Accent6 3 6 2 2 4" xfId="21768"/>
    <cellStyle name="20% - Accent6 3 6 2 3" xfId="6326"/>
    <cellStyle name="20% - Accent6 3 6 2 3 2" xfId="14385"/>
    <cellStyle name="20% - Accent6 3 6 2 3 2 2" xfId="31232"/>
    <cellStyle name="20% - Accent6 3 6 2 3 3" xfId="23665"/>
    <cellStyle name="20% - Accent6 3 6 2 4" xfId="10552"/>
    <cellStyle name="20% - Accent6 3 6 2 4 2" xfId="27451"/>
    <cellStyle name="20% - Accent6 3 6 2 5" xfId="8920"/>
    <cellStyle name="20% - Accent6 3 6 2 6" xfId="19883"/>
    <cellStyle name="20% - Accent6 3 6 3" xfId="3515"/>
    <cellStyle name="20% - Accent6 3 6 3 2" xfId="7298"/>
    <cellStyle name="20% - Accent6 3 6 3 2 2" xfId="15357"/>
    <cellStyle name="20% - Accent6 3 6 3 2 2 2" xfId="32204"/>
    <cellStyle name="20% - Accent6 3 6 3 2 3" xfId="24637"/>
    <cellStyle name="20% - Accent6 3 6 3 3" xfId="11574"/>
    <cellStyle name="20% - Accent6 3 6 3 3 2" xfId="28423"/>
    <cellStyle name="20% - Accent6 3 6 3 4" xfId="20856"/>
    <cellStyle name="20% - Accent6 3 6 4" xfId="5414"/>
    <cellStyle name="20% - Accent6 3 6 4 2" xfId="13473"/>
    <cellStyle name="20% - Accent6 3 6 4 2 2" xfId="30320"/>
    <cellStyle name="20% - Accent6 3 6 4 3" xfId="22753"/>
    <cellStyle name="20% - Accent6 3 6 5" xfId="9599"/>
    <cellStyle name="20% - Accent6 3 6 5 2" xfId="26539"/>
    <cellStyle name="20% - Accent6 3 6 6" xfId="9110"/>
    <cellStyle name="20% - Accent6 3 6 7" xfId="18971"/>
    <cellStyle name="20% - Accent6 3 7" xfId="1989"/>
    <cellStyle name="20% - Accent6 3 7 2" xfId="3976"/>
    <cellStyle name="20% - Accent6 3 7 2 2" xfId="7759"/>
    <cellStyle name="20% - Accent6 3 7 2 2 2" xfId="15818"/>
    <cellStyle name="20% - Accent6 3 7 2 2 2 2" xfId="32665"/>
    <cellStyle name="20% - Accent6 3 7 2 2 3" xfId="25098"/>
    <cellStyle name="20% - Accent6 3 7 2 3" xfId="12035"/>
    <cellStyle name="20% - Accent6 3 7 2 3 2" xfId="28884"/>
    <cellStyle name="20% - Accent6 3 7 2 4" xfId="21317"/>
    <cellStyle name="20% - Accent6 3 7 3" xfId="5875"/>
    <cellStyle name="20% - Accent6 3 7 3 2" xfId="13934"/>
    <cellStyle name="20% - Accent6 3 7 3 2 2" xfId="30781"/>
    <cellStyle name="20% - Accent6 3 7 3 3" xfId="23214"/>
    <cellStyle name="20% - Accent6 3 7 4" xfId="10088"/>
    <cellStyle name="20% - Accent6 3 7 4 2" xfId="27000"/>
    <cellStyle name="20% - Accent6 3 7 5" xfId="8867"/>
    <cellStyle name="20% - Accent6 3 7 6" xfId="19432"/>
    <cellStyle name="20% - Accent6 3 8" xfId="3034"/>
    <cellStyle name="20% - Accent6 3 8 2" xfId="6847"/>
    <cellStyle name="20% - Accent6 3 8 2 2" xfId="14906"/>
    <cellStyle name="20% - Accent6 3 8 2 2 2" xfId="31753"/>
    <cellStyle name="20% - Accent6 3 8 2 3" xfId="24186"/>
    <cellStyle name="20% - Accent6 3 8 3" xfId="11097"/>
    <cellStyle name="20% - Accent6 3 8 3 2" xfId="27972"/>
    <cellStyle name="20% - Accent6 3 8 4" xfId="20405"/>
    <cellStyle name="20% - Accent6 3 9" xfId="4963"/>
    <cellStyle name="20% - Accent6 3 9 2" xfId="13022"/>
    <cellStyle name="20% - Accent6 3 9 2 2" xfId="29869"/>
    <cellStyle name="20% - Accent6 3 9 3" xfId="22302"/>
    <cellStyle name="20% - Accent6 4" xfId="576"/>
    <cellStyle name="20% - Accent6 4 10" xfId="11093"/>
    <cellStyle name="20% - Accent6 4 11" xfId="18528"/>
    <cellStyle name="20% - Accent6 4 12" xfId="33993"/>
    <cellStyle name="20% - Accent6 4 2" xfId="728"/>
    <cellStyle name="20% - Accent6 4 2 10" xfId="18565"/>
    <cellStyle name="20% - Accent6 4 2 11" xfId="33994"/>
    <cellStyle name="20% - Accent6 4 2 2" xfId="1065"/>
    <cellStyle name="20% - Accent6 4 2 2 2" xfId="1326"/>
    <cellStyle name="20% - Accent6 4 2 2 2 2" xfId="1822"/>
    <cellStyle name="20% - Accent6 4 2 2 2 2 2" xfId="2821"/>
    <cellStyle name="20% - Accent6 4 2 2 2 2 2 2" xfId="4783"/>
    <cellStyle name="20% - Accent6 4 2 2 2 2 2 2 2" xfId="8566"/>
    <cellStyle name="20% - Accent6 4 2 2 2 2 2 2 2 2" xfId="16625"/>
    <cellStyle name="20% - Accent6 4 2 2 2 2 2 2 2 2 2" xfId="33472"/>
    <cellStyle name="20% - Accent6 4 2 2 2 2 2 2 2 3" xfId="25905"/>
    <cellStyle name="20% - Accent6 4 2 2 2 2 2 2 3" xfId="12842"/>
    <cellStyle name="20% - Accent6 4 2 2 2 2 2 2 3 2" xfId="29691"/>
    <cellStyle name="20% - Accent6 4 2 2 2 2 2 2 4" xfId="22124"/>
    <cellStyle name="20% - Accent6 4 2 2 2 2 2 3" xfId="6682"/>
    <cellStyle name="20% - Accent6 4 2 2 2 2 2 3 2" xfId="14741"/>
    <cellStyle name="20% - Accent6 4 2 2 2 2 2 3 2 2" xfId="31588"/>
    <cellStyle name="20% - Accent6 4 2 2 2 2 2 3 3" xfId="24021"/>
    <cellStyle name="20% - Accent6 4 2 2 2 2 2 4" xfId="10908"/>
    <cellStyle name="20% - Accent6 4 2 2 2 2 2 4 2" xfId="27807"/>
    <cellStyle name="20% - Accent6 4 2 2 2 2 2 5" xfId="8865"/>
    <cellStyle name="20% - Accent6 4 2 2 2 2 2 6" xfId="20239"/>
    <cellStyle name="20% - Accent6 4 2 2 2 2 3" xfId="3871"/>
    <cellStyle name="20% - Accent6 4 2 2 2 2 3 2" xfId="7654"/>
    <cellStyle name="20% - Accent6 4 2 2 2 2 3 2 2" xfId="15713"/>
    <cellStyle name="20% - Accent6 4 2 2 2 2 3 2 2 2" xfId="32560"/>
    <cellStyle name="20% - Accent6 4 2 2 2 2 3 2 3" xfId="24993"/>
    <cellStyle name="20% - Accent6 4 2 2 2 2 3 3" xfId="11930"/>
    <cellStyle name="20% - Accent6 4 2 2 2 2 3 3 2" xfId="28779"/>
    <cellStyle name="20% - Accent6 4 2 2 2 2 3 4" xfId="21212"/>
    <cellStyle name="20% - Accent6 4 2 2 2 2 4" xfId="5770"/>
    <cellStyle name="20% - Accent6 4 2 2 2 2 4 2" xfId="13829"/>
    <cellStyle name="20% - Accent6 4 2 2 2 2 4 2 2" xfId="30676"/>
    <cellStyle name="20% - Accent6 4 2 2 2 2 4 3" xfId="23109"/>
    <cellStyle name="20% - Accent6 4 2 2 2 2 5" xfId="9955"/>
    <cellStyle name="20% - Accent6 4 2 2 2 2 5 2" xfId="26895"/>
    <cellStyle name="20% - Accent6 4 2 2 2 2 6" xfId="8866"/>
    <cellStyle name="20% - Accent6 4 2 2 2 2 7" xfId="19327"/>
    <cellStyle name="20% - Accent6 4 2 2 2 3" xfId="2368"/>
    <cellStyle name="20% - Accent6 4 2 2 2 3 2" xfId="4332"/>
    <cellStyle name="20% - Accent6 4 2 2 2 3 2 2" xfId="8115"/>
    <cellStyle name="20% - Accent6 4 2 2 2 3 2 2 2" xfId="16174"/>
    <cellStyle name="20% - Accent6 4 2 2 2 3 2 2 2 2" xfId="33021"/>
    <cellStyle name="20% - Accent6 4 2 2 2 3 2 2 3" xfId="25454"/>
    <cellStyle name="20% - Accent6 4 2 2 2 3 2 3" xfId="12391"/>
    <cellStyle name="20% - Accent6 4 2 2 2 3 2 3 2" xfId="29240"/>
    <cellStyle name="20% - Accent6 4 2 2 2 3 2 4" xfId="21673"/>
    <cellStyle name="20% - Accent6 4 2 2 2 3 3" xfId="6231"/>
    <cellStyle name="20% - Accent6 4 2 2 2 3 3 2" xfId="14290"/>
    <cellStyle name="20% - Accent6 4 2 2 2 3 3 2 2" xfId="31137"/>
    <cellStyle name="20% - Accent6 4 2 2 2 3 3 3" xfId="23570"/>
    <cellStyle name="20% - Accent6 4 2 2 2 3 4" xfId="10456"/>
    <cellStyle name="20% - Accent6 4 2 2 2 3 4 2" xfId="27356"/>
    <cellStyle name="20% - Accent6 4 2 2 2 3 5" xfId="9123"/>
    <cellStyle name="20% - Accent6 4 2 2 2 3 6" xfId="19788"/>
    <cellStyle name="20% - Accent6 4 2 2 2 4" xfId="3420"/>
    <cellStyle name="20% - Accent6 4 2 2 2 4 2" xfId="7203"/>
    <cellStyle name="20% - Accent6 4 2 2 2 4 2 2" xfId="15262"/>
    <cellStyle name="20% - Accent6 4 2 2 2 4 2 2 2" xfId="32109"/>
    <cellStyle name="20% - Accent6 4 2 2 2 4 2 3" xfId="24542"/>
    <cellStyle name="20% - Accent6 4 2 2 2 4 3" xfId="11479"/>
    <cellStyle name="20% - Accent6 4 2 2 2 4 3 2" xfId="28328"/>
    <cellStyle name="20% - Accent6 4 2 2 2 4 4" xfId="20761"/>
    <cellStyle name="20% - Accent6 4 2 2 2 5" xfId="5319"/>
    <cellStyle name="20% - Accent6 4 2 2 2 5 2" xfId="13378"/>
    <cellStyle name="20% - Accent6 4 2 2 2 5 2 2" xfId="30225"/>
    <cellStyle name="20% - Accent6 4 2 2 2 5 3" xfId="22658"/>
    <cellStyle name="20% - Accent6 4 2 2 2 6" xfId="9480"/>
    <cellStyle name="20% - Accent6 4 2 2 2 6 2" xfId="26444"/>
    <cellStyle name="20% - Accent6 4 2 2 2 7" xfId="9595"/>
    <cellStyle name="20% - Accent6 4 2 2 2 8" xfId="18876"/>
    <cellStyle name="20% - Accent6 4 2 2 3" xfId="1604"/>
    <cellStyle name="20% - Accent6 4 2 2 3 2" xfId="2603"/>
    <cellStyle name="20% - Accent6 4 2 2 3 2 2" xfId="4565"/>
    <cellStyle name="20% - Accent6 4 2 2 3 2 2 2" xfId="8348"/>
    <cellStyle name="20% - Accent6 4 2 2 3 2 2 2 2" xfId="16407"/>
    <cellStyle name="20% - Accent6 4 2 2 3 2 2 2 2 2" xfId="33254"/>
    <cellStyle name="20% - Accent6 4 2 2 3 2 2 2 3" xfId="25687"/>
    <cellStyle name="20% - Accent6 4 2 2 3 2 2 3" xfId="12624"/>
    <cellStyle name="20% - Accent6 4 2 2 3 2 2 3 2" xfId="29473"/>
    <cellStyle name="20% - Accent6 4 2 2 3 2 2 4" xfId="21906"/>
    <cellStyle name="20% - Accent6 4 2 2 3 2 3" xfId="6464"/>
    <cellStyle name="20% - Accent6 4 2 2 3 2 3 2" xfId="14523"/>
    <cellStyle name="20% - Accent6 4 2 2 3 2 3 2 2" xfId="31370"/>
    <cellStyle name="20% - Accent6 4 2 2 3 2 3 3" xfId="23803"/>
    <cellStyle name="20% - Accent6 4 2 2 3 2 4" xfId="10690"/>
    <cellStyle name="20% - Accent6 4 2 2 3 2 4 2" xfId="27589"/>
    <cellStyle name="20% - Accent6 4 2 2 3 2 5" xfId="8864"/>
    <cellStyle name="20% - Accent6 4 2 2 3 2 6" xfId="20021"/>
    <cellStyle name="20% - Accent6 4 2 2 3 3" xfId="3653"/>
    <cellStyle name="20% - Accent6 4 2 2 3 3 2" xfId="7436"/>
    <cellStyle name="20% - Accent6 4 2 2 3 3 2 2" xfId="15495"/>
    <cellStyle name="20% - Accent6 4 2 2 3 3 2 2 2" xfId="32342"/>
    <cellStyle name="20% - Accent6 4 2 2 3 3 2 3" xfId="24775"/>
    <cellStyle name="20% - Accent6 4 2 2 3 3 3" xfId="11712"/>
    <cellStyle name="20% - Accent6 4 2 2 3 3 3 2" xfId="28561"/>
    <cellStyle name="20% - Accent6 4 2 2 3 3 4" xfId="20994"/>
    <cellStyle name="20% - Accent6 4 2 2 3 4" xfId="5552"/>
    <cellStyle name="20% - Accent6 4 2 2 3 4 2" xfId="13611"/>
    <cellStyle name="20% - Accent6 4 2 2 3 4 2 2" xfId="30458"/>
    <cellStyle name="20% - Accent6 4 2 2 3 4 3" xfId="22891"/>
    <cellStyle name="20% - Accent6 4 2 2 3 5" xfId="9737"/>
    <cellStyle name="20% - Accent6 4 2 2 3 5 2" xfId="26677"/>
    <cellStyle name="20% - Accent6 4 2 2 3 6" xfId="8918"/>
    <cellStyle name="20% - Accent6 4 2 2 3 7" xfId="19109"/>
    <cellStyle name="20% - Accent6 4 2 2 4" xfId="2150"/>
    <cellStyle name="20% - Accent6 4 2 2 4 2" xfId="4114"/>
    <cellStyle name="20% - Accent6 4 2 2 4 2 2" xfId="7897"/>
    <cellStyle name="20% - Accent6 4 2 2 4 2 2 2" xfId="15956"/>
    <cellStyle name="20% - Accent6 4 2 2 4 2 2 2 2" xfId="32803"/>
    <cellStyle name="20% - Accent6 4 2 2 4 2 2 3" xfId="25236"/>
    <cellStyle name="20% - Accent6 4 2 2 4 2 3" xfId="12173"/>
    <cellStyle name="20% - Accent6 4 2 2 4 2 3 2" xfId="29022"/>
    <cellStyle name="20% - Accent6 4 2 2 4 2 4" xfId="21455"/>
    <cellStyle name="20% - Accent6 4 2 2 4 3" xfId="6013"/>
    <cellStyle name="20% - Accent6 4 2 2 4 3 2" xfId="14072"/>
    <cellStyle name="20% - Accent6 4 2 2 4 3 2 2" xfId="30919"/>
    <cellStyle name="20% - Accent6 4 2 2 4 3 3" xfId="23352"/>
    <cellStyle name="20% - Accent6 4 2 2 4 4" xfId="10238"/>
    <cellStyle name="20% - Accent6 4 2 2 4 4 2" xfId="27138"/>
    <cellStyle name="20% - Accent6 4 2 2 4 5" xfId="8863"/>
    <cellStyle name="20% - Accent6 4 2 2 4 6" xfId="19570"/>
    <cellStyle name="20% - Accent6 4 2 2 5" xfId="3202"/>
    <cellStyle name="20% - Accent6 4 2 2 5 2" xfId="6985"/>
    <cellStyle name="20% - Accent6 4 2 2 5 2 2" xfId="15044"/>
    <cellStyle name="20% - Accent6 4 2 2 5 2 2 2" xfId="31891"/>
    <cellStyle name="20% - Accent6 4 2 2 5 2 3" xfId="24324"/>
    <cellStyle name="20% - Accent6 4 2 2 5 3" xfId="11261"/>
    <cellStyle name="20% - Accent6 4 2 2 5 3 2" xfId="28110"/>
    <cellStyle name="20% - Accent6 4 2 2 5 4" xfId="20543"/>
    <cellStyle name="20% - Accent6 4 2 2 6" xfId="5101"/>
    <cellStyle name="20% - Accent6 4 2 2 6 2" xfId="13160"/>
    <cellStyle name="20% - Accent6 4 2 2 6 2 2" xfId="30007"/>
    <cellStyle name="20% - Accent6 4 2 2 6 3" xfId="22440"/>
    <cellStyle name="20% - Accent6 4 2 2 7" xfId="9245"/>
    <cellStyle name="20% - Accent6 4 2 2 7 2" xfId="26226"/>
    <cellStyle name="20% - Accent6 4 2 2 8" xfId="10074"/>
    <cellStyle name="20% - Accent6 4 2 2 9" xfId="18658"/>
    <cellStyle name="20% - Accent6 4 2 3" xfId="1234"/>
    <cellStyle name="20% - Accent6 4 2 3 2" xfId="1730"/>
    <cellStyle name="20% - Accent6 4 2 3 2 2" xfId="2729"/>
    <cellStyle name="20% - Accent6 4 2 3 2 2 2" xfId="4691"/>
    <cellStyle name="20% - Accent6 4 2 3 2 2 2 2" xfId="8474"/>
    <cellStyle name="20% - Accent6 4 2 3 2 2 2 2 2" xfId="16533"/>
    <cellStyle name="20% - Accent6 4 2 3 2 2 2 2 2 2" xfId="33380"/>
    <cellStyle name="20% - Accent6 4 2 3 2 2 2 2 3" xfId="25813"/>
    <cellStyle name="20% - Accent6 4 2 3 2 2 2 3" xfId="12750"/>
    <cellStyle name="20% - Accent6 4 2 3 2 2 2 3 2" xfId="29599"/>
    <cellStyle name="20% - Accent6 4 2 3 2 2 2 4" xfId="22032"/>
    <cellStyle name="20% - Accent6 4 2 3 2 2 3" xfId="6590"/>
    <cellStyle name="20% - Accent6 4 2 3 2 2 3 2" xfId="14649"/>
    <cellStyle name="20% - Accent6 4 2 3 2 2 3 2 2" xfId="31496"/>
    <cellStyle name="20% - Accent6 4 2 3 2 2 3 3" xfId="23929"/>
    <cellStyle name="20% - Accent6 4 2 3 2 2 4" xfId="10816"/>
    <cellStyle name="20% - Accent6 4 2 3 2 2 4 2" xfId="27715"/>
    <cellStyle name="20% - Accent6 4 2 3 2 2 5" xfId="8861"/>
    <cellStyle name="20% - Accent6 4 2 3 2 2 6" xfId="20147"/>
    <cellStyle name="20% - Accent6 4 2 3 2 3" xfId="3779"/>
    <cellStyle name="20% - Accent6 4 2 3 2 3 2" xfId="7562"/>
    <cellStyle name="20% - Accent6 4 2 3 2 3 2 2" xfId="15621"/>
    <cellStyle name="20% - Accent6 4 2 3 2 3 2 2 2" xfId="32468"/>
    <cellStyle name="20% - Accent6 4 2 3 2 3 2 3" xfId="24901"/>
    <cellStyle name="20% - Accent6 4 2 3 2 3 3" xfId="11838"/>
    <cellStyle name="20% - Accent6 4 2 3 2 3 3 2" xfId="28687"/>
    <cellStyle name="20% - Accent6 4 2 3 2 3 4" xfId="21120"/>
    <cellStyle name="20% - Accent6 4 2 3 2 4" xfId="5678"/>
    <cellStyle name="20% - Accent6 4 2 3 2 4 2" xfId="13737"/>
    <cellStyle name="20% - Accent6 4 2 3 2 4 2 2" xfId="30584"/>
    <cellStyle name="20% - Accent6 4 2 3 2 4 3" xfId="23017"/>
    <cellStyle name="20% - Accent6 4 2 3 2 5" xfId="9863"/>
    <cellStyle name="20% - Accent6 4 2 3 2 5 2" xfId="26803"/>
    <cellStyle name="20% - Accent6 4 2 3 2 6" xfId="8862"/>
    <cellStyle name="20% - Accent6 4 2 3 2 7" xfId="19235"/>
    <cellStyle name="20% - Accent6 4 2 3 3" xfId="2276"/>
    <cellStyle name="20% - Accent6 4 2 3 3 2" xfId="4240"/>
    <cellStyle name="20% - Accent6 4 2 3 3 2 2" xfId="8023"/>
    <cellStyle name="20% - Accent6 4 2 3 3 2 2 2" xfId="16082"/>
    <cellStyle name="20% - Accent6 4 2 3 3 2 2 2 2" xfId="32929"/>
    <cellStyle name="20% - Accent6 4 2 3 3 2 2 3" xfId="25362"/>
    <cellStyle name="20% - Accent6 4 2 3 3 2 3" xfId="12299"/>
    <cellStyle name="20% - Accent6 4 2 3 3 2 3 2" xfId="29148"/>
    <cellStyle name="20% - Accent6 4 2 3 3 2 4" xfId="21581"/>
    <cellStyle name="20% - Accent6 4 2 3 3 3" xfId="6139"/>
    <cellStyle name="20% - Accent6 4 2 3 3 3 2" xfId="14198"/>
    <cellStyle name="20% - Accent6 4 2 3 3 3 2 2" xfId="31045"/>
    <cellStyle name="20% - Accent6 4 2 3 3 3 3" xfId="23478"/>
    <cellStyle name="20% - Accent6 4 2 3 3 4" xfId="10364"/>
    <cellStyle name="20% - Accent6 4 2 3 3 4 2" xfId="27264"/>
    <cellStyle name="20% - Accent6 4 2 3 3 5" xfId="8860"/>
    <cellStyle name="20% - Accent6 4 2 3 3 6" xfId="19696"/>
    <cellStyle name="20% - Accent6 4 2 3 4" xfId="3328"/>
    <cellStyle name="20% - Accent6 4 2 3 4 2" xfId="7111"/>
    <cellStyle name="20% - Accent6 4 2 3 4 2 2" xfId="15170"/>
    <cellStyle name="20% - Accent6 4 2 3 4 2 2 2" xfId="32017"/>
    <cellStyle name="20% - Accent6 4 2 3 4 2 3" xfId="24450"/>
    <cellStyle name="20% - Accent6 4 2 3 4 3" xfId="11387"/>
    <cellStyle name="20% - Accent6 4 2 3 4 3 2" xfId="28236"/>
    <cellStyle name="20% - Accent6 4 2 3 4 4" xfId="20669"/>
    <cellStyle name="20% - Accent6 4 2 3 5" xfId="5227"/>
    <cellStyle name="20% - Accent6 4 2 3 5 2" xfId="13286"/>
    <cellStyle name="20% - Accent6 4 2 3 5 2 2" xfId="30133"/>
    <cellStyle name="20% - Accent6 4 2 3 5 3" xfId="22566"/>
    <cellStyle name="20% - Accent6 4 2 3 6" xfId="9388"/>
    <cellStyle name="20% - Accent6 4 2 3 6 2" xfId="26352"/>
    <cellStyle name="20% - Accent6 4 2 3 7" xfId="9055"/>
    <cellStyle name="20% - Accent6 4 2 3 8" xfId="18784"/>
    <cellStyle name="20% - Accent6 4 2 4" xfId="1512"/>
    <cellStyle name="20% - Accent6 4 2 4 2" xfId="2511"/>
    <cellStyle name="20% - Accent6 4 2 4 2 2" xfId="4473"/>
    <cellStyle name="20% - Accent6 4 2 4 2 2 2" xfId="8256"/>
    <cellStyle name="20% - Accent6 4 2 4 2 2 2 2" xfId="16315"/>
    <cellStyle name="20% - Accent6 4 2 4 2 2 2 2 2" xfId="33162"/>
    <cellStyle name="20% - Accent6 4 2 4 2 2 2 3" xfId="25595"/>
    <cellStyle name="20% - Accent6 4 2 4 2 2 3" xfId="12532"/>
    <cellStyle name="20% - Accent6 4 2 4 2 2 3 2" xfId="29381"/>
    <cellStyle name="20% - Accent6 4 2 4 2 2 4" xfId="21814"/>
    <cellStyle name="20% - Accent6 4 2 4 2 3" xfId="6372"/>
    <cellStyle name="20% - Accent6 4 2 4 2 3 2" xfId="14431"/>
    <cellStyle name="20% - Accent6 4 2 4 2 3 2 2" xfId="31278"/>
    <cellStyle name="20% - Accent6 4 2 4 2 3 3" xfId="23711"/>
    <cellStyle name="20% - Accent6 4 2 4 2 4" xfId="10598"/>
    <cellStyle name="20% - Accent6 4 2 4 2 4 2" xfId="27497"/>
    <cellStyle name="20% - Accent6 4 2 4 2 5" xfId="8894"/>
    <cellStyle name="20% - Accent6 4 2 4 2 6" xfId="19929"/>
    <cellStyle name="20% - Accent6 4 2 4 3" xfId="3561"/>
    <cellStyle name="20% - Accent6 4 2 4 3 2" xfId="7344"/>
    <cellStyle name="20% - Accent6 4 2 4 3 2 2" xfId="15403"/>
    <cellStyle name="20% - Accent6 4 2 4 3 2 2 2" xfId="32250"/>
    <cellStyle name="20% - Accent6 4 2 4 3 2 3" xfId="24683"/>
    <cellStyle name="20% - Accent6 4 2 4 3 3" xfId="11620"/>
    <cellStyle name="20% - Accent6 4 2 4 3 3 2" xfId="28469"/>
    <cellStyle name="20% - Accent6 4 2 4 3 4" xfId="20902"/>
    <cellStyle name="20% - Accent6 4 2 4 4" xfId="5460"/>
    <cellStyle name="20% - Accent6 4 2 4 4 2" xfId="13519"/>
    <cellStyle name="20% - Accent6 4 2 4 4 2 2" xfId="30366"/>
    <cellStyle name="20% - Accent6 4 2 4 4 3" xfId="22799"/>
    <cellStyle name="20% - Accent6 4 2 4 5" xfId="9645"/>
    <cellStyle name="20% - Accent6 4 2 4 5 2" xfId="26585"/>
    <cellStyle name="20% - Accent6 4 2 4 6" xfId="9126"/>
    <cellStyle name="20% - Accent6 4 2 4 7" xfId="19017"/>
    <cellStyle name="20% - Accent6 4 2 5" xfId="2041"/>
    <cellStyle name="20% - Accent6 4 2 5 2" xfId="4022"/>
    <cellStyle name="20% - Accent6 4 2 5 2 2" xfId="7805"/>
    <cellStyle name="20% - Accent6 4 2 5 2 2 2" xfId="15864"/>
    <cellStyle name="20% - Accent6 4 2 5 2 2 2 2" xfId="32711"/>
    <cellStyle name="20% - Accent6 4 2 5 2 2 3" xfId="25144"/>
    <cellStyle name="20% - Accent6 4 2 5 2 3" xfId="12081"/>
    <cellStyle name="20% - Accent6 4 2 5 2 3 2" xfId="28930"/>
    <cellStyle name="20% - Accent6 4 2 5 2 4" xfId="21363"/>
    <cellStyle name="20% - Accent6 4 2 5 3" xfId="5921"/>
    <cellStyle name="20% - Accent6 4 2 5 3 2" xfId="13980"/>
    <cellStyle name="20% - Accent6 4 2 5 3 2 2" xfId="30827"/>
    <cellStyle name="20% - Accent6 4 2 5 3 3" xfId="23260"/>
    <cellStyle name="20% - Accent6 4 2 5 4" xfId="10139"/>
    <cellStyle name="20% - Accent6 4 2 5 4 2" xfId="27046"/>
    <cellStyle name="20% - Accent6 4 2 5 5" xfId="9545"/>
    <cellStyle name="20% - Accent6 4 2 5 6" xfId="19478"/>
    <cellStyle name="20% - Accent6 4 2 6" xfId="3080"/>
    <cellStyle name="20% - Accent6 4 2 6 2" xfId="6893"/>
    <cellStyle name="20% - Accent6 4 2 6 2 2" xfId="14952"/>
    <cellStyle name="20% - Accent6 4 2 6 2 2 2" xfId="31799"/>
    <cellStyle name="20% - Accent6 4 2 6 2 3" xfId="24232"/>
    <cellStyle name="20% - Accent6 4 2 6 3" xfId="11143"/>
    <cellStyle name="20% - Accent6 4 2 6 3 2" xfId="28018"/>
    <cellStyle name="20% - Accent6 4 2 6 4" xfId="20451"/>
    <cellStyle name="20% - Accent6 4 2 7" xfId="5009"/>
    <cellStyle name="20% - Accent6 4 2 7 2" xfId="13068"/>
    <cellStyle name="20% - Accent6 4 2 7 2 2" xfId="29915"/>
    <cellStyle name="20% - Accent6 4 2 7 3" xfId="22348"/>
    <cellStyle name="20% - Accent6 4 2 8" xfId="9027"/>
    <cellStyle name="20% - Accent6 4 2 8 2" xfId="26134"/>
    <cellStyle name="20% - Accent6 4 2 9" xfId="10123"/>
    <cellStyle name="20% - Accent6 4 3" xfId="1029"/>
    <cellStyle name="20% - Accent6 4 3 2" xfId="1290"/>
    <cellStyle name="20% - Accent6 4 3 2 2" xfId="1786"/>
    <cellStyle name="20% - Accent6 4 3 2 2 2" xfId="2785"/>
    <cellStyle name="20% - Accent6 4 3 2 2 2 2" xfId="4747"/>
    <cellStyle name="20% - Accent6 4 3 2 2 2 2 2" xfId="8530"/>
    <cellStyle name="20% - Accent6 4 3 2 2 2 2 2 2" xfId="16589"/>
    <cellStyle name="20% - Accent6 4 3 2 2 2 2 2 2 2" xfId="33436"/>
    <cellStyle name="20% - Accent6 4 3 2 2 2 2 2 3" xfId="25869"/>
    <cellStyle name="20% - Accent6 4 3 2 2 2 2 3" xfId="12806"/>
    <cellStyle name="20% - Accent6 4 3 2 2 2 2 3 2" xfId="29655"/>
    <cellStyle name="20% - Accent6 4 3 2 2 2 2 4" xfId="22088"/>
    <cellStyle name="20% - Accent6 4 3 2 2 2 3" xfId="6646"/>
    <cellStyle name="20% - Accent6 4 3 2 2 2 3 2" xfId="14705"/>
    <cellStyle name="20% - Accent6 4 3 2 2 2 3 2 2" xfId="31552"/>
    <cellStyle name="20% - Accent6 4 3 2 2 2 3 3" xfId="23985"/>
    <cellStyle name="20% - Accent6 4 3 2 2 2 4" xfId="10872"/>
    <cellStyle name="20% - Accent6 4 3 2 2 2 4 2" xfId="27771"/>
    <cellStyle name="20% - Accent6 4 3 2 2 2 5" xfId="9134"/>
    <cellStyle name="20% - Accent6 4 3 2 2 2 6" xfId="20203"/>
    <cellStyle name="20% - Accent6 4 3 2 2 3" xfId="3835"/>
    <cellStyle name="20% - Accent6 4 3 2 2 3 2" xfId="7618"/>
    <cellStyle name="20% - Accent6 4 3 2 2 3 2 2" xfId="15677"/>
    <cellStyle name="20% - Accent6 4 3 2 2 3 2 2 2" xfId="32524"/>
    <cellStyle name="20% - Accent6 4 3 2 2 3 2 3" xfId="24957"/>
    <cellStyle name="20% - Accent6 4 3 2 2 3 3" xfId="11894"/>
    <cellStyle name="20% - Accent6 4 3 2 2 3 3 2" xfId="28743"/>
    <cellStyle name="20% - Accent6 4 3 2 2 3 4" xfId="21176"/>
    <cellStyle name="20% - Accent6 4 3 2 2 4" xfId="5734"/>
    <cellStyle name="20% - Accent6 4 3 2 2 4 2" xfId="13793"/>
    <cellStyle name="20% - Accent6 4 3 2 2 4 2 2" xfId="30640"/>
    <cellStyle name="20% - Accent6 4 3 2 2 4 3" xfId="23073"/>
    <cellStyle name="20% - Accent6 4 3 2 2 5" xfId="9919"/>
    <cellStyle name="20% - Accent6 4 3 2 2 5 2" xfId="26859"/>
    <cellStyle name="20% - Accent6 4 3 2 2 6" xfId="9136"/>
    <cellStyle name="20% - Accent6 4 3 2 2 7" xfId="19291"/>
    <cellStyle name="20% - Accent6 4 3 2 3" xfId="2332"/>
    <cellStyle name="20% - Accent6 4 3 2 3 2" xfId="4296"/>
    <cellStyle name="20% - Accent6 4 3 2 3 2 2" xfId="8079"/>
    <cellStyle name="20% - Accent6 4 3 2 3 2 2 2" xfId="16138"/>
    <cellStyle name="20% - Accent6 4 3 2 3 2 2 2 2" xfId="32985"/>
    <cellStyle name="20% - Accent6 4 3 2 3 2 2 3" xfId="25418"/>
    <cellStyle name="20% - Accent6 4 3 2 3 2 3" xfId="12355"/>
    <cellStyle name="20% - Accent6 4 3 2 3 2 3 2" xfId="29204"/>
    <cellStyle name="20% - Accent6 4 3 2 3 2 4" xfId="21637"/>
    <cellStyle name="20% - Accent6 4 3 2 3 3" xfId="6195"/>
    <cellStyle name="20% - Accent6 4 3 2 3 3 2" xfId="14254"/>
    <cellStyle name="20% - Accent6 4 3 2 3 3 2 2" xfId="31101"/>
    <cellStyle name="20% - Accent6 4 3 2 3 3 3" xfId="23534"/>
    <cellStyle name="20% - Accent6 4 3 2 3 4" xfId="10420"/>
    <cellStyle name="20% - Accent6 4 3 2 3 4 2" xfId="27320"/>
    <cellStyle name="20% - Accent6 4 3 2 3 5" xfId="8859"/>
    <cellStyle name="20% - Accent6 4 3 2 3 6" xfId="19752"/>
    <cellStyle name="20% - Accent6 4 3 2 4" xfId="3384"/>
    <cellStyle name="20% - Accent6 4 3 2 4 2" xfId="7167"/>
    <cellStyle name="20% - Accent6 4 3 2 4 2 2" xfId="15226"/>
    <cellStyle name="20% - Accent6 4 3 2 4 2 2 2" xfId="32073"/>
    <cellStyle name="20% - Accent6 4 3 2 4 2 3" xfId="24506"/>
    <cellStyle name="20% - Accent6 4 3 2 4 3" xfId="11443"/>
    <cellStyle name="20% - Accent6 4 3 2 4 3 2" xfId="28292"/>
    <cellStyle name="20% - Accent6 4 3 2 4 4" xfId="20725"/>
    <cellStyle name="20% - Accent6 4 3 2 5" xfId="5283"/>
    <cellStyle name="20% - Accent6 4 3 2 5 2" xfId="13342"/>
    <cellStyle name="20% - Accent6 4 3 2 5 2 2" xfId="30189"/>
    <cellStyle name="20% - Accent6 4 3 2 5 3" xfId="22622"/>
    <cellStyle name="20% - Accent6 4 3 2 6" xfId="9444"/>
    <cellStyle name="20% - Accent6 4 3 2 6 2" xfId="26408"/>
    <cellStyle name="20% - Accent6 4 3 2 7" xfId="9322"/>
    <cellStyle name="20% - Accent6 4 3 2 8" xfId="18840"/>
    <cellStyle name="20% - Accent6 4 3 3" xfId="1568"/>
    <cellStyle name="20% - Accent6 4 3 3 2" xfId="2567"/>
    <cellStyle name="20% - Accent6 4 3 3 2 2" xfId="4529"/>
    <cellStyle name="20% - Accent6 4 3 3 2 2 2" xfId="8312"/>
    <cellStyle name="20% - Accent6 4 3 3 2 2 2 2" xfId="16371"/>
    <cellStyle name="20% - Accent6 4 3 3 2 2 2 2 2" xfId="33218"/>
    <cellStyle name="20% - Accent6 4 3 3 2 2 2 3" xfId="25651"/>
    <cellStyle name="20% - Accent6 4 3 3 2 2 3" xfId="12588"/>
    <cellStyle name="20% - Accent6 4 3 3 2 2 3 2" xfId="29437"/>
    <cellStyle name="20% - Accent6 4 3 3 2 2 4" xfId="21870"/>
    <cellStyle name="20% - Accent6 4 3 3 2 3" xfId="6428"/>
    <cellStyle name="20% - Accent6 4 3 3 2 3 2" xfId="14487"/>
    <cellStyle name="20% - Accent6 4 3 3 2 3 2 2" xfId="31334"/>
    <cellStyle name="20% - Accent6 4 3 3 2 3 3" xfId="23767"/>
    <cellStyle name="20% - Accent6 4 3 3 2 4" xfId="10654"/>
    <cellStyle name="20% - Accent6 4 3 3 2 4 2" xfId="27553"/>
    <cellStyle name="20% - Accent6 4 3 3 2 5" xfId="8857"/>
    <cellStyle name="20% - Accent6 4 3 3 2 6" xfId="19985"/>
    <cellStyle name="20% - Accent6 4 3 3 3" xfId="3617"/>
    <cellStyle name="20% - Accent6 4 3 3 3 2" xfId="7400"/>
    <cellStyle name="20% - Accent6 4 3 3 3 2 2" xfId="15459"/>
    <cellStyle name="20% - Accent6 4 3 3 3 2 2 2" xfId="32306"/>
    <cellStyle name="20% - Accent6 4 3 3 3 2 3" xfId="24739"/>
    <cellStyle name="20% - Accent6 4 3 3 3 3" xfId="11676"/>
    <cellStyle name="20% - Accent6 4 3 3 3 3 2" xfId="28525"/>
    <cellStyle name="20% - Accent6 4 3 3 3 4" xfId="20958"/>
    <cellStyle name="20% - Accent6 4 3 3 4" xfId="5516"/>
    <cellStyle name="20% - Accent6 4 3 3 4 2" xfId="13575"/>
    <cellStyle name="20% - Accent6 4 3 3 4 2 2" xfId="30422"/>
    <cellStyle name="20% - Accent6 4 3 3 4 3" xfId="22855"/>
    <cellStyle name="20% - Accent6 4 3 3 5" xfId="9701"/>
    <cellStyle name="20% - Accent6 4 3 3 5 2" xfId="26641"/>
    <cellStyle name="20% - Accent6 4 3 3 6" xfId="9107"/>
    <cellStyle name="20% - Accent6 4 3 3 7" xfId="19073"/>
    <cellStyle name="20% - Accent6 4 3 4" xfId="2114"/>
    <cellStyle name="20% - Accent6 4 3 4 2" xfId="4078"/>
    <cellStyle name="20% - Accent6 4 3 4 2 2" xfId="7861"/>
    <cellStyle name="20% - Accent6 4 3 4 2 2 2" xfId="15920"/>
    <cellStyle name="20% - Accent6 4 3 4 2 2 2 2" xfId="32767"/>
    <cellStyle name="20% - Accent6 4 3 4 2 2 3" xfId="25200"/>
    <cellStyle name="20% - Accent6 4 3 4 2 3" xfId="12137"/>
    <cellStyle name="20% - Accent6 4 3 4 2 3 2" xfId="28986"/>
    <cellStyle name="20% - Accent6 4 3 4 2 4" xfId="21419"/>
    <cellStyle name="20% - Accent6 4 3 4 3" xfId="5977"/>
    <cellStyle name="20% - Accent6 4 3 4 3 2" xfId="14036"/>
    <cellStyle name="20% - Accent6 4 3 4 3 2 2" xfId="30883"/>
    <cellStyle name="20% - Accent6 4 3 4 3 3" xfId="23316"/>
    <cellStyle name="20% - Accent6 4 3 4 4" xfId="10202"/>
    <cellStyle name="20% - Accent6 4 3 4 4 2" xfId="27102"/>
    <cellStyle name="20% - Accent6 4 3 4 5" xfId="8856"/>
    <cellStyle name="20% - Accent6 4 3 4 6" xfId="19534"/>
    <cellStyle name="20% - Accent6 4 3 5" xfId="3166"/>
    <cellStyle name="20% - Accent6 4 3 5 2" xfId="6949"/>
    <cellStyle name="20% - Accent6 4 3 5 2 2" xfId="15008"/>
    <cellStyle name="20% - Accent6 4 3 5 2 2 2" xfId="31855"/>
    <cellStyle name="20% - Accent6 4 3 5 2 3" xfId="24288"/>
    <cellStyle name="20% - Accent6 4 3 5 3" xfId="11225"/>
    <cellStyle name="20% - Accent6 4 3 5 3 2" xfId="28074"/>
    <cellStyle name="20% - Accent6 4 3 5 4" xfId="20507"/>
    <cellStyle name="20% - Accent6 4 3 6" xfId="5065"/>
    <cellStyle name="20% - Accent6 4 3 6 2" xfId="13124"/>
    <cellStyle name="20% - Accent6 4 3 6 2 2" xfId="29971"/>
    <cellStyle name="20% - Accent6 4 3 6 3" xfId="22404"/>
    <cellStyle name="20% - Accent6 4 3 7" xfId="9209"/>
    <cellStyle name="20% - Accent6 4 3 7 2" xfId="26190"/>
    <cellStyle name="20% - Accent6 4 3 8" xfId="9544"/>
    <cellStyle name="20% - Accent6 4 3 9" xfId="18622"/>
    <cellStyle name="20% - Accent6 4 4" xfId="1198"/>
    <cellStyle name="20% - Accent6 4 4 2" xfId="1694"/>
    <cellStyle name="20% - Accent6 4 4 2 2" xfId="2693"/>
    <cellStyle name="20% - Accent6 4 4 2 2 2" xfId="4655"/>
    <cellStyle name="20% - Accent6 4 4 2 2 2 2" xfId="8438"/>
    <cellStyle name="20% - Accent6 4 4 2 2 2 2 2" xfId="16497"/>
    <cellStyle name="20% - Accent6 4 4 2 2 2 2 2 2" xfId="33344"/>
    <cellStyle name="20% - Accent6 4 4 2 2 2 2 3" xfId="25777"/>
    <cellStyle name="20% - Accent6 4 4 2 2 2 3" xfId="12714"/>
    <cellStyle name="20% - Accent6 4 4 2 2 2 3 2" xfId="29563"/>
    <cellStyle name="20% - Accent6 4 4 2 2 2 4" xfId="21996"/>
    <cellStyle name="20% - Accent6 4 4 2 2 3" xfId="6554"/>
    <cellStyle name="20% - Accent6 4 4 2 2 3 2" xfId="14613"/>
    <cellStyle name="20% - Accent6 4 4 2 2 3 2 2" xfId="31460"/>
    <cellStyle name="20% - Accent6 4 4 2 2 3 3" xfId="23893"/>
    <cellStyle name="20% - Accent6 4 4 2 2 4" xfId="10780"/>
    <cellStyle name="20% - Accent6 4 4 2 2 4 2" xfId="27679"/>
    <cellStyle name="20% - Accent6 4 4 2 2 5" xfId="8854"/>
    <cellStyle name="20% - Accent6 4 4 2 2 6" xfId="20111"/>
    <cellStyle name="20% - Accent6 4 4 2 3" xfId="3743"/>
    <cellStyle name="20% - Accent6 4 4 2 3 2" xfId="7526"/>
    <cellStyle name="20% - Accent6 4 4 2 3 2 2" xfId="15585"/>
    <cellStyle name="20% - Accent6 4 4 2 3 2 2 2" xfId="32432"/>
    <cellStyle name="20% - Accent6 4 4 2 3 2 3" xfId="24865"/>
    <cellStyle name="20% - Accent6 4 4 2 3 3" xfId="11802"/>
    <cellStyle name="20% - Accent6 4 4 2 3 3 2" xfId="28651"/>
    <cellStyle name="20% - Accent6 4 4 2 3 4" xfId="21084"/>
    <cellStyle name="20% - Accent6 4 4 2 4" xfId="5642"/>
    <cellStyle name="20% - Accent6 4 4 2 4 2" xfId="13701"/>
    <cellStyle name="20% - Accent6 4 4 2 4 2 2" xfId="30548"/>
    <cellStyle name="20% - Accent6 4 4 2 4 3" xfId="22981"/>
    <cellStyle name="20% - Accent6 4 4 2 5" xfId="9827"/>
    <cellStyle name="20% - Accent6 4 4 2 5 2" xfId="26767"/>
    <cellStyle name="20% - Accent6 4 4 2 6" xfId="8855"/>
    <cellStyle name="20% - Accent6 4 4 2 7" xfId="19199"/>
    <cellStyle name="20% - Accent6 4 4 3" xfId="2240"/>
    <cellStyle name="20% - Accent6 4 4 3 2" xfId="4204"/>
    <cellStyle name="20% - Accent6 4 4 3 2 2" xfId="7987"/>
    <cellStyle name="20% - Accent6 4 4 3 2 2 2" xfId="16046"/>
    <cellStyle name="20% - Accent6 4 4 3 2 2 2 2" xfId="32893"/>
    <cellStyle name="20% - Accent6 4 4 3 2 2 3" xfId="25326"/>
    <cellStyle name="20% - Accent6 4 4 3 2 3" xfId="12263"/>
    <cellStyle name="20% - Accent6 4 4 3 2 3 2" xfId="29112"/>
    <cellStyle name="20% - Accent6 4 4 3 2 4" xfId="21545"/>
    <cellStyle name="20% - Accent6 4 4 3 3" xfId="6103"/>
    <cellStyle name="20% - Accent6 4 4 3 3 2" xfId="14162"/>
    <cellStyle name="20% - Accent6 4 4 3 3 2 2" xfId="31009"/>
    <cellStyle name="20% - Accent6 4 4 3 3 3" xfId="23442"/>
    <cellStyle name="20% - Accent6 4 4 3 4" xfId="10328"/>
    <cellStyle name="20% - Accent6 4 4 3 4 2" xfId="27228"/>
    <cellStyle name="20% - Accent6 4 4 3 5" xfId="8853"/>
    <cellStyle name="20% - Accent6 4 4 3 6" xfId="19660"/>
    <cellStyle name="20% - Accent6 4 4 4" xfId="3292"/>
    <cellStyle name="20% - Accent6 4 4 4 2" xfId="7075"/>
    <cellStyle name="20% - Accent6 4 4 4 2 2" xfId="15134"/>
    <cellStyle name="20% - Accent6 4 4 4 2 2 2" xfId="31981"/>
    <cellStyle name="20% - Accent6 4 4 4 2 3" xfId="24414"/>
    <cellStyle name="20% - Accent6 4 4 4 3" xfId="11351"/>
    <cellStyle name="20% - Accent6 4 4 4 3 2" xfId="28200"/>
    <cellStyle name="20% - Accent6 4 4 4 4" xfId="20633"/>
    <cellStyle name="20% - Accent6 4 4 5" xfId="5191"/>
    <cellStyle name="20% - Accent6 4 4 5 2" xfId="13250"/>
    <cellStyle name="20% - Accent6 4 4 5 2 2" xfId="30097"/>
    <cellStyle name="20% - Accent6 4 4 5 3" xfId="22530"/>
    <cellStyle name="20% - Accent6 4 4 6" xfId="9352"/>
    <cellStyle name="20% - Accent6 4 4 6 2" xfId="26316"/>
    <cellStyle name="20% - Accent6 4 4 7" xfId="9106"/>
    <cellStyle name="20% - Accent6 4 4 8" xfId="18748"/>
    <cellStyle name="20% - Accent6 4 5" xfId="1476"/>
    <cellStyle name="20% - Accent6 4 5 2" xfId="2475"/>
    <cellStyle name="20% - Accent6 4 5 2 2" xfId="4437"/>
    <cellStyle name="20% - Accent6 4 5 2 2 2" xfId="8220"/>
    <cellStyle name="20% - Accent6 4 5 2 2 2 2" xfId="16279"/>
    <cellStyle name="20% - Accent6 4 5 2 2 2 2 2" xfId="33126"/>
    <cellStyle name="20% - Accent6 4 5 2 2 2 3" xfId="25559"/>
    <cellStyle name="20% - Accent6 4 5 2 2 3" xfId="12496"/>
    <cellStyle name="20% - Accent6 4 5 2 2 3 2" xfId="29345"/>
    <cellStyle name="20% - Accent6 4 5 2 2 4" xfId="21778"/>
    <cellStyle name="20% - Accent6 4 5 2 3" xfId="6336"/>
    <cellStyle name="20% - Accent6 4 5 2 3 2" xfId="14395"/>
    <cellStyle name="20% - Accent6 4 5 2 3 2 2" xfId="31242"/>
    <cellStyle name="20% - Accent6 4 5 2 3 3" xfId="23675"/>
    <cellStyle name="20% - Accent6 4 5 2 4" xfId="10562"/>
    <cellStyle name="20% - Accent6 4 5 2 4 2" xfId="27461"/>
    <cellStyle name="20% - Accent6 4 5 2 5" xfId="8852"/>
    <cellStyle name="20% - Accent6 4 5 2 6" xfId="19893"/>
    <cellStyle name="20% - Accent6 4 5 3" xfId="3525"/>
    <cellStyle name="20% - Accent6 4 5 3 2" xfId="7308"/>
    <cellStyle name="20% - Accent6 4 5 3 2 2" xfId="15367"/>
    <cellStyle name="20% - Accent6 4 5 3 2 2 2" xfId="32214"/>
    <cellStyle name="20% - Accent6 4 5 3 2 3" xfId="24647"/>
    <cellStyle name="20% - Accent6 4 5 3 3" xfId="11584"/>
    <cellStyle name="20% - Accent6 4 5 3 3 2" xfId="28433"/>
    <cellStyle name="20% - Accent6 4 5 3 4" xfId="20866"/>
    <cellStyle name="20% - Accent6 4 5 4" xfId="5424"/>
    <cellStyle name="20% - Accent6 4 5 4 2" xfId="13483"/>
    <cellStyle name="20% - Accent6 4 5 4 2 2" xfId="30330"/>
    <cellStyle name="20% - Accent6 4 5 4 3" xfId="22763"/>
    <cellStyle name="20% - Accent6 4 5 5" xfId="9609"/>
    <cellStyle name="20% - Accent6 4 5 5 2" xfId="26549"/>
    <cellStyle name="20% - Accent6 4 5 6" xfId="9105"/>
    <cellStyle name="20% - Accent6 4 5 7" xfId="18981"/>
    <cellStyle name="20% - Accent6 4 6" xfId="1999"/>
    <cellStyle name="20% - Accent6 4 6 2" xfId="3986"/>
    <cellStyle name="20% - Accent6 4 6 2 2" xfId="7769"/>
    <cellStyle name="20% - Accent6 4 6 2 2 2" xfId="15828"/>
    <cellStyle name="20% - Accent6 4 6 2 2 2 2" xfId="32675"/>
    <cellStyle name="20% - Accent6 4 6 2 2 3" xfId="25108"/>
    <cellStyle name="20% - Accent6 4 6 2 3" xfId="12045"/>
    <cellStyle name="20% - Accent6 4 6 2 3 2" xfId="28894"/>
    <cellStyle name="20% - Accent6 4 6 2 4" xfId="21327"/>
    <cellStyle name="20% - Accent6 4 6 3" xfId="5885"/>
    <cellStyle name="20% - Accent6 4 6 3 2" xfId="13944"/>
    <cellStyle name="20% - Accent6 4 6 3 2 2" xfId="30791"/>
    <cellStyle name="20% - Accent6 4 6 3 3" xfId="23224"/>
    <cellStyle name="20% - Accent6 4 6 4" xfId="10098"/>
    <cellStyle name="20% - Accent6 4 6 4 2" xfId="27010"/>
    <cellStyle name="20% - Accent6 4 6 5" xfId="8851"/>
    <cellStyle name="20% - Accent6 4 6 6" xfId="19442"/>
    <cellStyle name="20% - Accent6 4 7" xfId="3044"/>
    <cellStyle name="20% - Accent6 4 7 2" xfId="6857"/>
    <cellStyle name="20% - Accent6 4 7 2 2" xfId="14916"/>
    <cellStyle name="20% - Accent6 4 7 2 2 2" xfId="31763"/>
    <cellStyle name="20% - Accent6 4 7 2 3" xfId="24196"/>
    <cellStyle name="20% - Accent6 4 7 3" xfId="11107"/>
    <cellStyle name="20% - Accent6 4 7 3 2" xfId="27982"/>
    <cellStyle name="20% - Accent6 4 7 4" xfId="20415"/>
    <cellStyle name="20% - Accent6 4 8" xfId="4973"/>
    <cellStyle name="20% - Accent6 4 8 2" xfId="13032"/>
    <cellStyle name="20% - Accent6 4 8 2 2" xfId="29879"/>
    <cellStyle name="20% - Accent6 4 8 3" xfId="22312"/>
    <cellStyle name="20% - Accent6 4 9" xfId="8941"/>
    <cellStyle name="20% - Accent6 4 9 2" xfId="26098"/>
    <cellStyle name="20% - Accent6 5" xfId="641"/>
    <cellStyle name="20% - Accent6 5 10" xfId="18551"/>
    <cellStyle name="20% - Accent6 5 11" xfId="33995"/>
    <cellStyle name="20% - Accent6 5 2" xfId="1051"/>
    <cellStyle name="20% - Accent6 5 2 2" xfId="1312"/>
    <cellStyle name="20% - Accent6 5 2 2 2" xfId="1808"/>
    <cellStyle name="20% - Accent6 5 2 2 2 2" xfId="2807"/>
    <cellStyle name="20% - Accent6 5 2 2 2 2 2" xfId="4769"/>
    <cellStyle name="20% - Accent6 5 2 2 2 2 2 2" xfId="8552"/>
    <cellStyle name="20% - Accent6 5 2 2 2 2 2 2 2" xfId="16611"/>
    <cellStyle name="20% - Accent6 5 2 2 2 2 2 2 2 2" xfId="33458"/>
    <cellStyle name="20% - Accent6 5 2 2 2 2 2 2 3" xfId="25891"/>
    <cellStyle name="20% - Accent6 5 2 2 2 2 2 3" xfId="12828"/>
    <cellStyle name="20% - Accent6 5 2 2 2 2 2 3 2" xfId="29677"/>
    <cellStyle name="20% - Accent6 5 2 2 2 2 2 4" xfId="22110"/>
    <cellStyle name="20% - Accent6 5 2 2 2 2 3" xfId="6668"/>
    <cellStyle name="20% - Accent6 5 2 2 2 2 3 2" xfId="14727"/>
    <cellStyle name="20% - Accent6 5 2 2 2 2 3 2 2" xfId="31574"/>
    <cellStyle name="20% - Accent6 5 2 2 2 2 3 3" xfId="24007"/>
    <cellStyle name="20% - Accent6 5 2 2 2 2 4" xfId="10894"/>
    <cellStyle name="20% - Accent6 5 2 2 2 2 4 2" xfId="27793"/>
    <cellStyle name="20% - Accent6 5 2 2 2 2 5" xfId="11202"/>
    <cellStyle name="20% - Accent6 5 2 2 2 2 6" xfId="20225"/>
    <cellStyle name="20% - Accent6 5 2 2 2 3" xfId="3857"/>
    <cellStyle name="20% - Accent6 5 2 2 2 3 2" xfId="7640"/>
    <cellStyle name="20% - Accent6 5 2 2 2 3 2 2" xfId="15699"/>
    <cellStyle name="20% - Accent6 5 2 2 2 3 2 2 2" xfId="32546"/>
    <cellStyle name="20% - Accent6 5 2 2 2 3 2 3" xfId="24979"/>
    <cellStyle name="20% - Accent6 5 2 2 2 3 3" xfId="11916"/>
    <cellStyle name="20% - Accent6 5 2 2 2 3 3 2" xfId="28765"/>
    <cellStyle name="20% - Accent6 5 2 2 2 3 4" xfId="21198"/>
    <cellStyle name="20% - Accent6 5 2 2 2 4" xfId="5756"/>
    <cellStyle name="20% - Accent6 5 2 2 2 4 2" xfId="13815"/>
    <cellStyle name="20% - Accent6 5 2 2 2 4 2 2" xfId="30662"/>
    <cellStyle name="20% - Accent6 5 2 2 2 4 3" xfId="23095"/>
    <cellStyle name="20% - Accent6 5 2 2 2 5" xfId="9941"/>
    <cellStyle name="20% - Accent6 5 2 2 2 5 2" xfId="26881"/>
    <cellStyle name="20% - Accent6 5 2 2 2 6" xfId="8849"/>
    <cellStyle name="20% - Accent6 5 2 2 2 7" xfId="19313"/>
    <cellStyle name="20% - Accent6 5 2 2 3" xfId="2354"/>
    <cellStyle name="20% - Accent6 5 2 2 3 2" xfId="4318"/>
    <cellStyle name="20% - Accent6 5 2 2 3 2 2" xfId="8101"/>
    <cellStyle name="20% - Accent6 5 2 2 3 2 2 2" xfId="16160"/>
    <cellStyle name="20% - Accent6 5 2 2 3 2 2 2 2" xfId="33007"/>
    <cellStyle name="20% - Accent6 5 2 2 3 2 2 3" xfId="25440"/>
    <cellStyle name="20% - Accent6 5 2 2 3 2 3" xfId="12377"/>
    <cellStyle name="20% - Accent6 5 2 2 3 2 3 2" xfId="29226"/>
    <cellStyle name="20% - Accent6 5 2 2 3 2 4" xfId="21659"/>
    <cellStyle name="20% - Accent6 5 2 2 3 3" xfId="6217"/>
    <cellStyle name="20% - Accent6 5 2 2 3 3 2" xfId="14276"/>
    <cellStyle name="20% - Accent6 5 2 2 3 3 2 2" xfId="31123"/>
    <cellStyle name="20% - Accent6 5 2 2 3 3 3" xfId="23556"/>
    <cellStyle name="20% - Accent6 5 2 2 3 4" xfId="10442"/>
    <cellStyle name="20% - Accent6 5 2 2 3 4 2" xfId="27342"/>
    <cellStyle name="20% - Accent6 5 2 2 3 5" xfId="9162"/>
    <cellStyle name="20% - Accent6 5 2 2 3 6" xfId="19774"/>
    <cellStyle name="20% - Accent6 5 2 2 4" xfId="3406"/>
    <cellStyle name="20% - Accent6 5 2 2 4 2" xfId="7189"/>
    <cellStyle name="20% - Accent6 5 2 2 4 2 2" xfId="15248"/>
    <cellStyle name="20% - Accent6 5 2 2 4 2 2 2" xfId="32095"/>
    <cellStyle name="20% - Accent6 5 2 2 4 2 3" xfId="24528"/>
    <cellStyle name="20% - Accent6 5 2 2 4 3" xfId="11465"/>
    <cellStyle name="20% - Accent6 5 2 2 4 3 2" xfId="28314"/>
    <cellStyle name="20% - Accent6 5 2 2 4 4" xfId="20747"/>
    <cellStyle name="20% - Accent6 5 2 2 5" xfId="5305"/>
    <cellStyle name="20% - Accent6 5 2 2 5 2" xfId="13364"/>
    <cellStyle name="20% - Accent6 5 2 2 5 2 2" xfId="30211"/>
    <cellStyle name="20% - Accent6 5 2 2 5 3" xfId="22644"/>
    <cellStyle name="20% - Accent6 5 2 2 6" xfId="9466"/>
    <cellStyle name="20% - Accent6 5 2 2 6 2" xfId="26430"/>
    <cellStyle name="20% - Accent6 5 2 2 7" xfId="8850"/>
    <cellStyle name="20% - Accent6 5 2 2 8" xfId="18862"/>
    <cellStyle name="20% - Accent6 5 2 3" xfId="1590"/>
    <cellStyle name="20% - Accent6 5 2 3 2" xfId="2589"/>
    <cellStyle name="20% - Accent6 5 2 3 2 2" xfId="4551"/>
    <cellStyle name="20% - Accent6 5 2 3 2 2 2" xfId="8334"/>
    <cellStyle name="20% - Accent6 5 2 3 2 2 2 2" xfId="16393"/>
    <cellStyle name="20% - Accent6 5 2 3 2 2 2 2 2" xfId="33240"/>
    <cellStyle name="20% - Accent6 5 2 3 2 2 2 3" xfId="25673"/>
    <cellStyle name="20% - Accent6 5 2 3 2 2 3" xfId="12610"/>
    <cellStyle name="20% - Accent6 5 2 3 2 2 3 2" xfId="29459"/>
    <cellStyle name="20% - Accent6 5 2 3 2 2 4" xfId="21892"/>
    <cellStyle name="20% - Accent6 5 2 3 2 3" xfId="6450"/>
    <cellStyle name="20% - Accent6 5 2 3 2 3 2" xfId="14509"/>
    <cellStyle name="20% - Accent6 5 2 3 2 3 2 2" xfId="31356"/>
    <cellStyle name="20% - Accent6 5 2 3 2 3 3" xfId="23789"/>
    <cellStyle name="20% - Accent6 5 2 3 2 4" xfId="10676"/>
    <cellStyle name="20% - Accent6 5 2 3 2 4 2" xfId="27575"/>
    <cellStyle name="20% - Accent6 5 2 3 2 5" xfId="9161"/>
    <cellStyle name="20% - Accent6 5 2 3 2 6" xfId="20007"/>
    <cellStyle name="20% - Accent6 5 2 3 3" xfId="3639"/>
    <cellStyle name="20% - Accent6 5 2 3 3 2" xfId="7422"/>
    <cellStyle name="20% - Accent6 5 2 3 3 2 2" xfId="15481"/>
    <cellStyle name="20% - Accent6 5 2 3 3 2 2 2" xfId="32328"/>
    <cellStyle name="20% - Accent6 5 2 3 3 2 3" xfId="24761"/>
    <cellStyle name="20% - Accent6 5 2 3 3 3" xfId="11698"/>
    <cellStyle name="20% - Accent6 5 2 3 3 3 2" xfId="28547"/>
    <cellStyle name="20% - Accent6 5 2 3 3 4" xfId="20980"/>
    <cellStyle name="20% - Accent6 5 2 3 4" xfId="5538"/>
    <cellStyle name="20% - Accent6 5 2 3 4 2" xfId="13597"/>
    <cellStyle name="20% - Accent6 5 2 3 4 2 2" xfId="30444"/>
    <cellStyle name="20% - Accent6 5 2 3 4 3" xfId="22877"/>
    <cellStyle name="20% - Accent6 5 2 3 5" xfId="9723"/>
    <cellStyle name="20% - Accent6 5 2 3 5 2" xfId="26663"/>
    <cellStyle name="20% - Accent6 5 2 3 6" xfId="11201"/>
    <cellStyle name="20% - Accent6 5 2 3 7" xfId="19095"/>
    <cellStyle name="20% - Accent6 5 2 4" xfId="2136"/>
    <cellStyle name="20% - Accent6 5 2 4 2" xfId="4100"/>
    <cellStyle name="20% - Accent6 5 2 4 2 2" xfId="7883"/>
    <cellStyle name="20% - Accent6 5 2 4 2 2 2" xfId="15942"/>
    <cellStyle name="20% - Accent6 5 2 4 2 2 2 2" xfId="32789"/>
    <cellStyle name="20% - Accent6 5 2 4 2 2 3" xfId="25222"/>
    <cellStyle name="20% - Accent6 5 2 4 2 3" xfId="12159"/>
    <cellStyle name="20% - Accent6 5 2 4 2 3 2" xfId="29008"/>
    <cellStyle name="20% - Accent6 5 2 4 2 4" xfId="21441"/>
    <cellStyle name="20% - Accent6 5 2 4 3" xfId="5999"/>
    <cellStyle name="20% - Accent6 5 2 4 3 2" xfId="14058"/>
    <cellStyle name="20% - Accent6 5 2 4 3 2 2" xfId="30905"/>
    <cellStyle name="20% - Accent6 5 2 4 3 3" xfId="23338"/>
    <cellStyle name="20% - Accent6 5 2 4 4" xfId="10224"/>
    <cellStyle name="20% - Accent6 5 2 4 4 2" xfId="27124"/>
    <cellStyle name="20% - Accent6 5 2 4 5" xfId="11200"/>
    <cellStyle name="20% - Accent6 5 2 4 6" xfId="19556"/>
    <cellStyle name="20% - Accent6 5 2 5" xfId="3188"/>
    <cellStyle name="20% - Accent6 5 2 5 2" xfId="6971"/>
    <cellStyle name="20% - Accent6 5 2 5 2 2" xfId="15030"/>
    <cellStyle name="20% - Accent6 5 2 5 2 2 2" xfId="31877"/>
    <cellStyle name="20% - Accent6 5 2 5 2 3" xfId="24310"/>
    <cellStyle name="20% - Accent6 5 2 5 3" xfId="11247"/>
    <cellStyle name="20% - Accent6 5 2 5 3 2" xfId="28096"/>
    <cellStyle name="20% - Accent6 5 2 5 4" xfId="20529"/>
    <cellStyle name="20% - Accent6 5 2 6" xfId="5087"/>
    <cellStyle name="20% - Accent6 5 2 6 2" xfId="13146"/>
    <cellStyle name="20% - Accent6 5 2 6 2 2" xfId="29993"/>
    <cellStyle name="20% - Accent6 5 2 6 3" xfId="22426"/>
    <cellStyle name="20% - Accent6 5 2 7" xfId="9231"/>
    <cellStyle name="20% - Accent6 5 2 7 2" xfId="26212"/>
    <cellStyle name="20% - Accent6 5 2 8" xfId="9104"/>
    <cellStyle name="20% - Accent6 5 2 9" xfId="18644"/>
    <cellStyle name="20% - Accent6 5 3" xfId="1220"/>
    <cellStyle name="20% - Accent6 5 3 2" xfId="1716"/>
    <cellStyle name="20% - Accent6 5 3 2 2" xfId="2715"/>
    <cellStyle name="20% - Accent6 5 3 2 2 2" xfId="4677"/>
    <cellStyle name="20% - Accent6 5 3 2 2 2 2" xfId="8460"/>
    <cellStyle name="20% - Accent6 5 3 2 2 2 2 2" xfId="16519"/>
    <cellStyle name="20% - Accent6 5 3 2 2 2 2 2 2" xfId="33366"/>
    <cellStyle name="20% - Accent6 5 3 2 2 2 2 3" xfId="25799"/>
    <cellStyle name="20% - Accent6 5 3 2 2 2 3" xfId="12736"/>
    <cellStyle name="20% - Accent6 5 3 2 2 2 3 2" xfId="29585"/>
    <cellStyle name="20% - Accent6 5 3 2 2 2 4" xfId="22018"/>
    <cellStyle name="20% - Accent6 5 3 2 2 3" xfId="6576"/>
    <cellStyle name="20% - Accent6 5 3 2 2 3 2" xfId="14635"/>
    <cellStyle name="20% - Accent6 5 3 2 2 3 2 2" xfId="31482"/>
    <cellStyle name="20% - Accent6 5 3 2 2 3 3" xfId="23915"/>
    <cellStyle name="20% - Accent6 5 3 2 2 4" xfId="10802"/>
    <cellStyle name="20% - Accent6 5 3 2 2 4 2" xfId="27701"/>
    <cellStyle name="20% - Accent6 5 3 2 2 5" xfId="9103"/>
    <cellStyle name="20% - Accent6 5 3 2 2 6" xfId="20133"/>
    <cellStyle name="20% - Accent6 5 3 2 3" xfId="3765"/>
    <cellStyle name="20% - Accent6 5 3 2 3 2" xfId="7548"/>
    <cellStyle name="20% - Accent6 5 3 2 3 2 2" xfId="15607"/>
    <cellStyle name="20% - Accent6 5 3 2 3 2 2 2" xfId="32454"/>
    <cellStyle name="20% - Accent6 5 3 2 3 2 3" xfId="24887"/>
    <cellStyle name="20% - Accent6 5 3 2 3 3" xfId="11824"/>
    <cellStyle name="20% - Accent6 5 3 2 3 3 2" xfId="28673"/>
    <cellStyle name="20% - Accent6 5 3 2 3 4" xfId="21106"/>
    <cellStyle name="20% - Accent6 5 3 2 4" xfId="5664"/>
    <cellStyle name="20% - Accent6 5 3 2 4 2" xfId="13723"/>
    <cellStyle name="20% - Accent6 5 3 2 4 2 2" xfId="30570"/>
    <cellStyle name="20% - Accent6 5 3 2 4 3" xfId="23003"/>
    <cellStyle name="20% - Accent6 5 3 2 5" xfId="9849"/>
    <cellStyle name="20% - Accent6 5 3 2 5 2" xfId="26789"/>
    <cellStyle name="20% - Accent6 5 3 2 6" xfId="8848"/>
    <cellStyle name="20% - Accent6 5 3 2 7" xfId="19221"/>
    <cellStyle name="20% - Accent6 5 3 3" xfId="2262"/>
    <cellStyle name="20% - Accent6 5 3 3 2" xfId="4226"/>
    <cellStyle name="20% - Accent6 5 3 3 2 2" xfId="8009"/>
    <cellStyle name="20% - Accent6 5 3 3 2 2 2" xfId="16068"/>
    <cellStyle name="20% - Accent6 5 3 3 2 2 2 2" xfId="32915"/>
    <cellStyle name="20% - Accent6 5 3 3 2 2 3" xfId="25348"/>
    <cellStyle name="20% - Accent6 5 3 3 2 3" xfId="12285"/>
    <cellStyle name="20% - Accent6 5 3 3 2 3 2" xfId="29134"/>
    <cellStyle name="20% - Accent6 5 3 3 2 4" xfId="21567"/>
    <cellStyle name="20% - Accent6 5 3 3 3" xfId="6125"/>
    <cellStyle name="20% - Accent6 5 3 3 3 2" xfId="14184"/>
    <cellStyle name="20% - Accent6 5 3 3 3 2 2" xfId="31031"/>
    <cellStyle name="20% - Accent6 5 3 3 3 3" xfId="23464"/>
    <cellStyle name="20% - Accent6 5 3 3 4" xfId="10350"/>
    <cellStyle name="20% - Accent6 5 3 3 4 2" xfId="27250"/>
    <cellStyle name="20% - Accent6 5 3 3 5" xfId="8847"/>
    <cellStyle name="20% - Accent6 5 3 3 6" xfId="19682"/>
    <cellStyle name="20% - Accent6 5 3 4" xfId="3314"/>
    <cellStyle name="20% - Accent6 5 3 4 2" xfId="7097"/>
    <cellStyle name="20% - Accent6 5 3 4 2 2" xfId="15156"/>
    <cellStyle name="20% - Accent6 5 3 4 2 2 2" xfId="32003"/>
    <cellStyle name="20% - Accent6 5 3 4 2 3" xfId="24436"/>
    <cellStyle name="20% - Accent6 5 3 4 3" xfId="11373"/>
    <cellStyle name="20% - Accent6 5 3 4 3 2" xfId="28222"/>
    <cellStyle name="20% - Accent6 5 3 4 4" xfId="20655"/>
    <cellStyle name="20% - Accent6 5 3 5" xfId="5213"/>
    <cellStyle name="20% - Accent6 5 3 5 2" xfId="13272"/>
    <cellStyle name="20% - Accent6 5 3 5 2 2" xfId="30119"/>
    <cellStyle name="20% - Accent6 5 3 5 3" xfId="22552"/>
    <cellStyle name="20% - Accent6 5 3 6" xfId="9374"/>
    <cellStyle name="20% - Accent6 5 3 6 2" xfId="26338"/>
    <cellStyle name="20% - Accent6 5 3 7" xfId="9160"/>
    <cellStyle name="20% - Accent6 5 3 8" xfId="18770"/>
    <cellStyle name="20% - Accent6 5 4" xfId="1498"/>
    <cellStyle name="20% - Accent6 5 4 2" xfId="2497"/>
    <cellStyle name="20% - Accent6 5 4 2 2" xfId="4459"/>
    <cellStyle name="20% - Accent6 5 4 2 2 2" xfId="8242"/>
    <cellStyle name="20% - Accent6 5 4 2 2 2 2" xfId="16301"/>
    <cellStyle name="20% - Accent6 5 4 2 2 2 2 2" xfId="33148"/>
    <cellStyle name="20% - Accent6 5 4 2 2 2 3" xfId="25581"/>
    <cellStyle name="20% - Accent6 5 4 2 2 3" xfId="12518"/>
    <cellStyle name="20% - Accent6 5 4 2 2 3 2" xfId="29367"/>
    <cellStyle name="20% - Accent6 5 4 2 2 4" xfId="21800"/>
    <cellStyle name="20% - Accent6 5 4 2 3" xfId="6358"/>
    <cellStyle name="20% - Accent6 5 4 2 3 2" xfId="14417"/>
    <cellStyle name="20% - Accent6 5 4 2 3 2 2" xfId="31264"/>
    <cellStyle name="20% - Accent6 5 4 2 3 3" xfId="23697"/>
    <cellStyle name="20% - Accent6 5 4 2 4" xfId="10584"/>
    <cellStyle name="20% - Accent6 5 4 2 4 2" xfId="27483"/>
    <cellStyle name="20% - Accent6 5 4 2 5" xfId="11199"/>
    <cellStyle name="20% - Accent6 5 4 2 6" xfId="19915"/>
    <cellStyle name="20% - Accent6 5 4 3" xfId="3547"/>
    <cellStyle name="20% - Accent6 5 4 3 2" xfId="7330"/>
    <cellStyle name="20% - Accent6 5 4 3 2 2" xfId="15389"/>
    <cellStyle name="20% - Accent6 5 4 3 2 2 2" xfId="32236"/>
    <cellStyle name="20% - Accent6 5 4 3 2 3" xfId="24669"/>
    <cellStyle name="20% - Accent6 5 4 3 3" xfId="11606"/>
    <cellStyle name="20% - Accent6 5 4 3 3 2" xfId="28455"/>
    <cellStyle name="20% - Accent6 5 4 3 4" xfId="20888"/>
    <cellStyle name="20% - Accent6 5 4 4" xfId="5446"/>
    <cellStyle name="20% - Accent6 5 4 4 2" xfId="13505"/>
    <cellStyle name="20% - Accent6 5 4 4 2 2" xfId="30352"/>
    <cellStyle name="20% - Accent6 5 4 4 3" xfId="22785"/>
    <cellStyle name="20% - Accent6 5 4 5" xfId="9631"/>
    <cellStyle name="20% - Accent6 5 4 5 2" xfId="26571"/>
    <cellStyle name="20% - Accent6 5 4 6" xfId="8846"/>
    <cellStyle name="20% - Accent6 5 4 7" xfId="19003"/>
    <cellStyle name="20% - Accent6 5 5" xfId="2023"/>
    <cellStyle name="20% - Accent6 5 5 2" xfId="4008"/>
    <cellStyle name="20% - Accent6 5 5 2 2" xfId="7791"/>
    <cellStyle name="20% - Accent6 5 5 2 2 2" xfId="15850"/>
    <cellStyle name="20% - Accent6 5 5 2 2 2 2" xfId="32697"/>
    <cellStyle name="20% - Accent6 5 5 2 2 3" xfId="25130"/>
    <cellStyle name="20% - Accent6 5 5 2 3" xfId="12067"/>
    <cellStyle name="20% - Accent6 5 5 2 3 2" xfId="28916"/>
    <cellStyle name="20% - Accent6 5 5 2 4" xfId="21349"/>
    <cellStyle name="20% - Accent6 5 5 3" xfId="5907"/>
    <cellStyle name="20% - Accent6 5 5 3 2" xfId="13966"/>
    <cellStyle name="20% - Accent6 5 5 3 2 2" xfId="30813"/>
    <cellStyle name="20% - Accent6 5 5 3 3" xfId="23246"/>
    <cellStyle name="20% - Accent6 5 5 4" xfId="10122"/>
    <cellStyle name="20% - Accent6 5 5 4 2" xfId="27032"/>
    <cellStyle name="20% - Accent6 5 5 5" xfId="9159"/>
    <cellStyle name="20% - Accent6 5 5 6" xfId="19464"/>
    <cellStyle name="20% - Accent6 5 6" xfId="3066"/>
    <cellStyle name="20% - Accent6 5 6 2" xfId="6879"/>
    <cellStyle name="20% - Accent6 5 6 2 2" xfId="14938"/>
    <cellStyle name="20% - Accent6 5 6 2 2 2" xfId="31785"/>
    <cellStyle name="20% - Accent6 5 6 2 3" xfId="24218"/>
    <cellStyle name="20% - Accent6 5 6 3" xfId="11129"/>
    <cellStyle name="20% - Accent6 5 6 3 2" xfId="28004"/>
    <cellStyle name="20% - Accent6 5 6 4" xfId="20437"/>
    <cellStyle name="20% - Accent6 5 7" xfId="4995"/>
    <cellStyle name="20% - Accent6 5 7 2" xfId="13054"/>
    <cellStyle name="20% - Accent6 5 7 2 2" xfId="29901"/>
    <cellStyle name="20% - Accent6 5 7 3" xfId="22334"/>
    <cellStyle name="20% - Accent6 5 8" xfId="8984"/>
    <cellStyle name="20% - Accent6 5 8 2" xfId="26120"/>
    <cellStyle name="20% - Accent6 5 9" xfId="9172"/>
    <cellStyle name="20% - Accent6 6" xfId="699"/>
    <cellStyle name="20% - Accent6 6 10" xfId="18554"/>
    <cellStyle name="20% - Accent6 6 11" xfId="33996"/>
    <cellStyle name="20% - Accent6 6 2" xfId="1054"/>
    <cellStyle name="20% - Accent6 6 2 2" xfId="1315"/>
    <cellStyle name="20% - Accent6 6 2 2 2" xfId="1811"/>
    <cellStyle name="20% - Accent6 6 2 2 2 2" xfId="2810"/>
    <cellStyle name="20% - Accent6 6 2 2 2 2 2" xfId="4772"/>
    <cellStyle name="20% - Accent6 6 2 2 2 2 2 2" xfId="8555"/>
    <cellStyle name="20% - Accent6 6 2 2 2 2 2 2 2" xfId="16614"/>
    <cellStyle name="20% - Accent6 6 2 2 2 2 2 2 2 2" xfId="33461"/>
    <cellStyle name="20% - Accent6 6 2 2 2 2 2 2 3" xfId="25894"/>
    <cellStyle name="20% - Accent6 6 2 2 2 2 2 3" xfId="12831"/>
    <cellStyle name="20% - Accent6 6 2 2 2 2 2 3 2" xfId="29680"/>
    <cellStyle name="20% - Accent6 6 2 2 2 2 2 4" xfId="22113"/>
    <cellStyle name="20% - Accent6 6 2 2 2 2 3" xfId="6671"/>
    <cellStyle name="20% - Accent6 6 2 2 2 2 3 2" xfId="14730"/>
    <cellStyle name="20% - Accent6 6 2 2 2 2 3 2 2" xfId="31577"/>
    <cellStyle name="20% - Accent6 6 2 2 2 2 3 3" xfId="24010"/>
    <cellStyle name="20% - Accent6 6 2 2 2 2 4" xfId="10897"/>
    <cellStyle name="20% - Accent6 6 2 2 2 2 4 2" xfId="27796"/>
    <cellStyle name="20% - Accent6 6 2 2 2 2 5" xfId="11196"/>
    <cellStyle name="20% - Accent6 6 2 2 2 2 6" xfId="20228"/>
    <cellStyle name="20% - Accent6 6 2 2 2 3" xfId="3860"/>
    <cellStyle name="20% - Accent6 6 2 2 2 3 2" xfId="7643"/>
    <cellStyle name="20% - Accent6 6 2 2 2 3 2 2" xfId="15702"/>
    <cellStyle name="20% - Accent6 6 2 2 2 3 2 2 2" xfId="32549"/>
    <cellStyle name="20% - Accent6 6 2 2 2 3 2 3" xfId="24982"/>
    <cellStyle name="20% - Accent6 6 2 2 2 3 3" xfId="11919"/>
    <cellStyle name="20% - Accent6 6 2 2 2 3 3 2" xfId="28768"/>
    <cellStyle name="20% - Accent6 6 2 2 2 3 4" xfId="21201"/>
    <cellStyle name="20% - Accent6 6 2 2 2 4" xfId="5759"/>
    <cellStyle name="20% - Accent6 6 2 2 2 4 2" xfId="13818"/>
    <cellStyle name="20% - Accent6 6 2 2 2 4 2 2" xfId="30665"/>
    <cellStyle name="20% - Accent6 6 2 2 2 4 3" xfId="23098"/>
    <cellStyle name="20% - Accent6 6 2 2 2 5" xfId="9944"/>
    <cellStyle name="20% - Accent6 6 2 2 2 5 2" xfId="26884"/>
    <cellStyle name="20% - Accent6 6 2 2 2 6" xfId="9157"/>
    <cellStyle name="20% - Accent6 6 2 2 2 7" xfId="19316"/>
    <cellStyle name="20% - Accent6 6 2 2 3" xfId="2357"/>
    <cellStyle name="20% - Accent6 6 2 2 3 2" xfId="4321"/>
    <cellStyle name="20% - Accent6 6 2 2 3 2 2" xfId="8104"/>
    <cellStyle name="20% - Accent6 6 2 2 3 2 2 2" xfId="16163"/>
    <cellStyle name="20% - Accent6 6 2 2 3 2 2 2 2" xfId="33010"/>
    <cellStyle name="20% - Accent6 6 2 2 3 2 2 3" xfId="25443"/>
    <cellStyle name="20% - Accent6 6 2 2 3 2 3" xfId="12380"/>
    <cellStyle name="20% - Accent6 6 2 2 3 2 3 2" xfId="29229"/>
    <cellStyle name="20% - Accent6 6 2 2 3 2 4" xfId="21662"/>
    <cellStyle name="20% - Accent6 6 2 2 3 3" xfId="6220"/>
    <cellStyle name="20% - Accent6 6 2 2 3 3 2" xfId="14279"/>
    <cellStyle name="20% - Accent6 6 2 2 3 3 2 2" xfId="31126"/>
    <cellStyle name="20% - Accent6 6 2 2 3 3 3" xfId="23559"/>
    <cellStyle name="20% - Accent6 6 2 2 3 4" xfId="10445"/>
    <cellStyle name="20% - Accent6 6 2 2 3 4 2" xfId="27345"/>
    <cellStyle name="20% - Accent6 6 2 2 3 5" xfId="9156"/>
    <cellStyle name="20% - Accent6 6 2 2 3 6" xfId="19777"/>
    <cellStyle name="20% - Accent6 6 2 2 4" xfId="3409"/>
    <cellStyle name="20% - Accent6 6 2 2 4 2" xfId="7192"/>
    <cellStyle name="20% - Accent6 6 2 2 4 2 2" xfId="15251"/>
    <cellStyle name="20% - Accent6 6 2 2 4 2 2 2" xfId="32098"/>
    <cellStyle name="20% - Accent6 6 2 2 4 2 3" xfId="24531"/>
    <cellStyle name="20% - Accent6 6 2 2 4 3" xfId="11468"/>
    <cellStyle name="20% - Accent6 6 2 2 4 3 2" xfId="28317"/>
    <cellStyle name="20% - Accent6 6 2 2 4 4" xfId="20750"/>
    <cellStyle name="20% - Accent6 6 2 2 5" xfId="5308"/>
    <cellStyle name="20% - Accent6 6 2 2 5 2" xfId="13367"/>
    <cellStyle name="20% - Accent6 6 2 2 5 2 2" xfId="30214"/>
    <cellStyle name="20% - Accent6 6 2 2 5 3" xfId="22647"/>
    <cellStyle name="20% - Accent6 6 2 2 6" xfId="9469"/>
    <cellStyle name="20% - Accent6 6 2 2 6 2" xfId="26433"/>
    <cellStyle name="20% - Accent6 6 2 2 7" xfId="11197"/>
    <cellStyle name="20% - Accent6 6 2 2 8" xfId="18865"/>
    <cellStyle name="20% - Accent6 6 2 3" xfId="1593"/>
    <cellStyle name="20% - Accent6 6 2 3 2" xfId="2592"/>
    <cellStyle name="20% - Accent6 6 2 3 2 2" xfId="4554"/>
    <cellStyle name="20% - Accent6 6 2 3 2 2 2" xfId="8337"/>
    <cellStyle name="20% - Accent6 6 2 3 2 2 2 2" xfId="16396"/>
    <cellStyle name="20% - Accent6 6 2 3 2 2 2 2 2" xfId="33243"/>
    <cellStyle name="20% - Accent6 6 2 3 2 2 2 3" xfId="25676"/>
    <cellStyle name="20% - Accent6 6 2 3 2 2 3" xfId="12613"/>
    <cellStyle name="20% - Accent6 6 2 3 2 2 3 2" xfId="29462"/>
    <cellStyle name="20% - Accent6 6 2 3 2 2 4" xfId="21895"/>
    <cellStyle name="20% - Accent6 6 2 3 2 3" xfId="6453"/>
    <cellStyle name="20% - Accent6 6 2 3 2 3 2" xfId="14512"/>
    <cellStyle name="20% - Accent6 6 2 3 2 3 2 2" xfId="31359"/>
    <cellStyle name="20% - Accent6 6 2 3 2 3 3" xfId="23792"/>
    <cellStyle name="20% - Accent6 6 2 3 2 4" xfId="10679"/>
    <cellStyle name="20% - Accent6 6 2 3 2 4 2" xfId="27578"/>
    <cellStyle name="20% - Accent6 6 2 3 2 5" xfId="11195"/>
    <cellStyle name="20% - Accent6 6 2 3 2 6" xfId="20010"/>
    <cellStyle name="20% - Accent6 6 2 3 3" xfId="3642"/>
    <cellStyle name="20% - Accent6 6 2 3 3 2" xfId="7425"/>
    <cellStyle name="20% - Accent6 6 2 3 3 2 2" xfId="15484"/>
    <cellStyle name="20% - Accent6 6 2 3 3 2 2 2" xfId="32331"/>
    <cellStyle name="20% - Accent6 6 2 3 3 2 3" xfId="24764"/>
    <cellStyle name="20% - Accent6 6 2 3 3 3" xfId="11701"/>
    <cellStyle name="20% - Accent6 6 2 3 3 3 2" xfId="28550"/>
    <cellStyle name="20% - Accent6 6 2 3 3 4" xfId="20983"/>
    <cellStyle name="20% - Accent6 6 2 3 4" xfId="5541"/>
    <cellStyle name="20% - Accent6 6 2 3 4 2" xfId="13600"/>
    <cellStyle name="20% - Accent6 6 2 3 4 2 2" xfId="30447"/>
    <cellStyle name="20% - Accent6 6 2 3 4 3" xfId="22880"/>
    <cellStyle name="20% - Accent6 6 2 3 5" xfId="9726"/>
    <cellStyle name="20% - Accent6 6 2 3 5 2" xfId="26666"/>
    <cellStyle name="20% - Accent6 6 2 3 6" xfId="9011"/>
    <cellStyle name="20% - Accent6 6 2 3 7" xfId="19098"/>
    <cellStyle name="20% - Accent6 6 2 4" xfId="2139"/>
    <cellStyle name="20% - Accent6 6 2 4 2" xfId="4103"/>
    <cellStyle name="20% - Accent6 6 2 4 2 2" xfId="7886"/>
    <cellStyle name="20% - Accent6 6 2 4 2 2 2" xfId="15945"/>
    <cellStyle name="20% - Accent6 6 2 4 2 2 2 2" xfId="32792"/>
    <cellStyle name="20% - Accent6 6 2 4 2 2 3" xfId="25225"/>
    <cellStyle name="20% - Accent6 6 2 4 2 3" xfId="12162"/>
    <cellStyle name="20% - Accent6 6 2 4 2 3 2" xfId="29011"/>
    <cellStyle name="20% - Accent6 6 2 4 2 4" xfId="21444"/>
    <cellStyle name="20% - Accent6 6 2 4 3" xfId="6002"/>
    <cellStyle name="20% - Accent6 6 2 4 3 2" xfId="14061"/>
    <cellStyle name="20% - Accent6 6 2 4 3 2 2" xfId="30908"/>
    <cellStyle name="20% - Accent6 6 2 4 3 3" xfId="23341"/>
    <cellStyle name="20% - Accent6 6 2 4 4" xfId="10227"/>
    <cellStyle name="20% - Accent6 6 2 4 4 2" xfId="27127"/>
    <cellStyle name="20% - Accent6 6 2 4 5" xfId="9155"/>
    <cellStyle name="20% - Accent6 6 2 4 6" xfId="19559"/>
    <cellStyle name="20% - Accent6 6 2 5" xfId="3191"/>
    <cellStyle name="20% - Accent6 6 2 5 2" xfId="6974"/>
    <cellStyle name="20% - Accent6 6 2 5 2 2" xfId="15033"/>
    <cellStyle name="20% - Accent6 6 2 5 2 2 2" xfId="31880"/>
    <cellStyle name="20% - Accent6 6 2 5 2 3" xfId="24313"/>
    <cellStyle name="20% - Accent6 6 2 5 3" xfId="11250"/>
    <cellStyle name="20% - Accent6 6 2 5 3 2" xfId="28099"/>
    <cellStyle name="20% - Accent6 6 2 5 4" xfId="20532"/>
    <cellStyle name="20% - Accent6 6 2 6" xfId="5090"/>
    <cellStyle name="20% - Accent6 6 2 6 2" xfId="13149"/>
    <cellStyle name="20% - Accent6 6 2 6 2 2" xfId="29996"/>
    <cellStyle name="20% - Accent6 6 2 6 3" xfId="22429"/>
    <cellStyle name="20% - Accent6 6 2 7" xfId="9234"/>
    <cellStyle name="20% - Accent6 6 2 7 2" xfId="26215"/>
    <cellStyle name="20% - Accent6 6 2 8" xfId="9158"/>
    <cellStyle name="20% - Accent6 6 2 9" xfId="18647"/>
    <cellStyle name="20% - Accent6 6 3" xfId="1223"/>
    <cellStyle name="20% - Accent6 6 3 2" xfId="1719"/>
    <cellStyle name="20% - Accent6 6 3 2 2" xfId="2718"/>
    <cellStyle name="20% - Accent6 6 3 2 2 2" xfId="4680"/>
    <cellStyle name="20% - Accent6 6 3 2 2 2 2" xfId="8463"/>
    <cellStyle name="20% - Accent6 6 3 2 2 2 2 2" xfId="16522"/>
    <cellStyle name="20% - Accent6 6 3 2 2 2 2 2 2" xfId="33369"/>
    <cellStyle name="20% - Accent6 6 3 2 2 2 2 3" xfId="25802"/>
    <cellStyle name="20% - Accent6 6 3 2 2 2 3" xfId="12739"/>
    <cellStyle name="20% - Accent6 6 3 2 2 2 3 2" xfId="29588"/>
    <cellStyle name="20% - Accent6 6 3 2 2 2 4" xfId="22021"/>
    <cellStyle name="20% - Accent6 6 3 2 2 3" xfId="6579"/>
    <cellStyle name="20% - Accent6 6 3 2 2 3 2" xfId="14638"/>
    <cellStyle name="20% - Accent6 6 3 2 2 3 2 2" xfId="31485"/>
    <cellStyle name="20% - Accent6 6 3 2 2 3 3" xfId="23918"/>
    <cellStyle name="20% - Accent6 6 3 2 2 4" xfId="10805"/>
    <cellStyle name="20% - Accent6 6 3 2 2 4 2" xfId="27704"/>
    <cellStyle name="20% - Accent6 6 3 2 2 5" xfId="8978"/>
    <cellStyle name="20% - Accent6 6 3 2 2 6" xfId="20136"/>
    <cellStyle name="20% - Accent6 6 3 2 3" xfId="3768"/>
    <cellStyle name="20% - Accent6 6 3 2 3 2" xfId="7551"/>
    <cellStyle name="20% - Accent6 6 3 2 3 2 2" xfId="15610"/>
    <cellStyle name="20% - Accent6 6 3 2 3 2 2 2" xfId="32457"/>
    <cellStyle name="20% - Accent6 6 3 2 3 2 3" xfId="24890"/>
    <cellStyle name="20% - Accent6 6 3 2 3 3" xfId="11827"/>
    <cellStyle name="20% - Accent6 6 3 2 3 3 2" xfId="28676"/>
    <cellStyle name="20% - Accent6 6 3 2 3 4" xfId="21109"/>
    <cellStyle name="20% - Accent6 6 3 2 4" xfId="5667"/>
    <cellStyle name="20% - Accent6 6 3 2 4 2" xfId="13726"/>
    <cellStyle name="20% - Accent6 6 3 2 4 2 2" xfId="30573"/>
    <cellStyle name="20% - Accent6 6 3 2 4 3" xfId="23006"/>
    <cellStyle name="20% - Accent6 6 3 2 5" xfId="9852"/>
    <cellStyle name="20% - Accent6 6 3 2 5 2" xfId="26792"/>
    <cellStyle name="20% - Accent6 6 3 2 6" xfId="9154"/>
    <cellStyle name="20% - Accent6 6 3 2 7" xfId="19224"/>
    <cellStyle name="20% - Accent6 6 3 3" xfId="2265"/>
    <cellStyle name="20% - Accent6 6 3 3 2" xfId="4229"/>
    <cellStyle name="20% - Accent6 6 3 3 2 2" xfId="8012"/>
    <cellStyle name="20% - Accent6 6 3 3 2 2 2" xfId="16071"/>
    <cellStyle name="20% - Accent6 6 3 3 2 2 2 2" xfId="32918"/>
    <cellStyle name="20% - Accent6 6 3 3 2 2 3" xfId="25351"/>
    <cellStyle name="20% - Accent6 6 3 3 2 3" xfId="12288"/>
    <cellStyle name="20% - Accent6 6 3 3 2 3 2" xfId="29137"/>
    <cellStyle name="20% - Accent6 6 3 3 2 4" xfId="21570"/>
    <cellStyle name="20% - Accent6 6 3 3 3" xfId="6128"/>
    <cellStyle name="20% - Accent6 6 3 3 3 2" xfId="14187"/>
    <cellStyle name="20% - Accent6 6 3 3 3 2 2" xfId="31034"/>
    <cellStyle name="20% - Accent6 6 3 3 3 3" xfId="23467"/>
    <cellStyle name="20% - Accent6 6 3 3 4" xfId="10353"/>
    <cellStyle name="20% - Accent6 6 3 3 4 2" xfId="27253"/>
    <cellStyle name="20% - Accent6 6 3 3 5" xfId="11193"/>
    <cellStyle name="20% - Accent6 6 3 3 6" xfId="19685"/>
    <cellStyle name="20% - Accent6 6 3 4" xfId="3317"/>
    <cellStyle name="20% - Accent6 6 3 4 2" xfId="7100"/>
    <cellStyle name="20% - Accent6 6 3 4 2 2" xfId="15159"/>
    <cellStyle name="20% - Accent6 6 3 4 2 2 2" xfId="32006"/>
    <cellStyle name="20% - Accent6 6 3 4 2 3" xfId="24439"/>
    <cellStyle name="20% - Accent6 6 3 4 3" xfId="11376"/>
    <cellStyle name="20% - Accent6 6 3 4 3 2" xfId="28225"/>
    <cellStyle name="20% - Accent6 6 3 4 4" xfId="20658"/>
    <cellStyle name="20% - Accent6 6 3 5" xfId="5216"/>
    <cellStyle name="20% - Accent6 6 3 5 2" xfId="13275"/>
    <cellStyle name="20% - Accent6 6 3 5 2 2" xfId="30122"/>
    <cellStyle name="20% - Accent6 6 3 5 3" xfId="22555"/>
    <cellStyle name="20% - Accent6 6 3 6" xfId="9377"/>
    <cellStyle name="20% - Accent6 6 3 6 2" xfId="26341"/>
    <cellStyle name="20% - Accent6 6 3 7" xfId="11194"/>
    <cellStyle name="20% - Accent6 6 3 8" xfId="18773"/>
    <cellStyle name="20% - Accent6 6 4" xfId="1501"/>
    <cellStyle name="20% - Accent6 6 4 2" xfId="2500"/>
    <cellStyle name="20% - Accent6 6 4 2 2" xfId="4462"/>
    <cellStyle name="20% - Accent6 6 4 2 2 2" xfId="8245"/>
    <cellStyle name="20% - Accent6 6 4 2 2 2 2" xfId="16304"/>
    <cellStyle name="20% - Accent6 6 4 2 2 2 2 2" xfId="33151"/>
    <cellStyle name="20% - Accent6 6 4 2 2 2 3" xfId="25584"/>
    <cellStyle name="20% - Accent6 6 4 2 2 3" xfId="12521"/>
    <cellStyle name="20% - Accent6 6 4 2 2 3 2" xfId="29370"/>
    <cellStyle name="20% - Accent6 6 4 2 2 4" xfId="21803"/>
    <cellStyle name="20% - Accent6 6 4 2 3" xfId="6361"/>
    <cellStyle name="20% - Accent6 6 4 2 3 2" xfId="14420"/>
    <cellStyle name="20% - Accent6 6 4 2 3 2 2" xfId="31267"/>
    <cellStyle name="20% - Accent6 6 4 2 3 3" xfId="23700"/>
    <cellStyle name="20% - Accent6 6 4 2 4" xfId="10587"/>
    <cellStyle name="20% - Accent6 6 4 2 4 2" xfId="27486"/>
    <cellStyle name="20% - Accent6 6 4 2 5" xfId="11192"/>
    <cellStyle name="20% - Accent6 6 4 2 6" xfId="19918"/>
    <cellStyle name="20% - Accent6 6 4 3" xfId="3550"/>
    <cellStyle name="20% - Accent6 6 4 3 2" xfId="7333"/>
    <cellStyle name="20% - Accent6 6 4 3 2 2" xfId="15392"/>
    <cellStyle name="20% - Accent6 6 4 3 2 2 2" xfId="32239"/>
    <cellStyle name="20% - Accent6 6 4 3 2 3" xfId="24672"/>
    <cellStyle name="20% - Accent6 6 4 3 3" xfId="11609"/>
    <cellStyle name="20% - Accent6 6 4 3 3 2" xfId="28458"/>
    <cellStyle name="20% - Accent6 6 4 3 4" xfId="20891"/>
    <cellStyle name="20% - Accent6 6 4 4" xfId="5449"/>
    <cellStyle name="20% - Accent6 6 4 4 2" xfId="13508"/>
    <cellStyle name="20% - Accent6 6 4 4 2 2" xfId="30355"/>
    <cellStyle name="20% - Accent6 6 4 4 3" xfId="22788"/>
    <cellStyle name="20% - Accent6 6 4 5" xfId="9634"/>
    <cellStyle name="20% - Accent6 6 4 5 2" xfId="26574"/>
    <cellStyle name="20% - Accent6 6 4 6" xfId="9153"/>
    <cellStyle name="20% - Accent6 6 4 7" xfId="19006"/>
    <cellStyle name="20% - Accent6 6 5" xfId="2029"/>
    <cellStyle name="20% - Accent6 6 5 2" xfId="4011"/>
    <cellStyle name="20% - Accent6 6 5 2 2" xfId="7794"/>
    <cellStyle name="20% - Accent6 6 5 2 2 2" xfId="15853"/>
    <cellStyle name="20% - Accent6 6 5 2 2 2 2" xfId="32700"/>
    <cellStyle name="20% - Accent6 6 5 2 2 3" xfId="25133"/>
    <cellStyle name="20% - Accent6 6 5 2 3" xfId="12070"/>
    <cellStyle name="20% - Accent6 6 5 2 3 2" xfId="28919"/>
    <cellStyle name="20% - Accent6 6 5 2 4" xfId="21352"/>
    <cellStyle name="20% - Accent6 6 5 3" xfId="5910"/>
    <cellStyle name="20% - Accent6 6 5 3 2" xfId="13969"/>
    <cellStyle name="20% - Accent6 6 5 3 2 2" xfId="30816"/>
    <cellStyle name="20% - Accent6 6 5 3 3" xfId="23249"/>
    <cellStyle name="20% - Accent6 6 5 4" xfId="10128"/>
    <cellStyle name="20% - Accent6 6 5 4 2" xfId="27035"/>
    <cellStyle name="20% - Accent6 6 5 5" xfId="9152"/>
    <cellStyle name="20% - Accent6 6 5 6" xfId="19467"/>
    <cellStyle name="20% - Accent6 6 6" xfId="3069"/>
    <cellStyle name="20% - Accent6 6 6 2" xfId="6882"/>
    <cellStyle name="20% - Accent6 6 6 2 2" xfId="14941"/>
    <cellStyle name="20% - Accent6 6 6 2 2 2" xfId="31788"/>
    <cellStyle name="20% - Accent6 6 6 2 3" xfId="24221"/>
    <cellStyle name="20% - Accent6 6 6 3" xfId="11132"/>
    <cellStyle name="20% - Accent6 6 6 3 2" xfId="28007"/>
    <cellStyle name="20% - Accent6 6 6 4" xfId="20440"/>
    <cellStyle name="20% - Accent6 6 7" xfId="4998"/>
    <cellStyle name="20% - Accent6 6 7 2" xfId="13057"/>
    <cellStyle name="20% - Accent6 6 7 2 2" xfId="29904"/>
    <cellStyle name="20% - Accent6 6 7 3" xfId="22337"/>
    <cellStyle name="20% - Accent6 6 8" xfId="9007"/>
    <cellStyle name="20% - Accent6 6 8 2" xfId="26123"/>
    <cellStyle name="20% - Accent6 6 9" xfId="11198"/>
    <cellStyle name="20% - Accent6 7" xfId="777"/>
    <cellStyle name="20% - Accent6 7 10" xfId="18595"/>
    <cellStyle name="20% - Accent6 7 11" xfId="33997"/>
    <cellStyle name="20% - Accent6 7 2" xfId="1095"/>
    <cellStyle name="20% - Accent6 7 2 2" xfId="1356"/>
    <cellStyle name="20% - Accent6 7 2 2 2" xfId="1852"/>
    <cellStyle name="20% - Accent6 7 2 2 2 2" xfId="2851"/>
    <cellStyle name="20% - Accent6 7 2 2 2 2 2" xfId="4813"/>
    <cellStyle name="20% - Accent6 7 2 2 2 2 2 2" xfId="8596"/>
    <cellStyle name="20% - Accent6 7 2 2 2 2 2 2 2" xfId="16655"/>
    <cellStyle name="20% - Accent6 7 2 2 2 2 2 2 2 2" xfId="33502"/>
    <cellStyle name="20% - Accent6 7 2 2 2 2 2 2 3" xfId="25935"/>
    <cellStyle name="20% - Accent6 7 2 2 2 2 2 3" xfId="12872"/>
    <cellStyle name="20% - Accent6 7 2 2 2 2 2 3 2" xfId="29721"/>
    <cellStyle name="20% - Accent6 7 2 2 2 2 2 4" xfId="22154"/>
    <cellStyle name="20% - Accent6 7 2 2 2 2 3" xfId="6712"/>
    <cellStyle name="20% - Accent6 7 2 2 2 2 3 2" xfId="14771"/>
    <cellStyle name="20% - Accent6 7 2 2 2 2 3 2 2" xfId="31618"/>
    <cellStyle name="20% - Accent6 7 2 2 2 2 3 3" xfId="24051"/>
    <cellStyle name="20% - Accent6 7 2 2 2 2 4" xfId="10938"/>
    <cellStyle name="20% - Accent6 7 2 2 2 2 4 2" xfId="27837"/>
    <cellStyle name="20% - Accent6 7 2 2 2 2 5" xfId="9102"/>
    <cellStyle name="20% - Accent6 7 2 2 2 2 6" xfId="20269"/>
    <cellStyle name="20% - Accent6 7 2 2 2 3" xfId="3901"/>
    <cellStyle name="20% - Accent6 7 2 2 2 3 2" xfId="7684"/>
    <cellStyle name="20% - Accent6 7 2 2 2 3 2 2" xfId="15743"/>
    <cellStyle name="20% - Accent6 7 2 2 2 3 2 2 2" xfId="32590"/>
    <cellStyle name="20% - Accent6 7 2 2 2 3 2 3" xfId="25023"/>
    <cellStyle name="20% - Accent6 7 2 2 2 3 3" xfId="11960"/>
    <cellStyle name="20% - Accent6 7 2 2 2 3 3 2" xfId="28809"/>
    <cellStyle name="20% - Accent6 7 2 2 2 3 4" xfId="21242"/>
    <cellStyle name="20% - Accent6 7 2 2 2 4" xfId="5800"/>
    <cellStyle name="20% - Accent6 7 2 2 2 4 2" xfId="13859"/>
    <cellStyle name="20% - Accent6 7 2 2 2 4 2 2" xfId="30706"/>
    <cellStyle name="20% - Accent6 7 2 2 2 4 3" xfId="23139"/>
    <cellStyle name="20% - Accent6 7 2 2 2 5" xfId="9985"/>
    <cellStyle name="20% - Accent6 7 2 2 2 5 2" xfId="26925"/>
    <cellStyle name="20% - Accent6 7 2 2 2 6" xfId="9150"/>
    <cellStyle name="20% - Accent6 7 2 2 2 7" xfId="19357"/>
    <cellStyle name="20% - Accent6 7 2 2 3" xfId="2398"/>
    <cellStyle name="20% - Accent6 7 2 2 3 2" xfId="4362"/>
    <cellStyle name="20% - Accent6 7 2 2 3 2 2" xfId="8145"/>
    <cellStyle name="20% - Accent6 7 2 2 3 2 2 2" xfId="16204"/>
    <cellStyle name="20% - Accent6 7 2 2 3 2 2 2 2" xfId="33051"/>
    <cellStyle name="20% - Accent6 7 2 2 3 2 2 3" xfId="25484"/>
    <cellStyle name="20% - Accent6 7 2 2 3 2 3" xfId="12421"/>
    <cellStyle name="20% - Accent6 7 2 2 3 2 3 2" xfId="29270"/>
    <cellStyle name="20% - Accent6 7 2 2 3 2 4" xfId="21703"/>
    <cellStyle name="20% - Accent6 7 2 2 3 3" xfId="6261"/>
    <cellStyle name="20% - Accent6 7 2 2 3 3 2" xfId="14320"/>
    <cellStyle name="20% - Accent6 7 2 2 3 3 2 2" xfId="31167"/>
    <cellStyle name="20% - Accent6 7 2 2 3 3 3" xfId="23600"/>
    <cellStyle name="20% - Accent6 7 2 2 3 4" xfId="10486"/>
    <cellStyle name="20% - Accent6 7 2 2 3 4 2" xfId="27386"/>
    <cellStyle name="20% - Accent6 7 2 2 3 5" xfId="8917"/>
    <cellStyle name="20% - Accent6 7 2 2 3 6" xfId="19818"/>
    <cellStyle name="20% - Accent6 7 2 2 4" xfId="3450"/>
    <cellStyle name="20% - Accent6 7 2 2 4 2" xfId="7233"/>
    <cellStyle name="20% - Accent6 7 2 2 4 2 2" xfId="15292"/>
    <cellStyle name="20% - Accent6 7 2 2 4 2 2 2" xfId="32139"/>
    <cellStyle name="20% - Accent6 7 2 2 4 2 3" xfId="24572"/>
    <cellStyle name="20% - Accent6 7 2 2 4 3" xfId="11509"/>
    <cellStyle name="20% - Accent6 7 2 2 4 3 2" xfId="28358"/>
    <cellStyle name="20% - Accent6 7 2 2 4 4" xfId="20791"/>
    <cellStyle name="20% - Accent6 7 2 2 5" xfId="5349"/>
    <cellStyle name="20% - Accent6 7 2 2 5 2" xfId="13408"/>
    <cellStyle name="20% - Accent6 7 2 2 5 2 2" xfId="30255"/>
    <cellStyle name="20% - Accent6 7 2 2 5 3" xfId="22688"/>
    <cellStyle name="20% - Accent6 7 2 2 6" xfId="9510"/>
    <cellStyle name="20% - Accent6 7 2 2 6 2" xfId="26474"/>
    <cellStyle name="20% - Accent6 7 2 2 7" xfId="11190"/>
    <cellStyle name="20% - Accent6 7 2 2 8" xfId="18906"/>
    <cellStyle name="20% - Accent6 7 2 3" xfId="1634"/>
    <cellStyle name="20% - Accent6 7 2 3 2" xfId="2633"/>
    <cellStyle name="20% - Accent6 7 2 3 2 2" xfId="4595"/>
    <cellStyle name="20% - Accent6 7 2 3 2 2 2" xfId="8378"/>
    <cellStyle name="20% - Accent6 7 2 3 2 2 2 2" xfId="16437"/>
    <cellStyle name="20% - Accent6 7 2 3 2 2 2 2 2" xfId="33284"/>
    <cellStyle name="20% - Accent6 7 2 3 2 2 2 3" xfId="25717"/>
    <cellStyle name="20% - Accent6 7 2 3 2 2 3" xfId="12654"/>
    <cellStyle name="20% - Accent6 7 2 3 2 2 3 2" xfId="29503"/>
    <cellStyle name="20% - Accent6 7 2 3 2 2 4" xfId="21936"/>
    <cellStyle name="20% - Accent6 7 2 3 2 3" xfId="6494"/>
    <cellStyle name="20% - Accent6 7 2 3 2 3 2" xfId="14553"/>
    <cellStyle name="20% - Accent6 7 2 3 2 3 2 2" xfId="31400"/>
    <cellStyle name="20% - Accent6 7 2 3 2 3 3" xfId="23833"/>
    <cellStyle name="20% - Accent6 7 2 3 2 4" xfId="10720"/>
    <cellStyle name="20% - Accent6 7 2 3 2 4 2" xfId="27619"/>
    <cellStyle name="20% - Accent6 7 2 3 2 5" xfId="8844"/>
    <cellStyle name="20% - Accent6 7 2 3 2 6" xfId="20051"/>
    <cellStyle name="20% - Accent6 7 2 3 3" xfId="3683"/>
    <cellStyle name="20% - Accent6 7 2 3 3 2" xfId="7466"/>
    <cellStyle name="20% - Accent6 7 2 3 3 2 2" xfId="15525"/>
    <cellStyle name="20% - Accent6 7 2 3 3 2 2 2" xfId="32372"/>
    <cellStyle name="20% - Accent6 7 2 3 3 2 3" xfId="24805"/>
    <cellStyle name="20% - Accent6 7 2 3 3 3" xfId="11742"/>
    <cellStyle name="20% - Accent6 7 2 3 3 3 2" xfId="28591"/>
    <cellStyle name="20% - Accent6 7 2 3 3 4" xfId="21024"/>
    <cellStyle name="20% - Accent6 7 2 3 4" xfId="5582"/>
    <cellStyle name="20% - Accent6 7 2 3 4 2" xfId="13641"/>
    <cellStyle name="20% - Accent6 7 2 3 4 2 2" xfId="30488"/>
    <cellStyle name="20% - Accent6 7 2 3 4 3" xfId="22921"/>
    <cellStyle name="20% - Accent6 7 2 3 5" xfId="9767"/>
    <cellStyle name="20% - Accent6 7 2 3 5 2" xfId="26707"/>
    <cellStyle name="20% - Accent6 7 2 3 6" xfId="8845"/>
    <cellStyle name="20% - Accent6 7 2 3 7" xfId="19139"/>
    <cellStyle name="20% - Accent6 7 2 4" xfId="2180"/>
    <cellStyle name="20% - Accent6 7 2 4 2" xfId="4144"/>
    <cellStyle name="20% - Accent6 7 2 4 2 2" xfId="7927"/>
    <cellStyle name="20% - Accent6 7 2 4 2 2 2" xfId="15986"/>
    <cellStyle name="20% - Accent6 7 2 4 2 2 2 2" xfId="32833"/>
    <cellStyle name="20% - Accent6 7 2 4 2 2 3" xfId="25266"/>
    <cellStyle name="20% - Accent6 7 2 4 2 3" xfId="12203"/>
    <cellStyle name="20% - Accent6 7 2 4 2 3 2" xfId="29052"/>
    <cellStyle name="20% - Accent6 7 2 4 2 4" xfId="21485"/>
    <cellStyle name="20% - Accent6 7 2 4 3" xfId="6043"/>
    <cellStyle name="20% - Accent6 7 2 4 3 2" xfId="14102"/>
    <cellStyle name="20% - Accent6 7 2 4 3 2 2" xfId="30949"/>
    <cellStyle name="20% - Accent6 7 2 4 3 3" xfId="23382"/>
    <cellStyle name="20% - Accent6 7 2 4 4" xfId="10268"/>
    <cellStyle name="20% - Accent6 7 2 4 4 2" xfId="27168"/>
    <cellStyle name="20% - Accent6 7 2 4 5" xfId="11189"/>
    <cellStyle name="20% - Accent6 7 2 4 6" xfId="19600"/>
    <cellStyle name="20% - Accent6 7 2 5" xfId="3232"/>
    <cellStyle name="20% - Accent6 7 2 5 2" xfId="7015"/>
    <cellStyle name="20% - Accent6 7 2 5 2 2" xfId="15074"/>
    <cellStyle name="20% - Accent6 7 2 5 2 2 2" xfId="31921"/>
    <cellStyle name="20% - Accent6 7 2 5 2 3" xfId="24354"/>
    <cellStyle name="20% - Accent6 7 2 5 3" xfId="11291"/>
    <cellStyle name="20% - Accent6 7 2 5 3 2" xfId="28140"/>
    <cellStyle name="20% - Accent6 7 2 5 4" xfId="20573"/>
    <cellStyle name="20% - Accent6 7 2 6" xfId="5131"/>
    <cellStyle name="20% - Accent6 7 2 6 2" xfId="13190"/>
    <cellStyle name="20% - Accent6 7 2 6 2 2" xfId="30037"/>
    <cellStyle name="20% - Accent6 7 2 6 3" xfId="22470"/>
    <cellStyle name="20% - Accent6 7 2 7" xfId="9275"/>
    <cellStyle name="20% - Accent6 7 2 7 2" xfId="26256"/>
    <cellStyle name="20% - Accent6 7 2 8" xfId="9151"/>
    <cellStyle name="20% - Accent6 7 2 9" xfId="18688"/>
    <cellStyle name="20% - Accent6 7 3" xfId="1264"/>
    <cellStyle name="20% - Accent6 7 3 2" xfId="1760"/>
    <cellStyle name="20% - Accent6 7 3 2 2" xfId="2759"/>
    <cellStyle name="20% - Accent6 7 3 2 2 2" xfId="4721"/>
    <cellStyle name="20% - Accent6 7 3 2 2 2 2" xfId="8504"/>
    <cellStyle name="20% - Accent6 7 3 2 2 2 2 2" xfId="16563"/>
    <cellStyle name="20% - Accent6 7 3 2 2 2 2 2 2" xfId="33410"/>
    <cellStyle name="20% - Accent6 7 3 2 2 2 2 3" xfId="25843"/>
    <cellStyle name="20% - Accent6 7 3 2 2 2 3" xfId="12780"/>
    <cellStyle name="20% - Accent6 7 3 2 2 2 3 2" xfId="29629"/>
    <cellStyle name="20% - Accent6 7 3 2 2 2 4" xfId="22062"/>
    <cellStyle name="20% - Accent6 7 3 2 2 3" xfId="6620"/>
    <cellStyle name="20% - Accent6 7 3 2 2 3 2" xfId="14679"/>
    <cellStyle name="20% - Accent6 7 3 2 2 3 2 2" xfId="31526"/>
    <cellStyle name="20% - Accent6 7 3 2 2 3 3" xfId="23959"/>
    <cellStyle name="20% - Accent6 7 3 2 2 4" xfId="10846"/>
    <cellStyle name="20% - Accent6 7 3 2 2 4 2" xfId="27745"/>
    <cellStyle name="20% - Accent6 7 3 2 2 5" xfId="9148"/>
    <cellStyle name="20% - Accent6 7 3 2 2 6" xfId="20177"/>
    <cellStyle name="20% - Accent6 7 3 2 3" xfId="3809"/>
    <cellStyle name="20% - Accent6 7 3 2 3 2" xfId="7592"/>
    <cellStyle name="20% - Accent6 7 3 2 3 2 2" xfId="15651"/>
    <cellStyle name="20% - Accent6 7 3 2 3 2 2 2" xfId="32498"/>
    <cellStyle name="20% - Accent6 7 3 2 3 2 3" xfId="24931"/>
    <cellStyle name="20% - Accent6 7 3 2 3 3" xfId="11868"/>
    <cellStyle name="20% - Accent6 7 3 2 3 3 2" xfId="28717"/>
    <cellStyle name="20% - Accent6 7 3 2 3 4" xfId="21150"/>
    <cellStyle name="20% - Accent6 7 3 2 4" xfId="5708"/>
    <cellStyle name="20% - Accent6 7 3 2 4 2" xfId="13767"/>
    <cellStyle name="20% - Accent6 7 3 2 4 2 2" xfId="30614"/>
    <cellStyle name="20% - Accent6 7 3 2 4 3" xfId="23047"/>
    <cellStyle name="20% - Accent6 7 3 2 5" xfId="9893"/>
    <cellStyle name="20% - Accent6 7 3 2 5 2" xfId="26833"/>
    <cellStyle name="20% - Accent6 7 3 2 6" xfId="11188"/>
    <cellStyle name="20% - Accent6 7 3 2 7" xfId="19265"/>
    <cellStyle name="20% - Accent6 7 3 3" xfId="2306"/>
    <cellStyle name="20% - Accent6 7 3 3 2" xfId="4270"/>
    <cellStyle name="20% - Accent6 7 3 3 2 2" xfId="8053"/>
    <cellStyle name="20% - Accent6 7 3 3 2 2 2" xfId="16112"/>
    <cellStyle name="20% - Accent6 7 3 3 2 2 2 2" xfId="32959"/>
    <cellStyle name="20% - Accent6 7 3 3 2 2 3" xfId="25392"/>
    <cellStyle name="20% - Accent6 7 3 3 2 3" xfId="12329"/>
    <cellStyle name="20% - Accent6 7 3 3 2 3 2" xfId="29178"/>
    <cellStyle name="20% - Accent6 7 3 3 2 4" xfId="21611"/>
    <cellStyle name="20% - Accent6 7 3 3 3" xfId="6169"/>
    <cellStyle name="20% - Accent6 7 3 3 3 2" xfId="14228"/>
    <cellStyle name="20% - Accent6 7 3 3 3 2 2" xfId="31075"/>
    <cellStyle name="20% - Accent6 7 3 3 3 3" xfId="23508"/>
    <cellStyle name="20% - Accent6 7 3 3 4" xfId="10394"/>
    <cellStyle name="20% - Accent6 7 3 3 4 2" xfId="27294"/>
    <cellStyle name="20% - Accent6 7 3 3 5" xfId="11187"/>
    <cellStyle name="20% - Accent6 7 3 3 6" xfId="19726"/>
    <cellStyle name="20% - Accent6 7 3 4" xfId="3358"/>
    <cellStyle name="20% - Accent6 7 3 4 2" xfId="7141"/>
    <cellStyle name="20% - Accent6 7 3 4 2 2" xfId="15200"/>
    <cellStyle name="20% - Accent6 7 3 4 2 2 2" xfId="32047"/>
    <cellStyle name="20% - Accent6 7 3 4 2 3" xfId="24480"/>
    <cellStyle name="20% - Accent6 7 3 4 3" xfId="11417"/>
    <cellStyle name="20% - Accent6 7 3 4 3 2" xfId="28266"/>
    <cellStyle name="20% - Accent6 7 3 4 4" xfId="20699"/>
    <cellStyle name="20% - Accent6 7 3 5" xfId="5257"/>
    <cellStyle name="20% - Accent6 7 3 5 2" xfId="13316"/>
    <cellStyle name="20% - Accent6 7 3 5 2 2" xfId="30163"/>
    <cellStyle name="20% - Accent6 7 3 5 3" xfId="22596"/>
    <cellStyle name="20% - Accent6 7 3 6" xfId="9418"/>
    <cellStyle name="20% - Accent6 7 3 6 2" xfId="26382"/>
    <cellStyle name="20% - Accent6 7 3 7" xfId="9149"/>
    <cellStyle name="20% - Accent6 7 3 8" xfId="18814"/>
    <cellStyle name="20% - Accent6 7 4" xfId="1542"/>
    <cellStyle name="20% - Accent6 7 4 2" xfId="2541"/>
    <cellStyle name="20% - Accent6 7 4 2 2" xfId="4503"/>
    <cellStyle name="20% - Accent6 7 4 2 2 2" xfId="8286"/>
    <cellStyle name="20% - Accent6 7 4 2 2 2 2" xfId="16345"/>
    <cellStyle name="20% - Accent6 7 4 2 2 2 2 2" xfId="33192"/>
    <cellStyle name="20% - Accent6 7 4 2 2 2 3" xfId="25625"/>
    <cellStyle name="20% - Accent6 7 4 2 2 3" xfId="12562"/>
    <cellStyle name="20% - Accent6 7 4 2 2 3 2" xfId="29411"/>
    <cellStyle name="20% - Accent6 7 4 2 2 4" xfId="21844"/>
    <cellStyle name="20% - Accent6 7 4 2 3" xfId="6402"/>
    <cellStyle name="20% - Accent6 7 4 2 3 2" xfId="14461"/>
    <cellStyle name="20% - Accent6 7 4 2 3 2 2" xfId="31308"/>
    <cellStyle name="20% - Accent6 7 4 2 3 3" xfId="23741"/>
    <cellStyle name="20% - Accent6 7 4 2 4" xfId="10628"/>
    <cellStyle name="20% - Accent6 7 4 2 4 2" xfId="27527"/>
    <cellStyle name="20% - Accent6 7 4 2 5" xfId="11186"/>
    <cellStyle name="20% - Accent6 7 4 2 6" xfId="19959"/>
    <cellStyle name="20% - Accent6 7 4 3" xfId="3591"/>
    <cellStyle name="20% - Accent6 7 4 3 2" xfId="7374"/>
    <cellStyle name="20% - Accent6 7 4 3 2 2" xfId="15433"/>
    <cellStyle name="20% - Accent6 7 4 3 2 2 2" xfId="32280"/>
    <cellStyle name="20% - Accent6 7 4 3 2 3" xfId="24713"/>
    <cellStyle name="20% - Accent6 7 4 3 3" xfId="11650"/>
    <cellStyle name="20% - Accent6 7 4 3 3 2" xfId="28499"/>
    <cellStyle name="20% - Accent6 7 4 3 4" xfId="20932"/>
    <cellStyle name="20% - Accent6 7 4 4" xfId="5490"/>
    <cellStyle name="20% - Accent6 7 4 4 2" xfId="13549"/>
    <cellStyle name="20% - Accent6 7 4 4 2 2" xfId="30396"/>
    <cellStyle name="20% - Accent6 7 4 4 3" xfId="22829"/>
    <cellStyle name="20% - Accent6 7 4 5" xfId="9675"/>
    <cellStyle name="20% - Accent6 7 4 5 2" xfId="26615"/>
    <cellStyle name="20% - Accent6 7 4 6" xfId="9147"/>
    <cellStyle name="20% - Accent6 7 4 7" xfId="19047"/>
    <cellStyle name="20% - Accent6 7 5" xfId="2072"/>
    <cellStyle name="20% - Accent6 7 5 2" xfId="4052"/>
    <cellStyle name="20% - Accent6 7 5 2 2" xfId="7835"/>
    <cellStyle name="20% - Accent6 7 5 2 2 2" xfId="15894"/>
    <cellStyle name="20% - Accent6 7 5 2 2 2 2" xfId="32741"/>
    <cellStyle name="20% - Accent6 7 5 2 2 3" xfId="25174"/>
    <cellStyle name="20% - Accent6 7 5 2 3" xfId="12111"/>
    <cellStyle name="20% - Accent6 7 5 2 3 2" xfId="28960"/>
    <cellStyle name="20% - Accent6 7 5 2 4" xfId="21393"/>
    <cellStyle name="20% - Accent6 7 5 3" xfId="5951"/>
    <cellStyle name="20% - Accent6 7 5 3 2" xfId="14010"/>
    <cellStyle name="20% - Accent6 7 5 3 2 2" xfId="30857"/>
    <cellStyle name="20% - Accent6 7 5 3 3" xfId="23290"/>
    <cellStyle name="20% - Accent6 7 5 4" xfId="10169"/>
    <cellStyle name="20% - Accent6 7 5 4 2" xfId="27076"/>
    <cellStyle name="20% - Accent6 7 5 5" xfId="9146"/>
    <cellStyle name="20% - Accent6 7 5 6" xfId="19508"/>
    <cellStyle name="20% - Accent6 7 6" xfId="3110"/>
    <cellStyle name="20% - Accent6 7 6 2" xfId="6923"/>
    <cellStyle name="20% - Accent6 7 6 2 2" xfId="14982"/>
    <cellStyle name="20% - Accent6 7 6 2 2 2" xfId="31829"/>
    <cellStyle name="20% - Accent6 7 6 2 3" xfId="24262"/>
    <cellStyle name="20% - Accent6 7 6 3" xfId="11173"/>
    <cellStyle name="20% - Accent6 7 6 3 2" xfId="28048"/>
    <cellStyle name="20% - Accent6 7 6 4" xfId="20481"/>
    <cellStyle name="20% - Accent6 7 7" xfId="5039"/>
    <cellStyle name="20% - Accent6 7 7 2" xfId="13098"/>
    <cellStyle name="20% - Accent6 7 7 2 2" xfId="29945"/>
    <cellStyle name="20% - Accent6 7 7 3" xfId="22378"/>
    <cellStyle name="20% - Accent6 7 8" xfId="9073"/>
    <cellStyle name="20% - Accent6 7 8 2" xfId="26164"/>
    <cellStyle name="20% - Accent6 7 9" xfId="11191"/>
    <cellStyle name="20% - Accent6 8" xfId="979"/>
    <cellStyle name="20% - Accent6 8 10" xfId="33998"/>
    <cellStyle name="20% - Accent6 8 2" xfId="1277"/>
    <cellStyle name="20% - Accent6 8 2 2" xfId="1773"/>
    <cellStyle name="20% - Accent6 8 2 2 2" xfId="2772"/>
    <cellStyle name="20% - Accent6 8 2 2 2 2" xfId="4734"/>
    <cellStyle name="20% - Accent6 8 2 2 2 2 2" xfId="8517"/>
    <cellStyle name="20% - Accent6 8 2 2 2 2 2 2" xfId="16576"/>
    <cellStyle name="20% - Accent6 8 2 2 2 2 2 2 2" xfId="33423"/>
    <cellStyle name="20% - Accent6 8 2 2 2 2 2 3" xfId="25856"/>
    <cellStyle name="20% - Accent6 8 2 2 2 2 3" xfId="12793"/>
    <cellStyle name="20% - Accent6 8 2 2 2 2 3 2" xfId="29642"/>
    <cellStyle name="20% - Accent6 8 2 2 2 2 4" xfId="22075"/>
    <cellStyle name="20% - Accent6 8 2 2 2 3" xfId="6633"/>
    <cellStyle name="20% - Accent6 8 2 2 2 3 2" xfId="14692"/>
    <cellStyle name="20% - Accent6 8 2 2 2 3 2 2" xfId="31539"/>
    <cellStyle name="20% - Accent6 8 2 2 2 3 3" xfId="23972"/>
    <cellStyle name="20% - Accent6 8 2 2 2 4" xfId="10859"/>
    <cellStyle name="20% - Accent6 8 2 2 2 4 2" xfId="27758"/>
    <cellStyle name="20% - Accent6 8 2 2 2 5" xfId="9144"/>
    <cellStyle name="20% - Accent6 8 2 2 2 6" xfId="20190"/>
    <cellStyle name="20% - Accent6 8 2 2 3" xfId="3822"/>
    <cellStyle name="20% - Accent6 8 2 2 3 2" xfId="7605"/>
    <cellStyle name="20% - Accent6 8 2 2 3 2 2" xfId="15664"/>
    <cellStyle name="20% - Accent6 8 2 2 3 2 2 2" xfId="32511"/>
    <cellStyle name="20% - Accent6 8 2 2 3 2 3" xfId="24944"/>
    <cellStyle name="20% - Accent6 8 2 2 3 3" xfId="11881"/>
    <cellStyle name="20% - Accent6 8 2 2 3 3 2" xfId="28730"/>
    <cellStyle name="20% - Accent6 8 2 2 3 4" xfId="21163"/>
    <cellStyle name="20% - Accent6 8 2 2 4" xfId="5721"/>
    <cellStyle name="20% - Accent6 8 2 2 4 2" xfId="13780"/>
    <cellStyle name="20% - Accent6 8 2 2 4 2 2" xfId="30627"/>
    <cellStyle name="20% - Accent6 8 2 2 4 3" xfId="23060"/>
    <cellStyle name="20% - Accent6 8 2 2 5" xfId="9906"/>
    <cellStyle name="20% - Accent6 8 2 2 5 2" xfId="26846"/>
    <cellStyle name="20% - Accent6 8 2 2 6" xfId="11184"/>
    <cellStyle name="20% - Accent6 8 2 2 7" xfId="19278"/>
    <cellStyle name="20% - Accent6 8 2 3" xfId="2319"/>
    <cellStyle name="20% - Accent6 8 2 3 2" xfId="4283"/>
    <cellStyle name="20% - Accent6 8 2 3 2 2" xfId="8066"/>
    <cellStyle name="20% - Accent6 8 2 3 2 2 2" xfId="16125"/>
    <cellStyle name="20% - Accent6 8 2 3 2 2 2 2" xfId="32972"/>
    <cellStyle name="20% - Accent6 8 2 3 2 2 3" xfId="25405"/>
    <cellStyle name="20% - Accent6 8 2 3 2 3" xfId="12342"/>
    <cellStyle name="20% - Accent6 8 2 3 2 3 2" xfId="29191"/>
    <cellStyle name="20% - Accent6 8 2 3 2 4" xfId="21624"/>
    <cellStyle name="20% - Accent6 8 2 3 3" xfId="6182"/>
    <cellStyle name="20% - Accent6 8 2 3 3 2" xfId="14241"/>
    <cellStyle name="20% - Accent6 8 2 3 3 2 2" xfId="31088"/>
    <cellStyle name="20% - Accent6 8 2 3 3 3" xfId="23521"/>
    <cellStyle name="20% - Accent6 8 2 3 4" xfId="10407"/>
    <cellStyle name="20% - Accent6 8 2 3 4 2" xfId="27307"/>
    <cellStyle name="20% - Accent6 8 2 3 5" xfId="11183"/>
    <cellStyle name="20% - Accent6 8 2 3 6" xfId="19739"/>
    <cellStyle name="20% - Accent6 8 2 4" xfId="3371"/>
    <cellStyle name="20% - Accent6 8 2 4 2" xfId="7154"/>
    <cellStyle name="20% - Accent6 8 2 4 2 2" xfId="15213"/>
    <cellStyle name="20% - Accent6 8 2 4 2 2 2" xfId="32060"/>
    <cellStyle name="20% - Accent6 8 2 4 2 3" xfId="24493"/>
    <cellStyle name="20% - Accent6 8 2 4 3" xfId="11430"/>
    <cellStyle name="20% - Accent6 8 2 4 3 2" xfId="28279"/>
    <cellStyle name="20% - Accent6 8 2 4 4" xfId="20712"/>
    <cellStyle name="20% - Accent6 8 2 5" xfId="5270"/>
    <cellStyle name="20% - Accent6 8 2 5 2" xfId="13329"/>
    <cellStyle name="20% - Accent6 8 2 5 2 2" xfId="30176"/>
    <cellStyle name="20% - Accent6 8 2 5 3" xfId="22609"/>
    <cellStyle name="20% - Accent6 8 2 6" xfId="9431"/>
    <cellStyle name="20% - Accent6 8 2 6 2" xfId="26395"/>
    <cellStyle name="20% - Accent6 8 2 7" xfId="9145"/>
    <cellStyle name="20% - Accent6 8 2 8" xfId="18827"/>
    <cellStyle name="20% - Accent6 8 3" xfId="1555"/>
    <cellStyle name="20% - Accent6 8 3 2" xfId="2554"/>
    <cellStyle name="20% - Accent6 8 3 2 2" xfId="4516"/>
    <cellStyle name="20% - Accent6 8 3 2 2 2" xfId="8299"/>
    <cellStyle name="20% - Accent6 8 3 2 2 2 2" xfId="16358"/>
    <cellStyle name="20% - Accent6 8 3 2 2 2 2 2" xfId="33205"/>
    <cellStyle name="20% - Accent6 8 3 2 2 2 3" xfId="25638"/>
    <cellStyle name="20% - Accent6 8 3 2 2 3" xfId="12575"/>
    <cellStyle name="20% - Accent6 8 3 2 2 3 2" xfId="29424"/>
    <cellStyle name="20% - Accent6 8 3 2 2 4" xfId="21857"/>
    <cellStyle name="20% - Accent6 8 3 2 3" xfId="6415"/>
    <cellStyle name="20% - Accent6 8 3 2 3 2" xfId="14474"/>
    <cellStyle name="20% - Accent6 8 3 2 3 2 2" xfId="31321"/>
    <cellStyle name="20% - Accent6 8 3 2 3 3" xfId="23754"/>
    <cellStyle name="20% - Accent6 8 3 2 4" xfId="10641"/>
    <cellStyle name="20% - Accent6 8 3 2 4 2" xfId="27540"/>
    <cellStyle name="20% - Accent6 8 3 2 5" xfId="8935"/>
    <cellStyle name="20% - Accent6 8 3 2 6" xfId="19972"/>
    <cellStyle name="20% - Accent6 8 3 3" xfId="3604"/>
    <cellStyle name="20% - Accent6 8 3 3 2" xfId="7387"/>
    <cellStyle name="20% - Accent6 8 3 3 2 2" xfId="15446"/>
    <cellStyle name="20% - Accent6 8 3 3 2 2 2" xfId="32293"/>
    <cellStyle name="20% - Accent6 8 3 3 2 3" xfId="24726"/>
    <cellStyle name="20% - Accent6 8 3 3 3" xfId="11663"/>
    <cellStyle name="20% - Accent6 8 3 3 3 2" xfId="28512"/>
    <cellStyle name="20% - Accent6 8 3 3 4" xfId="20945"/>
    <cellStyle name="20% - Accent6 8 3 4" xfId="5503"/>
    <cellStyle name="20% - Accent6 8 3 4 2" xfId="13562"/>
    <cellStyle name="20% - Accent6 8 3 4 2 2" xfId="30409"/>
    <cellStyle name="20% - Accent6 8 3 4 3" xfId="22842"/>
    <cellStyle name="20% - Accent6 8 3 5" xfId="9688"/>
    <cellStyle name="20% - Accent6 8 3 5 2" xfId="26628"/>
    <cellStyle name="20% - Accent6 8 3 6" xfId="9143"/>
    <cellStyle name="20% - Accent6 8 3 7" xfId="19060"/>
    <cellStyle name="20% - Accent6 8 4" xfId="2100"/>
    <cellStyle name="20% - Accent6 8 4 2" xfId="4065"/>
    <cellStyle name="20% - Accent6 8 4 2 2" xfId="7848"/>
    <cellStyle name="20% - Accent6 8 4 2 2 2" xfId="15907"/>
    <cellStyle name="20% - Accent6 8 4 2 2 2 2" xfId="32754"/>
    <cellStyle name="20% - Accent6 8 4 2 2 3" xfId="25187"/>
    <cellStyle name="20% - Accent6 8 4 2 3" xfId="12124"/>
    <cellStyle name="20% - Accent6 8 4 2 3 2" xfId="28973"/>
    <cellStyle name="20% - Accent6 8 4 2 4" xfId="21406"/>
    <cellStyle name="20% - Accent6 8 4 3" xfId="5964"/>
    <cellStyle name="20% - Accent6 8 4 3 2" xfId="14023"/>
    <cellStyle name="20% - Accent6 8 4 3 2 2" xfId="30870"/>
    <cellStyle name="20% - Accent6 8 4 3 3" xfId="23303"/>
    <cellStyle name="20% - Accent6 8 4 4" xfId="10189"/>
    <cellStyle name="20% - Accent6 8 4 4 2" xfId="27089"/>
    <cellStyle name="20% - Accent6 8 4 5" xfId="13021"/>
    <cellStyle name="20% - Accent6 8 4 6" xfId="19521"/>
    <cellStyle name="20% - Accent6 8 5" xfId="3153"/>
    <cellStyle name="20% - Accent6 8 5 2" xfId="6936"/>
    <cellStyle name="20% - Accent6 8 5 2 2" xfId="14995"/>
    <cellStyle name="20% - Accent6 8 5 2 2 2" xfId="31842"/>
    <cellStyle name="20% - Accent6 8 5 2 3" xfId="24275"/>
    <cellStyle name="20% - Accent6 8 5 3" xfId="11212"/>
    <cellStyle name="20% - Accent6 8 5 3 2" xfId="28061"/>
    <cellStyle name="20% - Accent6 8 5 4" xfId="20494"/>
    <cellStyle name="20% - Accent6 8 6" xfId="5052"/>
    <cellStyle name="20% - Accent6 8 6 2" xfId="13111"/>
    <cellStyle name="20% - Accent6 8 6 2 2" xfId="29958"/>
    <cellStyle name="20% - Accent6 8 6 3" xfId="22391"/>
    <cellStyle name="20% - Accent6 8 7" xfId="9178"/>
    <cellStyle name="20% - Accent6 8 7 2" xfId="26177"/>
    <cellStyle name="20% - Accent6 8 8" xfId="11185"/>
    <cellStyle name="20% - Accent6 8 9" xfId="18609"/>
    <cellStyle name="20% - Accent6 9" xfId="1148"/>
    <cellStyle name="20% - Accent6 9 2" xfId="1681"/>
    <cellStyle name="20% - Accent6 9 2 2" xfId="2680"/>
    <cellStyle name="20% - Accent6 9 2 2 2" xfId="4642"/>
    <cellStyle name="20% - Accent6 9 2 2 2 2" xfId="8425"/>
    <cellStyle name="20% - Accent6 9 2 2 2 2 2" xfId="16484"/>
    <cellStyle name="20% - Accent6 9 2 2 2 2 2 2" xfId="33331"/>
    <cellStyle name="20% - Accent6 9 2 2 2 2 3" xfId="25764"/>
    <cellStyle name="20% - Accent6 9 2 2 2 3" xfId="12701"/>
    <cellStyle name="20% - Accent6 9 2 2 2 3 2" xfId="29550"/>
    <cellStyle name="20% - Accent6 9 2 2 2 4" xfId="21983"/>
    <cellStyle name="20% - Accent6 9 2 2 3" xfId="6541"/>
    <cellStyle name="20% - Accent6 9 2 2 3 2" xfId="14600"/>
    <cellStyle name="20% - Accent6 9 2 2 3 2 2" xfId="31447"/>
    <cellStyle name="20% - Accent6 9 2 2 3 3" xfId="23880"/>
    <cellStyle name="20% - Accent6 9 2 2 4" xfId="10767"/>
    <cellStyle name="20% - Accent6 9 2 2 4 2" xfId="27666"/>
    <cellStyle name="20% - Accent6 9 2 2 5" xfId="9142"/>
    <cellStyle name="20% - Accent6 9 2 2 6" xfId="20098"/>
    <cellStyle name="20% - Accent6 9 2 3" xfId="3730"/>
    <cellStyle name="20% - Accent6 9 2 3 2" xfId="7513"/>
    <cellStyle name="20% - Accent6 9 2 3 2 2" xfId="15572"/>
    <cellStyle name="20% - Accent6 9 2 3 2 2 2" xfId="32419"/>
    <cellStyle name="20% - Accent6 9 2 3 2 3" xfId="24852"/>
    <cellStyle name="20% - Accent6 9 2 3 3" xfId="11789"/>
    <cellStyle name="20% - Accent6 9 2 3 3 2" xfId="28638"/>
    <cellStyle name="20% - Accent6 9 2 3 4" xfId="21071"/>
    <cellStyle name="20% - Accent6 9 2 4" xfId="5629"/>
    <cellStyle name="20% - Accent6 9 2 4 2" xfId="13688"/>
    <cellStyle name="20% - Accent6 9 2 4 2 2" xfId="30535"/>
    <cellStyle name="20% - Accent6 9 2 4 3" xfId="22968"/>
    <cellStyle name="20% - Accent6 9 2 5" xfId="9814"/>
    <cellStyle name="20% - Accent6 9 2 5 2" xfId="26754"/>
    <cellStyle name="20% - Accent6 9 2 6" xfId="11182"/>
    <cellStyle name="20% - Accent6 9 2 7" xfId="19186"/>
    <cellStyle name="20% - Accent6 9 3" xfId="2227"/>
    <cellStyle name="20% - Accent6 9 3 2" xfId="4191"/>
    <cellStyle name="20% - Accent6 9 3 2 2" xfId="7974"/>
    <cellStyle name="20% - Accent6 9 3 2 2 2" xfId="16033"/>
    <cellStyle name="20% - Accent6 9 3 2 2 2 2" xfId="32880"/>
    <cellStyle name="20% - Accent6 9 3 2 2 3" xfId="25313"/>
    <cellStyle name="20% - Accent6 9 3 2 3" xfId="12250"/>
    <cellStyle name="20% - Accent6 9 3 2 3 2" xfId="29099"/>
    <cellStyle name="20% - Accent6 9 3 2 4" xfId="21532"/>
    <cellStyle name="20% - Accent6 9 3 3" xfId="6090"/>
    <cellStyle name="20% - Accent6 9 3 3 2" xfId="14149"/>
    <cellStyle name="20% - Accent6 9 3 3 2 2" xfId="30996"/>
    <cellStyle name="20% - Accent6 9 3 3 3" xfId="23429"/>
    <cellStyle name="20% - Accent6 9 3 4" xfId="10315"/>
    <cellStyle name="20% - Accent6 9 3 4 2" xfId="27215"/>
    <cellStyle name="20% - Accent6 9 3 5" xfId="11181"/>
    <cellStyle name="20% - Accent6 9 3 6" xfId="19647"/>
    <cellStyle name="20% - Accent6 9 4" xfId="3279"/>
    <cellStyle name="20% - Accent6 9 4 2" xfId="7062"/>
    <cellStyle name="20% - Accent6 9 4 2 2" xfId="15121"/>
    <cellStyle name="20% - Accent6 9 4 2 2 2" xfId="31968"/>
    <cellStyle name="20% - Accent6 9 4 2 3" xfId="24401"/>
    <cellStyle name="20% - Accent6 9 4 3" xfId="11338"/>
    <cellStyle name="20% - Accent6 9 4 3 2" xfId="28187"/>
    <cellStyle name="20% - Accent6 9 4 4" xfId="20620"/>
    <cellStyle name="20% - Accent6 9 5" xfId="5178"/>
    <cellStyle name="20% - Accent6 9 5 2" xfId="13237"/>
    <cellStyle name="20% - Accent6 9 5 2 2" xfId="30084"/>
    <cellStyle name="20% - Accent6 9 5 3" xfId="22517"/>
    <cellStyle name="20% - Accent6 9 6" xfId="9328"/>
    <cellStyle name="20% - Accent6 9 6 2" xfId="26303"/>
    <cellStyle name="20% - Accent6 9 7" xfId="13017"/>
    <cellStyle name="20% - Accent6 9 8" xfId="18735"/>
    <cellStyle name="20% - Akzent1" xfId="10"/>
    <cellStyle name="20% - Akzent2" xfId="11"/>
    <cellStyle name="20% - Akzent3" xfId="12"/>
    <cellStyle name="20% - Akzent4" xfId="13"/>
    <cellStyle name="20% - Akzent5" xfId="14"/>
    <cellStyle name="20% - Akzent6" xfId="15"/>
    <cellStyle name="20% - Colore 1" xfId="16"/>
    <cellStyle name="20% - Colore 2" xfId="17"/>
    <cellStyle name="20% - Colore 3" xfId="18"/>
    <cellStyle name="20% - Colore 4" xfId="19"/>
    <cellStyle name="20% - Colore 5" xfId="20"/>
    <cellStyle name="20% - Colore 6" xfId="21"/>
    <cellStyle name="20% - Énfasis1" xfId="22"/>
    <cellStyle name="20% - Énfasis1 2" xfId="286"/>
    <cellStyle name="20% - Énfasis1 2 2" xfId="11180"/>
    <cellStyle name="20% - Énfasis1 3" xfId="866"/>
    <cellStyle name="20% - Énfasis1 4" xfId="9141"/>
    <cellStyle name="20% - Énfasis1 5" xfId="535"/>
    <cellStyle name="20% - Énfasis2" xfId="23"/>
    <cellStyle name="20% - Énfasis2 2" xfId="287"/>
    <cellStyle name="20% - Énfasis2 2 2" xfId="8842"/>
    <cellStyle name="20% - Énfasis2 3" xfId="867"/>
    <cellStyle name="20% - Énfasis2 4" xfId="8843"/>
    <cellStyle name="20% - Énfasis2 5" xfId="532"/>
    <cellStyle name="20% - Énfasis3" xfId="24"/>
    <cellStyle name="20% - Énfasis3 2" xfId="288"/>
    <cellStyle name="20% - Énfasis3 2 2" xfId="9056"/>
    <cellStyle name="20% - Énfasis3 3" xfId="868"/>
    <cellStyle name="20% - Énfasis3 4" xfId="8841"/>
    <cellStyle name="20% - Énfasis3 5" xfId="533"/>
    <cellStyle name="20% - Énfasis4" xfId="25"/>
    <cellStyle name="20% - Énfasis4 2" xfId="289"/>
    <cellStyle name="20% - Énfasis4 2 2" xfId="11179"/>
    <cellStyle name="20% - Énfasis4 3" xfId="869"/>
    <cellStyle name="20% - Énfasis4 4" xfId="8840"/>
    <cellStyle name="20% - Énfasis4 5" xfId="531"/>
    <cellStyle name="20% - Énfasis5" xfId="26"/>
    <cellStyle name="20% - Énfasis5 2" xfId="290"/>
    <cellStyle name="20% - Énfasis5 2 2" xfId="11052"/>
    <cellStyle name="20% - Énfasis5 3" xfId="870"/>
    <cellStyle name="20% - Énfasis5 4" xfId="11072"/>
    <cellStyle name="20% - Énfasis5 5" xfId="530"/>
    <cellStyle name="20% - Énfasis6" xfId="27"/>
    <cellStyle name="20% - Énfasis6 2" xfId="291"/>
    <cellStyle name="20% - Énfasis6 2 2" xfId="11178"/>
    <cellStyle name="20% - Énfasis6 3" xfId="871"/>
    <cellStyle name="20% - Énfasis6 4" xfId="9140"/>
    <cellStyle name="20% - Énfasis6 5" xfId="529"/>
    <cellStyle name="20% - Έμφαση1" xfId="28"/>
    <cellStyle name="20% - Έμφαση2" xfId="29"/>
    <cellStyle name="20% - Έμφαση3" xfId="30"/>
    <cellStyle name="20% - Έμφαση4" xfId="31"/>
    <cellStyle name="20% - Έμφαση5" xfId="32"/>
    <cellStyle name="20% - Έμφαση6" xfId="33"/>
    <cellStyle name="40 % - Markeringsfarve1" xfId="34"/>
    <cellStyle name="40 % - Markeringsfarve2" xfId="35"/>
    <cellStyle name="40 % - Markeringsfarve3" xfId="36"/>
    <cellStyle name="40 % - Markeringsfarve4" xfId="37"/>
    <cellStyle name="40 % - Markeringsfarve5" xfId="38"/>
    <cellStyle name="40 % - Markeringsfarve6" xfId="39"/>
    <cellStyle name="40% - Accent1 10" xfId="1931"/>
    <cellStyle name="40% - Accent1 11" xfId="1984"/>
    <cellStyle name="40% - Accent1 12" xfId="2994"/>
    <cellStyle name="40% - Accent1 12 2" xfId="33738"/>
    <cellStyle name="40% - Accent1 13" xfId="18477"/>
    <cellStyle name="40% - Accent1 14" xfId="33888"/>
    <cellStyle name="40% - Accent1 15" xfId="292"/>
    <cellStyle name="40% - Accent1 2" xfId="293"/>
    <cellStyle name="40% - Accent1 2 2" xfId="779"/>
    <cellStyle name="40% - Accent1 2 3" xfId="11177"/>
    <cellStyle name="40% - Accent1 2_Energía" xfId="11008"/>
    <cellStyle name="40% - Accent1 3" xfId="577"/>
    <cellStyle name="40% - Accent1 4" xfId="642"/>
    <cellStyle name="40% - Accent1 5" xfId="726"/>
    <cellStyle name="40% - Accent1 6" xfId="778"/>
    <cellStyle name="40% - Accent1 7" xfId="980"/>
    <cellStyle name="40% - Accent1 7 2" xfId="33999"/>
    <cellStyle name="40% - Accent1 8" xfId="1149"/>
    <cellStyle name="40% - Accent1 9" xfId="1427"/>
    <cellStyle name="40% - Accent2 10" xfId="1932"/>
    <cellStyle name="40% - Accent2 11" xfId="1978"/>
    <cellStyle name="40% - Accent2 12" xfId="2995"/>
    <cellStyle name="40% - Accent2 12 2" xfId="33739"/>
    <cellStyle name="40% - Accent2 13" xfId="18478"/>
    <cellStyle name="40% - Accent2 14" xfId="33884"/>
    <cellStyle name="40% - Accent2 15" xfId="294"/>
    <cellStyle name="40% - Accent2 2" xfId="295"/>
    <cellStyle name="40% - Accent2 2 2" xfId="781"/>
    <cellStyle name="40% - Accent2 2 3" xfId="8839"/>
    <cellStyle name="40% - Accent2 2_Energía" xfId="9574"/>
    <cellStyle name="40% - Accent2 3" xfId="578"/>
    <cellStyle name="40% - Accent2 4" xfId="643"/>
    <cellStyle name="40% - Accent2 5" xfId="705"/>
    <cellStyle name="40% - Accent2 6" xfId="780"/>
    <cellStyle name="40% - Accent2 7" xfId="981"/>
    <cellStyle name="40% - Accent2 7 2" xfId="34000"/>
    <cellStyle name="40% - Accent2 8" xfId="1150"/>
    <cellStyle name="40% - Accent2 9" xfId="1428"/>
    <cellStyle name="40% - Accent3 10" xfId="1933"/>
    <cellStyle name="40% - Accent3 11" xfId="2081"/>
    <cellStyle name="40% - Accent3 12" xfId="2996"/>
    <cellStyle name="40% - Accent3 12 2" xfId="33740"/>
    <cellStyle name="40% - Accent3 13" xfId="18479"/>
    <cellStyle name="40% - Accent3 14" xfId="33879"/>
    <cellStyle name="40% - Accent3 15" xfId="296"/>
    <cellStyle name="40% - Accent3 2" xfId="297"/>
    <cellStyle name="40% - Accent3 2 2" xfId="783"/>
    <cellStyle name="40% - Accent3 2 3" xfId="11091"/>
    <cellStyle name="40% - Accent3 2_Energía" xfId="8838"/>
    <cellStyle name="40% - Accent3 3" xfId="579"/>
    <cellStyle name="40% - Accent3 4" xfId="644"/>
    <cellStyle name="40% - Accent3 5" xfId="700"/>
    <cellStyle name="40% - Accent3 6" xfId="782"/>
    <cellStyle name="40% - Accent3 7" xfId="982"/>
    <cellStyle name="40% - Accent3 7 2" xfId="34001"/>
    <cellStyle name="40% - Accent3 8" xfId="1151"/>
    <cellStyle name="40% - Accent3 9" xfId="1429"/>
    <cellStyle name="40% - Accent4 10" xfId="1934"/>
    <cellStyle name="40% - Accent4 11" xfId="1977"/>
    <cellStyle name="40% - Accent4 12" xfId="2997"/>
    <cellStyle name="40% - Accent4 12 2" xfId="33741"/>
    <cellStyle name="40% - Accent4 13" xfId="18480"/>
    <cellStyle name="40% - Accent4 14" xfId="33875"/>
    <cellStyle name="40% - Accent4 15" xfId="298"/>
    <cellStyle name="40% - Accent4 2" xfId="299"/>
    <cellStyle name="40% - Accent4 2 2" xfId="785"/>
    <cellStyle name="40% - Accent4 2 3" xfId="8953"/>
    <cellStyle name="40% - Accent4 2_Energía" xfId="8916"/>
    <cellStyle name="40% - Accent4 3" xfId="580"/>
    <cellStyle name="40% - Accent4 4" xfId="645"/>
    <cellStyle name="40% - Accent4 5" xfId="713"/>
    <cellStyle name="40% - Accent4 6" xfId="784"/>
    <cellStyle name="40% - Accent4 7" xfId="983"/>
    <cellStyle name="40% - Accent4 7 2" xfId="34002"/>
    <cellStyle name="40% - Accent4 8" xfId="1152"/>
    <cellStyle name="40% - Accent4 9" xfId="1430"/>
    <cellStyle name="40% - Accent5 10" xfId="1935"/>
    <cellStyle name="40% - Accent5 11" xfId="1976"/>
    <cellStyle name="40% - Accent5 12" xfId="2998"/>
    <cellStyle name="40% - Accent5 12 2" xfId="33742"/>
    <cellStyle name="40% - Accent5 13" xfId="18481"/>
    <cellStyle name="40% - Accent5 14" xfId="33868"/>
    <cellStyle name="40% - Accent5 15" xfId="300"/>
    <cellStyle name="40% - Accent5 2" xfId="301"/>
    <cellStyle name="40% - Accent5 2 2" xfId="787"/>
    <cellStyle name="40% - Accent5 2 3" xfId="8836"/>
    <cellStyle name="40% - Accent5 2_Energía" xfId="9138"/>
    <cellStyle name="40% - Accent5 3" xfId="581"/>
    <cellStyle name="40% - Accent5 4" xfId="646"/>
    <cellStyle name="40% - Accent5 5" xfId="697"/>
    <cellStyle name="40% - Accent5 6" xfId="786"/>
    <cellStyle name="40% - Accent5 7" xfId="984"/>
    <cellStyle name="40% - Accent5 7 2" xfId="34003"/>
    <cellStyle name="40% - Accent5 8" xfId="1153"/>
    <cellStyle name="40% - Accent5 9" xfId="1431"/>
    <cellStyle name="40% - Accent6 10" xfId="1936"/>
    <cellStyle name="40% - Accent6 11" xfId="1985"/>
    <cellStyle name="40% - Accent6 12" xfId="2999"/>
    <cellStyle name="40% - Accent6 12 2" xfId="33743"/>
    <cellStyle name="40% - Accent6 13" xfId="18482"/>
    <cellStyle name="40% - Accent6 14" xfId="33864"/>
    <cellStyle name="40% - Accent6 15" xfId="302"/>
    <cellStyle name="40% - Accent6 2" xfId="303"/>
    <cellStyle name="40% - Accent6 2 2" xfId="789"/>
    <cellStyle name="40% - Accent6 2 3" xfId="8998"/>
    <cellStyle name="40% - Accent6 2_Energía" xfId="8952"/>
    <cellStyle name="40% - Accent6 3" xfId="582"/>
    <cellStyle name="40% - Accent6 4" xfId="647"/>
    <cellStyle name="40% - Accent6 5" xfId="676"/>
    <cellStyle name="40% - Accent6 6" xfId="788"/>
    <cellStyle name="40% - Accent6 7" xfId="985"/>
    <cellStyle name="40% - Accent6 7 2" xfId="34004"/>
    <cellStyle name="40% - Accent6 8" xfId="1154"/>
    <cellStyle name="40% - Accent6 9" xfId="1432"/>
    <cellStyle name="40% - Akzent1" xfId="40"/>
    <cellStyle name="40% - Akzent2" xfId="41"/>
    <cellStyle name="40% - Akzent3" xfId="42"/>
    <cellStyle name="40% - Akzent4" xfId="43"/>
    <cellStyle name="40% - Akzent5" xfId="44"/>
    <cellStyle name="40% - Akzent6" xfId="45"/>
    <cellStyle name="40% - Colore 1" xfId="46"/>
    <cellStyle name="40% - Colore 2" xfId="47"/>
    <cellStyle name="40% - Colore 3" xfId="48"/>
    <cellStyle name="40% - Colore 4" xfId="49"/>
    <cellStyle name="40% - Colore 5" xfId="50"/>
    <cellStyle name="40% - Colore 6" xfId="51"/>
    <cellStyle name="40% - Énfasis1" xfId="52"/>
    <cellStyle name="40% - Énfasis1 2" xfId="304"/>
    <cellStyle name="40% - Énfasis1 2 2" xfId="9336"/>
    <cellStyle name="40% - Énfasis1 3" xfId="872"/>
    <cellStyle name="40% - Énfasis1 4" xfId="9591"/>
    <cellStyle name="40% - Énfasis1 5" xfId="528"/>
    <cellStyle name="40% - Énfasis2" xfId="53"/>
    <cellStyle name="40% - Énfasis2 2" xfId="305"/>
    <cellStyle name="40% - Énfasis2 2 2" xfId="9012"/>
    <cellStyle name="40% - Énfasis2 3" xfId="873"/>
    <cellStyle name="40% - Énfasis2 4" xfId="9100"/>
    <cellStyle name="40% - Énfasis2 5" xfId="527"/>
    <cellStyle name="40% - Énfasis3" xfId="54"/>
    <cellStyle name="40% - Énfasis3 2" xfId="306"/>
    <cellStyle name="40% - Énfasis3 2 2" xfId="8951"/>
    <cellStyle name="40% - Énfasis3 3" xfId="874"/>
    <cellStyle name="40% - Énfasis3 4" xfId="9133"/>
    <cellStyle name="40% - Énfasis3 5" xfId="526"/>
    <cellStyle name="40% - Énfasis4" xfId="55"/>
    <cellStyle name="40% - Énfasis4 2" xfId="307"/>
    <cellStyle name="40% - Énfasis4 2 2" xfId="11089"/>
    <cellStyle name="40% - Énfasis4 3" xfId="875"/>
    <cellStyle name="40% - Énfasis4 4" xfId="8834"/>
    <cellStyle name="40% - Énfasis4 5" xfId="525"/>
    <cellStyle name="40% - Énfasis5" xfId="56"/>
    <cellStyle name="40% - Énfasis5 2" xfId="308"/>
    <cellStyle name="40% - Énfasis5 2 2" xfId="8833"/>
    <cellStyle name="40% - Énfasis5 3" xfId="876"/>
    <cellStyle name="40% - Énfasis5 4" xfId="10069"/>
    <cellStyle name="40% - Énfasis5 5" xfId="524"/>
    <cellStyle name="40% - Énfasis6" xfId="57"/>
    <cellStyle name="40% - Énfasis6 2" xfId="309"/>
    <cellStyle name="40% - Énfasis6 2 2" xfId="8898"/>
    <cellStyle name="40% - Énfasis6 3" xfId="877"/>
    <cellStyle name="40% - Énfasis6 4" xfId="8832"/>
    <cellStyle name="40% - Énfasis6 5" xfId="523"/>
    <cellStyle name="40% - Έμφαση1" xfId="58"/>
    <cellStyle name="40% - Έμφαση2" xfId="59"/>
    <cellStyle name="40% - Έμφαση3" xfId="60"/>
    <cellStyle name="40% - Έμφαση4" xfId="61"/>
    <cellStyle name="40% - Έμφαση5" xfId="62"/>
    <cellStyle name="40% - Έμφαση6" xfId="63"/>
    <cellStyle name="60 % - Markeringsfarve1" xfId="64"/>
    <cellStyle name="60 % - Markeringsfarve2" xfId="65"/>
    <cellStyle name="60 % - Markeringsfarve3" xfId="66"/>
    <cellStyle name="60 % - Markeringsfarve4" xfId="67"/>
    <cellStyle name="60 % - Markeringsfarve5" xfId="68"/>
    <cellStyle name="60 % - Markeringsfarve6" xfId="69"/>
    <cellStyle name="60% - Accent1 10" xfId="1937"/>
    <cellStyle name="60% - Accent1 11" xfId="2078"/>
    <cellStyle name="60% - Accent1 12" xfId="3000"/>
    <cellStyle name="60% - Accent1 12 2" xfId="33744"/>
    <cellStyle name="60% - Accent1 13" xfId="18483"/>
    <cellStyle name="60% - Accent1 14" xfId="33887"/>
    <cellStyle name="60% - Accent1 15" xfId="310"/>
    <cellStyle name="60% - Accent1 2" xfId="311"/>
    <cellStyle name="60% - Accent1 2 2" xfId="791"/>
    <cellStyle name="60% - Accent1 2 3" xfId="9099"/>
    <cellStyle name="60% - Accent1 2_Energía" xfId="8914"/>
    <cellStyle name="60% - Accent1 3" xfId="583"/>
    <cellStyle name="60% - Accent1 4" xfId="648"/>
    <cellStyle name="60% - Accent1 5" xfId="750"/>
    <cellStyle name="60% - Accent1 6" xfId="790"/>
    <cellStyle name="60% - Accent1 7" xfId="986"/>
    <cellStyle name="60% - Accent1 7 2" xfId="34005"/>
    <cellStyle name="60% - Accent1 8" xfId="1155"/>
    <cellStyle name="60% - Accent1 9" xfId="1433"/>
    <cellStyle name="60% - Accent2 10" xfId="1938"/>
    <cellStyle name="60% - Accent2 11" xfId="2080"/>
    <cellStyle name="60% - Accent2 12" xfId="3001"/>
    <cellStyle name="60% - Accent2 12 2" xfId="33745"/>
    <cellStyle name="60% - Accent2 13" xfId="18484"/>
    <cellStyle name="60% - Accent2 14" xfId="33882"/>
    <cellStyle name="60% - Accent2 15" xfId="312"/>
    <cellStyle name="60% - Accent2 2" xfId="313"/>
    <cellStyle name="60% - Accent2 2 2" xfId="793"/>
    <cellStyle name="60% - Accent2 2 3" xfId="8831"/>
    <cellStyle name="60% - Accent2 2_Energía" xfId="10178"/>
    <cellStyle name="60% - Accent2 3" xfId="584"/>
    <cellStyle name="60% - Accent2 4" xfId="649"/>
    <cellStyle name="60% - Accent2 5" xfId="752"/>
    <cellStyle name="60% - Accent2 6" xfId="792"/>
    <cellStyle name="60% - Accent2 7" xfId="987"/>
    <cellStyle name="60% - Accent2 7 2" xfId="34006"/>
    <cellStyle name="60% - Accent2 8" xfId="1156"/>
    <cellStyle name="60% - Accent2 9" xfId="1434"/>
    <cellStyle name="60% - Accent3 10" xfId="1939"/>
    <cellStyle name="60% - Accent3 11" xfId="1986"/>
    <cellStyle name="60% - Accent3 12" xfId="3002"/>
    <cellStyle name="60% - Accent3 12 2" xfId="33746"/>
    <cellStyle name="60% - Accent3 13" xfId="18485"/>
    <cellStyle name="60% - Accent3 14" xfId="33878"/>
    <cellStyle name="60% - Accent3 15" xfId="314"/>
    <cellStyle name="60% - Accent3 2" xfId="315"/>
    <cellStyle name="60% - Accent3 2 2" xfId="795"/>
    <cellStyle name="60% - Accent3 2 3" xfId="8950"/>
    <cellStyle name="60% - Accent3 2_Energía" xfId="8830"/>
    <cellStyle name="60% - Accent3 3" xfId="585"/>
    <cellStyle name="60% - Accent3 4" xfId="650"/>
    <cellStyle name="60% - Accent3 5" xfId="731"/>
    <cellStyle name="60% - Accent3 6" xfId="794"/>
    <cellStyle name="60% - Accent3 7" xfId="988"/>
    <cellStyle name="60% - Accent3 7 2" xfId="34007"/>
    <cellStyle name="60% - Accent3 8" xfId="1157"/>
    <cellStyle name="60% - Accent3 9" xfId="1435"/>
    <cellStyle name="60% - Accent4 10" xfId="1940"/>
    <cellStyle name="60% - Accent4 11" xfId="2079"/>
    <cellStyle name="60% - Accent4 12" xfId="3003"/>
    <cellStyle name="60% - Accent4 12 2" xfId="33747"/>
    <cellStyle name="60% - Accent4 13" xfId="18486"/>
    <cellStyle name="60% - Accent4 14" xfId="33871"/>
    <cellStyle name="60% - Accent4 15" xfId="316"/>
    <cellStyle name="60% - Accent4 2" xfId="317"/>
    <cellStyle name="60% - Accent4 2 2" xfId="797"/>
    <cellStyle name="60% - Accent4 2 3" xfId="9047"/>
    <cellStyle name="60% - Accent4 2_Energía" xfId="8949"/>
    <cellStyle name="60% - Accent4 3" xfId="586"/>
    <cellStyle name="60% - Accent4 4" xfId="651"/>
    <cellStyle name="60% - Accent4 5" xfId="708"/>
    <cellStyle name="60% - Accent4 6" xfId="796"/>
    <cellStyle name="60% - Accent4 7" xfId="989"/>
    <cellStyle name="60% - Accent4 7 2" xfId="34008"/>
    <cellStyle name="60% - Accent4 8" xfId="1158"/>
    <cellStyle name="60% - Accent4 9" xfId="1436"/>
    <cellStyle name="60% - Accent5 10" xfId="1941"/>
    <cellStyle name="60% - Accent5 11" xfId="1974"/>
    <cellStyle name="60% - Accent5 12" xfId="3004"/>
    <cellStyle name="60% - Accent5 12 2" xfId="33748"/>
    <cellStyle name="60% - Accent5 13" xfId="18487"/>
    <cellStyle name="60% - Accent5 14" xfId="33867"/>
    <cellStyle name="60% - Accent5 15" xfId="318"/>
    <cellStyle name="60% - Accent5 2" xfId="319"/>
    <cellStyle name="60% - Accent5 2 2" xfId="799"/>
    <cellStyle name="60% - Accent5 2 3" xfId="9191"/>
    <cellStyle name="60% - Accent5 2_Energía" xfId="9005"/>
    <cellStyle name="60% - Accent5 3" xfId="587"/>
    <cellStyle name="60% - Accent5 4" xfId="652"/>
    <cellStyle name="60% - Accent5 5" xfId="668"/>
    <cellStyle name="60% - Accent5 6" xfId="798"/>
    <cellStyle name="60% - Accent5 7" xfId="990"/>
    <cellStyle name="60% - Accent5 7 2" xfId="34009"/>
    <cellStyle name="60% - Accent5 8" xfId="1159"/>
    <cellStyle name="60% - Accent5 9" xfId="1437"/>
    <cellStyle name="60% - Accent6 10" xfId="1942"/>
    <cellStyle name="60% - Accent6 11" xfId="2082"/>
    <cellStyle name="60% - Accent6 12" xfId="3005"/>
    <cellStyle name="60% - Accent6 12 2" xfId="33749"/>
    <cellStyle name="60% - Accent6 13" xfId="18488"/>
    <cellStyle name="60% - Accent6 14" xfId="33863"/>
    <cellStyle name="60% - Accent6 15" xfId="320"/>
    <cellStyle name="60% - Accent6 2" xfId="321"/>
    <cellStyle name="60% - Accent6 2 2" xfId="801"/>
    <cellStyle name="60% - Accent6 2 3" xfId="9590"/>
    <cellStyle name="60% - Accent6 2_Energía" xfId="9190"/>
    <cellStyle name="60% - Accent6 3" xfId="588"/>
    <cellStyle name="60% - Accent6 4" xfId="653"/>
    <cellStyle name="60% - Accent6 5" xfId="666"/>
    <cellStyle name="60% - Accent6 6" xfId="800"/>
    <cellStyle name="60% - Accent6 7" xfId="991"/>
    <cellStyle name="60% - Accent6 7 2" xfId="34010"/>
    <cellStyle name="60% - Accent6 8" xfId="1160"/>
    <cellStyle name="60% - Accent6 9" xfId="1438"/>
    <cellStyle name="60% - Akzent1" xfId="70"/>
    <cellStyle name="60% - Akzent2" xfId="71"/>
    <cellStyle name="60% - Akzent3" xfId="72"/>
    <cellStyle name="60% - Akzent4" xfId="73"/>
    <cellStyle name="60% - Akzent5" xfId="74"/>
    <cellStyle name="60% - Akzent6" xfId="75"/>
    <cellStyle name="60% - Colore 1" xfId="76"/>
    <cellStyle name="60% - Colore 2" xfId="77"/>
    <cellStyle name="60% - Colore 3" xfId="78"/>
    <cellStyle name="60% - Colore 4" xfId="79"/>
    <cellStyle name="60% - Colore 5" xfId="80"/>
    <cellStyle name="60% - Colore 6" xfId="81"/>
    <cellStyle name="60% - Énfasis1" xfId="82"/>
    <cellStyle name="60% - Énfasis1 2" xfId="322"/>
    <cellStyle name="60% - Énfasis1 2 2" xfId="10179"/>
    <cellStyle name="60% - Énfasis1 3" xfId="878"/>
    <cellStyle name="60% - Énfasis1 4" xfId="11088"/>
    <cellStyle name="60% - Énfasis1 5" xfId="522"/>
    <cellStyle name="60% - Énfasis2" xfId="83"/>
    <cellStyle name="60% - Énfasis2 2" xfId="323"/>
    <cellStyle name="60% - Énfasis2 2 2" xfId="8828"/>
    <cellStyle name="60% - Énfasis2 3" xfId="879"/>
    <cellStyle name="60% - Énfasis2 4" xfId="8829"/>
    <cellStyle name="60% - Énfasis2 5" xfId="521"/>
    <cellStyle name="60% - Énfasis3" xfId="84"/>
    <cellStyle name="60% - Énfasis3 2" xfId="324"/>
    <cellStyle name="60% - Énfasis3 2 2" xfId="8826"/>
    <cellStyle name="60% - Énfasis3 3" xfId="880"/>
    <cellStyle name="60% - Énfasis3 4" xfId="8827"/>
    <cellStyle name="60% - Énfasis3 5" xfId="520"/>
    <cellStyle name="60% - Énfasis4" xfId="85"/>
    <cellStyle name="60% - Énfasis4 2" xfId="325"/>
    <cellStyle name="60% - Énfasis4 2 2" xfId="9098"/>
    <cellStyle name="60% - Énfasis4 3" xfId="881"/>
    <cellStyle name="60% - Énfasis4 4" xfId="8825"/>
    <cellStyle name="60% - Énfasis4 5" xfId="519"/>
    <cellStyle name="60% - Énfasis5" xfId="86"/>
    <cellStyle name="60% - Énfasis5 2" xfId="326"/>
    <cellStyle name="60% - Énfasis5 2 2" xfId="8824"/>
    <cellStyle name="60% - Énfasis5 3" xfId="882"/>
    <cellStyle name="60% - Énfasis5 4" xfId="9097"/>
    <cellStyle name="60% - Énfasis5 5" xfId="518"/>
    <cellStyle name="60% - Énfasis6" xfId="87"/>
    <cellStyle name="60% - Énfasis6 2" xfId="327"/>
    <cellStyle name="60% - Énfasis6 2 2" xfId="9096"/>
    <cellStyle name="60% - Énfasis6 3" xfId="883"/>
    <cellStyle name="60% - Énfasis6 4" xfId="8823"/>
    <cellStyle name="60% - Énfasis6 5" xfId="517"/>
    <cellStyle name="60% - Έμφαση1" xfId="88"/>
    <cellStyle name="60% - Έμφαση2" xfId="89"/>
    <cellStyle name="60% - Έμφαση3" xfId="90"/>
    <cellStyle name="60% - Έμφαση4" xfId="91"/>
    <cellStyle name="60% - Έμφαση5" xfId="92"/>
    <cellStyle name="60% - Έμφαση6" xfId="93"/>
    <cellStyle name="A4 Auto Format" xfId="94"/>
    <cellStyle name="A4 Auto Format 2" xfId="95"/>
    <cellStyle name="A4 Auto Format 3" xfId="96"/>
    <cellStyle name="A4 Auto Format 4" xfId="97"/>
    <cellStyle name="A4 No Format" xfId="98"/>
    <cellStyle name="A4 No Format 2" xfId="99"/>
    <cellStyle name="A4 No Format 3" xfId="100"/>
    <cellStyle name="A4 No Format 4" xfId="101"/>
    <cellStyle name="A4 Normal" xfId="102"/>
    <cellStyle name="A4 Normal 2" xfId="103"/>
    <cellStyle name="A4 Normal 3" xfId="104"/>
    <cellStyle name="A4 Normal 4" xfId="105"/>
    <cellStyle name="Accent1 10" xfId="1943"/>
    <cellStyle name="Accent1 11" xfId="1973"/>
    <cellStyle name="Accent1 12" xfId="3006"/>
    <cellStyle name="Accent1 12 2" xfId="33750"/>
    <cellStyle name="Accent1 13" xfId="18489"/>
    <cellStyle name="Accent1 14" xfId="33891"/>
    <cellStyle name="Accent1 15" xfId="328"/>
    <cellStyle name="Accent1 2" xfId="329"/>
    <cellStyle name="Accent1 2 2" xfId="803"/>
    <cellStyle name="Accent1 2 3" xfId="9095"/>
    <cellStyle name="Accent1 2_Energía" xfId="9128"/>
    <cellStyle name="Accent1 3" xfId="589"/>
    <cellStyle name="Accent1 4" xfId="654"/>
    <cellStyle name="Accent1 5" xfId="686"/>
    <cellStyle name="Accent1 6" xfId="802"/>
    <cellStyle name="Accent1 7" xfId="992"/>
    <cellStyle name="Accent1 7 2" xfId="34011"/>
    <cellStyle name="Accent1 8" xfId="1161"/>
    <cellStyle name="Accent1 9" xfId="1439"/>
    <cellStyle name="Accent2 10" xfId="1944"/>
    <cellStyle name="Accent2 11" xfId="1972"/>
    <cellStyle name="Accent2 12" xfId="3007"/>
    <cellStyle name="Accent2 12 2" xfId="33751"/>
    <cellStyle name="Accent2 13" xfId="18490"/>
    <cellStyle name="Accent2 14" xfId="33886"/>
    <cellStyle name="Accent2 15" xfId="330"/>
    <cellStyle name="Accent2 2" xfId="331"/>
    <cellStyle name="Accent2 2 2" xfId="805"/>
    <cellStyle name="Accent2 2 3" xfId="9589"/>
    <cellStyle name="Accent2 2_Energía" xfId="9189"/>
    <cellStyle name="Accent2 3" xfId="590"/>
    <cellStyle name="Accent2 4" xfId="655"/>
    <cellStyle name="Accent2 5" xfId="665"/>
    <cellStyle name="Accent2 6" xfId="804"/>
    <cellStyle name="Accent2 7" xfId="993"/>
    <cellStyle name="Accent2 7 2" xfId="34012"/>
    <cellStyle name="Accent2 8" xfId="1162"/>
    <cellStyle name="Accent2 9" xfId="1440"/>
    <cellStyle name="Accent3 10" xfId="1945"/>
    <cellStyle name="Accent3 11" xfId="1987"/>
    <cellStyle name="Accent3 12" xfId="3008"/>
    <cellStyle name="Accent3 12 2" xfId="33752"/>
    <cellStyle name="Accent3 13" xfId="18491"/>
    <cellStyle name="Accent3 14" xfId="33881"/>
    <cellStyle name="Accent3 15" xfId="332"/>
    <cellStyle name="Accent3 2" xfId="333"/>
    <cellStyle name="Accent3 2 2" xfId="807"/>
    <cellStyle name="Accent3 2 3" xfId="8822"/>
    <cellStyle name="Accent3 2_Energía" xfId="8821"/>
    <cellStyle name="Accent3 3" xfId="591"/>
    <cellStyle name="Accent3 4" xfId="656"/>
    <cellStyle name="Accent3 5" xfId="698"/>
    <cellStyle name="Accent3 6" xfId="806"/>
    <cellStyle name="Accent3 7" xfId="994"/>
    <cellStyle name="Accent3 7 2" xfId="34013"/>
    <cellStyle name="Accent3 8" xfId="1163"/>
    <cellStyle name="Accent3 9" xfId="1441"/>
    <cellStyle name="Accent4 10" xfId="1946"/>
    <cellStyle name="Accent4 11" xfId="1988"/>
    <cellStyle name="Accent4 12" xfId="3009"/>
    <cellStyle name="Accent4 12 2" xfId="33753"/>
    <cellStyle name="Accent4 13" xfId="18492"/>
    <cellStyle name="Accent4 14" xfId="33877"/>
    <cellStyle name="Accent4 15" xfId="334"/>
    <cellStyle name="Accent4 2" xfId="335"/>
    <cellStyle name="Accent4 2 2" xfId="809"/>
    <cellStyle name="Accent4 2 3" xfId="8899"/>
    <cellStyle name="Accent4 2_Energía" xfId="8820"/>
    <cellStyle name="Accent4 3" xfId="592"/>
    <cellStyle name="Accent4 4" xfId="657"/>
    <cellStyle name="Accent4 5" xfId="685"/>
    <cellStyle name="Accent4 6" xfId="808"/>
    <cellStyle name="Accent4 7" xfId="995"/>
    <cellStyle name="Accent4 7 2" xfId="34014"/>
    <cellStyle name="Accent4 8" xfId="1164"/>
    <cellStyle name="Accent4 9" xfId="1442"/>
    <cellStyle name="Accent5 10" xfId="1947"/>
    <cellStyle name="Accent5 11" xfId="1971"/>
    <cellStyle name="Accent5 12" xfId="3010"/>
    <cellStyle name="Accent5 12 2" xfId="33754"/>
    <cellStyle name="Accent5 13" xfId="18493"/>
    <cellStyle name="Accent5 14" xfId="33870"/>
    <cellStyle name="Accent5 15" xfId="336"/>
    <cellStyle name="Accent5 2" xfId="337"/>
    <cellStyle name="Accent5 2 2" xfId="811"/>
    <cellStyle name="Accent5 2 3" xfId="8900"/>
    <cellStyle name="Accent5 2_Energía" xfId="9122"/>
    <cellStyle name="Accent5 3" xfId="593"/>
    <cellStyle name="Accent5 4" xfId="658"/>
    <cellStyle name="Accent5 5" xfId="688"/>
    <cellStyle name="Accent5 6" xfId="810"/>
    <cellStyle name="Accent5 7" xfId="996"/>
    <cellStyle name="Accent5 7 2" xfId="34015"/>
    <cellStyle name="Accent5 8" xfId="1165"/>
    <cellStyle name="Accent5 9" xfId="1443"/>
    <cellStyle name="Accent6 10" xfId="1948"/>
    <cellStyle name="Accent6 11" xfId="2103"/>
    <cellStyle name="Accent6 12" xfId="3011"/>
    <cellStyle name="Accent6 12 2" xfId="33755"/>
    <cellStyle name="Accent6 13" xfId="18494"/>
    <cellStyle name="Accent6 14" xfId="33866"/>
    <cellStyle name="Accent6 15" xfId="338"/>
    <cellStyle name="Accent6 2" xfId="339"/>
    <cellStyle name="Accent6 2 2" xfId="813"/>
    <cellStyle name="Accent6 2 3" xfId="8819"/>
    <cellStyle name="Accent6 2_Energía" xfId="9127"/>
    <cellStyle name="Accent6 3" xfId="594"/>
    <cellStyle name="Accent6 4" xfId="659"/>
    <cellStyle name="Accent6 5" xfId="678"/>
    <cellStyle name="Accent6 6" xfId="812"/>
    <cellStyle name="Accent6 7" xfId="997"/>
    <cellStyle name="Accent6 7 2" xfId="34016"/>
    <cellStyle name="Accent6 8" xfId="1166"/>
    <cellStyle name="Accent6 9" xfId="1444"/>
    <cellStyle name="Advarselstekst" xfId="106"/>
    <cellStyle name="Akzent1" xfId="107"/>
    <cellStyle name="Akzent2" xfId="108"/>
    <cellStyle name="Akzent3" xfId="109"/>
    <cellStyle name="Akzent4" xfId="110"/>
    <cellStyle name="Akzent5" xfId="111"/>
    <cellStyle name="Akzent6" xfId="112"/>
    <cellStyle name="Ausgabe" xfId="113"/>
    <cellStyle name="Bad 10" xfId="1949"/>
    <cellStyle name="Bad 11" xfId="2028"/>
    <cellStyle name="Bad 12" xfId="3012"/>
    <cellStyle name="Bad 12 2" xfId="33756"/>
    <cellStyle name="Bad 13" xfId="18495"/>
    <cellStyle name="Bad 14" xfId="33902"/>
    <cellStyle name="Bad 15" xfId="340"/>
    <cellStyle name="Bad 2" xfId="341"/>
    <cellStyle name="Bad 2 2" xfId="815"/>
    <cellStyle name="Bad 2 3" xfId="8818"/>
    <cellStyle name="Bad 2_Energía" xfId="8817"/>
    <cellStyle name="Bad 3" xfId="595"/>
    <cellStyle name="Bad 4" xfId="661"/>
    <cellStyle name="Bad 5" xfId="679"/>
    <cellStyle name="Bad 6" xfId="814"/>
    <cellStyle name="Bad 7" xfId="998"/>
    <cellStyle name="Bad 7 2" xfId="34017"/>
    <cellStyle name="Bad 8" xfId="1167"/>
    <cellStyle name="Bad 9" xfId="1445"/>
    <cellStyle name="Bemærk!" xfId="114"/>
    <cellStyle name="Bemærk! 2" xfId="115"/>
    <cellStyle name="Bemærk! 3" xfId="116"/>
    <cellStyle name="Bemærk! 4" xfId="117"/>
    <cellStyle name="Berechnung" xfId="118"/>
    <cellStyle name="Beregning" xfId="119"/>
    <cellStyle name="Buena" xfId="120"/>
    <cellStyle name="Buena 2" xfId="343"/>
    <cellStyle name="Buena 2 2" xfId="8815"/>
    <cellStyle name="Buena 3" xfId="534"/>
    <cellStyle name="Buena 4" xfId="884"/>
    <cellStyle name="Buena 5" xfId="8816"/>
    <cellStyle name="Buena 5 2" xfId="33757"/>
    <cellStyle name="Buena 6" xfId="342"/>
    <cellStyle name="Buena_Energía" xfId="344"/>
    <cellStyle name="Cabecera" xfId="345"/>
    <cellStyle name="Cabecera 1" xfId="10070"/>
    <cellStyle name="Cabecera 2" xfId="9592"/>
    <cellStyle name="Calcolo" xfId="121"/>
    <cellStyle name="Calculation 10" xfId="1950"/>
    <cellStyle name="Calculation 10 2" xfId="33758"/>
    <cellStyle name="Calculation 11" xfId="2463"/>
    <cellStyle name="Calculation 11 2" xfId="33759"/>
    <cellStyle name="Calculation 12" xfId="3013"/>
    <cellStyle name="Calculation 12 2" xfId="33760"/>
    <cellStyle name="Calculation 13" xfId="18496"/>
    <cellStyle name="Calculation 14" xfId="33898"/>
    <cellStyle name="Calculation 15" xfId="346"/>
    <cellStyle name="Calculation 2" xfId="347"/>
    <cellStyle name="Calculation 2 2" xfId="817"/>
    <cellStyle name="Calculation 2 2 2" xfId="33762"/>
    <cellStyle name="Calculation 2 3" xfId="8835"/>
    <cellStyle name="Calculation 2 4" xfId="33761"/>
    <cellStyle name="Calculation 2_Energía" xfId="9588"/>
    <cellStyle name="Calculation 3" xfId="596"/>
    <cellStyle name="Calculation 3 2" xfId="33763"/>
    <cellStyle name="Calculation 4" xfId="662"/>
    <cellStyle name="Calculation 4 2" xfId="33764"/>
    <cellStyle name="Calculation 5" xfId="729"/>
    <cellStyle name="Calculation 5 2" xfId="33765"/>
    <cellStyle name="Calculation 6" xfId="816"/>
    <cellStyle name="Calculation 6 2" xfId="33766"/>
    <cellStyle name="Calculation 7" xfId="999"/>
    <cellStyle name="Calculation 7 2" xfId="33767"/>
    <cellStyle name="Calculation 7 3" xfId="34018"/>
    <cellStyle name="Calculation 8" xfId="1168"/>
    <cellStyle name="Calculation 8 2" xfId="33768"/>
    <cellStyle name="Calculation 9" xfId="1446"/>
    <cellStyle name="Calculation 9 2" xfId="33769"/>
    <cellStyle name="Cálculo" xfId="122"/>
    <cellStyle name="Cálculo 2" xfId="348"/>
    <cellStyle name="Cálculo 2 2" xfId="8814"/>
    <cellStyle name="Cálculo 2 3" xfId="33771"/>
    <cellStyle name="Cálculo 3" xfId="885"/>
    <cellStyle name="Cálculo 3 2" xfId="33772"/>
    <cellStyle name="Cálculo 4" xfId="9094"/>
    <cellStyle name="Cálculo 5" xfId="33770"/>
    <cellStyle name="Cálculo 6" xfId="516"/>
    <cellStyle name="Cali" xfId="10173"/>
    <cellStyle name="Cali 2" xfId="33773"/>
    <cellStyle name="Celda de comprobación" xfId="123"/>
    <cellStyle name="Celda de comprobación 2" xfId="350"/>
    <cellStyle name="Celda de comprobación 2 2" xfId="8813"/>
    <cellStyle name="Celda de comprobación 3" xfId="536"/>
    <cellStyle name="Celda de comprobación 4" xfId="886"/>
    <cellStyle name="Celda de comprobación 5" xfId="10068"/>
    <cellStyle name="Celda de comprobación 5 2" xfId="33774"/>
    <cellStyle name="Celda de comprobación 6" xfId="349"/>
    <cellStyle name="Celda de comprobación_Energía" xfId="351"/>
    <cellStyle name="Celda vinculada" xfId="124"/>
    <cellStyle name="Celda vinculada 2" xfId="353"/>
    <cellStyle name="Celda vinculada 2 2" xfId="8811"/>
    <cellStyle name="Celda vinculada 3" xfId="537"/>
    <cellStyle name="Celda vinculada 4" xfId="887"/>
    <cellStyle name="Celda vinculada 5" xfId="8812"/>
    <cellStyle name="Celda vinculada 5 2" xfId="33775"/>
    <cellStyle name="Celda vinculada 6" xfId="352"/>
    <cellStyle name="Celda vinculada_Energía" xfId="354"/>
    <cellStyle name="Cella collegata" xfId="125"/>
    <cellStyle name="Cella da controllare" xfId="126"/>
    <cellStyle name="Check Cell 10" xfId="1951"/>
    <cellStyle name="Check Cell 11" xfId="2077"/>
    <cellStyle name="Check Cell 12" xfId="3014"/>
    <cellStyle name="Check Cell 13" xfId="18497"/>
    <cellStyle name="Check Cell 14" xfId="33896"/>
    <cellStyle name="Check Cell 15" xfId="355"/>
    <cellStyle name="Check Cell 2" xfId="356"/>
    <cellStyle name="Check Cell 2 2" xfId="819"/>
    <cellStyle name="Check Cell 2 3" xfId="9121"/>
    <cellStyle name="Check Cell 2_Energía" xfId="8901"/>
    <cellStyle name="Check Cell 3" xfId="597"/>
    <cellStyle name="Check Cell 3 2" xfId="914"/>
    <cellStyle name="Check Cell 4" xfId="663"/>
    <cellStyle name="Check Cell 5" xfId="689"/>
    <cellStyle name="Check Cell 6" xfId="818"/>
    <cellStyle name="Check Cell 7" xfId="1000"/>
    <cellStyle name="Check Cell 7 2" xfId="34019"/>
    <cellStyle name="Check Cell 8" xfId="1169"/>
    <cellStyle name="Check Cell 9" xfId="1447"/>
    <cellStyle name="Colore 1" xfId="127"/>
    <cellStyle name="Colore 2" xfId="128"/>
    <cellStyle name="Colore 3" xfId="129"/>
    <cellStyle name="Colore 4" xfId="130"/>
    <cellStyle name="Colore 5" xfId="131"/>
    <cellStyle name="Colore 6" xfId="132"/>
    <cellStyle name="Comma" xfId="1" builtinId="3"/>
    <cellStyle name="Comma 10" xfId="1009"/>
    <cellStyle name="Comma 11" xfId="1178"/>
    <cellStyle name="Comma 12" xfId="1456"/>
    <cellStyle name="Comma 13" xfId="1961"/>
    <cellStyle name="Comma 14" xfId="1965"/>
    <cellStyle name="Comma 15" xfId="3023"/>
    <cellStyle name="Comma 16" xfId="18506"/>
    <cellStyle name="Comma 17" xfId="429"/>
    <cellStyle name="Comma 18" xfId="34149"/>
    <cellStyle name="Comma 2" xfId="133"/>
    <cellStyle name="Comma 2 10" xfId="538"/>
    <cellStyle name="Comma 2 11" xfId="8810"/>
    <cellStyle name="Comma 2 12" xfId="357"/>
    <cellStyle name="Comma 2 2" xfId="134"/>
    <cellStyle name="Comma 2 2 2" xfId="358"/>
    <cellStyle name="Comma 2 3" xfId="135"/>
    <cellStyle name="Comma 2 3 2" xfId="359"/>
    <cellStyle name="Comma 2 4" xfId="136"/>
    <cellStyle name="Comma 2 4 2" xfId="360"/>
    <cellStyle name="Comma 2 5" xfId="361"/>
    <cellStyle name="Comma 2 6" xfId="362"/>
    <cellStyle name="Comma 2 7" xfId="363"/>
    <cellStyle name="Comma 2 8" xfId="364"/>
    <cellStyle name="Comma 2 9" xfId="365"/>
    <cellStyle name="Comma 3" xfId="137"/>
    <cellStyle name="Comma 3 2" xfId="367"/>
    <cellStyle name="Comma 3 3" xfId="539"/>
    <cellStyle name="Comma 3 4" xfId="366"/>
    <cellStyle name="Comma 4" xfId="264"/>
    <cellStyle name="Comma 4 2" xfId="369"/>
    <cellStyle name="Comma 4 3" xfId="9093"/>
    <cellStyle name="Comma 4 4" xfId="368"/>
    <cellStyle name="Comma 5" xfId="370"/>
    <cellStyle name="Comma 5 2" xfId="371"/>
    <cellStyle name="Comma 5 3" xfId="10127"/>
    <cellStyle name="Comma 6" xfId="606"/>
    <cellStyle name="Comma 6 2" xfId="8809"/>
    <cellStyle name="Comma 6 3" xfId="8808"/>
    <cellStyle name="Comma 7" xfId="682"/>
    <cellStyle name="Comma 8" xfId="727"/>
    <cellStyle name="Comma 8 2" xfId="9188"/>
    <cellStyle name="Comma 8 3" xfId="9091"/>
    <cellStyle name="Comma 9" xfId="908"/>
    <cellStyle name="Comma0" xfId="372"/>
    <cellStyle name="Comma0 2" xfId="373"/>
    <cellStyle name="Currency 10" xfId="9092"/>
    <cellStyle name="Currency 11" xfId="8807"/>
    <cellStyle name="Currency 2" xfId="909"/>
    <cellStyle name="Currency 2 2" xfId="374"/>
    <cellStyle name="Currency0" xfId="375"/>
    <cellStyle name="Currency0 2" xfId="376"/>
    <cellStyle name="Date" xfId="377"/>
    <cellStyle name="Date 2" xfId="378"/>
    <cellStyle name="Date 3" xfId="820"/>
    <cellStyle name="Date 4" xfId="8806"/>
    <cellStyle name="Date_Energía" xfId="9187"/>
    <cellStyle name="Dato Variable" xfId="379"/>
    <cellStyle name="Datos" xfId="380"/>
    <cellStyle name="Dia" xfId="8993"/>
    <cellStyle name="Diseño" xfId="8948"/>
    <cellStyle name="Diseño 2" xfId="33776"/>
    <cellStyle name="Eingabe" xfId="138"/>
    <cellStyle name="Encabez1" xfId="9090"/>
    <cellStyle name="Encabez2" xfId="8805"/>
    <cellStyle name="Encabezado 4" xfId="139"/>
    <cellStyle name="Encabezado 4 2" xfId="382"/>
    <cellStyle name="Encabezado 4 2 2" xfId="10077"/>
    <cellStyle name="Encabezado 4 3" xfId="540"/>
    <cellStyle name="Encabezado 4 4" xfId="888"/>
    <cellStyle name="Encabezado 4 5" xfId="11087"/>
    <cellStyle name="Encabezado 4 5 2" xfId="33777"/>
    <cellStyle name="Encabezado 4 6" xfId="381"/>
    <cellStyle name="Encabezado 4_Energía" xfId="383"/>
    <cellStyle name="Énfasis1" xfId="140"/>
    <cellStyle name="Énfasis1 2" xfId="384"/>
    <cellStyle name="Énfasis1 2 2" xfId="9335"/>
    <cellStyle name="Énfasis1 3" xfId="889"/>
    <cellStyle name="Énfasis1 4" xfId="9587"/>
    <cellStyle name="Énfasis1 5" xfId="515"/>
    <cellStyle name="Énfasis2" xfId="141"/>
    <cellStyle name="Énfasis2 2" xfId="385"/>
    <cellStyle name="Énfasis2 2 2" xfId="9000"/>
    <cellStyle name="Énfasis2 3" xfId="890"/>
    <cellStyle name="Énfasis2 4" xfId="9088"/>
    <cellStyle name="Énfasis2 5" xfId="514"/>
    <cellStyle name="Énfasis3" xfId="142"/>
    <cellStyle name="Énfasis3 2" xfId="386"/>
    <cellStyle name="Énfasis3 2 2" xfId="9089"/>
    <cellStyle name="Énfasis3 3" xfId="891"/>
    <cellStyle name="Énfasis3 4" xfId="8947"/>
    <cellStyle name="Énfasis3 5" xfId="513"/>
    <cellStyle name="Énfasis4" xfId="143"/>
    <cellStyle name="Énfasis4 2" xfId="387"/>
    <cellStyle name="Énfasis4 2 2" xfId="10087"/>
    <cellStyle name="Énfasis4 3" xfId="892"/>
    <cellStyle name="Énfasis4 4" xfId="11086"/>
    <cellStyle name="Énfasis4 5" xfId="512"/>
    <cellStyle name="Énfasis5" xfId="144"/>
    <cellStyle name="Énfasis5 2" xfId="388"/>
    <cellStyle name="Énfasis5 2 2" xfId="8803"/>
    <cellStyle name="Énfasis5 3" xfId="893"/>
    <cellStyle name="Énfasis5 4" xfId="8804"/>
    <cellStyle name="Énfasis5 5" xfId="511"/>
    <cellStyle name="Énfasis6" xfId="145"/>
    <cellStyle name="Énfasis6 2" xfId="389"/>
    <cellStyle name="Énfasis6 2 2" xfId="9186"/>
    <cellStyle name="Énfasis6 3" xfId="894"/>
    <cellStyle name="Énfasis6 4" xfId="9334"/>
    <cellStyle name="Énfasis6 5" xfId="510"/>
    <cellStyle name="Entrada" xfId="146"/>
    <cellStyle name="Entrada 2" xfId="391"/>
    <cellStyle name="Entrada 2 2" xfId="8992"/>
    <cellStyle name="Entrada 2 3" xfId="33779"/>
    <cellStyle name="Entrada 3" xfId="541"/>
    <cellStyle name="Entrada 3 2" xfId="33780"/>
    <cellStyle name="Entrada 4" xfId="895"/>
    <cellStyle name="Entrada 4 2" xfId="33781"/>
    <cellStyle name="Entrada 5" xfId="9006"/>
    <cellStyle name="Entrada 5 2" xfId="33782"/>
    <cellStyle name="Entrada 6" xfId="33778"/>
    <cellStyle name="Entrada 7" xfId="390"/>
    <cellStyle name="Entrada_Energía" xfId="392"/>
    <cellStyle name="Ergebnis" xfId="147"/>
    <cellStyle name="Erklärender Text" xfId="148"/>
    <cellStyle name="Euro" xfId="149"/>
    <cellStyle name="Euro 2" xfId="11085"/>
    <cellStyle name="Euro 3" xfId="393"/>
    <cellStyle name="Explanatory Text 10" xfId="1952"/>
    <cellStyle name="Explanatory Text 11" xfId="2090"/>
    <cellStyle name="Explanatory Text 12" xfId="3015"/>
    <cellStyle name="Explanatory Text 12 2" xfId="33783"/>
    <cellStyle name="Explanatory Text 13" xfId="18498"/>
    <cellStyle name="Explanatory Text 14" xfId="33893"/>
    <cellStyle name="Explanatory Text 15" xfId="394"/>
    <cellStyle name="Explanatory Text 2" xfId="395"/>
    <cellStyle name="Explanatory Text 2 2" xfId="822"/>
    <cellStyle name="Explanatory Text 2 3" xfId="8802"/>
    <cellStyle name="Explanatory Text 2_Energía" xfId="9586"/>
    <cellStyle name="Explanatory Text 3" xfId="598"/>
    <cellStyle name="Explanatory Text 4" xfId="667"/>
    <cellStyle name="Explanatory Text 5" xfId="706"/>
    <cellStyle name="Explanatory Text 6" xfId="821"/>
    <cellStyle name="Explanatory Text 7" xfId="1001"/>
    <cellStyle name="Explanatory Text 7 2" xfId="34020"/>
    <cellStyle name="Explanatory Text 8" xfId="1170"/>
    <cellStyle name="Explanatory Text 9" xfId="1448"/>
    <cellStyle name="F2" xfId="396"/>
    <cellStyle name="F2 2" xfId="397"/>
    <cellStyle name="F2 2 2" xfId="542"/>
    <cellStyle name="F2 2 3" xfId="864"/>
    <cellStyle name="F2 3" xfId="398"/>
    <cellStyle name="F2 3 2" xfId="543"/>
    <cellStyle name="F2 3 3" xfId="865"/>
    <cellStyle name="F2 4" xfId="823"/>
    <cellStyle name="F2 5" xfId="8801"/>
    <cellStyle name="F2_Energía" xfId="9185"/>
    <cellStyle name="F3" xfId="399"/>
    <cellStyle name="F3 2" xfId="824"/>
    <cellStyle name="F3 3" xfId="9087"/>
    <cellStyle name="F3_Energía" xfId="8991"/>
    <cellStyle name="F4" xfId="400"/>
    <cellStyle name="F4 2" xfId="825"/>
    <cellStyle name="F4 3" xfId="8946"/>
    <cellStyle name="F4_Energía" xfId="8800"/>
    <cellStyle name="F5" xfId="401"/>
    <cellStyle name="F5 2" xfId="826"/>
    <cellStyle name="F5 2 2" xfId="34021"/>
    <cellStyle name="F5 3" xfId="11084"/>
    <cellStyle name="F5 4" xfId="34022"/>
    <cellStyle name="F5_Energía" xfId="10067"/>
    <cellStyle name="F6" xfId="402"/>
    <cellStyle name="F6 2" xfId="827"/>
    <cellStyle name="F6 3" xfId="8799"/>
    <cellStyle name="F6_Energía" xfId="8798"/>
    <cellStyle name="F7" xfId="403"/>
    <cellStyle name="F7 2" xfId="828"/>
    <cellStyle name="F7 3" xfId="8902"/>
    <cellStyle name="F7_Energía" xfId="8797"/>
    <cellStyle name="F8" xfId="404"/>
    <cellStyle name="F8 2" xfId="829"/>
    <cellStyle name="F8 3" xfId="8903"/>
    <cellStyle name="F8_Energía" xfId="8796"/>
    <cellStyle name="Fecha" xfId="405"/>
    <cellStyle name="Fecha 2" xfId="406"/>
    <cellStyle name="Fecha 3" xfId="8904"/>
    <cellStyle name="Fecha_Energía" xfId="8795"/>
    <cellStyle name="Fijo" xfId="8905"/>
    <cellStyle name="Financiero" xfId="9120"/>
    <cellStyle name="Fixed" xfId="407"/>
    <cellStyle name="Fixed 2" xfId="408"/>
    <cellStyle name="Fixed 3" xfId="8794"/>
    <cellStyle name="Fixed_Energía" xfId="9119"/>
    <cellStyle name="Forklarende tekst" xfId="150"/>
    <cellStyle name="formula" xfId="409"/>
    <cellStyle name="Formula Resaltante" xfId="410"/>
    <cellStyle name="God" xfId="151"/>
    <cellStyle name="Good 10" xfId="1953"/>
    <cellStyle name="Good 11" xfId="2089"/>
    <cellStyle name="Good 12" xfId="3016"/>
    <cellStyle name="Good 13" xfId="18499"/>
    <cellStyle name="Good 14" xfId="33903"/>
    <cellStyle name="Good 15" xfId="411"/>
    <cellStyle name="Good 2" xfId="412"/>
    <cellStyle name="Good 2 2" xfId="831"/>
    <cellStyle name="Good 2 3" xfId="9333"/>
    <cellStyle name="Good 2_Energía" xfId="9086"/>
    <cellStyle name="Good 3" xfId="599"/>
    <cellStyle name="Good 3 2" xfId="915"/>
    <cellStyle name="Good 4" xfId="672"/>
    <cellStyle name="Good 5" xfId="687"/>
    <cellStyle name="Good 6" xfId="830"/>
    <cellStyle name="Good 7" xfId="1002"/>
    <cellStyle name="Good 7 2" xfId="34023"/>
    <cellStyle name="Good 8" xfId="1171"/>
    <cellStyle name="Good 9" xfId="1449"/>
    <cellStyle name="Gut" xfId="152"/>
    <cellStyle name="Heading 1 10" xfId="1954"/>
    <cellStyle name="Heading 1 11" xfId="2075"/>
    <cellStyle name="Heading 1 12" xfId="3017"/>
    <cellStyle name="Heading 1 12 2" xfId="33786"/>
    <cellStyle name="Heading 1 13" xfId="18500"/>
    <cellStyle name="Heading 1 14" xfId="33907"/>
    <cellStyle name="Heading 1 15" xfId="413"/>
    <cellStyle name="Heading 1 2" xfId="414"/>
    <cellStyle name="Heading 1 2 2" xfId="833"/>
    <cellStyle name="Heading 1 2 3" xfId="9585"/>
    <cellStyle name="Heading 1 2_Energía" xfId="9184"/>
    <cellStyle name="Heading 1 3" xfId="600"/>
    <cellStyle name="Heading 1 4" xfId="673"/>
    <cellStyle name="Heading 1 5" xfId="696"/>
    <cellStyle name="Heading 1 6" xfId="832"/>
    <cellStyle name="Heading 1 7" xfId="1003"/>
    <cellStyle name="Heading 1 7 2" xfId="34024"/>
    <cellStyle name="Heading 1 8" xfId="1172"/>
    <cellStyle name="Heading 1 9" xfId="1450"/>
    <cellStyle name="Heading 2 10" xfId="1955"/>
    <cellStyle name="Heading 2 11" xfId="1966"/>
    <cellStyle name="Heading 2 12" xfId="3018"/>
    <cellStyle name="Heading 2 12 2" xfId="33787"/>
    <cellStyle name="Heading 2 13" xfId="18501"/>
    <cellStyle name="Heading 2 14" xfId="33906"/>
    <cellStyle name="Heading 2 15" xfId="415"/>
    <cellStyle name="Heading 2 2" xfId="416"/>
    <cellStyle name="Heading 2 2 2" xfId="835"/>
    <cellStyle name="Heading 2 2 3" xfId="8793"/>
    <cellStyle name="Heading 2 2_Energía" xfId="9584"/>
    <cellStyle name="Heading 2 3" xfId="601"/>
    <cellStyle name="Heading 2 4" xfId="674"/>
    <cellStyle name="Heading 2 5" xfId="751"/>
    <cellStyle name="Heading 2 6" xfId="834"/>
    <cellStyle name="Heading 2 7" xfId="1004"/>
    <cellStyle name="Heading 2 7 2" xfId="34025"/>
    <cellStyle name="Heading 2 8" xfId="1173"/>
    <cellStyle name="Heading 2 9" xfId="1451"/>
    <cellStyle name="Heading 3 10" xfId="1956"/>
    <cellStyle name="Heading 3 11" xfId="2088"/>
    <cellStyle name="Heading 3 12" xfId="3019"/>
    <cellStyle name="Heading 3 12 2" xfId="33788"/>
    <cellStyle name="Heading 3 13" xfId="18502"/>
    <cellStyle name="Heading 3 14" xfId="33905"/>
    <cellStyle name="Heading 3 15" xfId="417"/>
    <cellStyle name="Heading 3 2" xfId="418"/>
    <cellStyle name="Heading 3 2 2" xfId="837"/>
    <cellStyle name="Heading 3 2 3" xfId="10174"/>
    <cellStyle name="Heading 3 2_Energía" xfId="8792"/>
    <cellStyle name="Heading 3 3" xfId="602"/>
    <cellStyle name="Heading 3 4" xfId="675"/>
    <cellStyle name="Heading 3 5" xfId="703"/>
    <cellStyle name="Heading 3 6" xfId="836"/>
    <cellStyle name="Heading 3 7" xfId="1005"/>
    <cellStyle name="Heading 3 7 2" xfId="34026"/>
    <cellStyle name="Heading 3 8" xfId="1174"/>
    <cellStyle name="Heading 3 9" xfId="1452"/>
    <cellStyle name="Heading 4 10" xfId="1957"/>
    <cellStyle name="Heading 4 11" xfId="2087"/>
    <cellStyle name="Heading 4 12" xfId="3020"/>
    <cellStyle name="Heading 4 13" xfId="18503"/>
    <cellStyle name="Heading 4 14" xfId="33904"/>
    <cellStyle name="Heading 4 15" xfId="419"/>
    <cellStyle name="Heading 4 2" xfId="420"/>
    <cellStyle name="Heading 4 2 2" xfId="839"/>
    <cellStyle name="Heading 4 2 3" xfId="8791"/>
    <cellStyle name="Heading 4 2_Energía" xfId="10086"/>
    <cellStyle name="Heading 4 3" xfId="603"/>
    <cellStyle name="Heading 4 3 2" xfId="916"/>
    <cellStyle name="Heading 4 4" xfId="677"/>
    <cellStyle name="Heading 4 5" xfId="707"/>
    <cellStyle name="Heading 4 6" xfId="838"/>
    <cellStyle name="Heading 4 7" xfId="1006"/>
    <cellStyle name="Heading 4 7 2" xfId="34027"/>
    <cellStyle name="Heading 4 8" xfId="1175"/>
    <cellStyle name="Heading 4 9" xfId="1453"/>
    <cellStyle name="HEADING1" xfId="421"/>
    <cellStyle name="HEADING1 2" xfId="840"/>
    <cellStyle name="Heading1 3" xfId="8990"/>
    <cellStyle name="Heading1 4" xfId="18453"/>
    <cellStyle name="Heading1 5" xfId="18456"/>
    <cellStyle name="Heading1 6" xfId="33789"/>
    <cellStyle name="Heading1 7" xfId="33830"/>
    <cellStyle name="Heading1 8" xfId="33784"/>
    <cellStyle name="HEADING1_Energía" xfId="9085"/>
    <cellStyle name="HEADING2" xfId="422"/>
    <cellStyle name="HEADING2 2" xfId="423"/>
    <cellStyle name="HEADING2 3" xfId="841"/>
    <cellStyle name="Heading2 4" xfId="8790"/>
    <cellStyle name="Heading2 5" xfId="18454"/>
    <cellStyle name="Heading2 6" xfId="18455"/>
    <cellStyle name="Heading2 7" xfId="33790"/>
    <cellStyle name="Heading2 8" xfId="33829"/>
    <cellStyle name="Heading2 9" xfId="33785"/>
    <cellStyle name="HEADING2_Energía" xfId="10066"/>
    <cellStyle name="Hyperlink 2" xfId="153"/>
    <cellStyle name="Hyperlink 2 2" xfId="33791"/>
    <cellStyle name="Hyperlink 3" xfId="154"/>
    <cellStyle name="Hyperlink 4" xfId="155"/>
    <cellStyle name="Iiieoiaoeeu [0]_?EIAEAO AEEAOCO ?A?NAAIAIUI_AOA_?anaaua?" xfId="156"/>
    <cellStyle name="Iiieoiaoeeu_?EIAEAO AEEAOCO ?A?NAAIAIUI_AOA_?anaaua?" xfId="157"/>
    <cellStyle name="Incorrecto" xfId="158"/>
    <cellStyle name="Incorrecto 2" xfId="424"/>
    <cellStyle name="Incorrecto 2 2" xfId="8788"/>
    <cellStyle name="Incorrecto 3" xfId="896"/>
    <cellStyle name="Incorrecto 4" xfId="8789"/>
    <cellStyle name="Incorrecto 5" xfId="509"/>
    <cellStyle name="Input 10" xfId="1959"/>
    <cellStyle name="Input 10 2" xfId="33792"/>
    <cellStyle name="Input 11" xfId="2086"/>
    <cellStyle name="Input 11 2" xfId="33793"/>
    <cellStyle name="Input 12" xfId="3021"/>
    <cellStyle name="Input 13" xfId="18504"/>
    <cellStyle name="Input 14" xfId="33900"/>
    <cellStyle name="Input 15" xfId="425"/>
    <cellStyle name="Input 2" xfId="426"/>
    <cellStyle name="Input 2 2" xfId="843"/>
    <cellStyle name="Input 2 2 2" xfId="33795"/>
    <cellStyle name="Input 2 3" xfId="9084"/>
    <cellStyle name="Input 2 4" xfId="33794"/>
    <cellStyle name="Input 2_Energía" xfId="8989"/>
    <cellStyle name="Input 3" xfId="604"/>
    <cellStyle name="Input 3 2" xfId="917"/>
    <cellStyle name="Input 3 2 2" xfId="33797"/>
    <cellStyle name="Input 3 3" xfId="33796"/>
    <cellStyle name="Input 4" xfId="680"/>
    <cellStyle name="Input 4 2" xfId="33798"/>
    <cellStyle name="Input 5" xfId="711"/>
    <cellStyle name="Input 5 2" xfId="33799"/>
    <cellStyle name="Input 6" xfId="842"/>
    <cellStyle name="Input 6 2" xfId="33800"/>
    <cellStyle name="Input 7" xfId="1007"/>
    <cellStyle name="Input 7 2" xfId="33801"/>
    <cellStyle name="Input 7 3" xfId="34028"/>
    <cellStyle name="Input 8" xfId="1176"/>
    <cellStyle name="Input 8 2" xfId="33802"/>
    <cellStyle name="Input 9" xfId="1454"/>
    <cellStyle name="Input 9 2" xfId="33803"/>
    <cellStyle name="Inputs" xfId="8787"/>
    <cellStyle name="Inputs2" xfId="8906"/>
    <cellStyle name="Kontroller celle" xfId="159"/>
    <cellStyle name="Linked Cell 10" xfId="1960"/>
    <cellStyle name="Linked Cell 11" xfId="2085"/>
    <cellStyle name="Linked Cell 12" xfId="3022"/>
    <cellStyle name="Linked Cell 13" xfId="18505"/>
    <cellStyle name="Linked Cell 14" xfId="33897"/>
    <cellStyle name="Linked Cell 15" xfId="427"/>
    <cellStyle name="Linked Cell 2" xfId="428"/>
    <cellStyle name="Linked Cell 2 2" xfId="845"/>
    <cellStyle name="Linked Cell 2 3" xfId="8907"/>
    <cellStyle name="Linked Cell 2_Energía" xfId="8786"/>
    <cellStyle name="Linked Cell 3" xfId="605"/>
    <cellStyle name="Linked Cell 3 2" xfId="918"/>
    <cellStyle name="Linked Cell 4" xfId="681"/>
    <cellStyle name="Linked Cell 5" xfId="709"/>
    <cellStyle name="Linked Cell 6" xfId="844"/>
    <cellStyle name="Linked Cell 7" xfId="1008"/>
    <cellStyle name="Linked Cell 7 2" xfId="34029"/>
    <cellStyle name="Linked Cell 8" xfId="1177"/>
    <cellStyle name="Linked Cell 9" xfId="1455"/>
    <cellStyle name="Markeringsfarve1" xfId="160"/>
    <cellStyle name="Markeringsfarve2" xfId="161"/>
    <cellStyle name="Markeringsfarve3" xfId="162"/>
    <cellStyle name="Markeringsfarve4" xfId="163"/>
    <cellStyle name="Markeringsfarve5" xfId="164"/>
    <cellStyle name="Markeringsfarve6" xfId="165"/>
    <cellStyle name="Migliaia 2" xfId="166"/>
    <cellStyle name="Millares [0]_Energia" xfId="33688"/>
    <cellStyle name="Millares [00]" xfId="8785"/>
    <cellStyle name="Millares 2" xfId="430"/>
    <cellStyle name="Millares 2 2" xfId="546"/>
    <cellStyle name="Millares 2 2 2" xfId="932"/>
    <cellStyle name="Millares 2 2 3" xfId="931"/>
    <cellStyle name="Millares 2_Energía" xfId="9183"/>
    <cellStyle name="Millares 3" xfId="431"/>
    <cellStyle name="Millares 3 2" xfId="547"/>
    <cellStyle name="Millares 3 3" xfId="933"/>
    <cellStyle name="Millares 4" xfId="545"/>
    <cellStyle name="Millares_Energia" xfId="33689"/>
    <cellStyle name="Milliers [0]_base_rep_2002.xls Graphique 1" xfId="167"/>
    <cellStyle name="Milliers_base_rep_2002.xls Graphique 1" xfId="168"/>
    <cellStyle name="Moneda [0]_Energia" xfId="33690"/>
    <cellStyle name="Moneda_Energia" xfId="33691"/>
    <cellStyle name="Monétaire [0]_base_rep_2002.xls Graphique 1" xfId="169"/>
    <cellStyle name="Monétaire_base_rep_2002.xls Graphique 1" xfId="170"/>
    <cellStyle name="Monetario" xfId="9083"/>
    <cellStyle name="Monetario0" xfId="8784"/>
    <cellStyle name="Neutral 10" xfId="1962"/>
    <cellStyle name="Neutral 11" xfId="2066"/>
    <cellStyle name="Neutral 12" xfId="3024"/>
    <cellStyle name="Neutral 12 2" xfId="33804"/>
    <cellStyle name="Neutral 13" xfId="18507"/>
    <cellStyle name="Neutral 14" xfId="33901"/>
    <cellStyle name="Neutral 15" xfId="432"/>
    <cellStyle name="Neutral 2" xfId="433"/>
    <cellStyle name="Neutral 2 2" xfId="846"/>
    <cellStyle name="Neutral 3" xfId="548"/>
    <cellStyle name="Neutral 3 2" xfId="919"/>
    <cellStyle name="Neutral 4" xfId="607"/>
    <cellStyle name="Neutral 5" xfId="683"/>
    <cellStyle name="Neutral 6" xfId="671"/>
    <cellStyle name="Neutral 7" xfId="1010"/>
    <cellStyle name="Neutral 7 2" xfId="34030"/>
    <cellStyle name="Neutral 8" xfId="1179"/>
    <cellStyle name="Neutral 9" xfId="1457"/>
    <cellStyle name="Neutrale" xfId="171"/>
    <cellStyle name="Normal" xfId="0" builtinId="0"/>
    <cellStyle name="Normal 10" xfId="434"/>
    <cellStyle name="Normal 10 10" xfId="3025"/>
    <cellStyle name="Normal 10 10 2" xfId="6845"/>
    <cellStyle name="Normal 10 10 2 2" xfId="14904"/>
    <cellStyle name="Normal 10 10 2 2 2" xfId="31751"/>
    <cellStyle name="Normal 10 10 2 3" xfId="24184"/>
    <cellStyle name="Normal 10 10 3" xfId="11090"/>
    <cellStyle name="Normal 10 10 3 2" xfId="27970"/>
    <cellStyle name="Normal 10 10 4" xfId="20402"/>
    <cellStyle name="Normal 10 11" xfId="4960"/>
    <cellStyle name="Normal 10 11 2" xfId="13019"/>
    <cellStyle name="Normal 10 11 2 2" xfId="29867"/>
    <cellStyle name="Normal 10 11 3" xfId="22300"/>
    <cellStyle name="Normal 10 12" xfId="8837"/>
    <cellStyle name="Normal 10 12 2" xfId="26086"/>
    <cellStyle name="Normal 10 13" xfId="9082"/>
    <cellStyle name="Normal 10 14" xfId="18508"/>
    <cellStyle name="Normal 10 15" xfId="20404"/>
    <cellStyle name="Normal 10 16" xfId="34031"/>
    <cellStyle name="Normal 10 2" xfId="608"/>
    <cellStyle name="Normal 10 2 10" xfId="8954"/>
    <cellStyle name="Normal 10 2 10 2" xfId="26099"/>
    <cellStyle name="Normal 10 2 11" xfId="8783"/>
    <cellStyle name="Normal 10 2 12" xfId="18529"/>
    <cellStyle name="Normal 10 2 13" xfId="34032"/>
    <cellStyle name="Normal 10 2 2" xfId="732"/>
    <cellStyle name="Normal 10 2 2 10" xfId="18566"/>
    <cellStyle name="Normal 10 2 2 11" xfId="34033"/>
    <cellStyle name="Normal 10 2 2 2" xfId="1066"/>
    <cellStyle name="Normal 10 2 2 2 2" xfId="1327"/>
    <cellStyle name="Normal 10 2 2 2 2 2" xfId="1823"/>
    <cellStyle name="Normal 10 2 2 2 2 2 2" xfId="2822"/>
    <cellStyle name="Normal 10 2 2 2 2 2 2 2" xfId="4784"/>
    <cellStyle name="Normal 10 2 2 2 2 2 2 2 2" xfId="8567"/>
    <cellStyle name="Normal 10 2 2 2 2 2 2 2 2 2" xfId="16626"/>
    <cellStyle name="Normal 10 2 2 2 2 2 2 2 2 2 2" xfId="33473"/>
    <cellStyle name="Normal 10 2 2 2 2 2 2 2 2 3" xfId="25906"/>
    <cellStyle name="Normal 10 2 2 2 2 2 2 2 3" xfId="12843"/>
    <cellStyle name="Normal 10 2 2 2 2 2 2 2 3 2" xfId="29692"/>
    <cellStyle name="Normal 10 2 2 2 2 2 2 2 4" xfId="22125"/>
    <cellStyle name="Normal 10 2 2 2 2 2 2 3" xfId="6683"/>
    <cellStyle name="Normal 10 2 2 2 2 2 2 3 2" xfId="14742"/>
    <cellStyle name="Normal 10 2 2 2 2 2 2 3 2 2" xfId="31589"/>
    <cellStyle name="Normal 10 2 2 2 2 2 2 3 3" xfId="24022"/>
    <cellStyle name="Normal 10 2 2 2 2 2 2 4" xfId="10909"/>
    <cellStyle name="Normal 10 2 2 2 2 2 2 4 2" xfId="27808"/>
    <cellStyle name="Normal 10 2 2 2 2 2 2 5" xfId="8781"/>
    <cellStyle name="Normal 10 2 2 2 2 2 2 6" xfId="20240"/>
    <cellStyle name="Normal 10 2 2 2 2 2 3" xfId="3872"/>
    <cellStyle name="Normal 10 2 2 2 2 2 3 2" xfId="7655"/>
    <cellStyle name="Normal 10 2 2 2 2 2 3 2 2" xfId="15714"/>
    <cellStyle name="Normal 10 2 2 2 2 2 3 2 2 2" xfId="32561"/>
    <cellStyle name="Normal 10 2 2 2 2 2 3 2 3" xfId="24994"/>
    <cellStyle name="Normal 10 2 2 2 2 2 3 3" xfId="11931"/>
    <cellStyle name="Normal 10 2 2 2 2 2 3 3 2" xfId="28780"/>
    <cellStyle name="Normal 10 2 2 2 2 2 3 4" xfId="21213"/>
    <cellStyle name="Normal 10 2 2 2 2 2 4" xfId="5771"/>
    <cellStyle name="Normal 10 2 2 2 2 2 4 2" xfId="13830"/>
    <cellStyle name="Normal 10 2 2 2 2 2 4 2 2" xfId="30677"/>
    <cellStyle name="Normal 10 2 2 2 2 2 4 3" xfId="23110"/>
    <cellStyle name="Normal 10 2 2 2 2 2 5" xfId="9956"/>
    <cellStyle name="Normal 10 2 2 2 2 2 5 2" xfId="26896"/>
    <cellStyle name="Normal 10 2 2 2 2 2 6" xfId="8782"/>
    <cellStyle name="Normal 10 2 2 2 2 2 7" xfId="19328"/>
    <cellStyle name="Normal 10 2 2 2 2 3" xfId="2369"/>
    <cellStyle name="Normal 10 2 2 2 2 3 2" xfId="4333"/>
    <cellStyle name="Normal 10 2 2 2 2 3 2 2" xfId="8116"/>
    <cellStyle name="Normal 10 2 2 2 2 3 2 2 2" xfId="16175"/>
    <cellStyle name="Normal 10 2 2 2 2 3 2 2 2 2" xfId="33022"/>
    <cellStyle name="Normal 10 2 2 2 2 3 2 2 3" xfId="25455"/>
    <cellStyle name="Normal 10 2 2 2 2 3 2 3" xfId="12392"/>
    <cellStyle name="Normal 10 2 2 2 2 3 2 3 2" xfId="29241"/>
    <cellStyle name="Normal 10 2 2 2 2 3 2 4" xfId="21674"/>
    <cellStyle name="Normal 10 2 2 2 2 3 3" xfId="6232"/>
    <cellStyle name="Normal 10 2 2 2 2 3 3 2" xfId="14291"/>
    <cellStyle name="Normal 10 2 2 2 2 3 3 2 2" xfId="31138"/>
    <cellStyle name="Normal 10 2 2 2 2 3 3 3" xfId="23571"/>
    <cellStyle name="Normal 10 2 2 2 2 3 4" xfId="10457"/>
    <cellStyle name="Normal 10 2 2 2 2 3 4 2" xfId="27357"/>
    <cellStyle name="Normal 10 2 2 2 2 3 5" xfId="9583"/>
    <cellStyle name="Normal 10 2 2 2 2 3 6" xfId="19789"/>
    <cellStyle name="Normal 10 2 2 2 2 4" xfId="3421"/>
    <cellStyle name="Normal 10 2 2 2 2 4 2" xfId="7204"/>
    <cellStyle name="Normal 10 2 2 2 2 4 2 2" xfId="15263"/>
    <cellStyle name="Normal 10 2 2 2 2 4 2 2 2" xfId="32110"/>
    <cellStyle name="Normal 10 2 2 2 2 4 2 3" xfId="24543"/>
    <cellStyle name="Normal 10 2 2 2 2 4 3" xfId="11480"/>
    <cellStyle name="Normal 10 2 2 2 2 4 3 2" xfId="28329"/>
    <cellStyle name="Normal 10 2 2 2 2 4 4" xfId="20762"/>
    <cellStyle name="Normal 10 2 2 2 2 5" xfId="5320"/>
    <cellStyle name="Normal 10 2 2 2 2 5 2" xfId="13379"/>
    <cellStyle name="Normal 10 2 2 2 2 5 2 2" xfId="30226"/>
    <cellStyle name="Normal 10 2 2 2 2 5 3" xfId="22659"/>
    <cellStyle name="Normal 10 2 2 2 2 6" xfId="9481"/>
    <cellStyle name="Normal 10 2 2 2 2 6 2" xfId="26445"/>
    <cellStyle name="Normal 10 2 2 2 2 7" xfId="10065"/>
    <cellStyle name="Normal 10 2 2 2 2 8" xfId="18877"/>
    <cellStyle name="Normal 10 2 2 2 3" xfId="1605"/>
    <cellStyle name="Normal 10 2 2 2 3 2" xfId="2604"/>
    <cellStyle name="Normal 10 2 2 2 3 2 2" xfId="4566"/>
    <cellStyle name="Normal 10 2 2 2 3 2 2 2" xfId="8349"/>
    <cellStyle name="Normal 10 2 2 2 3 2 2 2 2" xfId="16408"/>
    <cellStyle name="Normal 10 2 2 2 3 2 2 2 2 2" xfId="33255"/>
    <cellStyle name="Normal 10 2 2 2 3 2 2 2 3" xfId="25688"/>
    <cellStyle name="Normal 10 2 2 2 3 2 2 3" xfId="12625"/>
    <cellStyle name="Normal 10 2 2 2 3 2 2 3 2" xfId="29474"/>
    <cellStyle name="Normal 10 2 2 2 3 2 2 4" xfId="21907"/>
    <cellStyle name="Normal 10 2 2 2 3 2 3" xfId="6465"/>
    <cellStyle name="Normal 10 2 2 2 3 2 3 2" xfId="14524"/>
    <cellStyle name="Normal 10 2 2 2 3 2 3 2 2" xfId="31371"/>
    <cellStyle name="Normal 10 2 2 2 3 2 3 3" xfId="23804"/>
    <cellStyle name="Normal 10 2 2 2 3 2 4" xfId="10691"/>
    <cellStyle name="Normal 10 2 2 2 3 2 4 2" xfId="27590"/>
    <cellStyle name="Normal 10 2 2 2 3 2 5" xfId="9182"/>
    <cellStyle name="Normal 10 2 2 2 3 2 6" xfId="20022"/>
    <cellStyle name="Normal 10 2 2 2 3 3" xfId="3654"/>
    <cellStyle name="Normal 10 2 2 2 3 3 2" xfId="7437"/>
    <cellStyle name="Normal 10 2 2 2 3 3 2 2" xfId="15496"/>
    <cellStyle name="Normal 10 2 2 2 3 3 2 2 2" xfId="32343"/>
    <cellStyle name="Normal 10 2 2 2 3 3 2 3" xfId="24776"/>
    <cellStyle name="Normal 10 2 2 2 3 3 3" xfId="11713"/>
    <cellStyle name="Normal 10 2 2 2 3 3 3 2" xfId="28562"/>
    <cellStyle name="Normal 10 2 2 2 3 3 4" xfId="20995"/>
    <cellStyle name="Normal 10 2 2 2 3 4" xfId="5553"/>
    <cellStyle name="Normal 10 2 2 2 3 4 2" xfId="13612"/>
    <cellStyle name="Normal 10 2 2 2 3 4 2 2" xfId="30459"/>
    <cellStyle name="Normal 10 2 2 2 3 4 3" xfId="22892"/>
    <cellStyle name="Normal 10 2 2 2 3 5" xfId="9738"/>
    <cellStyle name="Normal 10 2 2 2 3 5 2" xfId="26678"/>
    <cellStyle name="Normal 10 2 2 2 3 6" xfId="9332"/>
    <cellStyle name="Normal 10 2 2 2 3 7" xfId="19110"/>
    <cellStyle name="Normal 10 2 2 2 4" xfId="2151"/>
    <cellStyle name="Normal 10 2 2 2 4 2" xfId="4115"/>
    <cellStyle name="Normal 10 2 2 2 4 2 2" xfId="7898"/>
    <cellStyle name="Normal 10 2 2 2 4 2 2 2" xfId="15957"/>
    <cellStyle name="Normal 10 2 2 2 4 2 2 2 2" xfId="32804"/>
    <cellStyle name="Normal 10 2 2 2 4 2 2 3" xfId="25237"/>
    <cellStyle name="Normal 10 2 2 2 4 2 3" xfId="12174"/>
    <cellStyle name="Normal 10 2 2 2 4 2 3 2" xfId="29023"/>
    <cellStyle name="Normal 10 2 2 2 4 2 4" xfId="21456"/>
    <cellStyle name="Normal 10 2 2 2 4 3" xfId="6014"/>
    <cellStyle name="Normal 10 2 2 2 4 3 2" xfId="14073"/>
    <cellStyle name="Normal 10 2 2 2 4 3 2 2" xfId="30920"/>
    <cellStyle name="Normal 10 2 2 2 4 3 3" xfId="23353"/>
    <cellStyle name="Normal 10 2 2 2 4 4" xfId="10239"/>
    <cellStyle name="Normal 10 2 2 2 4 4 2" xfId="27139"/>
    <cellStyle name="Normal 10 2 2 2 4 5" xfId="9080"/>
    <cellStyle name="Normal 10 2 2 2 4 6" xfId="19571"/>
    <cellStyle name="Normal 10 2 2 2 5" xfId="3203"/>
    <cellStyle name="Normal 10 2 2 2 5 2" xfId="6986"/>
    <cellStyle name="Normal 10 2 2 2 5 2 2" xfId="15045"/>
    <cellStyle name="Normal 10 2 2 2 5 2 2 2" xfId="31892"/>
    <cellStyle name="Normal 10 2 2 2 5 2 3" xfId="24325"/>
    <cellStyle name="Normal 10 2 2 2 5 3" xfId="11262"/>
    <cellStyle name="Normal 10 2 2 2 5 3 2" xfId="28111"/>
    <cellStyle name="Normal 10 2 2 2 5 4" xfId="20544"/>
    <cellStyle name="Normal 10 2 2 2 6" xfId="5102"/>
    <cellStyle name="Normal 10 2 2 2 6 2" xfId="13161"/>
    <cellStyle name="Normal 10 2 2 2 6 2 2" xfId="30008"/>
    <cellStyle name="Normal 10 2 2 2 6 3" xfId="22441"/>
    <cellStyle name="Normal 10 2 2 2 7" xfId="9246"/>
    <cellStyle name="Normal 10 2 2 2 7 2" xfId="26227"/>
    <cellStyle name="Normal 10 2 2 2 8" xfId="10079"/>
    <cellStyle name="Normal 10 2 2 2 9" xfId="18659"/>
    <cellStyle name="Normal 10 2 2 3" xfId="1235"/>
    <cellStyle name="Normal 10 2 2 3 2" xfId="1731"/>
    <cellStyle name="Normal 10 2 2 3 2 2" xfId="2730"/>
    <cellStyle name="Normal 10 2 2 3 2 2 2" xfId="4692"/>
    <cellStyle name="Normal 10 2 2 3 2 2 2 2" xfId="8475"/>
    <cellStyle name="Normal 10 2 2 3 2 2 2 2 2" xfId="16534"/>
    <cellStyle name="Normal 10 2 2 3 2 2 2 2 2 2" xfId="33381"/>
    <cellStyle name="Normal 10 2 2 3 2 2 2 2 3" xfId="25814"/>
    <cellStyle name="Normal 10 2 2 3 2 2 2 3" xfId="12751"/>
    <cellStyle name="Normal 10 2 2 3 2 2 2 3 2" xfId="29600"/>
    <cellStyle name="Normal 10 2 2 3 2 2 2 4" xfId="22033"/>
    <cellStyle name="Normal 10 2 2 3 2 2 3" xfId="6591"/>
    <cellStyle name="Normal 10 2 2 3 2 2 3 2" xfId="14650"/>
    <cellStyle name="Normal 10 2 2 3 2 2 3 2 2" xfId="31497"/>
    <cellStyle name="Normal 10 2 2 3 2 2 3 3" xfId="23930"/>
    <cellStyle name="Normal 10 2 2 3 2 2 4" xfId="10817"/>
    <cellStyle name="Normal 10 2 2 3 2 2 4 2" xfId="27716"/>
    <cellStyle name="Normal 10 2 2 3 2 2 5" xfId="8945"/>
    <cellStyle name="Normal 10 2 2 3 2 2 6" xfId="20148"/>
    <cellStyle name="Normal 10 2 2 3 2 3" xfId="3780"/>
    <cellStyle name="Normal 10 2 2 3 2 3 2" xfId="7563"/>
    <cellStyle name="Normal 10 2 2 3 2 3 2 2" xfId="15622"/>
    <cellStyle name="Normal 10 2 2 3 2 3 2 2 2" xfId="32469"/>
    <cellStyle name="Normal 10 2 2 3 2 3 2 3" xfId="24902"/>
    <cellStyle name="Normal 10 2 2 3 2 3 3" xfId="11839"/>
    <cellStyle name="Normal 10 2 2 3 2 3 3 2" xfId="28688"/>
    <cellStyle name="Normal 10 2 2 3 2 3 4" xfId="21121"/>
    <cellStyle name="Normal 10 2 2 3 2 4" xfId="5679"/>
    <cellStyle name="Normal 10 2 2 3 2 4 2" xfId="13738"/>
    <cellStyle name="Normal 10 2 2 3 2 4 2 2" xfId="30585"/>
    <cellStyle name="Normal 10 2 2 3 2 4 3" xfId="23018"/>
    <cellStyle name="Normal 10 2 2 3 2 5" xfId="9864"/>
    <cellStyle name="Normal 10 2 2 3 2 5 2" xfId="26804"/>
    <cellStyle name="Normal 10 2 2 3 2 6" xfId="8988"/>
    <cellStyle name="Normal 10 2 2 3 2 7" xfId="19236"/>
    <cellStyle name="Normal 10 2 2 3 3" xfId="2277"/>
    <cellStyle name="Normal 10 2 2 3 3 2" xfId="4241"/>
    <cellStyle name="Normal 10 2 2 3 3 2 2" xfId="8024"/>
    <cellStyle name="Normal 10 2 2 3 3 2 2 2" xfId="16083"/>
    <cellStyle name="Normal 10 2 2 3 3 2 2 2 2" xfId="32930"/>
    <cellStyle name="Normal 10 2 2 3 3 2 2 3" xfId="25363"/>
    <cellStyle name="Normal 10 2 2 3 3 2 3" xfId="12300"/>
    <cellStyle name="Normal 10 2 2 3 3 2 3 2" xfId="29149"/>
    <cellStyle name="Normal 10 2 2 3 3 2 4" xfId="21582"/>
    <cellStyle name="Normal 10 2 2 3 3 3" xfId="6140"/>
    <cellStyle name="Normal 10 2 2 3 3 3 2" xfId="14199"/>
    <cellStyle name="Normal 10 2 2 3 3 3 2 2" xfId="31046"/>
    <cellStyle name="Normal 10 2 2 3 3 3 3" xfId="23479"/>
    <cellStyle name="Normal 10 2 2 3 3 4" xfId="10365"/>
    <cellStyle name="Normal 10 2 2 3 3 4 2" xfId="27265"/>
    <cellStyle name="Normal 10 2 2 3 3 5" xfId="9081"/>
    <cellStyle name="Normal 10 2 2 3 3 6" xfId="19697"/>
    <cellStyle name="Normal 10 2 2 3 4" xfId="3329"/>
    <cellStyle name="Normal 10 2 2 3 4 2" xfId="7112"/>
    <cellStyle name="Normal 10 2 2 3 4 2 2" xfId="15171"/>
    <cellStyle name="Normal 10 2 2 3 4 2 2 2" xfId="32018"/>
    <cellStyle name="Normal 10 2 2 3 4 2 3" xfId="24451"/>
    <cellStyle name="Normal 10 2 2 3 4 3" xfId="11388"/>
    <cellStyle name="Normal 10 2 2 3 4 3 2" xfId="28237"/>
    <cellStyle name="Normal 10 2 2 3 4 4" xfId="20670"/>
    <cellStyle name="Normal 10 2 2 3 5" xfId="5228"/>
    <cellStyle name="Normal 10 2 2 3 5 2" xfId="13287"/>
    <cellStyle name="Normal 10 2 2 3 5 2 2" xfId="30134"/>
    <cellStyle name="Normal 10 2 2 3 5 3" xfId="22567"/>
    <cellStyle name="Normal 10 2 2 3 6" xfId="9389"/>
    <cellStyle name="Normal 10 2 2 3 6 2" xfId="26353"/>
    <cellStyle name="Normal 10 2 2 3 7" xfId="9014"/>
    <cellStyle name="Normal 10 2 2 3 8" xfId="18785"/>
    <cellStyle name="Normal 10 2 2 4" xfId="1513"/>
    <cellStyle name="Normal 10 2 2 4 2" xfId="2512"/>
    <cellStyle name="Normal 10 2 2 4 2 2" xfId="4474"/>
    <cellStyle name="Normal 10 2 2 4 2 2 2" xfId="8257"/>
    <cellStyle name="Normal 10 2 2 4 2 2 2 2" xfId="16316"/>
    <cellStyle name="Normal 10 2 2 4 2 2 2 2 2" xfId="33163"/>
    <cellStyle name="Normal 10 2 2 4 2 2 2 3" xfId="25596"/>
    <cellStyle name="Normal 10 2 2 4 2 2 3" xfId="12533"/>
    <cellStyle name="Normal 10 2 2 4 2 2 3 2" xfId="29382"/>
    <cellStyle name="Normal 10 2 2 4 2 2 4" xfId="21815"/>
    <cellStyle name="Normal 10 2 2 4 2 3" xfId="6373"/>
    <cellStyle name="Normal 10 2 2 4 2 3 2" xfId="14432"/>
    <cellStyle name="Normal 10 2 2 4 2 3 2 2" xfId="31279"/>
    <cellStyle name="Normal 10 2 2 4 2 3 3" xfId="23712"/>
    <cellStyle name="Normal 10 2 2 4 2 4" xfId="10599"/>
    <cellStyle name="Normal 10 2 2 4 2 4 2" xfId="27498"/>
    <cellStyle name="Normal 10 2 2 4 2 5" xfId="11082"/>
    <cellStyle name="Normal 10 2 2 4 2 6" xfId="19930"/>
    <cellStyle name="Normal 10 2 2 4 3" xfId="3562"/>
    <cellStyle name="Normal 10 2 2 4 3 2" xfId="7345"/>
    <cellStyle name="Normal 10 2 2 4 3 2 2" xfId="15404"/>
    <cellStyle name="Normal 10 2 2 4 3 2 2 2" xfId="32251"/>
    <cellStyle name="Normal 10 2 2 4 3 2 3" xfId="24684"/>
    <cellStyle name="Normal 10 2 2 4 3 3" xfId="11621"/>
    <cellStyle name="Normal 10 2 2 4 3 3 2" xfId="28470"/>
    <cellStyle name="Normal 10 2 2 4 3 4" xfId="20903"/>
    <cellStyle name="Normal 10 2 2 4 4" xfId="5461"/>
    <cellStyle name="Normal 10 2 2 4 4 2" xfId="13520"/>
    <cellStyle name="Normal 10 2 2 4 4 2 2" xfId="30367"/>
    <cellStyle name="Normal 10 2 2 4 4 3" xfId="22800"/>
    <cellStyle name="Normal 10 2 2 4 5" xfId="9646"/>
    <cellStyle name="Normal 10 2 2 4 5 2" xfId="26586"/>
    <cellStyle name="Normal 10 2 2 4 6" xfId="8780"/>
    <cellStyle name="Normal 10 2 2 4 7" xfId="19018"/>
    <cellStyle name="Normal 10 2 2 5" xfId="2042"/>
    <cellStyle name="Normal 10 2 2 5 2" xfId="4023"/>
    <cellStyle name="Normal 10 2 2 5 2 2" xfId="7806"/>
    <cellStyle name="Normal 10 2 2 5 2 2 2" xfId="15865"/>
    <cellStyle name="Normal 10 2 2 5 2 2 2 2" xfId="32712"/>
    <cellStyle name="Normal 10 2 2 5 2 2 3" xfId="25145"/>
    <cellStyle name="Normal 10 2 2 5 2 3" xfId="12082"/>
    <cellStyle name="Normal 10 2 2 5 2 3 2" xfId="28931"/>
    <cellStyle name="Normal 10 2 2 5 2 4" xfId="21364"/>
    <cellStyle name="Normal 10 2 2 5 3" xfId="5922"/>
    <cellStyle name="Normal 10 2 2 5 3 2" xfId="13981"/>
    <cellStyle name="Normal 10 2 2 5 3 2 2" xfId="30828"/>
    <cellStyle name="Normal 10 2 2 5 3 3" xfId="23261"/>
    <cellStyle name="Normal 10 2 2 5 4" xfId="10140"/>
    <cellStyle name="Normal 10 2 2 5 4 2" xfId="27047"/>
    <cellStyle name="Normal 10 2 2 5 5" xfId="10080"/>
    <cellStyle name="Normal 10 2 2 5 6" xfId="19479"/>
    <cellStyle name="Normal 10 2 2 6" xfId="3081"/>
    <cellStyle name="Normal 10 2 2 6 2" xfId="6894"/>
    <cellStyle name="Normal 10 2 2 6 2 2" xfId="14953"/>
    <cellStyle name="Normal 10 2 2 6 2 2 2" xfId="31800"/>
    <cellStyle name="Normal 10 2 2 6 2 3" xfId="24233"/>
    <cellStyle name="Normal 10 2 2 6 3" xfId="11144"/>
    <cellStyle name="Normal 10 2 2 6 3 2" xfId="28019"/>
    <cellStyle name="Normal 10 2 2 6 4" xfId="20452"/>
    <cellStyle name="Normal 10 2 2 7" xfId="5010"/>
    <cellStyle name="Normal 10 2 2 7 2" xfId="13069"/>
    <cellStyle name="Normal 10 2 2 7 2 2" xfId="29916"/>
    <cellStyle name="Normal 10 2 2 7 3" xfId="22349"/>
    <cellStyle name="Normal 10 2 2 8" xfId="9029"/>
    <cellStyle name="Normal 10 2 2 8 2" xfId="26135"/>
    <cellStyle name="Normal 10 2 2 9" xfId="11083"/>
    <cellStyle name="Normal 10 2 3" xfId="920"/>
    <cellStyle name="Normal 10 2 4" xfId="1030"/>
    <cellStyle name="Normal 10 2 4 2" xfId="1291"/>
    <cellStyle name="Normal 10 2 4 2 2" xfId="1787"/>
    <cellStyle name="Normal 10 2 4 2 2 2" xfId="2786"/>
    <cellStyle name="Normal 10 2 4 2 2 2 2" xfId="4748"/>
    <cellStyle name="Normal 10 2 4 2 2 2 2 2" xfId="8531"/>
    <cellStyle name="Normal 10 2 4 2 2 2 2 2 2" xfId="16590"/>
    <cellStyle name="Normal 10 2 4 2 2 2 2 2 2 2" xfId="33437"/>
    <cellStyle name="Normal 10 2 4 2 2 2 2 2 3" xfId="25870"/>
    <cellStyle name="Normal 10 2 4 2 2 2 2 3" xfId="12807"/>
    <cellStyle name="Normal 10 2 4 2 2 2 2 3 2" xfId="29656"/>
    <cellStyle name="Normal 10 2 4 2 2 2 2 4" xfId="22089"/>
    <cellStyle name="Normal 10 2 4 2 2 2 3" xfId="6647"/>
    <cellStyle name="Normal 10 2 4 2 2 2 3 2" xfId="14706"/>
    <cellStyle name="Normal 10 2 4 2 2 2 3 2 2" xfId="31553"/>
    <cellStyle name="Normal 10 2 4 2 2 2 3 3" xfId="23986"/>
    <cellStyle name="Normal 10 2 4 2 2 2 4" xfId="10873"/>
    <cellStyle name="Normal 10 2 4 2 2 2 4 2" xfId="27772"/>
    <cellStyle name="Normal 10 2 4 2 2 2 5" xfId="9331"/>
    <cellStyle name="Normal 10 2 4 2 2 2 6" xfId="20204"/>
    <cellStyle name="Normal 10 2 4 2 2 3" xfId="3836"/>
    <cellStyle name="Normal 10 2 4 2 2 3 2" xfId="7619"/>
    <cellStyle name="Normal 10 2 4 2 2 3 2 2" xfId="15678"/>
    <cellStyle name="Normal 10 2 4 2 2 3 2 2 2" xfId="32525"/>
    <cellStyle name="Normal 10 2 4 2 2 3 2 3" xfId="24958"/>
    <cellStyle name="Normal 10 2 4 2 2 3 3" xfId="11895"/>
    <cellStyle name="Normal 10 2 4 2 2 3 3 2" xfId="28744"/>
    <cellStyle name="Normal 10 2 4 2 2 3 4" xfId="21177"/>
    <cellStyle name="Normal 10 2 4 2 2 4" xfId="5735"/>
    <cellStyle name="Normal 10 2 4 2 2 4 2" xfId="13794"/>
    <cellStyle name="Normal 10 2 4 2 2 4 2 2" xfId="30641"/>
    <cellStyle name="Normal 10 2 4 2 2 4 3" xfId="23074"/>
    <cellStyle name="Normal 10 2 4 2 2 5" xfId="9920"/>
    <cellStyle name="Normal 10 2 4 2 2 5 2" xfId="26860"/>
    <cellStyle name="Normal 10 2 4 2 2 6" xfId="9582"/>
    <cellStyle name="Normal 10 2 4 2 2 7" xfId="19292"/>
    <cellStyle name="Normal 10 2 4 2 3" xfId="2333"/>
    <cellStyle name="Normal 10 2 4 2 3 2" xfId="4297"/>
    <cellStyle name="Normal 10 2 4 2 3 2 2" xfId="8080"/>
    <cellStyle name="Normal 10 2 4 2 3 2 2 2" xfId="16139"/>
    <cellStyle name="Normal 10 2 4 2 3 2 2 2 2" xfId="32986"/>
    <cellStyle name="Normal 10 2 4 2 3 2 2 3" xfId="25419"/>
    <cellStyle name="Normal 10 2 4 2 3 2 3" xfId="12356"/>
    <cellStyle name="Normal 10 2 4 2 3 2 3 2" xfId="29205"/>
    <cellStyle name="Normal 10 2 4 2 3 2 4" xfId="21638"/>
    <cellStyle name="Normal 10 2 4 2 3 3" xfId="6196"/>
    <cellStyle name="Normal 10 2 4 2 3 3 2" xfId="14255"/>
    <cellStyle name="Normal 10 2 4 2 3 3 2 2" xfId="31102"/>
    <cellStyle name="Normal 10 2 4 2 3 3 3" xfId="23535"/>
    <cellStyle name="Normal 10 2 4 2 3 4" xfId="10421"/>
    <cellStyle name="Normal 10 2 4 2 3 4 2" xfId="27321"/>
    <cellStyle name="Normal 10 2 4 2 3 5" xfId="9181"/>
    <cellStyle name="Normal 10 2 4 2 3 6" xfId="19753"/>
    <cellStyle name="Normal 10 2 4 2 4" xfId="3385"/>
    <cellStyle name="Normal 10 2 4 2 4 2" xfId="7168"/>
    <cellStyle name="Normal 10 2 4 2 4 2 2" xfId="15227"/>
    <cellStyle name="Normal 10 2 4 2 4 2 2 2" xfId="32074"/>
    <cellStyle name="Normal 10 2 4 2 4 2 3" xfId="24507"/>
    <cellStyle name="Normal 10 2 4 2 4 3" xfId="11444"/>
    <cellStyle name="Normal 10 2 4 2 4 3 2" xfId="28293"/>
    <cellStyle name="Normal 10 2 4 2 4 4" xfId="20726"/>
    <cellStyle name="Normal 10 2 4 2 5" xfId="5284"/>
    <cellStyle name="Normal 10 2 4 2 5 2" xfId="13343"/>
    <cellStyle name="Normal 10 2 4 2 5 2 2" xfId="30190"/>
    <cellStyle name="Normal 10 2 4 2 5 3" xfId="22623"/>
    <cellStyle name="Normal 10 2 4 2 6" xfId="9445"/>
    <cellStyle name="Normal 10 2 4 2 6 2" xfId="26409"/>
    <cellStyle name="Normal 10 2 4 2 7" xfId="8778"/>
    <cellStyle name="Normal 10 2 4 2 8" xfId="18841"/>
    <cellStyle name="Normal 10 2 4 3" xfId="1569"/>
    <cellStyle name="Normal 10 2 4 3 2" xfId="2568"/>
    <cellStyle name="Normal 10 2 4 3 2 2" xfId="4530"/>
    <cellStyle name="Normal 10 2 4 3 2 2 2" xfId="8313"/>
    <cellStyle name="Normal 10 2 4 3 2 2 2 2" xfId="16372"/>
    <cellStyle name="Normal 10 2 4 3 2 2 2 2 2" xfId="33219"/>
    <cellStyle name="Normal 10 2 4 3 2 2 2 3" xfId="25652"/>
    <cellStyle name="Normal 10 2 4 3 2 2 3" xfId="12589"/>
    <cellStyle name="Normal 10 2 4 3 2 2 3 2" xfId="29438"/>
    <cellStyle name="Normal 10 2 4 3 2 2 4" xfId="21871"/>
    <cellStyle name="Normal 10 2 4 3 2 3" xfId="6429"/>
    <cellStyle name="Normal 10 2 4 3 2 3 2" xfId="14488"/>
    <cellStyle name="Normal 10 2 4 3 2 3 2 2" xfId="31335"/>
    <cellStyle name="Normal 10 2 4 3 2 3 3" xfId="23768"/>
    <cellStyle name="Normal 10 2 4 3 2 4" xfId="10655"/>
    <cellStyle name="Normal 10 2 4 3 2 4 2" xfId="27554"/>
    <cellStyle name="Normal 10 2 4 3 2 5" xfId="9008"/>
    <cellStyle name="Normal 10 2 4 3 2 6" xfId="19986"/>
    <cellStyle name="Normal 10 2 4 3 3" xfId="3618"/>
    <cellStyle name="Normal 10 2 4 3 3 2" xfId="7401"/>
    <cellStyle name="Normal 10 2 4 3 3 2 2" xfId="15460"/>
    <cellStyle name="Normal 10 2 4 3 3 2 2 2" xfId="32307"/>
    <cellStyle name="Normal 10 2 4 3 3 2 3" xfId="24740"/>
    <cellStyle name="Normal 10 2 4 3 3 3" xfId="11677"/>
    <cellStyle name="Normal 10 2 4 3 3 3 2" xfId="28526"/>
    <cellStyle name="Normal 10 2 4 3 3 4" xfId="20959"/>
    <cellStyle name="Normal 10 2 4 3 4" xfId="5517"/>
    <cellStyle name="Normal 10 2 4 3 4 2" xfId="13576"/>
    <cellStyle name="Normal 10 2 4 3 4 2 2" xfId="30423"/>
    <cellStyle name="Normal 10 2 4 3 4 3" xfId="22856"/>
    <cellStyle name="Normal 10 2 4 3 5" xfId="9702"/>
    <cellStyle name="Normal 10 2 4 3 5 2" xfId="26642"/>
    <cellStyle name="Normal 10 2 4 3 6" xfId="9078"/>
    <cellStyle name="Normal 10 2 4 3 7" xfId="19074"/>
    <cellStyle name="Normal 10 2 4 4" xfId="2115"/>
    <cellStyle name="Normal 10 2 4 4 2" xfId="4079"/>
    <cellStyle name="Normal 10 2 4 4 2 2" xfId="7862"/>
    <cellStyle name="Normal 10 2 4 4 2 2 2" xfId="15921"/>
    <cellStyle name="Normal 10 2 4 4 2 2 2 2" xfId="32768"/>
    <cellStyle name="Normal 10 2 4 4 2 2 3" xfId="25201"/>
    <cellStyle name="Normal 10 2 4 4 2 3" xfId="12138"/>
    <cellStyle name="Normal 10 2 4 4 2 3 2" xfId="28987"/>
    <cellStyle name="Normal 10 2 4 4 2 4" xfId="21420"/>
    <cellStyle name="Normal 10 2 4 4 3" xfId="5978"/>
    <cellStyle name="Normal 10 2 4 4 3 2" xfId="14037"/>
    <cellStyle name="Normal 10 2 4 4 3 2 2" xfId="30884"/>
    <cellStyle name="Normal 10 2 4 4 3 3" xfId="23317"/>
    <cellStyle name="Normal 10 2 4 4 4" xfId="10203"/>
    <cellStyle name="Normal 10 2 4 4 4 2" xfId="27103"/>
    <cellStyle name="Normal 10 2 4 4 5" xfId="8987"/>
    <cellStyle name="Normal 10 2 4 4 6" xfId="19535"/>
    <cellStyle name="Normal 10 2 4 5" xfId="3167"/>
    <cellStyle name="Normal 10 2 4 5 2" xfId="6950"/>
    <cellStyle name="Normal 10 2 4 5 2 2" xfId="15009"/>
    <cellStyle name="Normal 10 2 4 5 2 2 2" xfId="31856"/>
    <cellStyle name="Normal 10 2 4 5 2 3" xfId="24289"/>
    <cellStyle name="Normal 10 2 4 5 3" xfId="11226"/>
    <cellStyle name="Normal 10 2 4 5 3 2" xfId="28075"/>
    <cellStyle name="Normal 10 2 4 5 4" xfId="20508"/>
    <cellStyle name="Normal 10 2 4 6" xfId="5066"/>
    <cellStyle name="Normal 10 2 4 6 2" xfId="13125"/>
    <cellStyle name="Normal 10 2 4 6 2 2" xfId="29972"/>
    <cellStyle name="Normal 10 2 4 6 3" xfId="22405"/>
    <cellStyle name="Normal 10 2 4 7" xfId="9210"/>
    <cellStyle name="Normal 10 2 4 7 2" xfId="26191"/>
    <cellStyle name="Normal 10 2 4 8" xfId="8779"/>
    <cellStyle name="Normal 10 2 4 9" xfId="18623"/>
    <cellStyle name="Normal 10 2 5" xfId="1199"/>
    <cellStyle name="Normal 10 2 5 2" xfId="1695"/>
    <cellStyle name="Normal 10 2 5 2 2" xfId="2694"/>
    <cellStyle name="Normal 10 2 5 2 2 2" xfId="4656"/>
    <cellStyle name="Normal 10 2 5 2 2 2 2" xfId="8439"/>
    <cellStyle name="Normal 10 2 5 2 2 2 2 2" xfId="16498"/>
    <cellStyle name="Normal 10 2 5 2 2 2 2 2 2" xfId="33345"/>
    <cellStyle name="Normal 10 2 5 2 2 2 2 3" xfId="25778"/>
    <cellStyle name="Normal 10 2 5 2 2 2 3" xfId="12715"/>
    <cellStyle name="Normal 10 2 5 2 2 2 3 2" xfId="29564"/>
    <cellStyle name="Normal 10 2 5 2 2 2 4" xfId="21997"/>
    <cellStyle name="Normal 10 2 5 2 2 3" xfId="6555"/>
    <cellStyle name="Normal 10 2 5 2 2 3 2" xfId="14614"/>
    <cellStyle name="Normal 10 2 5 2 2 3 2 2" xfId="31461"/>
    <cellStyle name="Normal 10 2 5 2 2 3 3" xfId="23894"/>
    <cellStyle name="Normal 10 2 5 2 2 4" xfId="10781"/>
    <cellStyle name="Normal 10 2 5 2 2 4 2" xfId="27680"/>
    <cellStyle name="Normal 10 2 5 2 2 5" xfId="8777"/>
    <cellStyle name="Normal 10 2 5 2 2 6" xfId="20112"/>
    <cellStyle name="Normal 10 2 5 2 3" xfId="3744"/>
    <cellStyle name="Normal 10 2 5 2 3 2" xfId="7527"/>
    <cellStyle name="Normal 10 2 5 2 3 2 2" xfId="15586"/>
    <cellStyle name="Normal 10 2 5 2 3 2 2 2" xfId="32433"/>
    <cellStyle name="Normal 10 2 5 2 3 2 3" xfId="24866"/>
    <cellStyle name="Normal 10 2 5 2 3 3" xfId="11803"/>
    <cellStyle name="Normal 10 2 5 2 3 3 2" xfId="28652"/>
    <cellStyle name="Normal 10 2 5 2 3 4" xfId="21085"/>
    <cellStyle name="Normal 10 2 5 2 4" xfId="5643"/>
    <cellStyle name="Normal 10 2 5 2 4 2" xfId="13702"/>
    <cellStyle name="Normal 10 2 5 2 4 2 2" xfId="30549"/>
    <cellStyle name="Normal 10 2 5 2 4 3" xfId="22982"/>
    <cellStyle name="Normal 10 2 5 2 5" xfId="9828"/>
    <cellStyle name="Normal 10 2 5 2 5 2" xfId="26768"/>
    <cellStyle name="Normal 10 2 5 2 6" xfId="9079"/>
    <cellStyle name="Normal 10 2 5 2 7" xfId="19200"/>
    <cellStyle name="Normal 10 2 5 3" xfId="2241"/>
    <cellStyle name="Normal 10 2 5 3 2" xfId="4205"/>
    <cellStyle name="Normal 10 2 5 3 2 2" xfId="7988"/>
    <cellStyle name="Normal 10 2 5 3 2 2 2" xfId="16047"/>
    <cellStyle name="Normal 10 2 5 3 2 2 2 2" xfId="32894"/>
    <cellStyle name="Normal 10 2 5 3 2 2 3" xfId="25327"/>
    <cellStyle name="Normal 10 2 5 3 2 3" xfId="12264"/>
    <cellStyle name="Normal 10 2 5 3 2 3 2" xfId="29113"/>
    <cellStyle name="Normal 10 2 5 3 2 4" xfId="21546"/>
    <cellStyle name="Normal 10 2 5 3 3" xfId="6104"/>
    <cellStyle name="Normal 10 2 5 3 3 2" xfId="14163"/>
    <cellStyle name="Normal 10 2 5 3 3 2 2" xfId="31010"/>
    <cellStyle name="Normal 10 2 5 3 3 3" xfId="23443"/>
    <cellStyle name="Normal 10 2 5 3 4" xfId="10329"/>
    <cellStyle name="Normal 10 2 5 3 4 2" xfId="27229"/>
    <cellStyle name="Normal 10 2 5 3 5" xfId="11081"/>
    <cellStyle name="Normal 10 2 5 3 6" xfId="19661"/>
    <cellStyle name="Normal 10 2 5 4" xfId="3293"/>
    <cellStyle name="Normal 10 2 5 4 2" xfId="7076"/>
    <cellStyle name="Normal 10 2 5 4 2 2" xfId="15135"/>
    <cellStyle name="Normal 10 2 5 4 2 2 2" xfId="31982"/>
    <cellStyle name="Normal 10 2 5 4 2 3" xfId="24415"/>
    <cellStyle name="Normal 10 2 5 4 3" xfId="11352"/>
    <cellStyle name="Normal 10 2 5 4 3 2" xfId="28201"/>
    <cellStyle name="Normal 10 2 5 4 4" xfId="20634"/>
    <cellStyle name="Normal 10 2 5 5" xfId="5192"/>
    <cellStyle name="Normal 10 2 5 5 2" xfId="13251"/>
    <cellStyle name="Normal 10 2 5 5 2 2" xfId="30098"/>
    <cellStyle name="Normal 10 2 5 5 3" xfId="22531"/>
    <cellStyle name="Normal 10 2 5 6" xfId="9353"/>
    <cellStyle name="Normal 10 2 5 6 2" xfId="26317"/>
    <cellStyle name="Normal 10 2 5 7" xfId="8944"/>
    <cellStyle name="Normal 10 2 5 8" xfId="18749"/>
    <cellStyle name="Normal 10 2 6" xfId="1477"/>
    <cellStyle name="Normal 10 2 6 2" xfId="2476"/>
    <cellStyle name="Normal 10 2 6 2 2" xfId="4438"/>
    <cellStyle name="Normal 10 2 6 2 2 2" xfId="8221"/>
    <cellStyle name="Normal 10 2 6 2 2 2 2" xfId="16280"/>
    <cellStyle name="Normal 10 2 6 2 2 2 2 2" xfId="33127"/>
    <cellStyle name="Normal 10 2 6 2 2 2 3" xfId="25560"/>
    <cellStyle name="Normal 10 2 6 2 2 3" xfId="12497"/>
    <cellStyle name="Normal 10 2 6 2 2 3 2" xfId="29346"/>
    <cellStyle name="Normal 10 2 6 2 2 4" xfId="21779"/>
    <cellStyle name="Normal 10 2 6 2 3" xfId="6337"/>
    <cellStyle name="Normal 10 2 6 2 3 2" xfId="14396"/>
    <cellStyle name="Normal 10 2 6 2 3 2 2" xfId="31243"/>
    <cellStyle name="Normal 10 2 6 2 3 3" xfId="23676"/>
    <cellStyle name="Normal 10 2 6 2 4" xfId="10563"/>
    <cellStyle name="Normal 10 2 6 2 4 2" xfId="27462"/>
    <cellStyle name="Normal 10 2 6 2 5" xfId="10064"/>
    <cellStyle name="Normal 10 2 6 2 6" xfId="19894"/>
    <cellStyle name="Normal 10 2 6 3" xfId="3526"/>
    <cellStyle name="Normal 10 2 6 3 2" xfId="7309"/>
    <cellStyle name="Normal 10 2 6 3 2 2" xfId="15368"/>
    <cellStyle name="Normal 10 2 6 3 2 2 2" xfId="32215"/>
    <cellStyle name="Normal 10 2 6 3 2 3" xfId="24648"/>
    <cellStyle name="Normal 10 2 6 3 3" xfId="11585"/>
    <cellStyle name="Normal 10 2 6 3 3 2" xfId="28434"/>
    <cellStyle name="Normal 10 2 6 3 4" xfId="20867"/>
    <cellStyle name="Normal 10 2 6 4" xfId="5425"/>
    <cellStyle name="Normal 10 2 6 4 2" xfId="13484"/>
    <cellStyle name="Normal 10 2 6 4 2 2" xfId="30331"/>
    <cellStyle name="Normal 10 2 6 4 3" xfId="22764"/>
    <cellStyle name="Normal 10 2 6 5" xfId="9610"/>
    <cellStyle name="Normal 10 2 6 5 2" xfId="26550"/>
    <cellStyle name="Normal 10 2 6 6" xfId="10175"/>
    <cellStyle name="Normal 10 2 6 7" xfId="18982"/>
    <cellStyle name="Normal 10 2 7" xfId="2001"/>
    <cellStyle name="Normal 10 2 7 2" xfId="3987"/>
    <cellStyle name="Normal 10 2 7 2 2" xfId="7770"/>
    <cellStyle name="Normal 10 2 7 2 2 2" xfId="15829"/>
    <cellStyle name="Normal 10 2 7 2 2 2 2" xfId="32676"/>
    <cellStyle name="Normal 10 2 7 2 2 3" xfId="25109"/>
    <cellStyle name="Normal 10 2 7 2 3" xfId="12046"/>
    <cellStyle name="Normal 10 2 7 2 3 2" xfId="28895"/>
    <cellStyle name="Normal 10 2 7 2 4" xfId="21328"/>
    <cellStyle name="Normal 10 2 7 3" xfId="5886"/>
    <cellStyle name="Normal 10 2 7 3 2" xfId="13945"/>
    <cellStyle name="Normal 10 2 7 3 2 2" xfId="30792"/>
    <cellStyle name="Normal 10 2 7 3 3" xfId="23225"/>
    <cellStyle name="Normal 10 2 7 4" xfId="10100"/>
    <cellStyle name="Normal 10 2 7 4 2" xfId="27011"/>
    <cellStyle name="Normal 10 2 7 5" xfId="8776"/>
    <cellStyle name="Normal 10 2 7 6" xfId="19443"/>
    <cellStyle name="Normal 10 2 8" xfId="3045"/>
    <cellStyle name="Normal 10 2 8 2" xfId="6858"/>
    <cellStyle name="Normal 10 2 8 2 2" xfId="14917"/>
    <cellStyle name="Normal 10 2 8 2 2 2" xfId="31764"/>
    <cellStyle name="Normal 10 2 8 2 3" xfId="24197"/>
    <cellStyle name="Normal 10 2 8 3" xfId="11108"/>
    <cellStyle name="Normal 10 2 8 3 2" xfId="27983"/>
    <cellStyle name="Normal 10 2 8 4" xfId="20416"/>
    <cellStyle name="Normal 10 2 9" xfId="4974"/>
    <cellStyle name="Normal 10 2 9 2" xfId="13033"/>
    <cellStyle name="Normal 10 2 9 2 2" xfId="29880"/>
    <cellStyle name="Normal 10 2 9 3" xfId="22313"/>
    <cellStyle name="Normal 10 2_Energía" xfId="8775"/>
    <cellStyle name="Normal 10 3" xfId="684"/>
    <cellStyle name="Normal 10 3 10" xfId="18552"/>
    <cellStyle name="Normal 10 3 11" xfId="34034"/>
    <cellStyle name="Normal 10 3 2" xfId="1052"/>
    <cellStyle name="Normal 10 3 2 2" xfId="1313"/>
    <cellStyle name="Normal 10 3 2 2 2" xfId="1809"/>
    <cellStyle name="Normal 10 3 2 2 2 2" xfId="2808"/>
    <cellStyle name="Normal 10 3 2 2 2 2 2" xfId="4770"/>
    <cellStyle name="Normal 10 3 2 2 2 2 2 2" xfId="8553"/>
    <cellStyle name="Normal 10 3 2 2 2 2 2 2 2" xfId="16612"/>
    <cellStyle name="Normal 10 3 2 2 2 2 2 2 2 2" xfId="33459"/>
    <cellStyle name="Normal 10 3 2 2 2 2 2 2 3" xfId="25892"/>
    <cellStyle name="Normal 10 3 2 2 2 2 2 3" xfId="12829"/>
    <cellStyle name="Normal 10 3 2 2 2 2 2 3 2" xfId="29678"/>
    <cellStyle name="Normal 10 3 2 2 2 2 2 4" xfId="22111"/>
    <cellStyle name="Normal 10 3 2 2 2 2 3" xfId="6669"/>
    <cellStyle name="Normal 10 3 2 2 2 2 3 2" xfId="14728"/>
    <cellStyle name="Normal 10 3 2 2 2 2 3 2 2" xfId="31575"/>
    <cellStyle name="Normal 10 3 2 2 2 2 3 3" xfId="24008"/>
    <cellStyle name="Normal 10 3 2 2 2 2 4" xfId="10895"/>
    <cellStyle name="Normal 10 3 2 2 2 2 4 2" xfId="27794"/>
    <cellStyle name="Normal 10 3 2 2 2 2 5" xfId="9010"/>
    <cellStyle name="Normal 10 3 2 2 2 2 6" xfId="20226"/>
    <cellStyle name="Normal 10 3 2 2 2 3" xfId="3858"/>
    <cellStyle name="Normal 10 3 2 2 2 3 2" xfId="7641"/>
    <cellStyle name="Normal 10 3 2 2 2 3 2 2" xfId="15700"/>
    <cellStyle name="Normal 10 3 2 2 2 3 2 2 2" xfId="32547"/>
    <cellStyle name="Normal 10 3 2 2 2 3 2 3" xfId="24980"/>
    <cellStyle name="Normal 10 3 2 2 2 3 3" xfId="11917"/>
    <cellStyle name="Normal 10 3 2 2 2 3 3 2" xfId="28766"/>
    <cellStyle name="Normal 10 3 2 2 2 3 4" xfId="21199"/>
    <cellStyle name="Normal 10 3 2 2 2 4" xfId="5757"/>
    <cellStyle name="Normal 10 3 2 2 2 4 2" xfId="13816"/>
    <cellStyle name="Normal 10 3 2 2 2 4 2 2" xfId="30663"/>
    <cellStyle name="Normal 10 3 2 2 2 4 3" xfId="23096"/>
    <cellStyle name="Normal 10 3 2 2 2 5" xfId="9942"/>
    <cellStyle name="Normal 10 3 2 2 2 5 2" xfId="26882"/>
    <cellStyle name="Normal 10 3 2 2 2 6" xfId="9076"/>
    <cellStyle name="Normal 10 3 2 2 2 7" xfId="19314"/>
    <cellStyle name="Normal 10 3 2 2 3" xfId="2355"/>
    <cellStyle name="Normal 10 3 2 2 3 2" xfId="4319"/>
    <cellStyle name="Normal 10 3 2 2 3 2 2" xfId="8102"/>
    <cellStyle name="Normal 10 3 2 2 3 2 2 2" xfId="16161"/>
    <cellStyle name="Normal 10 3 2 2 3 2 2 2 2" xfId="33008"/>
    <cellStyle name="Normal 10 3 2 2 3 2 2 3" xfId="25441"/>
    <cellStyle name="Normal 10 3 2 2 3 2 3" xfId="12378"/>
    <cellStyle name="Normal 10 3 2 2 3 2 3 2" xfId="29227"/>
    <cellStyle name="Normal 10 3 2 2 3 2 4" xfId="21660"/>
    <cellStyle name="Normal 10 3 2 2 3 3" xfId="6218"/>
    <cellStyle name="Normal 10 3 2 2 3 3 2" xfId="14277"/>
    <cellStyle name="Normal 10 3 2 2 3 3 2 2" xfId="31124"/>
    <cellStyle name="Normal 10 3 2 2 3 3 3" xfId="23557"/>
    <cellStyle name="Normal 10 3 2 2 3 4" xfId="10443"/>
    <cellStyle name="Normal 10 3 2 2 3 4 2" xfId="27343"/>
    <cellStyle name="Normal 10 3 2 2 3 5" xfId="8986"/>
    <cellStyle name="Normal 10 3 2 2 3 6" xfId="19775"/>
    <cellStyle name="Normal 10 3 2 2 4" xfId="3407"/>
    <cellStyle name="Normal 10 3 2 2 4 2" xfId="7190"/>
    <cellStyle name="Normal 10 3 2 2 4 2 2" xfId="15249"/>
    <cellStyle name="Normal 10 3 2 2 4 2 2 2" xfId="32096"/>
    <cellStyle name="Normal 10 3 2 2 4 2 3" xfId="24529"/>
    <cellStyle name="Normal 10 3 2 2 4 3" xfId="11466"/>
    <cellStyle name="Normal 10 3 2 2 4 3 2" xfId="28315"/>
    <cellStyle name="Normal 10 3 2 2 4 4" xfId="20748"/>
    <cellStyle name="Normal 10 3 2 2 5" xfId="5306"/>
    <cellStyle name="Normal 10 3 2 2 5 2" xfId="13365"/>
    <cellStyle name="Normal 10 3 2 2 5 2 2" xfId="30212"/>
    <cellStyle name="Normal 10 3 2 2 5 3" xfId="22645"/>
    <cellStyle name="Normal 10 3 2 2 6" xfId="9467"/>
    <cellStyle name="Normal 10 3 2 2 6 2" xfId="26431"/>
    <cellStyle name="Normal 10 3 2 2 7" xfId="9180"/>
    <cellStyle name="Normal 10 3 2 2 8" xfId="18863"/>
    <cellStyle name="Normal 10 3 2 3" xfId="1591"/>
    <cellStyle name="Normal 10 3 2 3 2" xfId="2590"/>
    <cellStyle name="Normal 10 3 2 3 2 2" xfId="4552"/>
    <cellStyle name="Normal 10 3 2 3 2 2 2" xfId="8335"/>
    <cellStyle name="Normal 10 3 2 3 2 2 2 2" xfId="16394"/>
    <cellStyle name="Normal 10 3 2 3 2 2 2 2 2" xfId="33241"/>
    <cellStyle name="Normal 10 3 2 3 2 2 2 3" xfId="25674"/>
    <cellStyle name="Normal 10 3 2 3 2 2 3" xfId="12611"/>
    <cellStyle name="Normal 10 3 2 3 2 2 3 2" xfId="29460"/>
    <cellStyle name="Normal 10 3 2 3 2 2 4" xfId="21893"/>
    <cellStyle name="Normal 10 3 2 3 2 3" xfId="6451"/>
    <cellStyle name="Normal 10 3 2 3 2 3 2" xfId="14510"/>
    <cellStyle name="Normal 10 3 2 3 2 3 2 2" xfId="31357"/>
    <cellStyle name="Normal 10 3 2 3 2 3 3" xfId="23790"/>
    <cellStyle name="Normal 10 3 2 3 2 4" xfId="10677"/>
    <cellStyle name="Normal 10 3 2 3 2 4 2" xfId="27576"/>
    <cellStyle name="Normal 10 3 2 3 2 5" xfId="9077"/>
    <cellStyle name="Normal 10 3 2 3 2 6" xfId="20008"/>
    <cellStyle name="Normal 10 3 2 3 3" xfId="3640"/>
    <cellStyle name="Normal 10 3 2 3 3 2" xfId="7423"/>
    <cellStyle name="Normal 10 3 2 3 3 2 2" xfId="15482"/>
    <cellStyle name="Normal 10 3 2 3 3 2 2 2" xfId="32329"/>
    <cellStyle name="Normal 10 3 2 3 3 2 3" xfId="24762"/>
    <cellStyle name="Normal 10 3 2 3 3 3" xfId="11699"/>
    <cellStyle name="Normal 10 3 2 3 3 3 2" xfId="28548"/>
    <cellStyle name="Normal 10 3 2 3 3 4" xfId="20981"/>
    <cellStyle name="Normal 10 3 2 3 4" xfId="5539"/>
    <cellStyle name="Normal 10 3 2 3 4 2" xfId="13598"/>
    <cellStyle name="Normal 10 3 2 3 4 2 2" xfId="30445"/>
    <cellStyle name="Normal 10 3 2 3 4 3" xfId="22878"/>
    <cellStyle name="Normal 10 3 2 3 5" xfId="9724"/>
    <cellStyle name="Normal 10 3 2 3 5 2" xfId="26664"/>
    <cellStyle name="Normal 10 3 2 3 6" xfId="8943"/>
    <cellStyle name="Normal 10 3 2 3 7" xfId="19096"/>
    <cellStyle name="Normal 10 3 2 4" xfId="2137"/>
    <cellStyle name="Normal 10 3 2 4 2" xfId="4101"/>
    <cellStyle name="Normal 10 3 2 4 2 2" xfId="7884"/>
    <cellStyle name="Normal 10 3 2 4 2 2 2" xfId="15943"/>
    <cellStyle name="Normal 10 3 2 4 2 2 2 2" xfId="32790"/>
    <cellStyle name="Normal 10 3 2 4 2 2 3" xfId="25223"/>
    <cellStyle name="Normal 10 3 2 4 2 3" xfId="12160"/>
    <cellStyle name="Normal 10 3 2 4 2 3 2" xfId="29009"/>
    <cellStyle name="Normal 10 3 2 4 2 4" xfId="21442"/>
    <cellStyle name="Normal 10 3 2 4 3" xfId="6000"/>
    <cellStyle name="Normal 10 3 2 4 3 2" xfId="14059"/>
    <cellStyle name="Normal 10 3 2 4 3 2 2" xfId="30906"/>
    <cellStyle name="Normal 10 3 2 4 3 3" xfId="23339"/>
    <cellStyle name="Normal 10 3 2 4 4" xfId="10225"/>
    <cellStyle name="Normal 10 3 2 4 4 2" xfId="27125"/>
    <cellStyle name="Normal 10 3 2 4 5" xfId="8774"/>
    <cellStyle name="Normal 10 3 2 4 6" xfId="19557"/>
    <cellStyle name="Normal 10 3 2 5" xfId="3189"/>
    <cellStyle name="Normal 10 3 2 5 2" xfId="6972"/>
    <cellStyle name="Normal 10 3 2 5 2 2" xfId="15031"/>
    <cellStyle name="Normal 10 3 2 5 2 2 2" xfId="31878"/>
    <cellStyle name="Normal 10 3 2 5 2 3" xfId="24311"/>
    <cellStyle name="Normal 10 3 2 5 3" xfId="11248"/>
    <cellStyle name="Normal 10 3 2 5 3 2" xfId="28097"/>
    <cellStyle name="Normal 10 3 2 5 4" xfId="20530"/>
    <cellStyle name="Normal 10 3 2 6" xfId="5088"/>
    <cellStyle name="Normal 10 3 2 6 2" xfId="13147"/>
    <cellStyle name="Normal 10 3 2 6 2 2" xfId="29994"/>
    <cellStyle name="Normal 10 3 2 6 3" xfId="22427"/>
    <cellStyle name="Normal 10 3 2 7" xfId="9232"/>
    <cellStyle name="Normal 10 3 2 7 2" xfId="26213"/>
    <cellStyle name="Normal 10 3 2 8" xfId="9330"/>
    <cellStyle name="Normal 10 3 2 9" xfId="18645"/>
    <cellStyle name="Normal 10 3 3" xfId="1221"/>
    <cellStyle name="Normal 10 3 3 2" xfId="1717"/>
    <cellStyle name="Normal 10 3 3 2 2" xfId="2716"/>
    <cellStyle name="Normal 10 3 3 2 2 2" xfId="4678"/>
    <cellStyle name="Normal 10 3 3 2 2 2 2" xfId="8461"/>
    <cellStyle name="Normal 10 3 3 2 2 2 2 2" xfId="16520"/>
    <cellStyle name="Normal 10 3 3 2 2 2 2 2 2" xfId="33367"/>
    <cellStyle name="Normal 10 3 3 2 2 2 2 3" xfId="25800"/>
    <cellStyle name="Normal 10 3 3 2 2 2 3" xfId="12737"/>
    <cellStyle name="Normal 10 3 3 2 2 2 3 2" xfId="29586"/>
    <cellStyle name="Normal 10 3 3 2 2 2 4" xfId="22019"/>
    <cellStyle name="Normal 10 3 3 2 2 3" xfId="6577"/>
    <cellStyle name="Normal 10 3 3 2 2 3 2" xfId="14636"/>
    <cellStyle name="Normal 10 3 3 2 2 3 2 2" xfId="31483"/>
    <cellStyle name="Normal 10 3 3 2 2 3 3" xfId="23916"/>
    <cellStyle name="Normal 10 3 3 2 2 4" xfId="10803"/>
    <cellStyle name="Normal 10 3 3 2 2 4 2" xfId="27702"/>
    <cellStyle name="Normal 10 3 3 2 2 5" xfId="10063"/>
    <cellStyle name="Normal 10 3 3 2 2 6" xfId="20134"/>
    <cellStyle name="Normal 10 3 3 2 3" xfId="3766"/>
    <cellStyle name="Normal 10 3 3 2 3 2" xfId="7549"/>
    <cellStyle name="Normal 10 3 3 2 3 2 2" xfId="15608"/>
    <cellStyle name="Normal 10 3 3 2 3 2 2 2" xfId="32455"/>
    <cellStyle name="Normal 10 3 3 2 3 2 3" xfId="24888"/>
    <cellStyle name="Normal 10 3 3 2 3 3" xfId="11825"/>
    <cellStyle name="Normal 10 3 3 2 3 3 2" xfId="28674"/>
    <cellStyle name="Normal 10 3 3 2 3 4" xfId="21107"/>
    <cellStyle name="Normal 10 3 3 2 4" xfId="5665"/>
    <cellStyle name="Normal 10 3 3 2 4 2" xfId="13724"/>
    <cellStyle name="Normal 10 3 3 2 4 2 2" xfId="30571"/>
    <cellStyle name="Normal 10 3 3 2 4 3" xfId="23004"/>
    <cellStyle name="Normal 10 3 3 2 5" xfId="9850"/>
    <cellStyle name="Normal 10 3 3 2 5 2" xfId="26790"/>
    <cellStyle name="Normal 10 3 3 2 6" xfId="10081"/>
    <cellStyle name="Normal 10 3 3 2 7" xfId="19222"/>
    <cellStyle name="Normal 10 3 3 3" xfId="2263"/>
    <cellStyle name="Normal 10 3 3 3 2" xfId="4227"/>
    <cellStyle name="Normal 10 3 3 3 2 2" xfId="8010"/>
    <cellStyle name="Normal 10 3 3 3 2 2 2" xfId="16069"/>
    <cellStyle name="Normal 10 3 3 3 2 2 2 2" xfId="32916"/>
    <cellStyle name="Normal 10 3 3 3 2 2 3" xfId="25349"/>
    <cellStyle name="Normal 10 3 3 3 2 3" xfId="12286"/>
    <cellStyle name="Normal 10 3 3 3 2 3 2" xfId="29135"/>
    <cellStyle name="Normal 10 3 3 3 2 4" xfId="21568"/>
    <cellStyle name="Normal 10 3 3 3 3" xfId="6126"/>
    <cellStyle name="Normal 10 3 3 3 3 2" xfId="14185"/>
    <cellStyle name="Normal 10 3 3 3 3 2 2" xfId="31032"/>
    <cellStyle name="Normal 10 3 3 3 3 3" xfId="23465"/>
    <cellStyle name="Normal 10 3 3 3 4" xfId="10351"/>
    <cellStyle name="Normal 10 3 3 3 4 2" xfId="27251"/>
    <cellStyle name="Normal 10 3 3 3 5" xfId="8773"/>
    <cellStyle name="Normal 10 3 3 3 6" xfId="19683"/>
    <cellStyle name="Normal 10 3 3 4" xfId="3315"/>
    <cellStyle name="Normal 10 3 3 4 2" xfId="7098"/>
    <cellStyle name="Normal 10 3 3 4 2 2" xfId="15157"/>
    <cellStyle name="Normal 10 3 3 4 2 2 2" xfId="32004"/>
    <cellStyle name="Normal 10 3 3 4 2 3" xfId="24437"/>
    <cellStyle name="Normal 10 3 3 4 3" xfId="11374"/>
    <cellStyle name="Normal 10 3 3 4 3 2" xfId="28223"/>
    <cellStyle name="Normal 10 3 3 4 4" xfId="20656"/>
    <cellStyle name="Normal 10 3 3 5" xfId="5214"/>
    <cellStyle name="Normal 10 3 3 5 2" xfId="13273"/>
    <cellStyle name="Normal 10 3 3 5 2 2" xfId="30120"/>
    <cellStyle name="Normal 10 3 3 5 3" xfId="22553"/>
    <cellStyle name="Normal 10 3 3 6" xfId="9375"/>
    <cellStyle name="Normal 10 3 3 6 2" xfId="26339"/>
    <cellStyle name="Normal 10 3 3 7" xfId="11080"/>
    <cellStyle name="Normal 10 3 3 8" xfId="18771"/>
    <cellStyle name="Normal 10 3 4" xfId="1499"/>
    <cellStyle name="Normal 10 3 4 2" xfId="2498"/>
    <cellStyle name="Normal 10 3 4 2 2" xfId="4460"/>
    <cellStyle name="Normal 10 3 4 2 2 2" xfId="8243"/>
    <cellStyle name="Normal 10 3 4 2 2 2 2" xfId="16302"/>
    <cellStyle name="Normal 10 3 4 2 2 2 2 2" xfId="33149"/>
    <cellStyle name="Normal 10 3 4 2 2 2 3" xfId="25582"/>
    <cellStyle name="Normal 10 3 4 2 2 3" xfId="12519"/>
    <cellStyle name="Normal 10 3 4 2 2 3 2" xfId="29368"/>
    <cellStyle name="Normal 10 3 4 2 2 4" xfId="21801"/>
    <cellStyle name="Normal 10 3 4 2 3" xfId="6359"/>
    <cellStyle name="Normal 10 3 4 2 3 2" xfId="14418"/>
    <cellStyle name="Normal 10 3 4 2 3 2 2" xfId="31265"/>
    <cellStyle name="Normal 10 3 4 2 3 3" xfId="23698"/>
    <cellStyle name="Normal 10 3 4 2 4" xfId="10585"/>
    <cellStyle name="Normal 10 3 4 2 4 2" xfId="27484"/>
    <cellStyle name="Normal 10 3 4 2 5" xfId="9580"/>
    <cellStyle name="Normal 10 3 4 2 6" xfId="19916"/>
    <cellStyle name="Normal 10 3 4 3" xfId="3548"/>
    <cellStyle name="Normal 10 3 4 3 2" xfId="7331"/>
    <cellStyle name="Normal 10 3 4 3 2 2" xfId="15390"/>
    <cellStyle name="Normal 10 3 4 3 2 2 2" xfId="32237"/>
    <cellStyle name="Normal 10 3 4 3 2 3" xfId="24670"/>
    <cellStyle name="Normal 10 3 4 3 3" xfId="11607"/>
    <cellStyle name="Normal 10 3 4 3 3 2" xfId="28456"/>
    <cellStyle name="Normal 10 3 4 3 4" xfId="20889"/>
    <cellStyle name="Normal 10 3 4 4" xfId="5447"/>
    <cellStyle name="Normal 10 3 4 4 2" xfId="13506"/>
    <cellStyle name="Normal 10 3 4 4 2 2" xfId="30353"/>
    <cellStyle name="Normal 10 3 4 4 3" xfId="22786"/>
    <cellStyle name="Normal 10 3 4 5" xfId="9632"/>
    <cellStyle name="Normal 10 3 4 5 2" xfId="26572"/>
    <cellStyle name="Normal 10 3 4 6" xfId="8772"/>
    <cellStyle name="Normal 10 3 4 7" xfId="19004"/>
    <cellStyle name="Normal 10 3 5" xfId="2026"/>
    <cellStyle name="Normal 10 3 5 2" xfId="4009"/>
    <cellStyle name="Normal 10 3 5 2 2" xfId="7792"/>
    <cellStyle name="Normal 10 3 5 2 2 2" xfId="15851"/>
    <cellStyle name="Normal 10 3 5 2 2 2 2" xfId="32698"/>
    <cellStyle name="Normal 10 3 5 2 2 3" xfId="25131"/>
    <cellStyle name="Normal 10 3 5 2 3" xfId="12068"/>
    <cellStyle name="Normal 10 3 5 2 3 2" xfId="28917"/>
    <cellStyle name="Normal 10 3 5 2 4" xfId="21350"/>
    <cellStyle name="Normal 10 3 5 3" xfId="5908"/>
    <cellStyle name="Normal 10 3 5 3 2" xfId="13967"/>
    <cellStyle name="Normal 10 3 5 3 2 2" xfId="30814"/>
    <cellStyle name="Normal 10 3 5 3 3" xfId="23247"/>
    <cellStyle name="Normal 10 3 5 4" xfId="10125"/>
    <cellStyle name="Normal 10 3 5 4 2" xfId="27033"/>
    <cellStyle name="Normal 10 3 5 5" xfId="9329"/>
    <cellStyle name="Normal 10 3 5 6" xfId="19465"/>
    <cellStyle name="Normal 10 3 6" xfId="3067"/>
    <cellStyle name="Normal 10 3 6 2" xfId="6880"/>
    <cellStyle name="Normal 10 3 6 2 2" xfId="14939"/>
    <cellStyle name="Normal 10 3 6 2 2 2" xfId="31786"/>
    <cellStyle name="Normal 10 3 6 2 3" xfId="24219"/>
    <cellStyle name="Normal 10 3 6 3" xfId="11130"/>
    <cellStyle name="Normal 10 3 6 3 2" xfId="28005"/>
    <cellStyle name="Normal 10 3 6 4" xfId="20438"/>
    <cellStyle name="Normal 10 3 7" xfId="4996"/>
    <cellStyle name="Normal 10 3 7 2" xfId="13055"/>
    <cellStyle name="Normal 10 3 7 2 2" xfId="29902"/>
    <cellStyle name="Normal 10 3 7 3" xfId="22335"/>
    <cellStyle name="Normal 10 3 8" xfId="8999"/>
    <cellStyle name="Normal 10 3 8 2" xfId="26121"/>
    <cellStyle name="Normal 10 3 9" xfId="9581"/>
    <cellStyle name="Normal 10 4" xfId="847"/>
    <cellStyle name="Normal 10 4 10" xfId="18596"/>
    <cellStyle name="Normal 10 4 11" xfId="34035"/>
    <cellStyle name="Normal 10 4 2" xfId="1096"/>
    <cellStyle name="Normal 10 4 2 2" xfId="1357"/>
    <cellStyle name="Normal 10 4 2 2 2" xfId="1853"/>
    <cellStyle name="Normal 10 4 2 2 2 2" xfId="2852"/>
    <cellStyle name="Normal 10 4 2 2 2 2 2" xfId="4814"/>
    <cellStyle name="Normal 10 4 2 2 2 2 2 2" xfId="8597"/>
    <cellStyle name="Normal 10 4 2 2 2 2 2 2 2" xfId="16656"/>
    <cellStyle name="Normal 10 4 2 2 2 2 2 2 2 2" xfId="33503"/>
    <cellStyle name="Normal 10 4 2 2 2 2 2 2 3" xfId="25936"/>
    <cellStyle name="Normal 10 4 2 2 2 2 2 3" xfId="12873"/>
    <cellStyle name="Normal 10 4 2 2 2 2 2 3 2" xfId="29722"/>
    <cellStyle name="Normal 10 4 2 2 2 2 2 4" xfId="22155"/>
    <cellStyle name="Normal 10 4 2 2 2 2 3" xfId="6713"/>
    <cellStyle name="Normal 10 4 2 2 2 2 3 2" xfId="14772"/>
    <cellStyle name="Normal 10 4 2 2 2 2 3 2 2" xfId="31619"/>
    <cellStyle name="Normal 10 4 2 2 2 2 3 3" xfId="24052"/>
    <cellStyle name="Normal 10 4 2 2 2 2 4" xfId="10939"/>
    <cellStyle name="Normal 10 4 2 2 2 2 4 2" xfId="27838"/>
    <cellStyle name="Normal 10 4 2 2 2 2 5" xfId="8942"/>
    <cellStyle name="Normal 10 4 2 2 2 2 6" xfId="20270"/>
    <cellStyle name="Normal 10 4 2 2 2 3" xfId="3902"/>
    <cellStyle name="Normal 10 4 2 2 2 3 2" xfId="7685"/>
    <cellStyle name="Normal 10 4 2 2 2 3 2 2" xfId="15744"/>
    <cellStyle name="Normal 10 4 2 2 2 3 2 2 2" xfId="32591"/>
    <cellStyle name="Normal 10 4 2 2 2 3 2 3" xfId="25024"/>
    <cellStyle name="Normal 10 4 2 2 2 3 3" xfId="11961"/>
    <cellStyle name="Normal 10 4 2 2 2 3 3 2" xfId="28810"/>
    <cellStyle name="Normal 10 4 2 2 2 3 4" xfId="21243"/>
    <cellStyle name="Normal 10 4 2 2 2 4" xfId="5801"/>
    <cellStyle name="Normal 10 4 2 2 2 4 2" xfId="13860"/>
    <cellStyle name="Normal 10 4 2 2 2 4 2 2" xfId="30707"/>
    <cellStyle name="Normal 10 4 2 2 2 4 3" xfId="23140"/>
    <cellStyle name="Normal 10 4 2 2 2 5" xfId="9986"/>
    <cellStyle name="Normal 10 4 2 2 2 5 2" xfId="26926"/>
    <cellStyle name="Normal 10 4 2 2 2 6" xfId="8985"/>
    <cellStyle name="Normal 10 4 2 2 2 7" xfId="19358"/>
    <cellStyle name="Normal 10 4 2 2 3" xfId="2399"/>
    <cellStyle name="Normal 10 4 2 2 3 2" xfId="4363"/>
    <cellStyle name="Normal 10 4 2 2 3 2 2" xfId="8146"/>
    <cellStyle name="Normal 10 4 2 2 3 2 2 2" xfId="16205"/>
    <cellStyle name="Normal 10 4 2 2 3 2 2 2 2" xfId="33052"/>
    <cellStyle name="Normal 10 4 2 2 3 2 2 3" xfId="25485"/>
    <cellStyle name="Normal 10 4 2 2 3 2 3" xfId="12422"/>
    <cellStyle name="Normal 10 4 2 2 3 2 3 2" xfId="29271"/>
    <cellStyle name="Normal 10 4 2 2 3 2 4" xfId="21704"/>
    <cellStyle name="Normal 10 4 2 2 3 3" xfId="6262"/>
    <cellStyle name="Normal 10 4 2 2 3 3 2" xfId="14321"/>
    <cellStyle name="Normal 10 4 2 2 3 3 2 2" xfId="31168"/>
    <cellStyle name="Normal 10 4 2 2 3 3 3" xfId="23601"/>
    <cellStyle name="Normal 10 4 2 2 3 4" xfId="10487"/>
    <cellStyle name="Normal 10 4 2 2 3 4 2" xfId="27387"/>
    <cellStyle name="Normal 10 4 2 2 3 5" xfId="9075"/>
    <cellStyle name="Normal 10 4 2 2 3 6" xfId="19819"/>
    <cellStyle name="Normal 10 4 2 2 4" xfId="3451"/>
    <cellStyle name="Normal 10 4 2 2 4 2" xfId="7234"/>
    <cellStyle name="Normal 10 4 2 2 4 2 2" xfId="15293"/>
    <cellStyle name="Normal 10 4 2 2 4 2 2 2" xfId="32140"/>
    <cellStyle name="Normal 10 4 2 2 4 2 3" xfId="24573"/>
    <cellStyle name="Normal 10 4 2 2 4 3" xfId="11510"/>
    <cellStyle name="Normal 10 4 2 2 4 3 2" xfId="28359"/>
    <cellStyle name="Normal 10 4 2 2 4 4" xfId="20792"/>
    <cellStyle name="Normal 10 4 2 2 5" xfId="5350"/>
    <cellStyle name="Normal 10 4 2 2 5 2" xfId="13409"/>
    <cellStyle name="Normal 10 4 2 2 5 2 2" xfId="30256"/>
    <cellStyle name="Normal 10 4 2 2 5 3" xfId="22689"/>
    <cellStyle name="Normal 10 4 2 2 6" xfId="9511"/>
    <cellStyle name="Normal 10 4 2 2 6 2" xfId="26475"/>
    <cellStyle name="Normal 10 4 2 2 7" xfId="9026"/>
    <cellStyle name="Normal 10 4 2 2 8" xfId="18907"/>
    <cellStyle name="Normal 10 4 2 3" xfId="1635"/>
    <cellStyle name="Normal 10 4 2 3 2" xfId="2634"/>
    <cellStyle name="Normal 10 4 2 3 2 2" xfId="4596"/>
    <cellStyle name="Normal 10 4 2 3 2 2 2" xfId="8379"/>
    <cellStyle name="Normal 10 4 2 3 2 2 2 2" xfId="16438"/>
    <cellStyle name="Normal 10 4 2 3 2 2 2 2 2" xfId="33285"/>
    <cellStyle name="Normal 10 4 2 3 2 2 2 3" xfId="25718"/>
    <cellStyle name="Normal 10 4 2 3 2 2 3" xfId="12655"/>
    <cellStyle name="Normal 10 4 2 3 2 2 3 2" xfId="29504"/>
    <cellStyle name="Normal 10 4 2 3 2 2 4" xfId="21937"/>
    <cellStyle name="Normal 10 4 2 3 2 3" xfId="6495"/>
    <cellStyle name="Normal 10 4 2 3 2 3 2" xfId="14554"/>
    <cellStyle name="Normal 10 4 2 3 2 3 2 2" xfId="31401"/>
    <cellStyle name="Normal 10 4 2 3 2 3 3" xfId="23834"/>
    <cellStyle name="Normal 10 4 2 3 2 4" xfId="10721"/>
    <cellStyle name="Normal 10 4 2 3 2 4 2" xfId="27620"/>
    <cellStyle name="Normal 10 4 2 3 2 5" xfId="11079"/>
    <cellStyle name="Normal 10 4 2 3 2 6" xfId="20052"/>
    <cellStyle name="Normal 10 4 2 3 3" xfId="3684"/>
    <cellStyle name="Normal 10 4 2 3 3 2" xfId="7467"/>
    <cellStyle name="Normal 10 4 2 3 3 2 2" xfId="15526"/>
    <cellStyle name="Normal 10 4 2 3 3 2 2 2" xfId="32373"/>
    <cellStyle name="Normal 10 4 2 3 3 2 3" xfId="24806"/>
    <cellStyle name="Normal 10 4 2 3 3 3" xfId="11743"/>
    <cellStyle name="Normal 10 4 2 3 3 3 2" xfId="28592"/>
    <cellStyle name="Normal 10 4 2 3 3 4" xfId="21025"/>
    <cellStyle name="Normal 10 4 2 3 4" xfId="5583"/>
    <cellStyle name="Normal 10 4 2 3 4 2" xfId="13642"/>
    <cellStyle name="Normal 10 4 2 3 4 2 2" xfId="30489"/>
    <cellStyle name="Normal 10 4 2 3 4 3" xfId="22922"/>
    <cellStyle name="Normal 10 4 2 3 5" xfId="9768"/>
    <cellStyle name="Normal 10 4 2 3 5 2" xfId="26708"/>
    <cellStyle name="Normal 10 4 2 3 6" xfId="8771"/>
    <cellStyle name="Normal 10 4 2 3 7" xfId="19140"/>
    <cellStyle name="Normal 10 4 2 4" xfId="2181"/>
    <cellStyle name="Normal 10 4 2 4 2" xfId="4145"/>
    <cellStyle name="Normal 10 4 2 4 2 2" xfId="7928"/>
    <cellStyle name="Normal 10 4 2 4 2 2 2" xfId="15987"/>
    <cellStyle name="Normal 10 4 2 4 2 2 2 2" xfId="32834"/>
    <cellStyle name="Normal 10 4 2 4 2 2 3" xfId="25267"/>
    <cellStyle name="Normal 10 4 2 4 2 3" xfId="12204"/>
    <cellStyle name="Normal 10 4 2 4 2 3 2" xfId="29053"/>
    <cellStyle name="Normal 10 4 2 4 2 4" xfId="21486"/>
    <cellStyle name="Normal 10 4 2 4 3" xfId="6044"/>
    <cellStyle name="Normal 10 4 2 4 3 2" xfId="14103"/>
    <cellStyle name="Normal 10 4 2 4 3 2 2" xfId="30950"/>
    <cellStyle name="Normal 10 4 2 4 3 3" xfId="23383"/>
    <cellStyle name="Normal 10 4 2 4 4" xfId="10269"/>
    <cellStyle name="Normal 10 4 2 4 4 2" xfId="27169"/>
    <cellStyle name="Normal 10 4 2 4 5" xfId="10085"/>
    <cellStyle name="Normal 10 4 2 4 6" xfId="19601"/>
    <cellStyle name="Normal 10 4 2 5" xfId="3233"/>
    <cellStyle name="Normal 10 4 2 5 2" xfId="7016"/>
    <cellStyle name="Normal 10 4 2 5 2 2" xfId="15075"/>
    <cellStyle name="Normal 10 4 2 5 2 2 2" xfId="31922"/>
    <cellStyle name="Normal 10 4 2 5 2 3" xfId="24355"/>
    <cellStyle name="Normal 10 4 2 5 3" xfId="11292"/>
    <cellStyle name="Normal 10 4 2 5 3 2" xfId="28141"/>
    <cellStyle name="Normal 10 4 2 5 4" xfId="20574"/>
    <cellStyle name="Normal 10 4 2 6" xfId="5132"/>
    <cellStyle name="Normal 10 4 2 6 2" xfId="13191"/>
    <cellStyle name="Normal 10 4 2 6 2 2" xfId="30038"/>
    <cellStyle name="Normal 10 4 2 6 3" xfId="22471"/>
    <cellStyle name="Normal 10 4 2 7" xfId="9276"/>
    <cellStyle name="Normal 10 4 2 7 2" xfId="26257"/>
    <cellStyle name="Normal 10 4 2 8" xfId="9074"/>
    <cellStyle name="Normal 10 4 2 9" xfId="18689"/>
    <cellStyle name="Normal 10 4 3" xfId="1265"/>
    <cellStyle name="Normal 10 4 3 2" xfId="1761"/>
    <cellStyle name="Normal 10 4 3 2 2" xfId="2760"/>
    <cellStyle name="Normal 10 4 3 2 2 2" xfId="4722"/>
    <cellStyle name="Normal 10 4 3 2 2 2 2" xfId="8505"/>
    <cellStyle name="Normal 10 4 3 2 2 2 2 2" xfId="16564"/>
    <cellStyle name="Normal 10 4 3 2 2 2 2 2 2" xfId="33411"/>
    <cellStyle name="Normal 10 4 3 2 2 2 2 3" xfId="25844"/>
    <cellStyle name="Normal 10 4 3 2 2 2 3" xfId="12781"/>
    <cellStyle name="Normal 10 4 3 2 2 2 3 2" xfId="29630"/>
    <cellStyle name="Normal 10 4 3 2 2 2 4" xfId="22063"/>
    <cellStyle name="Normal 10 4 3 2 2 3" xfId="6621"/>
    <cellStyle name="Normal 10 4 3 2 2 3 2" xfId="14680"/>
    <cellStyle name="Normal 10 4 3 2 2 3 2 2" xfId="31527"/>
    <cellStyle name="Normal 10 4 3 2 2 3 3" xfId="23960"/>
    <cellStyle name="Normal 10 4 3 2 2 4" xfId="10847"/>
    <cellStyle name="Normal 10 4 3 2 2 4 2" xfId="27746"/>
    <cellStyle name="Normal 10 4 3 2 2 5" xfId="9118"/>
    <cellStyle name="Normal 10 4 3 2 2 6" xfId="20178"/>
    <cellStyle name="Normal 10 4 3 2 3" xfId="3810"/>
    <cellStyle name="Normal 10 4 3 2 3 2" xfId="7593"/>
    <cellStyle name="Normal 10 4 3 2 3 2 2" xfId="15652"/>
    <cellStyle name="Normal 10 4 3 2 3 2 2 2" xfId="32499"/>
    <cellStyle name="Normal 10 4 3 2 3 2 3" xfId="24932"/>
    <cellStyle name="Normal 10 4 3 2 3 3" xfId="11869"/>
    <cellStyle name="Normal 10 4 3 2 3 3 2" xfId="28718"/>
    <cellStyle name="Normal 10 4 3 2 3 4" xfId="21151"/>
    <cellStyle name="Normal 10 4 3 2 4" xfId="5709"/>
    <cellStyle name="Normal 10 4 3 2 4 2" xfId="13768"/>
    <cellStyle name="Normal 10 4 3 2 4 2 2" xfId="30615"/>
    <cellStyle name="Normal 10 4 3 2 4 3" xfId="23048"/>
    <cellStyle name="Normal 10 4 3 2 5" xfId="9894"/>
    <cellStyle name="Normal 10 4 3 2 5 2" xfId="26834"/>
    <cellStyle name="Normal 10 4 3 2 6" xfId="8770"/>
    <cellStyle name="Normal 10 4 3 2 7" xfId="19266"/>
    <cellStyle name="Normal 10 4 3 3" xfId="2307"/>
    <cellStyle name="Normal 10 4 3 3 2" xfId="4271"/>
    <cellStyle name="Normal 10 4 3 3 2 2" xfId="8054"/>
    <cellStyle name="Normal 10 4 3 3 2 2 2" xfId="16113"/>
    <cellStyle name="Normal 10 4 3 3 2 2 2 2" xfId="32960"/>
    <cellStyle name="Normal 10 4 3 3 2 2 3" xfId="25393"/>
    <cellStyle name="Normal 10 4 3 3 2 3" xfId="12330"/>
    <cellStyle name="Normal 10 4 3 3 2 3 2" xfId="29179"/>
    <cellStyle name="Normal 10 4 3 3 2 4" xfId="21612"/>
    <cellStyle name="Normal 10 4 3 3 3" xfId="6170"/>
    <cellStyle name="Normal 10 4 3 3 3 2" xfId="14229"/>
    <cellStyle name="Normal 10 4 3 3 3 2 2" xfId="31076"/>
    <cellStyle name="Normal 10 4 3 3 3 3" xfId="23509"/>
    <cellStyle name="Normal 10 4 3 3 4" xfId="10395"/>
    <cellStyle name="Normal 10 4 3 3 4 2" xfId="27295"/>
    <cellStyle name="Normal 10 4 3 3 5" xfId="8769"/>
    <cellStyle name="Normal 10 4 3 3 6" xfId="19727"/>
    <cellStyle name="Normal 10 4 3 4" xfId="3359"/>
    <cellStyle name="Normal 10 4 3 4 2" xfId="7142"/>
    <cellStyle name="Normal 10 4 3 4 2 2" xfId="15201"/>
    <cellStyle name="Normal 10 4 3 4 2 2 2" xfId="32048"/>
    <cellStyle name="Normal 10 4 3 4 2 3" xfId="24481"/>
    <cellStyle name="Normal 10 4 3 4 3" xfId="11418"/>
    <cellStyle name="Normal 10 4 3 4 3 2" xfId="28267"/>
    <cellStyle name="Normal 10 4 3 4 4" xfId="20700"/>
    <cellStyle name="Normal 10 4 3 5" xfId="5258"/>
    <cellStyle name="Normal 10 4 3 5 2" xfId="13317"/>
    <cellStyle name="Normal 10 4 3 5 2 2" xfId="30164"/>
    <cellStyle name="Normal 10 4 3 5 3" xfId="22597"/>
    <cellStyle name="Normal 10 4 3 6" xfId="9419"/>
    <cellStyle name="Normal 10 4 3 6 2" xfId="26383"/>
    <cellStyle name="Normal 10 4 3 7" xfId="10062"/>
    <cellStyle name="Normal 10 4 3 8" xfId="18815"/>
    <cellStyle name="Normal 10 4 4" xfId="1543"/>
    <cellStyle name="Normal 10 4 4 2" xfId="2542"/>
    <cellStyle name="Normal 10 4 4 2 2" xfId="4504"/>
    <cellStyle name="Normal 10 4 4 2 2 2" xfId="8287"/>
    <cellStyle name="Normal 10 4 4 2 2 2 2" xfId="16346"/>
    <cellStyle name="Normal 10 4 4 2 2 2 2 2" xfId="33193"/>
    <cellStyle name="Normal 10 4 4 2 2 2 3" xfId="25626"/>
    <cellStyle name="Normal 10 4 4 2 2 3" xfId="12563"/>
    <cellStyle name="Normal 10 4 4 2 2 3 2" xfId="29412"/>
    <cellStyle name="Normal 10 4 4 2 2 4" xfId="21845"/>
    <cellStyle name="Normal 10 4 4 2 3" xfId="6403"/>
    <cellStyle name="Normal 10 4 4 2 3 2" xfId="14462"/>
    <cellStyle name="Normal 10 4 4 2 3 2 2" xfId="31309"/>
    <cellStyle name="Normal 10 4 4 2 3 3" xfId="23742"/>
    <cellStyle name="Normal 10 4 4 2 4" xfId="10629"/>
    <cellStyle name="Normal 10 4 4 2 4 2" xfId="27528"/>
    <cellStyle name="Normal 10 4 4 2 5" xfId="9117"/>
    <cellStyle name="Normal 10 4 4 2 6" xfId="19960"/>
    <cellStyle name="Normal 10 4 4 3" xfId="3592"/>
    <cellStyle name="Normal 10 4 4 3 2" xfId="7375"/>
    <cellStyle name="Normal 10 4 4 3 2 2" xfId="15434"/>
    <cellStyle name="Normal 10 4 4 3 2 2 2" xfId="32281"/>
    <cellStyle name="Normal 10 4 4 3 2 3" xfId="24714"/>
    <cellStyle name="Normal 10 4 4 3 3" xfId="11651"/>
    <cellStyle name="Normal 10 4 4 3 3 2" xfId="28500"/>
    <cellStyle name="Normal 10 4 4 3 4" xfId="20933"/>
    <cellStyle name="Normal 10 4 4 4" xfId="5491"/>
    <cellStyle name="Normal 10 4 4 4 2" xfId="13550"/>
    <cellStyle name="Normal 10 4 4 4 2 2" xfId="30397"/>
    <cellStyle name="Normal 10 4 4 4 3" xfId="22830"/>
    <cellStyle name="Normal 10 4 4 5" xfId="9676"/>
    <cellStyle name="Normal 10 4 4 5 2" xfId="26616"/>
    <cellStyle name="Normal 10 4 4 6" xfId="8908"/>
    <cellStyle name="Normal 10 4 4 7" xfId="19048"/>
    <cellStyle name="Normal 10 4 5" xfId="2074"/>
    <cellStyle name="Normal 10 4 5 2" xfId="4053"/>
    <cellStyle name="Normal 10 4 5 2 2" xfId="7836"/>
    <cellStyle name="Normal 10 4 5 2 2 2" xfId="15895"/>
    <cellStyle name="Normal 10 4 5 2 2 2 2" xfId="32742"/>
    <cellStyle name="Normal 10 4 5 2 2 3" xfId="25175"/>
    <cellStyle name="Normal 10 4 5 2 3" xfId="12112"/>
    <cellStyle name="Normal 10 4 5 2 3 2" xfId="28961"/>
    <cellStyle name="Normal 10 4 5 2 4" xfId="21394"/>
    <cellStyle name="Normal 10 4 5 3" xfId="5952"/>
    <cellStyle name="Normal 10 4 5 3 2" xfId="14011"/>
    <cellStyle name="Normal 10 4 5 3 2 2" xfId="30858"/>
    <cellStyle name="Normal 10 4 5 3 3" xfId="23291"/>
    <cellStyle name="Normal 10 4 5 4" xfId="10171"/>
    <cellStyle name="Normal 10 4 5 4 2" xfId="27077"/>
    <cellStyle name="Normal 10 4 5 5" xfId="8768"/>
    <cellStyle name="Normal 10 4 5 6" xfId="19509"/>
    <cellStyle name="Normal 10 4 6" xfId="3111"/>
    <cellStyle name="Normal 10 4 6 2" xfId="6924"/>
    <cellStyle name="Normal 10 4 6 2 2" xfId="14983"/>
    <cellStyle name="Normal 10 4 6 2 2 2" xfId="31830"/>
    <cellStyle name="Normal 10 4 6 2 3" xfId="24263"/>
    <cellStyle name="Normal 10 4 6 3" xfId="11174"/>
    <cellStyle name="Normal 10 4 6 3 2" xfId="28049"/>
    <cellStyle name="Normal 10 4 6 4" xfId="20482"/>
    <cellStyle name="Normal 10 4 7" xfId="5040"/>
    <cellStyle name="Normal 10 4 7 2" xfId="13099"/>
    <cellStyle name="Normal 10 4 7 2 2" xfId="29946"/>
    <cellStyle name="Normal 10 4 7 3" xfId="22379"/>
    <cellStyle name="Normal 10 4 8" xfId="9101"/>
    <cellStyle name="Normal 10 4 8 2" xfId="26165"/>
    <cellStyle name="Normal 10 4 9" xfId="9179"/>
    <cellStyle name="Normal 10 5" xfId="1011"/>
    <cellStyle name="Normal 10 5 2" xfId="1278"/>
    <cellStyle name="Normal 10 5 2 2" xfId="1774"/>
    <cellStyle name="Normal 10 5 2 2 2" xfId="2773"/>
    <cellStyle name="Normal 10 5 2 2 2 2" xfId="4735"/>
    <cellStyle name="Normal 10 5 2 2 2 2 2" xfId="8518"/>
    <cellStyle name="Normal 10 5 2 2 2 2 2 2" xfId="16577"/>
    <cellStyle name="Normal 10 5 2 2 2 2 2 2 2" xfId="33424"/>
    <cellStyle name="Normal 10 5 2 2 2 2 2 3" xfId="25857"/>
    <cellStyle name="Normal 10 5 2 2 2 2 3" xfId="12794"/>
    <cellStyle name="Normal 10 5 2 2 2 2 3 2" xfId="29643"/>
    <cellStyle name="Normal 10 5 2 2 2 2 4" xfId="22076"/>
    <cellStyle name="Normal 10 5 2 2 2 3" xfId="6634"/>
    <cellStyle name="Normal 10 5 2 2 2 3 2" xfId="14693"/>
    <cellStyle name="Normal 10 5 2 2 2 3 2 2" xfId="31540"/>
    <cellStyle name="Normal 10 5 2 2 2 3 3" xfId="23973"/>
    <cellStyle name="Normal 10 5 2 2 2 4" xfId="10860"/>
    <cellStyle name="Normal 10 5 2 2 2 4 2" xfId="27759"/>
    <cellStyle name="Normal 10 5 2 2 2 5" xfId="8910"/>
    <cellStyle name="Normal 10 5 2 2 2 6" xfId="20191"/>
    <cellStyle name="Normal 10 5 2 2 3" xfId="3823"/>
    <cellStyle name="Normal 10 5 2 2 3 2" xfId="7606"/>
    <cellStyle name="Normal 10 5 2 2 3 2 2" xfId="15665"/>
    <cellStyle name="Normal 10 5 2 2 3 2 2 2" xfId="32512"/>
    <cellStyle name="Normal 10 5 2 2 3 2 3" xfId="24945"/>
    <cellStyle name="Normal 10 5 2 2 3 3" xfId="11882"/>
    <cellStyle name="Normal 10 5 2 2 3 3 2" xfId="28731"/>
    <cellStyle name="Normal 10 5 2 2 3 4" xfId="21164"/>
    <cellStyle name="Normal 10 5 2 2 4" xfId="5722"/>
    <cellStyle name="Normal 10 5 2 2 4 2" xfId="13781"/>
    <cellStyle name="Normal 10 5 2 2 4 2 2" xfId="30628"/>
    <cellStyle name="Normal 10 5 2 2 4 3" xfId="23061"/>
    <cellStyle name="Normal 10 5 2 2 5" xfId="9907"/>
    <cellStyle name="Normal 10 5 2 2 5 2" xfId="26847"/>
    <cellStyle name="Normal 10 5 2 2 6" xfId="8767"/>
    <cellStyle name="Normal 10 5 2 2 7" xfId="19279"/>
    <cellStyle name="Normal 10 5 2 3" xfId="2320"/>
    <cellStyle name="Normal 10 5 2 3 2" xfId="4284"/>
    <cellStyle name="Normal 10 5 2 3 2 2" xfId="8067"/>
    <cellStyle name="Normal 10 5 2 3 2 2 2" xfId="16126"/>
    <cellStyle name="Normal 10 5 2 3 2 2 2 2" xfId="32973"/>
    <cellStyle name="Normal 10 5 2 3 2 2 3" xfId="25406"/>
    <cellStyle name="Normal 10 5 2 3 2 3" xfId="12343"/>
    <cellStyle name="Normal 10 5 2 3 2 3 2" xfId="29192"/>
    <cellStyle name="Normal 10 5 2 3 2 4" xfId="21625"/>
    <cellStyle name="Normal 10 5 2 3 3" xfId="6183"/>
    <cellStyle name="Normal 10 5 2 3 3 2" xfId="14242"/>
    <cellStyle name="Normal 10 5 2 3 3 2 2" xfId="31089"/>
    <cellStyle name="Normal 10 5 2 3 3 3" xfId="23522"/>
    <cellStyle name="Normal 10 5 2 3 4" xfId="10408"/>
    <cellStyle name="Normal 10 5 2 3 4 2" xfId="27308"/>
    <cellStyle name="Normal 10 5 2 3 5" xfId="9115"/>
    <cellStyle name="Normal 10 5 2 3 6" xfId="19740"/>
    <cellStyle name="Normal 10 5 2 4" xfId="3372"/>
    <cellStyle name="Normal 10 5 2 4 2" xfId="7155"/>
    <cellStyle name="Normal 10 5 2 4 2 2" xfId="15214"/>
    <cellStyle name="Normal 10 5 2 4 2 2 2" xfId="32061"/>
    <cellStyle name="Normal 10 5 2 4 2 3" xfId="24494"/>
    <cellStyle name="Normal 10 5 2 4 3" xfId="11431"/>
    <cellStyle name="Normal 10 5 2 4 3 2" xfId="28280"/>
    <cellStyle name="Normal 10 5 2 4 4" xfId="20713"/>
    <cellStyle name="Normal 10 5 2 5" xfId="5271"/>
    <cellStyle name="Normal 10 5 2 5 2" xfId="13330"/>
    <cellStyle name="Normal 10 5 2 5 2 2" xfId="30177"/>
    <cellStyle name="Normal 10 5 2 5 3" xfId="22610"/>
    <cellStyle name="Normal 10 5 2 6" xfId="9432"/>
    <cellStyle name="Normal 10 5 2 6 2" xfId="26396"/>
    <cellStyle name="Normal 10 5 2 7" xfId="9116"/>
    <cellStyle name="Normal 10 5 2 8" xfId="18828"/>
    <cellStyle name="Normal 10 5 3" xfId="1556"/>
    <cellStyle name="Normal 10 5 3 2" xfId="2555"/>
    <cellStyle name="Normal 10 5 3 2 2" xfId="4517"/>
    <cellStyle name="Normal 10 5 3 2 2 2" xfId="8300"/>
    <cellStyle name="Normal 10 5 3 2 2 2 2" xfId="16359"/>
    <cellStyle name="Normal 10 5 3 2 2 2 2 2" xfId="33206"/>
    <cellStyle name="Normal 10 5 3 2 2 2 3" xfId="25639"/>
    <cellStyle name="Normal 10 5 3 2 2 3" xfId="12576"/>
    <cellStyle name="Normal 10 5 3 2 2 3 2" xfId="29425"/>
    <cellStyle name="Normal 10 5 3 2 2 4" xfId="21858"/>
    <cellStyle name="Normal 10 5 3 2 3" xfId="6416"/>
    <cellStyle name="Normal 10 5 3 2 3 2" xfId="14475"/>
    <cellStyle name="Normal 10 5 3 2 3 2 2" xfId="31322"/>
    <cellStyle name="Normal 10 5 3 2 3 3" xfId="23755"/>
    <cellStyle name="Normal 10 5 3 2 4" xfId="10642"/>
    <cellStyle name="Normal 10 5 3 2 4 2" xfId="27541"/>
    <cellStyle name="Normal 10 5 3 2 5" xfId="8912"/>
    <cellStyle name="Normal 10 5 3 2 6" xfId="19973"/>
    <cellStyle name="Normal 10 5 3 3" xfId="3605"/>
    <cellStyle name="Normal 10 5 3 3 2" xfId="7388"/>
    <cellStyle name="Normal 10 5 3 3 2 2" xfId="15447"/>
    <cellStyle name="Normal 10 5 3 3 2 2 2" xfId="32294"/>
    <cellStyle name="Normal 10 5 3 3 2 3" xfId="24727"/>
    <cellStyle name="Normal 10 5 3 3 3" xfId="11664"/>
    <cellStyle name="Normal 10 5 3 3 3 2" xfId="28513"/>
    <cellStyle name="Normal 10 5 3 3 4" xfId="20946"/>
    <cellStyle name="Normal 10 5 3 4" xfId="5504"/>
    <cellStyle name="Normal 10 5 3 4 2" xfId="13563"/>
    <cellStyle name="Normal 10 5 3 4 2 2" xfId="30410"/>
    <cellStyle name="Normal 10 5 3 4 3" xfId="22843"/>
    <cellStyle name="Normal 10 5 3 5" xfId="9689"/>
    <cellStyle name="Normal 10 5 3 5 2" xfId="26629"/>
    <cellStyle name="Normal 10 5 3 6" xfId="8766"/>
    <cellStyle name="Normal 10 5 3 7" xfId="19061"/>
    <cellStyle name="Normal 10 5 4" xfId="2101"/>
    <cellStyle name="Normal 10 5 4 2" xfId="4066"/>
    <cellStyle name="Normal 10 5 4 2 2" xfId="7849"/>
    <cellStyle name="Normal 10 5 4 2 2 2" xfId="15908"/>
    <cellStyle name="Normal 10 5 4 2 2 2 2" xfId="32755"/>
    <cellStyle name="Normal 10 5 4 2 2 3" xfId="25188"/>
    <cellStyle name="Normal 10 5 4 2 3" xfId="12125"/>
    <cellStyle name="Normal 10 5 4 2 3 2" xfId="28974"/>
    <cellStyle name="Normal 10 5 4 2 4" xfId="21407"/>
    <cellStyle name="Normal 10 5 4 3" xfId="5965"/>
    <cellStyle name="Normal 10 5 4 3 2" xfId="14024"/>
    <cellStyle name="Normal 10 5 4 3 2 2" xfId="30871"/>
    <cellStyle name="Normal 10 5 4 3 3" xfId="23304"/>
    <cellStyle name="Normal 10 5 4 4" xfId="10190"/>
    <cellStyle name="Normal 10 5 4 4 2" xfId="27090"/>
    <cellStyle name="Normal 10 5 4 5" xfId="9114"/>
    <cellStyle name="Normal 10 5 4 6" xfId="19522"/>
    <cellStyle name="Normal 10 5 5" xfId="3154"/>
    <cellStyle name="Normal 10 5 5 2" xfId="6937"/>
    <cellStyle name="Normal 10 5 5 2 2" xfId="14996"/>
    <cellStyle name="Normal 10 5 5 2 2 2" xfId="31843"/>
    <cellStyle name="Normal 10 5 5 2 3" xfId="24276"/>
    <cellStyle name="Normal 10 5 5 3" xfId="11213"/>
    <cellStyle name="Normal 10 5 5 3 2" xfId="28062"/>
    <cellStyle name="Normal 10 5 5 4" xfId="20495"/>
    <cellStyle name="Normal 10 5 6" xfId="5053"/>
    <cellStyle name="Normal 10 5 6 2" xfId="13112"/>
    <cellStyle name="Normal 10 5 6 2 2" xfId="29959"/>
    <cellStyle name="Normal 10 5 6 3" xfId="22392"/>
    <cellStyle name="Normal 10 5 7" xfId="9192"/>
    <cellStyle name="Normal 10 5 7 2" xfId="26178"/>
    <cellStyle name="Normal 10 5 8" xfId="8909"/>
    <cellStyle name="Normal 10 5 9" xfId="18610"/>
    <cellStyle name="Normal 10 6" xfId="1180"/>
    <cellStyle name="Normal 10 6 2" xfId="1682"/>
    <cellStyle name="Normal 10 6 2 2" xfId="2681"/>
    <cellStyle name="Normal 10 6 2 2 2" xfId="4643"/>
    <cellStyle name="Normal 10 6 2 2 2 2" xfId="8426"/>
    <cellStyle name="Normal 10 6 2 2 2 2 2" xfId="16485"/>
    <cellStyle name="Normal 10 6 2 2 2 2 2 2" xfId="33332"/>
    <cellStyle name="Normal 10 6 2 2 2 2 3" xfId="25765"/>
    <cellStyle name="Normal 10 6 2 2 2 3" xfId="12702"/>
    <cellStyle name="Normal 10 6 2 2 2 3 2" xfId="29551"/>
    <cellStyle name="Normal 10 6 2 2 2 4" xfId="21984"/>
    <cellStyle name="Normal 10 6 2 2 3" xfId="6542"/>
    <cellStyle name="Normal 10 6 2 2 3 2" xfId="14601"/>
    <cellStyle name="Normal 10 6 2 2 3 2 2" xfId="31448"/>
    <cellStyle name="Normal 10 6 2 2 3 3" xfId="23881"/>
    <cellStyle name="Normal 10 6 2 2 4" xfId="10768"/>
    <cellStyle name="Normal 10 6 2 2 4 2" xfId="27667"/>
    <cellStyle name="Normal 10 6 2 2 5" xfId="9113"/>
    <cellStyle name="Normal 10 6 2 2 6" xfId="20099"/>
    <cellStyle name="Normal 10 6 2 3" xfId="3731"/>
    <cellStyle name="Normal 10 6 2 3 2" xfId="7514"/>
    <cellStyle name="Normal 10 6 2 3 2 2" xfId="15573"/>
    <cellStyle name="Normal 10 6 2 3 2 2 2" xfId="32420"/>
    <cellStyle name="Normal 10 6 2 3 2 3" xfId="24853"/>
    <cellStyle name="Normal 10 6 2 3 3" xfId="11790"/>
    <cellStyle name="Normal 10 6 2 3 3 2" xfId="28639"/>
    <cellStyle name="Normal 10 6 2 3 4" xfId="21072"/>
    <cellStyle name="Normal 10 6 2 4" xfId="5630"/>
    <cellStyle name="Normal 10 6 2 4 2" xfId="13689"/>
    <cellStyle name="Normal 10 6 2 4 2 2" xfId="30536"/>
    <cellStyle name="Normal 10 6 2 4 3" xfId="22969"/>
    <cellStyle name="Normal 10 6 2 5" xfId="9815"/>
    <cellStyle name="Normal 10 6 2 5 2" xfId="26755"/>
    <cellStyle name="Normal 10 6 2 6" xfId="8911"/>
    <cellStyle name="Normal 10 6 2 7" xfId="19187"/>
    <cellStyle name="Normal 10 6 3" xfId="2228"/>
    <cellStyle name="Normal 10 6 3 2" xfId="4192"/>
    <cellStyle name="Normal 10 6 3 2 2" xfId="7975"/>
    <cellStyle name="Normal 10 6 3 2 2 2" xfId="16034"/>
    <cellStyle name="Normal 10 6 3 2 2 2 2" xfId="32881"/>
    <cellStyle name="Normal 10 6 3 2 2 3" xfId="25314"/>
    <cellStyle name="Normal 10 6 3 2 3" xfId="12251"/>
    <cellStyle name="Normal 10 6 3 2 3 2" xfId="29100"/>
    <cellStyle name="Normal 10 6 3 2 4" xfId="21533"/>
    <cellStyle name="Normal 10 6 3 3" xfId="6091"/>
    <cellStyle name="Normal 10 6 3 3 2" xfId="14150"/>
    <cellStyle name="Normal 10 6 3 3 2 2" xfId="30997"/>
    <cellStyle name="Normal 10 6 3 3 3" xfId="23430"/>
    <cellStyle name="Normal 10 6 3 4" xfId="10316"/>
    <cellStyle name="Normal 10 6 3 4 2" xfId="27216"/>
    <cellStyle name="Normal 10 6 3 5" xfId="8764"/>
    <cellStyle name="Normal 10 6 3 6" xfId="19648"/>
    <cellStyle name="Normal 10 6 4" xfId="3280"/>
    <cellStyle name="Normal 10 6 4 2" xfId="7063"/>
    <cellStyle name="Normal 10 6 4 2 2" xfId="15122"/>
    <cellStyle name="Normal 10 6 4 2 2 2" xfId="31969"/>
    <cellStyle name="Normal 10 6 4 2 3" xfId="24402"/>
    <cellStyle name="Normal 10 6 4 3" xfId="11339"/>
    <cellStyle name="Normal 10 6 4 3 2" xfId="28188"/>
    <cellStyle name="Normal 10 6 4 4" xfId="20621"/>
    <cellStyle name="Normal 10 6 5" xfId="5179"/>
    <cellStyle name="Normal 10 6 5 2" xfId="13238"/>
    <cellStyle name="Normal 10 6 5 2 2" xfId="30085"/>
    <cellStyle name="Normal 10 6 5 3" xfId="22518"/>
    <cellStyle name="Normal 10 6 6" xfId="9337"/>
    <cellStyle name="Normal 10 6 6 2" xfId="26304"/>
    <cellStyle name="Normal 10 6 7" xfId="8765"/>
    <cellStyle name="Normal 10 6 8" xfId="18736"/>
    <cellStyle name="Normal 10 7" xfId="1458"/>
    <cellStyle name="Normal 10 7 2" xfId="2461"/>
    <cellStyle name="Normal 10 7 2 2" xfId="4425"/>
    <cellStyle name="Normal 10 7 2 2 2" xfId="8208"/>
    <cellStyle name="Normal 10 7 2 2 2 2" xfId="16267"/>
    <cellStyle name="Normal 10 7 2 2 2 2 2" xfId="33114"/>
    <cellStyle name="Normal 10 7 2 2 2 3" xfId="25547"/>
    <cellStyle name="Normal 10 7 2 2 3" xfId="12484"/>
    <cellStyle name="Normal 10 7 2 2 3 2" xfId="29333"/>
    <cellStyle name="Normal 10 7 2 2 4" xfId="21766"/>
    <cellStyle name="Normal 10 7 2 3" xfId="6324"/>
    <cellStyle name="Normal 10 7 2 3 2" xfId="14383"/>
    <cellStyle name="Normal 10 7 2 3 2 2" xfId="31230"/>
    <cellStyle name="Normal 10 7 2 3 3" xfId="23663"/>
    <cellStyle name="Normal 10 7 2 4" xfId="10549"/>
    <cellStyle name="Normal 10 7 2 4 2" xfId="27449"/>
    <cellStyle name="Normal 10 7 2 5" xfId="8763"/>
    <cellStyle name="Normal 10 7 2 6" xfId="19881"/>
    <cellStyle name="Normal 10 7 3" xfId="3513"/>
    <cellStyle name="Normal 10 7 3 2" xfId="7296"/>
    <cellStyle name="Normal 10 7 3 2 2" xfId="15355"/>
    <cellStyle name="Normal 10 7 3 2 2 2" xfId="32202"/>
    <cellStyle name="Normal 10 7 3 2 3" xfId="24635"/>
    <cellStyle name="Normal 10 7 3 3" xfId="11572"/>
    <cellStyle name="Normal 10 7 3 3 2" xfId="28421"/>
    <cellStyle name="Normal 10 7 3 4" xfId="20854"/>
    <cellStyle name="Normal 10 7 4" xfId="5412"/>
    <cellStyle name="Normal 10 7 4 2" xfId="13471"/>
    <cellStyle name="Normal 10 7 4 2 2" xfId="30318"/>
    <cellStyle name="Normal 10 7 4 3" xfId="22751"/>
    <cellStyle name="Normal 10 7 5" xfId="9593"/>
    <cellStyle name="Normal 10 7 5 2" xfId="26537"/>
    <cellStyle name="Normal 10 7 6" xfId="8913"/>
    <cellStyle name="Normal 10 7 7" xfId="18969"/>
    <cellStyle name="Normal 10 8" xfId="1964"/>
    <cellStyle name="Normal 10 8 2" xfId="3973"/>
    <cellStyle name="Normal 10 8 2 2" xfId="7756"/>
    <cellStyle name="Normal 10 8 2 2 2" xfId="15815"/>
    <cellStyle name="Normal 10 8 2 2 2 2" xfId="32662"/>
    <cellStyle name="Normal 10 8 2 2 3" xfId="25095"/>
    <cellStyle name="Normal 10 8 2 3" xfId="12032"/>
    <cellStyle name="Normal 10 8 2 3 2" xfId="28881"/>
    <cellStyle name="Normal 10 8 2 4" xfId="21314"/>
    <cellStyle name="Normal 10 8 3" xfId="5872"/>
    <cellStyle name="Normal 10 8 3 2" xfId="13931"/>
    <cellStyle name="Normal 10 8 3 2 2" xfId="30778"/>
    <cellStyle name="Normal 10 8 3 3" xfId="23211"/>
    <cellStyle name="Normal 10 8 4" xfId="10072"/>
    <cellStyle name="Normal 10 8 4 2" xfId="26997"/>
    <cellStyle name="Normal 10 8 5" xfId="9072"/>
    <cellStyle name="Normal 10 8 6" xfId="19429"/>
    <cellStyle name="Normal 10 9" xfId="2976"/>
    <cellStyle name="Normal 10_Energía" xfId="8762"/>
    <cellStyle name="Normal 100" xfId="1392"/>
    <cellStyle name="Normal 100 2" xfId="1886"/>
    <cellStyle name="Normal 100 2 2" xfId="2885"/>
    <cellStyle name="Normal 100 2 2 2" xfId="4847"/>
    <cellStyle name="Normal 100 2 2 2 2" xfId="8630"/>
    <cellStyle name="Normal 100 2 2 2 2 2" xfId="16689"/>
    <cellStyle name="Normal 100 2 2 2 2 2 2" xfId="33536"/>
    <cellStyle name="Normal 100 2 2 2 2 3" xfId="25969"/>
    <cellStyle name="Normal 100 2 2 2 3" xfId="12906"/>
    <cellStyle name="Normal 100 2 2 2 3 2" xfId="29755"/>
    <cellStyle name="Normal 100 2 2 2 4" xfId="22188"/>
    <cellStyle name="Normal 100 2 2 3" xfId="6746"/>
    <cellStyle name="Normal 100 2 2 3 2" xfId="14805"/>
    <cellStyle name="Normal 100 2 2 3 2 2" xfId="31652"/>
    <cellStyle name="Normal 100 2 2 3 3" xfId="24085"/>
    <cellStyle name="Normal 100 2 2 4" xfId="10972"/>
    <cellStyle name="Normal 100 2 2 4 2" xfId="27871"/>
    <cellStyle name="Normal 100 2 2 5" xfId="9327"/>
    <cellStyle name="Normal 100 2 2 6" xfId="20303"/>
    <cellStyle name="Normal 100 2 3" xfId="3935"/>
    <cellStyle name="Normal 100 2 3 2" xfId="7718"/>
    <cellStyle name="Normal 100 2 3 2 2" xfId="15777"/>
    <cellStyle name="Normal 100 2 3 2 2 2" xfId="32624"/>
    <cellStyle name="Normal 100 2 3 2 3" xfId="25057"/>
    <cellStyle name="Normal 100 2 3 3" xfId="11994"/>
    <cellStyle name="Normal 100 2 3 3 2" xfId="28843"/>
    <cellStyle name="Normal 100 2 3 4" xfId="21276"/>
    <cellStyle name="Normal 100 2 4" xfId="5834"/>
    <cellStyle name="Normal 100 2 4 2" xfId="13893"/>
    <cellStyle name="Normal 100 2 4 2 2" xfId="30740"/>
    <cellStyle name="Normal 100 2 4 3" xfId="23173"/>
    <cellStyle name="Normal 100 2 5" xfId="10019"/>
    <cellStyle name="Normal 100 2 5 2" xfId="26959"/>
    <cellStyle name="Normal 100 2 6" xfId="9578"/>
    <cellStyle name="Normal 100 2 7" xfId="19391"/>
    <cellStyle name="Normal 100 3" xfId="2432"/>
    <cellStyle name="Normal 100 3 2" xfId="4396"/>
    <cellStyle name="Normal 100 3 2 2" xfId="8179"/>
    <cellStyle name="Normal 100 3 2 2 2" xfId="16238"/>
    <cellStyle name="Normal 100 3 2 2 2 2" xfId="33085"/>
    <cellStyle name="Normal 100 3 2 2 3" xfId="25518"/>
    <cellStyle name="Normal 100 3 2 3" xfId="12455"/>
    <cellStyle name="Normal 100 3 2 3 2" xfId="29304"/>
    <cellStyle name="Normal 100 3 2 4" xfId="21737"/>
    <cellStyle name="Normal 100 3 3" xfId="6295"/>
    <cellStyle name="Normal 100 3 3 2" xfId="14354"/>
    <cellStyle name="Normal 100 3 3 2 2" xfId="31201"/>
    <cellStyle name="Normal 100 3 3 3" xfId="23634"/>
    <cellStyle name="Normal 100 3 4" xfId="10520"/>
    <cellStyle name="Normal 100 3 4 2" xfId="27420"/>
    <cellStyle name="Normal 100 3 5" xfId="9177"/>
    <cellStyle name="Normal 100 3 6" xfId="19852"/>
    <cellStyle name="Normal 100 4" xfId="3484"/>
    <cellStyle name="Normal 100 4 2" xfId="7267"/>
    <cellStyle name="Normal 100 4 2 2" xfId="15326"/>
    <cellStyle name="Normal 100 4 2 2 2" xfId="32173"/>
    <cellStyle name="Normal 100 4 2 3" xfId="24606"/>
    <cellStyle name="Normal 100 4 3" xfId="11543"/>
    <cellStyle name="Normal 100 4 3 2" xfId="28392"/>
    <cellStyle name="Normal 100 4 4" xfId="20825"/>
    <cellStyle name="Normal 100 5" xfId="5383"/>
    <cellStyle name="Normal 100 5 2" xfId="13442"/>
    <cellStyle name="Normal 100 5 2 2" xfId="30289"/>
    <cellStyle name="Normal 100 5 3" xfId="22722"/>
    <cellStyle name="Normal 100 6" xfId="9546"/>
    <cellStyle name="Normal 100 6 2" xfId="26508"/>
    <cellStyle name="Normal 100 7" xfId="8760"/>
    <cellStyle name="Normal 100 8" xfId="18940"/>
    <cellStyle name="Normal 101" xfId="1393"/>
    <cellStyle name="Normal 101 2" xfId="1887"/>
    <cellStyle name="Normal 101 2 2" xfId="2886"/>
    <cellStyle name="Normal 101 2 2 2" xfId="4848"/>
    <cellStyle name="Normal 101 2 2 2 2" xfId="8631"/>
    <cellStyle name="Normal 101 2 2 2 2 2" xfId="16690"/>
    <cellStyle name="Normal 101 2 2 2 2 2 2" xfId="33537"/>
    <cellStyle name="Normal 101 2 2 2 2 3" xfId="25970"/>
    <cellStyle name="Normal 101 2 2 2 3" xfId="12907"/>
    <cellStyle name="Normal 101 2 2 2 3 2" xfId="29756"/>
    <cellStyle name="Normal 101 2 2 2 4" xfId="22189"/>
    <cellStyle name="Normal 101 2 2 3" xfId="6747"/>
    <cellStyle name="Normal 101 2 2 3 2" xfId="14806"/>
    <cellStyle name="Normal 101 2 2 3 2 2" xfId="31653"/>
    <cellStyle name="Normal 101 2 2 3 3" xfId="24086"/>
    <cellStyle name="Normal 101 2 2 4" xfId="10973"/>
    <cellStyle name="Normal 101 2 2 4 2" xfId="27872"/>
    <cellStyle name="Normal 101 2 2 5" xfId="8983"/>
    <cellStyle name="Normal 101 2 2 6" xfId="20304"/>
    <cellStyle name="Normal 101 2 3" xfId="3936"/>
    <cellStyle name="Normal 101 2 3 2" xfId="7719"/>
    <cellStyle name="Normal 101 2 3 2 2" xfId="15778"/>
    <cellStyle name="Normal 101 2 3 2 2 2" xfId="32625"/>
    <cellStyle name="Normal 101 2 3 2 3" xfId="25058"/>
    <cellStyle name="Normal 101 2 3 3" xfId="11995"/>
    <cellStyle name="Normal 101 2 3 3 2" xfId="28844"/>
    <cellStyle name="Normal 101 2 3 4" xfId="21277"/>
    <cellStyle name="Normal 101 2 4" xfId="5835"/>
    <cellStyle name="Normal 101 2 4 2" xfId="13894"/>
    <cellStyle name="Normal 101 2 4 2 2" xfId="30741"/>
    <cellStyle name="Normal 101 2 4 3" xfId="23174"/>
    <cellStyle name="Normal 101 2 5" xfId="10020"/>
    <cellStyle name="Normal 101 2 5 2" xfId="26960"/>
    <cellStyle name="Normal 101 2 6" xfId="8996"/>
    <cellStyle name="Normal 101 2 7" xfId="19392"/>
    <cellStyle name="Normal 101 3" xfId="2433"/>
    <cellStyle name="Normal 101 3 2" xfId="4397"/>
    <cellStyle name="Normal 101 3 2 2" xfId="8180"/>
    <cellStyle name="Normal 101 3 2 2 2" xfId="16239"/>
    <cellStyle name="Normal 101 3 2 2 2 2" xfId="33086"/>
    <cellStyle name="Normal 101 3 2 2 3" xfId="25519"/>
    <cellStyle name="Normal 101 3 2 3" xfId="12456"/>
    <cellStyle name="Normal 101 3 2 3 2" xfId="29305"/>
    <cellStyle name="Normal 101 3 2 4" xfId="21738"/>
    <cellStyle name="Normal 101 3 3" xfId="6296"/>
    <cellStyle name="Normal 101 3 3 2" xfId="14355"/>
    <cellStyle name="Normal 101 3 3 2 2" xfId="31202"/>
    <cellStyle name="Normal 101 3 3 3" xfId="23635"/>
    <cellStyle name="Normal 101 3 4" xfId="10521"/>
    <cellStyle name="Normal 101 3 4 2" xfId="27421"/>
    <cellStyle name="Normal 101 3 5" xfId="8940"/>
    <cellStyle name="Normal 101 3 6" xfId="19853"/>
    <cellStyle name="Normal 101 4" xfId="3485"/>
    <cellStyle name="Normal 101 4 2" xfId="7268"/>
    <cellStyle name="Normal 101 4 2 2" xfId="15327"/>
    <cellStyle name="Normal 101 4 2 2 2" xfId="32174"/>
    <cellStyle name="Normal 101 4 2 3" xfId="24607"/>
    <cellStyle name="Normal 101 4 3" xfId="11544"/>
    <cellStyle name="Normal 101 4 3 2" xfId="28393"/>
    <cellStyle name="Normal 101 4 4" xfId="20826"/>
    <cellStyle name="Normal 101 5" xfId="5384"/>
    <cellStyle name="Normal 101 5 2" xfId="13443"/>
    <cellStyle name="Normal 101 5 2 2" xfId="30290"/>
    <cellStyle name="Normal 101 5 3" xfId="22723"/>
    <cellStyle name="Normal 101 6" xfId="9547"/>
    <cellStyle name="Normal 101 6 2" xfId="26509"/>
    <cellStyle name="Normal 101 7" xfId="9070"/>
    <cellStyle name="Normal 101 8" xfId="18941"/>
    <cellStyle name="Normal 102" xfId="1394"/>
    <cellStyle name="Normal 102 2" xfId="1888"/>
    <cellStyle name="Normal 102 2 2" xfId="2887"/>
    <cellStyle name="Normal 102 2 2 2" xfId="4849"/>
    <cellStyle name="Normal 102 2 2 2 2" xfId="8632"/>
    <cellStyle name="Normal 102 2 2 2 2 2" xfId="16691"/>
    <cellStyle name="Normal 102 2 2 2 2 2 2" xfId="33538"/>
    <cellStyle name="Normal 102 2 2 2 2 3" xfId="25971"/>
    <cellStyle name="Normal 102 2 2 2 3" xfId="12908"/>
    <cellStyle name="Normal 102 2 2 2 3 2" xfId="29757"/>
    <cellStyle name="Normal 102 2 2 2 4" xfId="22190"/>
    <cellStyle name="Normal 102 2 2 3" xfId="6748"/>
    <cellStyle name="Normal 102 2 2 3 2" xfId="14807"/>
    <cellStyle name="Normal 102 2 2 3 2 2" xfId="31654"/>
    <cellStyle name="Normal 102 2 2 3 3" xfId="24087"/>
    <cellStyle name="Normal 102 2 2 4" xfId="10974"/>
    <cellStyle name="Normal 102 2 2 4 2" xfId="27873"/>
    <cellStyle name="Normal 102 2 2 5" xfId="11077"/>
    <cellStyle name="Normal 102 2 2 6" xfId="20305"/>
    <cellStyle name="Normal 102 2 3" xfId="3937"/>
    <cellStyle name="Normal 102 2 3 2" xfId="7720"/>
    <cellStyle name="Normal 102 2 3 2 2" xfId="15779"/>
    <cellStyle name="Normal 102 2 3 2 2 2" xfId="32626"/>
    <cellStyle name="Normal 102 2 3 2 3" xfId="25059"/>
    <cellStyle name="Normal 102 2 3 3" xfId="11996"/>
    <cellStyle name="Normal 102 2 3 3 2" xfId="28845"/>
    <cellStyle name="Normal 102 2 3 4" xfId="21278"/>
    <cellStyle name="Normal 102 2 4" xfId="5836"/>
    <cellStyle name="Normal 102 2 4 2" xfId="13895"/>
    <cellStyle name="Normal 102 2 4 2 2" xfId="30742"/>
    <cellStyle name="Normal 102 2 4 3" xfId="23175"/>
    <cellStyle name="Normal 102 2 5" xfId="10021"/>
    <cellStyle name="Normal 102 2 5 2" xfId="26961"/>
    <cellStyle name="Normal 102 2 6" xfId="8759"/>
    <cellStyle name="Normal 102 2 7" xfId="19393"/>
    <cellStyle name="Normal 102 3" xfId="2434"/>
    <cellStyle name="Normal 102 3 2" xfId="4398"/>
    <cellStyle name="Normal 102 3 2 2" xfId="8181"/>
    <cellStyle name="Normal 102 3 2 2 2" xfId="16240"/>
    <cellStyle name="Normal 102 3 2 2 2 2" xfId="33087"/>
    <cellStyle name="Normal 102 3 2 2 3" xfId="25520"/>
    <cellStyle name="Normal 102 3 2 3" xfId="12457"/>
    <cellStyle name="Normal 102 3 2 3 2" xfId="29306"/>
    <cellStyle name="Normal 102 3 2 4" xfId="21739"/>
    <cellStyle name="Normal 102 3 3" xfId="6297"/>
    <cellStyle name="Normal 102 3 3 2" xfId="14356"/>
    <cellStyle name="Normal 102 3 3 2 2" xfId="31203"/>
    <cellStyle name="Normal 102 3 3 3" xfId="23636"/>
    <cellStyle name="Normal 102 3 4" xfId="10522"/>
    <cellStyle name="Normal 102 3 4 2" xfId="27422"/>
    <cellStyle name="Normal 102 3 5" xfId="10551"/>
    <cellStyle name="Normal 102 3 6" xfId="19854"/>
    <cellStyle name="Normal 102 4" xfId="3486"/>
    <cellStyle name="Normal 102 4 2" xfId="7269"/>
    <cellStyle name="Normal 102 4 2 2" xfId="15328"/>
    <cellStyle name="Normal 102 4 2 2 2" xfId="32175"/>
    <cellStyle name="Normal 102 4 2 3" xfId="24608"/>
    <cellStyle name="Normal 102 4 3" xfId="11545"/>
    <cellStyle name="Normal 102 4 3 2" xfId="28394"/>
    <cellStyle name="Normal 102 4 4" xfId="20827"/>
    <cellStyle name="Normal 102 5" xfId="5385"/>
    <cellStyle name="Normal 102 5 2" xfId="13444"/>
    <cellStyle name="Normal 102 5 2 2" xfId="30291"/>
    <cellStyle name="Normal 102 5 3" xfId="22724"/>
    <cellStyle name="Normal 102 6" xfId="9548"/>
    <cellStyle name="Normal 102 6 2" xfId="26510"/>
    <cellStyle name="Normal 102 7" xfId="9071"/>
    <cellStyle name="Normal 102 8" xfId="18942"/>
    <cellStyle name="Normal 103" xfId="1395"/>
    <cellStyle name="Normal 103 2" xfId="1889"/>
    <cellStyle name="Normal 103 2 2" xfId="2888"/>
    <cellStyle name="Normal 103 2 2 2" xfId="4850"/>
    <cellStyle name="Normal 103 2 2 2 2" xfId="8633"/>
    <cellStyle name="Normal 103 2 2 2 2 2" xfId="16692"/>
    <cellStyle name="Normal 103 2 2 2 2 2 2" xfId="33539"/>
    <cellStyle name="Normal 103 2 2 2 2 3" xfId="25972"/>
    <cellStyle name="Normal 103 2 2 2 3" xfId="12909"/>
    <cellStyle name="Normal 103 2 2 2 3 2" xfId="29758"/>
    <cellStyle name="Normal 103 2 2 2 4" xfId="22191"/>
    <cellStyle name="Normal 103 2 2 3" xfId="6749"/>
    <cellStyle name="Normal 103 2 2 3 2" xfId="14808"/>
    <cellStyle name="Normal 103 2 2 3 2 2" xfId="31655"/>
    <cellStyle name="Normal 103 2 2 3 3" xfId="24088"/>
    <cellStyle name="Normal 103 2 2 4" xfId="10975"/>
    <cellStyle name="Normal 103 2 2 4 2" xfId="27874"/>
    <cellStyle name="Normal 103 2 2 5" xfId="8757"/>
    <cellStyle name="Normal 103 2 2 6" xfId="20306"/>
    <cellStyle name="Normal 103 2 3" xfId="3938"/>
    <cellStyle name="Normal 103 2 3 2" xfId="7721"/>
    <cellStyle name="Normal 103 2 3 2 2" xfId="15780"/>
    <cellStyle name="Normal 103 2 3 2 2 2" xfId="32627"/>
    <cellStyle name="Normal 103 2 3 2 3" xfId="25060"/>
    <cellStyle name="Normal 103 2 3 3" xfId="11997"/>
    <cellStyle name="Normal 103 2 3 3 2" xfId="28846"/>
    <cellStyle name="Normal 103 2 3 4" xfId="21279"/>
    <cellStyle name="Normal 103 2 4" xfId="5837"/>
    <cellStyle name="Normal 103 2 4 2" xfId="13896"/>
    <cellStyle name="Normal 103 2 4 2 2" xfId="30743"/>
    <cellStyle name="Normal 103 2 4 3" xfId="23176"/>
    <cellStyle name="Normal 103 2 5" xfId="10022"/>
    <cellStyle name="Normal 103 2 5 2" xfId="26962"/>
    <cellStyle name="Normal 103 2 6" xfId="8758"/>
    <cellStyle name="Normal 103 2 7" xfId="19394"/>
    <cellStyle name="Normal 103 3" xfId="2435"/>
    <cellStyle name="Normal 103 3 2" xfId="4399"/>
    <cellStyle name="Normal 103 3 2 2" xfId="8182"/>
    <cellStyle name="Normal 103 3 2 2 2" xfId="16241"/>
    <cellStyle name="Normal 103 3 2 2 2 2" xfId="33088"/>
    <cellStyle name="Normal 103 3 2 2 3" xfId="25521"/>
    <cellStyle name="Normal 103 3 2 3" xfId="12458"/>
    <cellStyle name="Normal 103 3 2 3 2" xfId="29307"/>
    <cellStyle name="Normal 103 3 2 4" xfId="21740"/>
    <cellStyle name="Normal 103 3 3" xfId="6298"/>
    <cellStyle name="Normal 103 3 3 2" xfId="14357"/>
    <cellStyle name="Normal 103 3 3 2 2" xfId="31204"/>
    <cellStyle name="Normal 103 3 3 3" xfId="23637"/>
    <cellStyle name="Normal 103 3 4" xfId="10523"/>
    <cellStyle name="Normal 103 3 4 2" xfId="27423"/>
    <cellStyle name="Normal 103 3 5" xfId="9577"/>
    <cellStyle name="Normal 103 3 6" xfId="19855"/>
    <cellStyle name="Normal 103 4" xfId="3487"/>
    <cellStyle name="Normal 103 4 2" xfId="7270"/>
    <cellStyle name="Normal 103 4 2 2" xfId="15329"/>
    <cellStyle name="Normal 103 4 2 2 2" xfId="32176"/>
    <cellStyle name="Normal 103 4 2 3" xfId="24609"/>
    <cellStyle name="Normal 103 4 3" xfId="11546"/>
    <cellStyle name="Normal 103 4 3 2" xfId="28395"/>
    <cellStyle name="Normal 103 4 4" xfId="20828"/>
    <cellStyle name="Normal 103 5" xfId="5386"/>
    <cellStyle name="Normal 103 5 2" xfId="13445"/>
    <cellStyle name="Normal 103 5 2 2" xfId="30292"/>
    <cellStyle name="Normal 103 5 3" xfId="22725"/>
    <cellStyle name="Normal 103 6" xfId="9549"/>
    <cellStyle name="Normal 103 6 2" xfId="26511"/>
    <cellStyle name="Normal 103 7" xfId="10060"/>
    <cellStyle name="Normal 103 8" xfId="18943"/>
    <cellStyle name="Normal 104" xfId="1396"/>
    <cellStyle name="Normal 104 2" xfId="1890"/>
    <cellStyle name="Normal 104 2 2" xfId="2889"/>
    <cellStyle name="Normal 104 2 2 2" xfId="4851"/>
    <cellStyle name="Normal 104 2 2 2 2" xfId="8634"/>
    <cellStyle name="Normal 104 2 2 2 2 2" xfId="16693"/>
    <cellStyle name="Normal 104 2 2 2 2 2 2" xfId="33540"/>
    <cellStyle name="Normal 104 2 2 2 2 3" xfId="25973"/>
    <cellStyle name="Normal 104 2 2 2 3" xfId="12910"/>
    <cellStyle name="Normal 104 2 2 2 3 2" xfId="29759"/>
    <cellStyle name="Normal 104 2 2 2 4" xfId="22192"/>
    <cellStyle name="Normal 104 2 2 3" xfId="6750"/>
    <cellStyle name="Normal 104 2 2 3 2" xfId="14809"/>
    <cellStyle name="Normal 104 2 2 3 2 2" xfId="31656"/>
    <cellStyle name="Normal 104 2 2 3 3" xfId="24089"/>
    <cellStyle name="Normal 104 2 2 4" xfId="10976"/>
    <cellStyle name="Normal 104 2 2 4 2" xfId="27875"/>
    <cellStyle name="Normal 104 2 2 5" xfId="9068"/>
    <cellStyle name="Normal 104 2 2 6" xfId="20307"/>
    <cellStyle name="Normal 104 2 3" xfId="3939"/>
    <cellStyle name="Normal 104 2 3 2" xfId="7722"/>
    <cellStyle name="Normal 104 2 3 2 2" xfId="15781"/>
    <cellStyle name="Normal 104 2 3 2 2 2" xfId="32628"/>
    <cellStyle name="Normal 104 2 3 2 3" xfId="25061"/>
    <cellStyle name="Normal 104 2 3 3" xfId="11998"/>
    <cellStyle name="Normal 104 2 3 3 2" xfId="28847"/>
    <cellStyle name="Normal 104 2 3 4" xfId="21280"/>
    <cellStyle name="Normal 104 2 4" xfId="5838"/>
    <cellStyle name="Normal 104 2 4 2" xfId="13897"/>
    <cellStyle name="Normal 104 2 4 2 2" xfId="30744"/>
    <cellStyle name="Normal 104 2 4 3" xfId="23177"/>
    <cellStyle name="Normal 104 2 5" xfId="10023"/>
    <cellStyle name="Normal 104 2 5 2" xfId="26963"/>
    <cellStyle name="Normal 104 2 6" xfId="9176"/>
    <cellStyle name="Normal 104 2 7" xfId="19395"/>
    <cellStyle name="Normal 104 3" xfId="2436"/>
    <cellStyle name="Normal 104 3 2" xfId="4400"/>
    <cellStyle name="Normal 104 3 2 2" xfId="8183"/>
    <cellStyle name="Normal 104 3 2 2 2" xfId="16242"/>
    <cellStyle name="Normal 104 3 2 2 2 2" xfId="33089"/>
    <cellStyle name="Normal 104 3 2 2 3" xfId="25522"/>
    <cellStyle name="Normal 104 3 2 3" xfId="12459"/>
    <cellStyle name="Normal 104 3 2 3 2" xfId="29308"/>
    <cellStyle name="Normal 104 3 2 4" xfId="21741"/>
    <cellStyle name="Normal 104 3 3" xfId="6299"/>
    <cellStyle name="Normal 104 3 3 2" xfId="14358"/>
    <cellStyle name="Normal 104 3 3 2 2" xfId="31205"/>
    <cellStyle name="Normal 104 3 3 3" xfId="23638"/>
    <cellStyle name="Normal 104 3 4" xfId="10524"/>
    <cellStyle name="Normal 104 3 4 2" xfId="27424"/>
    <cellStyle name="Normal 104 3 5" xfId="8997"/>
    <cellStyle name="Normal 104 3 6" xfId="19856"/>
    <cellStyle name="Normal 104 4" xfId="3488"/>
    <cellStyle name="Normal 104 4 2" xfId="7271"/>
    <cellStyle name="Normal 104 4 2 2" xfId="15330"/>
    <cellStyle name="Normal 104 4 2 2 2" xfId="32177"/>
    <cellStyle name="Normal 104 4 2 3" xfId="24610"/>
    <cellStyle name="Normal 104 4 3" xfId="11547"/>
    <cellStyle name="Normal 104 4 3 2" xfId="28396"/>
    <cellStyle name="Normal 104 4 4" xfId="20829"/>
    <cellStyle name="Normal 104 5" xfId="5387"/>
    <cellStyle name="Normal 104 5 2" xfId="13446"/>
    <cellStyle name="Normal 104 5 2 2" xfId="30293"/>
    <cellStyle name="Normal 104 5 3" xfId="22726"/>
    <cellStyle name="Normal 104 6" xfId="9550"/>
    <cellStyle name="Normal 104 6 2" xfId="26512"/>
    <cellStyle name="Normal 104 7" xfId="9326"/>
    <cellStyle name="Normal 104 8" xfId="18944"/>
    <cellStyle name="Normal 105" xfId="1397"/>
    <cellStyle name="Normal 105 2" xfId="1891"/>
    <cellStyle name="Normal 105 2 2" xfId="2890"/>
    <cellStyle name="Normal 105 2 2 2" xfId="4852"/>
    <cellStyle name="Normal 105 2 2 2 2" xfId="8635"/>
    <cellStyle name="Normal 105 2 2 2 2 2" xfId="16694"/>
    <cellStyle name="Normal 105 2 2 2 2 2 2" xfId="33541"/>
    <cellStyle name="Normal 105 2 2 2 2 3" xfId="25974"/>
    <cellStyle name="Normal 105 2 2 2 3" xfId="12911"/>
    <cellStyle name="Normal 105 2 2 2 3 2" xfId="29760"/>
    <cellStyle name="Normal 105 2 2 2 4" xfId="22193"/>
    <cellStyle name="Normal 105 2 2 3" xfId="6751"/>
    <cellStyle name="Normal 105 2 2 3 2" xfId="14810"/>
    <cellStyle name="Normal 105 2 2 3 2 2" xfId="31657"/>
    <cellStyle name="Normal 105 2 2 3 3" xfId="24090"/>
    <cellStyle name="Normal 105 2 2 4" xfId="10977"/>
    <cellStyle name="Normal 105 2 2 4 2" xfId="27876"/>
    <cellStyle name="Normal 105 2 2 5" xfId="9069"/>
    <cellStyle name="Normal 105 2 2 6" xfId="20308"/>
    <cellStyle name="Normal 105 2 3" xfId="3940"/>
    <cellStyle name="Normal 105 2 3 2" xfId="7723"/>
    <cellStyle name="Normal 105 2 3 2 2" xfId="15782"/>
    <cellStyle name="Normal 105 2 3 2 2 2" xfId="32629"/>
    <cellStyle name="Normal 105 2 3 2 3" xfId="25062"/>
    <cellStyle name="Normal 105 2 3 3" xfId="11999"/>
    <cellStyle name="Normal 105 2 3 3 2" xfId="28848"/>
    <cellStyle name="Normal 105 2 3 4" xfId="21281"/>
    <cellStyle name="Normal 105 2 4" xfId="5839"/>
    <cellStyle name="Normal 105 2 4 2" xfId="13898"/>
    <cellStyle name="Normal 105 2 4 2 2" xfId="30745"/>
    <cellStyle name="Normal 105 2 4 3" xfId="23178"/>
    <cellStyle name="Normal 105 2 5" xfId="10024"/>
    <cellStyle name="Normal 105 2 5 2" xfId="26964"/>
    <cellStyle name="Normal 105 2 6" xfId="8939"/>
    <cellStyle name="Normal 105 2 7" xfId="19396"/>
    <cellStyle name="Normal 105 3" xfId="2437"/>
    <cellStyle name="Normal 105 3 2" xfId="4401"/>
    <cellStyle name="Normal 105 3 2 2" xfId="8184"/>
    <cellStyle name="Normal 105 3 2 2 2" xfId="16243"/>
    <cellStyle name="Normal 105 3 2 2 2 2" xfId="33090"/>
    <cellStyle name="Normal 105 3 2 2 3" xfId="25523"/>
    <cellStyle name="Normal 105 3 2 3" xfId="12460"/>
    <cellStyle name="Normal 105 3 2 3 2" xfId="29309"/>
    <cellStyle name="Normal 105 3 2 4" xfId="21742"/>
    <cellStyle name="Normal 105 3 3" xfId="6300"/>
    <cellStyle name="Normal 105 3 3 2" xfId="14359"/>
    <cellStyle name="Normal 105 3 3 2 2" xfId="31206"/>
    <cellStyle name="Normal 105 3 3 3" xfId="23639"/>
    <cellStyle name="Normal 105 3 4" xfId="10525"/>
    <cellStyle name="Normal 105 3 4 2" xfId="27425"/>
    <cellStyle name="Normal 105 3 5" xfId="8756"/>
    <cellStyle name="Normal 105 3 6" xfId="19857"/>
    <cellStyle name="Normal 105 4" xfId="3489"/>
    <cellStyle name="Normal 105 4 2" xfId="7272"/>
    <cellStyle name="Normal 105 4 2 2" xfId="15331"/>
    <cellStyle name="Normal 105 4 2 2 2" xfId="32178"/>
    <cellStyle name="Normal 105 4 2 3" xfId="24611"/>
    <cellStyle name="Normal 105 4 3" xfId="11548"/>
    <cellStyle name="Normal 105 4 3 2" xfId="28397"/>
    <cellStyle name="Normal 105 4 4" xfId="20830"/>
    <cellStyle name="Normal 105 5" xfId="5388"/>
    <cellStyle name="Normal 105 5 2" xfId="13447"/>
    <cellStyle name="Normal 105 5 2 2" xfId="30294"/>
    <cellStyle name="Normal 105 5 3" xfId="22727"/>
    <cellStyle name="Normal 105 6" xfId="9551"/>
    <cellStyle name="Normal 105 6 2" xfId="26513"/>
    <cellStyle name="Normal 105 7" xfId="8982"/>
    <cellStyle name="Normal 105 8" xfId="18945"/>
    <cellStyle name="Normal 106" xfId="1398"/>
    <cellStyle name="Normal 106 2" xfId="1892"/>
    <cellStyle name="Normal 106 2 2" xfId="2891"/>
    <cellStyle name="Normal 106 2 2 2" xfId="4853"/>
    <cellStyle name="Normal 106 2 2 2 2" xfId="8636"/>
    <cellStyle name="Normal 106 2 2 2 2 2" xfId="16695"/>
    <cellStyle name="Normal 106 2 2 2 2 2 2" xfId="33542"/>
    <cellStyle name="Normal 106 2 2 2 2 3" xfId="25975"/>
    <cellStyle name="Normal 106 2 2 2 3" xfId="12912"/>
    <cellStyle name="Normal 106 2 2 2 3 2" xfId="29761"/>
    <cellStyle name="Normal 106 2 2 2 4" xfId="22194"/>
    <cellStyle name="Normal 106 2 2 3" xfId="6752"/>
    <cellStyle name="Normal 106 2 2 3 2" xfId="14811"/>
    <cellStyle name="Normal 106 2 2 3 2 2" xfId="31658"/>
    <cellStyle name="Normal 106 2 2 3 3" xfId="24091"/>
    <cellStyle name="Normal 106 2 2 4" xfId="10978"/>
    <cellStyle name="Normal 106 2 2 4 2" xfId="27877"/>
    <cellStyle name="Normal 106 2 2 5" xfId="10059"/>
    <cellStyle name="Normal 106 2 2 6" xfId="20309"/>
    <cellStyle name="Normal 106 2 3" xfId="3941"/>
    <cellStyle name="Normal 106 2 3 2" xfId="7724"/>
    <cellStyle name="Normal 106 2 3 2 2" xfId="15783"/>
    <cellStyle name="Normal 106 2 3 2 2 2" xfId="32630"/>
    <cellStyle name="Normal 106 2 3 2 3" xfId="25063"/>
    <cellStyle name="Normal 106 2 3 3" xfId="12000"/>
    <cellStyle name="Normal 106 2 3 3 2" xfId="28849"/>
    <cellStyle name="Normal 106 2 3 4" xfId="21282"/>
    <cellStyle name="Normal 106 2 4" xfId="5840"/>
    <cellStyle name="Normal 106 2 4 2" xfId="13899"/>
    <cellStyle name="Normal 106 2 4 2 2" xfId="30746"/>
    <cellStyle name="Normal 106 2 4 3" xfId="23179"/>
    <cellStyle name="Normal 106 2 5" xfId="10025"/>
    <cellStyle name="Normal 106 2 5 2" xfId="26965"/>
    <cellStyle name="Normal 106 2 6" xfId="10083"/>
    <cellStyle name="Normal 106 2 7" xfId="19397"/>
    <cellStyle name="Normal 106 3" xfId="2438"/>
    <cellStyle name="Normal 106 3 2" xfId="4402"/>
    <cellStyle name="Normal 106 3 2 2" xfId="8185"/>
    <cellStyle name="Normal 106 3 2 2 2" xfId="16244"/>
    <cellStyle name="Normal 106 3 2 2 2 2" xfId="33091"/>
    <cellStyle name="Normal 106 3 2 2 3" xfId="25524"/>
    <cellStyle name="Normal 106 3 2 3" xfId="12461"/>
    <cellStyle name="Normal 106 3 2 3 2" xfId="29310"/>
    <cellStyle name="Normal 106 3 2 4" xfId="21743"/>
    <cellStyle name="Normal 106 3 3" xfId="6301"/>
    <cellStyle name="Normal 106 3 3 2" xfId="14360"/>
    <cellStyle name="Normal 106 3 3 2 2" xfId="31207"/>
    <cellStyle name="Normal 106 3 3 3" xfId="23640"/>
    <cellStyle name="Normal 106 3 4" xfId="10526"/>
    <cellStyle name="Normal 106 3 4 2" xfId="27426"/>
    <cellStyle name="Normal 106 3 5" xfId="8755"/>
    <cellStyle name="Normal 106 3 6" xfId="19858"/>
    <cellStyle name="Normal 106 4" xfId="3490"/>
    <cellStyle name="Normal 106 4 2" xfId="7273"/>
    <cellStyle name="Normal 106 4 2 2" xfId="15332"/>
    <cellStyle name="Normal 106 4 2 2 2" xfId="32179"/>
    <cellStyle name="Normal 106 4 2 3" xfId="24612"/>
    <cellStyle name="Normal 106 4 3" xfId="11549"/>
    <cellStyle name="Normal 106 4 3 2" xfId="28398"/>
    <cellStyle name="Normal 106 4 4" xfId="20831"/>
    <cellStyle name="Normal 106 5" xfId="5389"/>
    <cellStyle name="Normal 106 5 2" xfId="13448"/>
    <cellStyle name="Normal 106 5 2 2" xfId="30295"/>
    <cellStyle name="Normal 106 5 3" xfId="22728"/>
    <cellStyle name="Normal 106 6" xfId="9552"/>
    <cellStyle name="Normal 106 6 2" xfId="26514"/>
    <cellStyle name="Normal 106 7" xfId="11076"/>
    <cellStyle name="Normal 106 8" xfId="18946"/>
    <cellStyle name="Normal 107" xfId="1399"/>
    <cellStyle name="Normal 107 2" xfId="1893"/>
    <cellStyle name="Normal 107 2 2" xfId="2892"/>
    <cellStyle name="Normal 107 2 2 2" xfId="4854"/>
    <cellStyle name="Normal 107 2 2 2 2" xfId="8637"/>
    <cellStyle name="Normal 107 2 2 2 2 2" xfId="16696"/>
    <cellStyle name="Normal 107 2 2 2 2 2 2" xfId="33543"/>
    <cellStyle name="Normal 107 2 2 2 2 3" xfId="25976"/>
    <cellStyle name="Normal 107 2 2 2 3" xfId="12913"/>
    <cellStyle name="Normal 107 2 2 2 3 2" xfId="29762"/>
    <cellStyle name="Normal 107 2 2 2 4" xfId="22195"/>
    <cellStyle name="Normal 107 2 2 3" xfId="6753"/>
    <cellStyle name="Normal 107 2 2 3 2" xfId="14812"/>
    <cellStyle name="Normal 107 2 2 3 2 2" xfId="31659"/>
    <cellStyle name="Normal 107 2 2 3 3" xfId="24092"/>
    <cellStyle name="Normal 107 2 2 4" xfId="10979"/>
    <cellStyle name="Normal 107 2 2 4 2" xfId="27878"/>
    <cellStyle name="Normal 107 2 2 5" xfId="9325"/>
    <cellStyle name="Normal 107 2 2 6" xfId="20310"/>
    <cellStyle name="Normal 107 2 3" xfId="3942"/>
    <cellStyle name="Normal 107 2 3 2" xfId="7725"/>
    <cellStyle name="Normal 107 2 3 2 2" xfId="15784"/>
    <cellStyle name="Normal 107 2 3 2 2 2" xfId="32631"/>
    <cellStyle name="Normal 107 2 3 2 3" xfId="25064"/>
    <cellStyle name="Normal 107 2 3 3" xfId="12001"/>
    <cellStyle name="Normal 107 2 3 3 2" xfId="28850"/>
    <cellStyle name="Normal 107 2 3 4" xfId="21283"/>
    <cellStyle name="Normal 107 2 4" xfId="5841"/>
    <cellStyle name="Normal 107 2 4 2" xfId="13900"/>
    <cellStyle name="Normal 107 2 4 2 2" xfId="30747"/>
    <cellStyle name="Normal 107 2 4 3" xfId="23180"/>
    <cellStyle name="Normal 107 2 5" xfId="10026"/>
    <cellStyle name="Normal 107 2 5 2" xfId="26966"/>
    <cellStyle name="Normal 107 2 6" xfId="9576"/>
    <cellStyle name="Normal 107 2 7" xfId="19398"/>
    <cellStyle name="Normal 107 3" xfId="2439"/>
    <cellStyle name="Normal 107 3 2" xfId="4403"/>
    <cellStyle name="Normal 107 3 2 2" xfId="8186"/>
    <cellStyle name="Normal 107 3 2 2 2" xfId="16245"/>
    <cellStyle name="Normal 107 3 2 2 2 2" xfId="33092"/>
    <cellStyle name="Normal 107 3 2 2 3" xfId="25525"/>
    <cellStyle name="Normal 107 3 2 3" xfId="12462"/>
    <cellStyle name="Normal 107 3 2 3 2" xfId="29311"/>
    <cellStyle name="Normal 107 3 2 4" xfId="21744"/>
    <cellStyle name="Normal 107 3 3" xfId="6302"/>
    <cellStyle name="Normal 107 3 3 2" xfId="14361"/>
    <cellStyle name="Normal 107 3 3 2 2" xfId="31208"/>
    <cellStyle name="Normal 107 3 3 3" xfId="23641"/>
    <cellStyle name="Normal 107 3 4" xfId="10527"/>
    <cellStyle name="Normal 107 3 4 2" xfId="27427"/>
    <cellStyle name="Normal 107 3 5" xfId="9175"/>
    <cellStyle name="Normal 107 3 6" xfId="19859"/>
    <cellStyle name="Normal 107 4" xfId="3491"/>
    <cellStyle name="Normal 107 4 2" xfId="7274"/>
    <cellStyle name="Normal 107 4 2 2" xfId="15333"/>
    <cellStyle name="Normal 107 4 2 2 2" xfId="32180"/>
    <cellStyle name="Normal 107 4 2 3" xfId="24613"/>
    <cellStyle name="Normal 107 4 3" xfId="11550"/>
    <cellStyle name="Normal 107 4 3 2" xfId="28399"/>
    <cellStyle name="Normal 107 4 4" xfId="20832"/>
    <cellStyle name="Normal 107 5" xfId="5390"/>
    <cellStyle name="Normal 107 5 2" xfId="13449"/>
    <cellStyle name="Normal 107 5 2 2" xfId="30296"/>
    <cellStyle name="Normal 107 5 3" xfId="22729"/>
    <cellStyle name="Normal 107 6" xfId="9553"/>
    <cellStyle name="Normal 107 6 2" xfId="26515"/>
    <cellStyle name="Normal 107 7" xfId="8754"/>
    <cellStyle name="Normal 107 8" xfId="18947"/>
    <cellStyle name="Normal 108" xfId="1400"/>
    <cellStyle name="Normal 108 2" xfId="1894"/>
    <cellStyle name="Normal 108 2 2" xfId="2893"/>
    <cellStyle name="Normal 108 2 2 2" xfId="4855"/>
    <cellStyle name="Normal 108 2 2 2 2" xfId="8638"/>
    <cellStyle name="Normal 108 2 2 2 2 2" xfId="16697"/>
    <cellStyle name="Normal 108 2 2 2 2 2 2" xfId="33544"/>
    <cellStyle name="Normal 108 2 2 2 2 3" xfId="25977"/>
    <cellStyle name="Normal 108 2 2 2 3" xfId="12914"/>
    <cellStyle name="Normal 108 2 2 2 3 2" xfId="29763"/>
    <cellStyle name="Normal 108 2 2 2 4" xfId="22196"/>
    <cellStyle name="Normal 108 2 2 3" xfId="6754"/>
    <cellStyle name="Normal 108 2 2 3 2" xfId="14813"/>
    <cellStyle name="Normal 108 2 2 3 2 2" xfId="31660"/>
    <cellStyle name="Normal 108 2 2 3 3" xfId="24093"/>
    <cellStyle name="Normal 108 2 2 4" xfId="10980"/>
    <cellStyle name="Normal 108 2 2 4 2" xfId="27879"/>
    <cellStyle name="Normal 108 2 2 5" xfId="8981"/>
    <cellStyle name="Normal 108 2 2 6" xfId="20311"/>
    <cellStyle name="Normal 108 2 3" xfId="3943"/>
    <cellStyle name="Normal 108 2 3 2" xfId="7726"/>
    <cellStyle name="Normal 108 2 3 2 2" xfId="15785"/>
    <cellStyle name="Normal 108 2 3 2 2 2" xfId="32632"/>
    <cellStyle name="Normal 108 2 3 2 3" xfId="25065"/>
    <cellStyle name="Normal 108 2 3 3" xfId="12002"/>
    <cellStyle name="Normal 108 2 3 3 2" xfId="28851"/>
    <cellStyle name="Normal 108 2 3 4" xfId="21284"/>
    <cellStyle name="Normal 108 2 4" xfId="5842"/>
    <cellStyle name="Normal 108 2 4 2" xfId="13901"/>
    <cellStyle name="Normal 108 2 4 2 2" xfId="30748"/>
    <cellStyle name="Normal 108 2 4 3" xfId="23181"/>
    <cellStyle name="Normal 108 2 5" xfId="10027"/>
    <cellStyle name="Normal 108 2 5 2" xfId="26967"/>
    <cellStyle name="Normal 108 2 6" xfId="9013"/>
    <cellStyle name="Normal 108 2 7" xfId="19399"/>
    <cellStyle name="Normal 108 3" xfId="2440"/>
    <cellStyle name="Normal 108 3 2" xfId="4404"/>
    <cellStyle name="Normal 108 3 2 2" xfId="8187"/>
    <cellStyle name="Normal 108 3 2 2 2" xfId="16246"/>
    <cellStyle name="Normal 108 3 2 2 2 2" xfId="33093"/>
    <cellStyle name="Normal 108 3 2 2 3" xfId="25526"/>
    <cellStyle name="Normal 108 3 2 3" xfId="12463"/>
    <cellStyle name="Normal 108 3 2 3 2" xfId="29312"/>
    <cellStyle name="Normal 108 3 2 4" xfId="21745"/>
    <cellStyle name="Normal 108 3 3" xfId="6303"/>
    <cellStyle name="Normal 108 3 3 2" xfId="14362"/>
    <cellStyle name="Normal 108 3 3 2 2" xfId="31209"/>
    <cellStyle name="Normal 108 3 3 3" xfId="23642"/>
    <cellStyle name="Normal 108 3 4" xfId="10528"/>
    <cellStyle name="Normal 108 3 4 2" xfId="27428"/>
    <cellStyle name="Normal 108 3 5" xfId="8938"/>
    <cellStyle name="Normal 108 3 6" xfId="19860"/>
    <cellStyle name="Normal 108 4" xfId="3492"/>
    <cellStyle name="Normal 108 4 2" xfId="7275"/>
    <cellStyle name="Normal 108 4 2 2" xfId="15334"/>
    <cellStyle name="Normal 108 4 2 2 2" xfId="32181"/>
    <cellStyle name="Normal 108 4 2 3" xfId="24614"/>
    <cellStyle name="Normal 108 4 3" xfId="11551"/>
    <cellStyle name="Normal 108 4 3 2" xfId="28400"/>
    <cellStyle name="Normal 108 4 4" xfId="20833"/>
    <cellStyle name="Normal 108 5" xfId="5391"/>
    <cellStyle name="Normal 108 5 2" xfId="13450"/>
    <cellStyle name="Normal 108 5 2 2" xfId="30297"/>
    <cellStyle name="Normal 108 5 3" xfId="22730"/>
    <cellStyle name="Normal 108 6" xfId="9554"/>
    <cellStyle name="Normal 108 6 2" xfId="26516"/>
    <cellStyle name="Normal 108 7" xfId="9066"/>
    <cellStyle name="Normal 108 8" xfId="18948"/>
    <cellStyle name="Normal 109" xfId="1401"/>
    <cellStyle name="Normal 109 2" xfId="1895"/>
    <cellStyle name="Normal 109 2 2" xfId="2894"/>
    <cellStyle name="Normal 109 2 2 2" xfId="4856"/>
    <cellStyle name="Normal 109 2 2 2 2" xfId="8639"/>
    <cellStyle name="Normal 109 2 2 2 2 2" xfId="16698"/>
    <cellStyle name="Normal 109 2 2 2 2 2 2" xfId="33545"/>
    <cellStyle name="Normal 109 2 2 2 2 3" xfId="25978"/>
    <cellStyle name="Normal 109 2 2 2 3" xfId="12915"/>
    <cellStyle name="Normal 109 2 2 2 3 2" xfId="29764"/>
    <cellStyle name="Normal 109 2 2 2 4" xfId="22197"/>
    <cellStyle name="Normal 109 2 2 3" xfId="6755"/>
    <cellStyle name="Normal 109 2 2 3 2" xfId="14814"/>
    <cellStyle name="Normal 109 2 2 3 2 2" xfId="31661"/>
    <cellStyle name="Normal 109 2 2 3 3" xfId="24094"/>
    <cellStyle name="Normal 109 2 2 4" xfId="10981"/>
    <cellStyle name="Normal 109 2 2 4 2" xfId="27880"/>
    <cellStyle name="Normal 109 2 2 5" xfId="11075"/>
    <cellStyle name="Normal 109 2 2 6" xfId="20312"/>
    <cellStyle name="Normal 109 2 3" xfId="3944"/>
    <cellStyle name="Normal 109 2 3 2" xfId="7727"/>
    <cellStyle name="Normal 109 2 3 2 2" xfId="15786"/>
    <cellStyle name="Normal 109 2 3 2 2 2" xfId="32633"/>
    <cellStyle name="Normal 109 2 3 2 3" xfId="25066"/>
    <cellStyle name="Normal 109 2 3 3" xfId="12003"/>
    <cellStyle name="Normal 109 2 3 3 2" xfId="28852"/>
    <cellStyle name="Normal 109 2 3 4" xfId="21285"/>
    <cellStyle name="Normal 109 2 4" xfId="5843"/>
    <cellStyle name="Normal 109 2 4 2" xfId="13902"/>
    <cellStyle name="Normal 109 2 4 2 2" xfId="30749"/>
    <cellStyle name="Normal 109 2 4 3" xfId="23182"/>
    <cellStyle name="Normal 109 2 5" xfId="10028"/>
    <cellStyle name="Normal 109 2 5 2" xfId="26968"/>
    <cellStyle name="Normal 109 2 6" xfId="8753"/>
    <cellStyle name="Normal 109 2 7" xfId="19400"/>
    <cellStyle name="Normal 109 3" xfId="2441"/>
    <cellStyle name="Normal 109 3 2" xfId="4405"/>
    <cellStyle name="Normal 109 3 2 2" xfId="8188"/>
    <cellStyle name="Normal 109 3 2 2 2" xfId="16247"/>
    <cellStyle name="Normal 109 3 2 2 2 2" xfId="33094"/>
    <cellStyle name="Normal 109 3 2 2 3" xfId="25527"/>
    <cellStyle name="Normal 109 3 2 3" xfId="12464"/>
    <cellStyle name="Normal 109 3 2 3 2" xfId="29313"/>
    <cellStyle name="Normal 109 3 2 4" xfId="21746"/>
    <cellStyle name="Normal 109 3 3" xfId="6304"/>
    <cellStyle name="Normal 109 3 3 2" xfId="14363"/>
    <cellStyle name="Normal 109 3 3 2 2" xfId="31210"/>
    <cellStyle name="Normal 109 3 3 3" xfId="23643"/>
    <cellStyle name="Normal 109 3 4" xfId="10529"/>
    <cellStyle name="Normal 109 3 4 2" xfId="27429"/>
    <cellStyle name="Normal 109 3 5" xfId="10084"/>
    <cellStyle name="Normal 109 3 6" xfId="19861"/>
    <cellStyle name="Normal 109 4" xfId="3493"/>
    <cellStyle name="Normal 109 4 2" xfId="7276"/>
    <cellStyle name="Normal 109 4 2 2" xfId="15335"/>
    <cellStyle name="Normal 109 4 2 2 2" xfId="32182"/>
    <cellStyle name="Normal 109 4 2 3" xfId="24615"/>
    <cellStyle name="Normal 109 4 3" xfId="11552"/>
    <cellStyle name="Normal 109 4 3 2" xfId="28401"/>
    <cellStyle name="Normal 109 4 4" xfId="20834"/>
    <cellStyle name="Normal 109 5" xfId="5392"/>
    <cellStyle name="Normal 109 5 2" xfId="13451"/>
    <cellStyle name="Normal 109 5 2 2" xfId="30298"/>
    <cellStyle name="Normal 109 5 3" xfId="22731"/>
    <cellStyle name="Normal 109 6" xfId="9555"/>
    <cellStyle name="Normal 109 6 2" xfId="26517"/>
    <cellStyle name="Normal 109 7" xfId="9067"/>
    <cellStyle name="Normal 109 8" xfId="18949"/>
    <cellStyle name="Normal 11" xfId="435"/>
    <cellStyle name="Normal 11 2" xfId="436"/>
    <cellStyle name="Normal 11 2 2" xfId="921"/>
    <cellStyle name="Normal 11 2 3" xfId="3026"/>
    <cellStyle name="Normal 11 2 4" xfId="8752"/>
    <cellStyle name="Normal 11 2 5" xfId="34036"/>
    <cellStyle name="Normal 11 3" xfId="549"/>
    <cellStyle name="Normal 11 4" xfId="905"/>
    <cellStyle name="Normal 11 4 2" xfId="3113"/>
    <cellStyle name="Normal 11 4 3" xfId="9324"/>
    <cellStyle name="Normal 11 4 4" xfId="34037"/>
    <cellStyle name="Normal 11 5" xfId="2975"/>
    <cellStyle name="Normal 11 5 2" xfId="6833"/>
    <cellStyle name="Normal 11 5 2 2" xfId="14892"/>
    <cellStyle name="Normal 11 5 2 2 2" xfId="31739"/>
    <cellStyle name="Normal 11 5 2 3" xfId="24172"/>
    <cellStyle name="Normal 11 5 3" xfId="11061"/>
    <cellStyle name="Normal 11 5 3 2" xfId="27958"/>
    <cellStyle name="Normal 11 5 4" xfId="20390"/>
    <cellStyle name="Normal 11 6" xfId="10058"/>
    <cellStyle name="Normal 11_Energía" xfId="9174"/>
    <cellStyle name="Normal 110" xfId="1402"/>
    <cellStyle name="Normal 110 2" xfId="1896"/>
    <cellStyle name="Normal 110 2 2" xfId="2895"/>
    <cellStyle name="Normal 110 2 2 2" xfId="4857"/>
    <cellStyle name="Normal 110 2 2 2 2" xfId="8640"/>
    <cellStyle name="Normal 110 2 2 2 2 2" xfId="16699"/>
    <cellStyle name="Normal 110 2 2 2 2 2 2" xfId="33546"/>
    <cellStyle name="Normal 110 2 2 2 2 3" xfId="25979"/>
    <cellStyle name="Normal 110 2 2 2 3" xfId="12916"/>
    <cellStyle name="Normal 110 2 2 2 3 2" xfId="29765"/>
    <cellStyle name="Normal 110 2 2 2 4" xfId="22198"/>
    <cellStyle name="Normal 110 2 2 3" xfId="6756"/>
    <cellStyle name="Normal 110 2 2 3 2" xfId="14815"/>
    <cellStyle name="Normal 110 2 2 3 2 2" xfId="31662"/>
    <cellStyle name="Normal 110 2 2 3 3" xfId="24095"/>
    <cellStyle name="Normal 110 2 2 4" xfId="10982"/>
    <cellStyle name="Normal 110 2 2 4 2" xfId="27881"/>
    <cellStyle name="Normal 110 2 2 5" xfId="8980"/>
    <cellStyle name="Normal 110 2 2 6" xfId="20313"/>
    <cellStyle name="Normal 110 2 3" xfId="3945"/>
    <cellStyle name="Normal 110 2 3 2" xfId="7728"/>
    <cellStyle name="Normal 110 2 3 2 2" xfId="15787"/>
    <cellStyle name="Normal 110 2 3 2 2 2" xfId="32634"/>
    <cellStyle name="Normal 110 2 3 2 3" xfId="25067"/>
    <cellStyle name="Normal 110 2 3 3" xfId="12004"/>
    <cellStyle name="Normal 110 2 3 3 2" xfId="28853"/>
    <cellStyle name="Normal 110 2 3 4" xfId="21286"/>
    <cellStyle name="Normal 110 2 4" xfId="5844"/>
    <cellStyle name="Normal 110 2 4 2" xfId="13903"/>
    <cellStyle name="Normal 110 2 4 2 2" xfId="30750"/>
    <cellStyle name="Normal 110 2 4 3" xfId="23183"/>
    <cellStyle name="Normal 110 2 5" xfId="10029"/>
    <cellStyle name="Normal 110 2 5 2" xfId="26969"/>
    <cellStyle name="Normal 110 2 6" xfId="9015"/>
    <cellStyle name="Normal 110 2 7" xfId="19401"/>
    <cellStyle name="Normal 110 3" xfId="2442"/>
    <cellStyle name="Normal 110 3 2" xfId="4406"/>
    <cellStyle name="Normal 110 3 2 2" xfId="8189"/>
    <cellStyle name="Normal 110 3 2 2 2" xfId="16248"/>
    <cellStyle name="Normal 110 3 2 2 2 2" xfId="33095"/>
    <cellStyle name="Normal 110 3 2 2 3" xfId="25528"/>
    <cellStyle name="Normal 110 3 2 3" xfId="12465"/>
    <cellStyle name="Normal 110 3 2 3 2" xfId="29314"/>
    <cellStyle name="Normal 110 3 2 4" xfId="21747"/>
    <cellStyle name="Normal 110 3 3" xfId="6305"/>
    <cellStyle name="Normal 110 3 3 2" xfId="14364"/>
    <cellStyle name="Normal 110 3 3 2 2" xfId="31211"/>
    <cellStyle name="Normal 110 3 3 3" xfId="23644"/>
    <cellStyle name="Normal 110 3 4" xfId="10530"/>
    <cellStyle name="Normal 110 3 4 2" xfId="27430"/>
    <cellStyle name="Normal 110 3 5" xfId="8937"/>
    <cellStyle name="Normal 110 3 6" xfId="19862"/>
    <cellStyle name="Normal 110 4" xfId="3494"/>
    <cellStyle name="Normal 110 4 2" xfId="7277"/>
    <cellStyle name="Normal 110 4 2 2" xfId="15336"/>
    <cellStyle name="Normal 110 4 2 2 2" xfId="32183"/>
    <cellStyle name="Normal 110 4 2 3" xfId="24616"/>
    <cellStyle name="Normal 110 4 3" xfId="11553"/>
    <cellStyle name="Normal 110 4 3 2" xfId="28402"/>
    <cellStyle name="Normal 110 4 4" xfId="20835"/>
    <cellStyle name="Normal 110 5" xfId="5393"/>
    <cellStyle name="Normal 110 5 2" xfId="13452"/>
    <cellStyle name="Normal 110 5 2 2" xfId="30299"/>
    <cellStyle name="Normal 110 5 3" xfId="22732"/>
    <cellStyle name="Normal 110 6" xfId="9556"/>
    <cellStyle name="Normal 110 6 2" xfId="26518"/>
    <cellStyle name="Normal 110 7" xfId="9064"/>
    <cellStyle name="Normal 110 8" xfId="18950"/>
    <cellStyle name="Normal 111" xfId="1403"/>
    <cellStyle name="Normal 111 2" xfId="1897"/>
    <cellStyle name="Normal 111 2 2" xfId="2896"/>
    <cellStyle name="Normal 111 2 2 2" xfId="4858"/>
    <cellStyle name="Normal 111 2 2 2 2" xfId="8641"/>
    <cellStyle name="Normal 111 2 2 2 2 2" xfId="16700"/>
    <cellStyle name="Normal 111 2 2 2 2 2 2" xfId="33547"/>
    <cellStyle name="Normal 111 2 2 2 2 3" xfId="25980"/>
    <cellStyle name="Normal 111 2 2 2 3" xfId="12917"/>
    <cellStyle name="Normal 111 2 2 2 3 2" xfId="29766"/>
    <cellStyle name="Normal 111 2 2 2 4" xfId="22199"/>
    <cellStyle name="Normal 111 2 2 3" xfId="6757"/>
    <cellStyle name="Normal 111 2 2 3 2" xfId="14816"/>
    <cellStyle name="Normal 111 2 2 3 2 2" xfId="31663"/>
    <cellStyle name="Normal 111 2 2 3 3" xfId="24096"/>
    <cellStyle name="Normal 111 2 2 4" xfId="10983"/>
    <cellStyle name="Normal 111 2 2 4 2" xfId="27882"/>
    <cellStyle name="Normal 111 2 2 5" xfId="11074"/>
    <cellStyle name="Normal 111 2 2 6" xfId="20314"/>
    <cellStyle name="Normal 111 2 3" xfId="3946"/>
    <cellStyle name="Normal 111 2 3 2" xfId="7729"/>
    <cellStyle name="Normal 111 2 3 2 2" xfId="15788"/>
    <cellStyle name="Normal 111 2 3 2 2 2" xfId="32635"/>
    <cellStyle name="Normal 111 2 3 2 3" xfId="25068"/>
    <cellStyle name="Normal 111 2 3 3" xfId="12005"/>
    <cellStyle name="Normal 111 2 3 3 2" xfId="28854"/>
    <cellStyle name="Normal 111 2 3 4" xfId="21287"/>
    <cellStyle name="Normal 111 2 4" xfId="5845"/>
    <cellStyle name="Normal 111 2 4 2" xfId="13904"/>
    <cellStyle name="Normal 111 2 4 2 2" xfId="30751"/>
    <cellStyle name="Normal 111 2 4 3" xfId="23184"/>
    <cellStyle name="Normal 111 2 5" xfId="10030"/>
    <cellStyle name="Normal 111 2 5 2" xfId="26970"/>
    <cellStyle name="Normal 111 2 6" xfId="8751"/>
    <cellStyle name="Normal 111 2 7" xfId="19402"/>
    <cellStyle name="Normal 111 3" xfId="2443"/>
    <cellStyle name="Normal 111 3 2" xfId="4407"/>
    <cellStyle name="Normal 111 3 2 2" xfId="8190"/>
    <cellStyle name="Normal 111 3 2 2 2" xfId="16249"/>
    <cellStyle name="Normal 111 3 2 2 2 2" xfId="33096"/>
    <cellStyle name="Normal 111 3 2 2 3" xfId="25529"/>
    <cellStyle name="Normal 111 3 2 3" xfId="12466"/>
    <cellStyle name="Normal 111 3 2 3 2" xfId="29315"/>
    <cellStyle name="Normal 111 3 2 4" xfId="21748"/>
    <cellStyle name="Normal 111 3 3" xfId="6306"/>
    <cellStyle name="Normal 111 3 3 2" xfId="14365"/>
    <cellStyle name="Normal 111 3 3 2 2" xfId="31212"/>
    <cellStyle name="Normal 111 3 3 3" xfId="23645"/>
    <cellStyle name="Normal 111 3 4" xfId="10531"/>
    <cellStyle name="Normal 111 3 4 2" xfId="27431"/>
    <cellStyle name="Normal 111 3 5" xfId="10176"/>
    <cellStyle name="Normal 111 3 6" xfId="19863"/>
    <cellStyle name="Normal 111 4" xfId="3495"/>
    <cellStyle name="Normal 111 4 2" xfId="7278"/>
    <cellStyle name="Normal 111 4 2 2" xfId="15337"/>
    <cellStyle name="Normal 111 4 2 2 2" xfId="32184"/>
    <cellStyle name="Normal 111 4 2 3" xfId="24617"/>
    <cellStyle name="Normal 111 4 3" xfId="11554"/>
    <cellStyle name="Normal 111 4 3 2" xfId="28403"/>
    <cellStyle name="Normal 111 4 4" xfId="20836"/>
    <cellStyle name="Normal 111 5" xfId="5394"/>
    <cellStyle name="Normal 111 5 2" xfId="13453"/>
    <cellStyle name="Normal 111 5 2 2" xfId="30300"/>
    <cellStyle name="Normal 111 5 3" xfId="22733"/>
    <cellStyle name="Normal 111 6" xfId="9557"/>
    <cellStyle name="Normal 111 6 2" xfId="26519"/>
    <cellStyle name="Normal 111 7" xfId="9065"/>
    <cellStyle name="Normal 111 8" xfId="18951"/>
    <cellStyle name="Normal 112" xfId="1404"/>
    <cellStyle name="Normal 112 2" xfId="1898"/>
    <cellStyle name="Normal 112 2 2" xfId="2897"/>
    <cellStyle name="Normal 112 2 2 2" xfId="4859"/>
    <cellStyle name="Normal 112 2 2 2 2" xfId="8642"/>
    <cellStyle name="Normal 112 2 2 2 2 2" xfId="16701"/>
    <cellStyle name="Normal 112 2 2 2 2 2 2" xfId="33548"/>
    <cellStyle name="Normal 112 2 2 2 2 3" xfId="25981"/>
    <cellStyle name="Normal 112 2 2 2 3" xfId="12918"/>
    <cellStyle name="Normal 112 2 2 2 3 2" xfId="29767"/>
    <cellStyle name="Normal 112 2 2 2 4" xfId="22200"/>
    <cellStyle name="Normal 112 2 2 3" xfId="6758"/>
    <cellStyle name="Normal 112 2 2 3 2" xfId="14817"/>
    <cellStyle name="Normal 112 2 2 3 2 2" xfId="31664"/>
    <cellStyle name="Normal 112 2 2 3 3" xfId="24097"/>
    <cellStyle name="Normal 112 2 2 4" xfId="10984"/>
    <cellStyle name="Normal 112 2 2 4 2" xfId="27883"/>
    <cellStyle name="Normal 112 2 2 5" xfId="8749"/>
    <cellStyle name="Normal 112 2 2 6" xfId="20315"/>
    <cellStyle name="Normal 112 2 3" xfId="3947"/>
    <cellStyle name="Normal 112 2 3 2" xfId="7730"/>
    <cellStyle name="Normal 112 2 3 2 2" xfId="15789"/>
    <cellStyle name="Normal 112 2 3 2 2 2" xfId="32636"/>
    <cellStyle name="Normal 112 2 3 2 3" xfId="25069"/>
    <cellStyle name="Normal 112 2 3 3" xfId="12006"/>
    <cellStyle name="Normal 112 2 3 3 2" xfId="28855"/>
    <cellStyle name="Normal 112 2 3 4" xfId="21288"/>
    <cellStyle name="Normal 112 2 4" xfId="5846"/>
    <cellStyle name="Normal 112 2 4 2" xfId="13905"/>
    <cellStyle name="Normal 112 2 4 2 2" xfId="30752"/>
    <cellStyle name="Normal 112 2 4 3" xfId="23185"/>
    <cellStyle name="Normal 112 2 5" xfId="10031"/>
    <cellStyle name="Normal 112 2 5 2" xfId="26971"/>
    <cellStyle name="Normal 112 2 6" xfId="8750"/>
    <cellStyle name="Normal 112 2 7" xfId="19403"/>
    <cellStyle name="Normal 112 3" xfId="2444"/>
    <cellStyle name="Normal 112 3 2" xfId="4408"/>
    <cellStyle name="Normal 112 3 2 2" xfId="8191"/>
    <cellStyle name="Normal 112 3 2 2 2" xfId="16250"/>
    <cellStyle name="Normal 112 3 2 2 2 2" xfId="33097"/>
    <cellStyle name="Normal 112 3 2 2 3" xfId="25530"/>
    <cellStyle name="Normal 112 3 2 3" xfId="12467"/>
    <cellStyle name="Normal 112 3 2 3 2" xfId="29316"/>
    <cellStyle name="Normal 112 3 2 4" xfId="21749"/>
    <cellStyle name="Normal 112 3 3" xfId="6307"/>
    <cellStyle name="Normal 112 3 3 2" xfId="14366"/>
    <cellStyle name="Normal 112 3 3 2 2" xfId="31213"/>
    <cellStyle name="Normal 112 3 3 3" xfId="23646"/>
    <cellStyle name="Normal 112 3 4" xfId="10532"/>
    <cellStyle name="Normal 112 3 4 2" xfId="27432"/>
    <cellStyle name="Normal 112 3 5" xfId="9575"/>
    <cellStyle name="Normal 112 3 6" xfId="19864"/>
    <cellStyle name="Normal 112 4" xfId="3496"/>
    <cellStyle name="Normal 112 4 2" xfId="7279"/>
    <cellStyle name="Normal 112 4 2 2" xfId="15338"/>
    <cellStyle name="Normal 112 4 2 2 2" xfId="32185"/>
    <cellStyle name="Normal 112 4 2 3" xfId="24618"/>
    <cellStyle name="Normal 112 4 3" xfId="11555"/>
    <cellStyle name="Normal 112 4 3 2" xfId="28404"/>
    <cellStyle name="Normal 112 4 4" xfId="20837"/>
    <cellStyle name="Normal 112 5" xfId="5395"/>
    <cellStyle name="Normal 112 5 2" xfId="13454"/>
    <cellStyle name="Normal 112 5 2 2" xfId="30301"/>
    <cellStyle name="Normal 112 5 3" xfId="22734"/>
    <cellStyle name="Normal 112 6" xfId="9558"/>
    <cellStyle name="Normal 112 6 2" xfId="26520"/>
    <cellStyle name="Normal 112 7" xfId="10057"/>
    <cellStyle name="Normal 112 8" xfId="18952"/>
    <cellStyle name="Normal 113" xfId="1405"/>
    <cellStyle name="Normal 113 2" xfId="1899"/>
    <cellStyle name="Normal 113 2 2" xfId="2898"/>
    <cellStyle name="Normal 113 2 2 2" xfId="4860"/>
    <cellStyle name="Normal 113 2 2 2 2" xfId="8643"/>
    <cellStyle name="Normal 113 2 2 2 2 2" xfId="16702"/>
    <cellStyle name="Normal 113 2 2 2 2 2 2" xfId="33549"/>
    <cellStyle name="Normal 113 2 2 2 2 3" xfId="25982"/>
    <cellStyle name="Normal 113 2 2 2 3" xfId="12919"/>
    <cellStyle name="Normal 113 2 2 2 3 2" xfId="29768"/>
    <cellStyle name="Normal 113 2 2 2 4" xfId="22201"/>
    <cellStyle name="Normal 113 2 2 3" xfId="6759"/>
    <cellStyle name="Normal 113 2 2 3 2" xfId="14818"/>
    <cellStyle name="Normal 113 2 2 3 2 2" xfId="31665"/>
    <cellStyle name="Normal 113 2 2 3 3" xfId="24098"/>
    <cellStyle name="Normal 113 2 2 4" xfId="10985"/>
    <cellStyle name="Normal 113 2 2 4 2" xfId="27884"/>
    <cellStyle name="Normal 113 2 2 5" xfId="9062"/>
    <cellStyle name="Normal 113 2 2 6" xfId="20316"/>
    <cellStyle name="Normal 113 2 3" xfId="3948"/>
    <cellStyle name="Normal 113 2 3 2" xfId="7731"/>
    <cellStyle name="Normal 113 2 3 2 2" xfId="15790"/>
    <cellStyle name="Normal 113 2 3 2 2 2" xfId="32637"/>
    <cellStyle name="Normal 113 2 3 2 3" xfId="25070"/>
    <cellStyle name="Normal 113 2 3 3" xfId="12007"/>
    <cellStyle name="Normal 113 2 3 3 2" xfId="28856"/>
    <cellStyle name="Normal 113 2 3 4" xfId="21289"/>
    <cellStyle name="Normal 113 2 4" xfId="5847"/>
    <cellStyle name="Normal 113 2 4 2" xfId="13906"/>
    <cellStyle name="Normal 113 2 4 2 2" xfId="30753"/>
    <cellStyle name="Normal 113 2 4 3" xfId="23186"/>
    <cellStyle name="Normal 113 2 5" xfId="10032"/>
    <cellStyle name="Normal 113 2 5 2" xfId="26972"/>
    <cellStyle name="Normal 113 2 6" xfId="9173"/>
    <cellStyle name="Normal 113 2 7" xfId="19404"/>
    <cellStyle name="Normal 113 3" xfId="2445"/>
    <cellStyle name="Normal 113 3 2" xfId="4409"/>
    <cellStyle name="Normal 113 3 2 2" xfId="8192"/>
    <cellStyle name="Normal 113 3 2 2 2" xfId="16251"/>
    <cellStyle name="Normal 113 3 2 2 2 2" xfId="33098"/>
    <cellStyle name="Normal 113 3 2 2 3" xfId="25531"/>
    <cellStyle name="Normal 113 3 2 3" xfId="12468"/>
    <cellStyle name="Normal 113 3 2 3 2" xfId="29317"/>
    <cellStyle name="Normal 113 3 2 4" xfId="21750"/>
    <cellStyle name="Normal 113 3 3" xfId="6308"/>
    <cellStyle name="Normal 113 3 3 2" xfId="14367"/>
    <cellStyle name="Normal 113 3 3 2 2" xfId="31214"/>
    <cellStyle name="Normal 113 3 3 3" xfId="23647"/>
    <cellStyle name="Normal 113 3 4" xfId="10533"/>
    <cellStyle name="Normal 113 3 4 2" xfId="27433"/>
    <cellStyle name="Normal 113 3 5" xfId="9009"/>
    <cellStyle name="Normal 113 3 6" xfId="19865"/>
    <cellStyle name="Normal 113 4" xfId="3497"/>
    <cellStyle name="Normal 113 4 2" xfId="7280"/>
    <cellStyle name="Normal 113 4 2 2" xfId="15339"/>
    <cellStyle name="Normal 113 4 2 2 2" xfId="32186"/>
    <cellStyle name="Normal 113 4 2 3" xfId="24619"/>
    <cellStyle name="Normal 113 4 3" xfId="11556"/>
    <cellStyle name="Normal 113 4 3 2" xfId="28405"/>
    <cellStyle name="Normal 113 4 4" xfId="20838"/>
    <cellStyle name="Normal 113 5" xfId="5396"/>
    <cellStyle name="Normal 113 5 2" xfId="13455"/>
    <cellStyle name="Normal 113 5 2 2" xfId="30302"/>
    <cellStyle name="Normal 113 5 3" xfId="22735"/>
    <cellStyle name="Normal 113 6" xfId="9559"/>
    <cellStyle name="Normal 113 6 2" xfId="26521"/>
    <cellStyle name="Normal 113 7" xfId="9323"/>
    <cellStyle name="Normal 113 8" xfId="18953"/>
    <cellStyle name="Normal 114" xfId="1406"/>
    <cellStyle name="Normal 114 2" xfId="1900"/>
    <cellStyle name="Normal 114 2 2" xfId="2899"/>
    <cellStyle name="Normal 114 2 2 2" xfId="4861"/>
    <cellStyle name="Normal 114 2 2 2 2" xfId="8644"/>
    <cellStyle name="Normal 114 2 2 2 2 2" xfId="16703"/>
    <cellStyle name="Normal 114 2 2 2 2 2 2" xfId="33550"/>
    <cellStyle name="Normal 114 2 2 2 2 3" xfId="25983"/>
    <cellStyle name="Normal 114 2 2 2 3" xfId="12920"/>
    <cellStyle name="Normal 114 2 2 2 3 2" xfId="29769"/>
    <cellStyle name="Normal 114 2 2 2 4" xfId="22202"/>
    <cellStyle name="Normal 114 2 2 3" xfId="6760"/>
    <cellStyle name="Normal 114 2 2 3 2" xfId="14819"/>
    <cellStyle name="Normal 114 2 2 3 2 2" xfId="31666"/>
    <cellStyle name="Normal 114 2 2 3 3" xfId="24099"/>
    <cellStyle name="Normal 114 2 2 4" xfId="10986"/>
    <cellStyle name="Normal 114 2 2 4 2" xfId="27885"/>
    <cellStyle name="Normal 114 2 2 5" xfId="9063"/>
    <cellStyle name="Normal 114 2 2 6" xfId="20317"/>
    <cellStyle name="Normal 114 2 3" xfId="3949"/>
    <cellStyle name="Normal 114 2 3 2" xfId="7732"/>
    <cellStyle name="Normal 114 2 3 2 2" xfId="15791"/>
    <cellStyle name="Normal 114 2 3 2 2 2" xfId="32638"/>
    <cellStyle name="Normal 114 2 3 2 3" xfId="25071"/>
    <cellStyle name="Normal 114 2 3 3" xfId="12008"/>
    <cellStyle name="Normal 114 2 3 3 2" xfId="28857"/>
    <cellStyle name="Normal 114 2 3 4" xfId="21290"/>
    <cellStyle name="Normal 114 2 4" xfId="5848"/>
    <cellStyle name="Normal 114 2 4 2" xfId="13907"/>
    <cellStyle name="Normal 114 2 4 2 2" xfId="30754"/>
    <cellStyle name="Normal 114 2 4 3" xfId="23187"/>
    <cellStyle name="Normal 114 2 5" xfId="10033"/>
    <cellStyle name="Normal 114 2 5 2" xfId="26973"/>
    <cellStyle name="Normal 114 2 6" xfId="8936"/>
    <cellStyle name="Normal 114 2 7" xfId="19405"/>
    <cellStyle name="Normal 114 3" xfId="2446"/>
    <cellStyle name="Normal 114 3 2" xfId="4410"/>
    <cellStyle name="Normal 114 3 2 2" xfId="8193"/>
    <cellStyle name="Normal 114 3 2 2 2" xfId="16252"/>
    <cellStyle name="Normal 114 3 2 2 2 2" xfId="33099"/>
    <cellStyle name="Normal 114 3 2 2 3" xfId="25532"/>
    <cellStyle name="Normal 114 3 2 3" xfId="12469"/>
    <cellStyle name="Normal 114 3 2 3 2" xfId="29318"/>
    <cellStyle name="Normal 114 3 2 4" xfId="21751"/>
    <cellStyle name="Normal 114 3 3" xfId="6309"/>
    <cellStyle name="Normal 114 3 3 2" xfId="14368"/>
    <cellStyle name="Normal 114 3 3 2 2" xfId="31215"/>
    <cellStyle name="Normal 114 3 3 3" xfId="23648"/>
    <cellStyle name="Normal 114 3 4" xfId="10534"/>
    <cellStyle name="Normal 114 3 4 2" xfId="27434"/>
    <cellStyle name="Normal 114 3 5" xfId="8748"/>
    <cellStyle name="Normal 114 3 6" xfId="19866"/>
    <cellStyle name="Normal 114 4" xfId="3498"/>
    <cellStyle name="Normal 114 4 2" xfId="7281"/>
    <cellStyle name="Normal 114 4 2 2" xfId="15340"/>
    <cellStyle name="Normal 114 4 2 2 2" xfId="32187"/>
    <cellStyle name="Normal 114 4 2 3" xfId="24620"/>
    <cellStyle name="Normal 114 4 3" xfId="11557"/>
    <cellStyle name="Normal 114 4 3 2" xfId="28406"/>
    <cellStyle name="Normal 114 4 4" xfId="20839"/>
    <cellStyle name="Normal 114 5" xfId="5397"/>
    <cellStyle name="Normal 114 5 2" xfId="13456"/>
    <cellStyle name="Normal 114 5 2 2" xfId="30303"/>
    <cellStyle name="Normal 114 5 3" xfId="22736"/>
    <cellStyle name="Normal 114 6" xfId="9560"/>
    <cellStyle name="Normal 114 6 2" xfId="26522"/>
    <cellStyle name="Normal 114 7" xfId="8979"/>
    <cellStyle name="Normal 114 8" xfId="18954"/>
    <cellStyle name="Normal 115" xfId="1407"/>
    <cellStyle name="Normal 115 2" xfId="1901"/>
    <cellStyle name="Normal 115 2 2" xfId="2900"/>
    <cellStyle name="Normal 115 2 2 2" xfId="4862"/>
    <cellStyle name="Normal 115 2 2 2 2" xfId="8645"/>
    <cellStyle name="Normal 115 2 2 2 2 2" xfId="16704"/>
    <cellStyle name="Normal 115 2 2 2 2 2 2" xfId="33551"/>
    <cellStyle name="Normal 115 2 2 2 2 3" xfId="25984"/>
    <cellStyle name="Normal 115 2 2 2 3" xfId="12921"/>
    <cellStyle name="Normal 115 2 2 2 3 2" xfId="29770"/>
    <cellStyle name="Normal 115 2 2 2 4" xfId="22203"/>
    <cellStyle name="Normal 115 2 2 3" xfId="6761"/>
    <cellStyle name="Normal 115 2 2 3 2" xfId="14820"/>
    <cellStyle name="Normal 115 2 2 3 2 2" xfId="31667"/>
    <cellStyle name="Normal 115 2 2 3 3" xfId="24100"/>
    <cellStyle name="Normal 115 2 2 4" xfId="10987"/>
    <cellStyle name="Normal 115 2 2 4 2" xfId="27886"/>
    <cellStyle name="Normal 115 2 2 5" xfId="10056"/>
    <cellStyle name="Normal 115 2 2 6" xfId="20318"/>
    <cellStyle name="Normal 115 2 3" xfId="3950"/>
    <cellStyle name="Normal 115 2 3 2" xfId="7733"/>
    <cellStyle name="Normal 115 2 3 2 2" xfId="15792"/>
    <cellStyle name="Normal 115 2 3 2 2 2" xfId="32639"/>
    <cellStyle name="Normal 115 2 3 2 3" xfId="25072"/>
    <cellStyle name="Normal 115 2 3 3" xfId="12009"/>
    <cellStyle name="Normal 115 2 3 3 2" xfId="28858"/>
    <cellStyle name="Normal 115 2 3 4" xfId="21291"/>
    <cellStyle name="Normal 115 2 4" xfId="5849"/>
    <cellStyle name="Normal 115 2 4 2" xfId="13908"/>
    <cellStyle name="Normal 115 2 4 2 2" xfId="30755"/>
    <cellStyle name="Normal 115 2 4 3" xfId="23188"/>
    <cellStyle name="Normal 115 2 5" xfId="10034"/>
    <cellStyle name="Normal 115 2 5 2" xfId="26974"/>
    <cellStyle name="Normal 115 2 6" xfId="10102"/>
    <cellStyle name="Normal 115 2 7" xfId="19406"/>
    <cellStyle name="Normal 115 3" xfId="2447"/>
    <cellStyle name="Normal 115 3 2" xfId="4411"/>
    <cellStyle name="Normal 115 3 2 2" xfId="8194"/>
    <cellStyle name="Normal 115 3 2 2 2" xfId="16253"/>
    <cellStyle name="Normal 115 3 2 2 2 2" xfId="33100"/>
    <cellStyle name="Normal 115 3 2 2 3" xfId="25533"/>
    <cellStyle name="Normal 115 3 2 3" xfId="12470"/>
    <cellStyle name="Normal 115 3 2 3 2" xfId="29319"/>
    <cellStyle name="Normal 115 3 2 4" xfId="21752"/>
    <cellStyle name="Normal 115 3 3" xfId="6310"/>
    <cellStyle name="Normal 115 3 3 2" xfId="14369"/>
    <cellStyle name="Normal 115 3 3 2 2" xfId="31216"/>
    <cellStyle name="Normal 115 3 3 3" xfId="23649"/>
    <cellStyle name="Normal 115 3 4" xfId="10535"/>
    <cellStyle name="Normal 115 3 4 2" xfId="27435"/>
    <cellStyle name="Normal 115 3 5" xfId="8747"/>
    <cellStyle name="Normal 115 3 6" xfId="19867"/>
    <cellStyle name="Normal 115 4" xfId="3499"/>
    <cellStyle name="Normal 115 4 2" xfId="7282"/>
    <cellStyle name="Normal 115 4 2 2" xfId="15341"/>
    <cellStyle name="Normal 115 4 2 2 2" xfId="32188"/>
    <cellStyle name="Normal 115 4 2 3" xfId="24621"/>
    <cellStyle name="Normal 115 4 3" xfId="11558"/>
    <cellStyle name="Normal 115 4 3 2" xfId="28407"/>
    <cellStyle name="Normal 115 4 4" xfId="20840"/>
    <cellStyle name="Normal 115 5" xfId="5398"/>
    <cellStyle name="Normal 115 5 2" xfId="13457"/>
    <cellStyle name="Normal 115 5 2 2" xfId="30304"/>
    <cellStyle name="Normal 115 5 3" xfId="22737"/>
    <cellStyle name="Normal 115 6" xfId="9561"/>
    <cellStyle name="Normal 115 6 2" xfId="26523"/>
    <cellStyle name="Normal 115 7" xfId="11073"/>
    <cellStyle name="Normal 115 8" xfId="18955"/>
    <cellStyle name="Normal 116" xfId="1408"/>
    <cellStyle name="Normal 116 2" xfId="1902"/>
    <cellStyle name="Normal 116 2 2" xfId="2901"/>
    <cellStyle name="Normal 116 2 2 2" xfId="4863"/>
    <cellStyle name="Normal 116 2 2 2 2" xfId="8646"/>
    <cellStyle name="Normal 116 2 2 2 2 2" xfId="16705"/>
    <cellStyle name="Normal 116 2 2 2 2 2 2" xfId="33552"/>
    <cellStyle name="Normal 116 2 2 2 2 3" xfId="25985"/>
    <cellStyle name="Normal 116 2 2 2 3" xfId="12922"/>
    <cellStyle name="Normal 116 2 2 2 3 2" xfId="29771"/>
    <cellStyle name="Normal 116 2 2 2 4" xfId="22204"/>
    <cellStyle name="Normal 116 2 2 3" xfId="6762"/>
    <cellStyle name="Normal 116 2 2 3 2" xfId="14821"/>
    <cellStyle name="Normal 116 2 2 3 2 2" xfId="31668"/>
    <cellStyle name="Normal 116 2 2 3 3" xfId="24101"/>
    <cellStyle name="Normal 116 2 2 4" xfId="10988"/>
    <cellStyle name="Normal 116 2 2 4 2" xfId="27887"/>
    <cellStyle name="Normal 116 2 2 5" xfId="16801"/>
    <cellStyle name="Normal 116 2 2 6" xfId="20319"/>
    <cellStyle name="Normal 116 2 3" xfId="3951"/>
    <cellStyle name="Normal 116 2 3 2" xfId="7734"/>
    <cellStyle name="Normal 116 2 3 2 2" xfId="15793"/>
    <cellStyle name="Normal 116 2 3 2 2 2" xfId="32640"/>
    <cellStyle name="Normal 116 2 3 2 3" xfId="25073"/>
    <cellStyle name="Normal 116 2 3 3" xfId="12010"/>
    <cellStyle name="Normal 116 2 3 3 2" xfId="28859"/>
    <cellStyle name="Normal 116 2 3 4" xfId="21292"/>
    <cellStyle name="Normal 116 2 4" xfId="5850"/>
    <cellStyle name="Normal 116 2 4 2" xfId="13909"/>
    <cellStyle name="Normal 116 2 4 2 2" xfId="30756"/>
    <cellStyle name="Normal 116 2 4 3" xfId="23189"/>
    <cellStyle name="Normal 116 2 5" xfId="10035"/>
    <cellStyle name="Normal 116 2 5 2" xfId="26975"/>
    <cellStyle name="Normal 116 2 6" xfId="16800"/>
    <cellStyle name="Normal 116 2 7" xfId="19407"/>
    <cellStyle name="Normal 116 3" xfId="2448"/>
    <cellStyle name="Normal 116 3 2" xfId="4412"/>
    <cellStyle name="Normal 116 3 2 2" xfId="8195"/>
    <cellStyle name="Normal 116 3 2 2 2" xfId="16254"/>
    <cellStyle name="Normal 116 3 2 2 2 2" xfId="33101"/>
    <cellStyle name="Normal 116 3 2 2 3" xfId="25534"/>
    <cellStyle name="Normal 116 3 2 3" xfId="12471"/>
    <cellStyle name="Normal 116 3 2 3 2" xfId="29320"/>
    <cellStyle name="Normal 116 3 2 4" xfId="21753"/>
    <cellStyle name="Normal 116 3 3" xfId="6311"/>
    <cellStyle name="Normal 116 3 3 2" xfId="14370"/>
    <cellStyle name="Normal 116 3 3 2 2" xfId="31217"/>
    <cellStyle name="Normal 116 3 3 3" xfId="23650"/>
    <cellStyle name="Normal 116 3 4" xfId="10536"/>
    <cellStyle name="Normal 116 3 4 2" xfId="27436"/>
    <cellStyle name="Normal 116 3 5" xfId="16802"/>
    <cellStyle name="Normal 116 3 6" xfId="19868"/>
    <cellStyle name="Normal 116 4" xfId="3500"/>
    <cellStyle name="Normal 116 4 2" xfId="7283"/>
    <cellStyle name="Normal 116 4 2 2" xfId="15342"/>
    <cellStyle name="Normal 116 4 2 2 2" xfId="32189"/>
    <cellStyle name="Normal 116 4 2 3" xfId="24622"/>
    <cellStyle name="Normal 116 4 3" xfId="11559"/>
    <cellStyle name="Normal 116 4 3 2" xfId="28408"/>
    <cellStyle name="Normal 116 4 4" xfId="20841"/>
    <cellStyle name="Normal 116 5" xfId="5399"/>
    <cellStyle name="Normal 116 5 2" xfId="13458"/>
    <cellStyle name="Normal 116 5 2 2" xfId="30305"/>
    <cellStyle name="Normal 116 5 3" xfId="22738"/>
    <cellStyle name="Normal 116 6" xfId="9562"/>
    <cellStyle name="Normal 116 6 2" xfId="26524"/>
    <cellStyle name="Normal 116 7" xfId="16799"/>
    <cellStyle name="Normal 116 8" xfId="18956"/>
    <cellStyle name="Normal 117" xfId="1409"/>
    <cellStyle name="Normal 117 2" xfId="1903"/>
    <cellStyle name="Normal 117 2 2" xfId="2902"/>
    <cellStyle name="Normal 117 2 2 2" xfId="4864"/>
    <cellStyle name="Normal 117 2 2 2 2" xfId="8647"/>
    <cellStyle name="Normal 117 2 2 2 2 2" xfId="16706"/>
    <cellStyle name="Normal 117 2 2 2 2 2 2" xfId="33553"/>
    <cellStyle name="Normal 117 2 2 2 2 3" xfId="25986"/>
    <cellStyle name="Normal 117 2 2 2 3" xfId="12923"/>
    <cellStyle name="Normal 117 2 2 2 3 2" xfId="29772"/>
    <cellStyle name="Normal 117 2 2 2 4" xfId="22205"/>
    <cellStyle name="Normal 117 2 2 3" xfId="6763"/>
    <cellStyle name="Normal 117 2 2 3 2" xfId="14822"/>
    <cellStyle name="Normal 117 2 2 3 2 2" xfId="31669"/>
    <cellStyle name="Normal 117 2 2 3 3" xfId="24102"/>
    <cellStyle name="Normal 117 2 2 4" xfId="10989"/>
    <cellStyle name="Normal 117 2 2 4 2" xfId="27888"/>
    <cellStyle name="Normal 117 2 2 5" xfId="16805"/>
    <cellStyle name="Normal 117 2 2 6" xfId="20320"/>
    <cellStyle name="Normal 117 2 3" xfId="3952"/>
    <cellStyle name="Normal 117 2 3 2" xfId="7735"/>
    <cellStyle name="Normal 117 2 3 2 2" xfId="15794"/>
    <cellStyle name="Normal 117 2 3 2 2 2" xfId="32641"/>
    <cellStyle name="Normal 117 2 3 2 3" xfId="25074"/>
    <cellStyle name="Normal 117 2 3 3" xfId="12011"/>
    <cellStyle name="Normal 117 2 3 3 2" xfId="28860"/>
    <cellStyle name="Normal 117 2 3 4" xfId="21293"/>
    <cellStyle name="Normal 117 2 4" xfId="5851"/>
    <cellStyle name="Normal 117 2 4 2" xfId="13910"/>
    <cellStyle name="Normal 117 2 4 2 2" xfId="30757"/>
    <cellStyle name="Normal 117 2 4 3" xfId="23190"/>
    <cellStyle name="Normal 117 2 5" xfId="10036"/>
    <cellStyle name="Normal 117 2 5 2" xfId="26976"/>
    <cellStyle name="Normal 117 2 6" xfId="16804"/>
    <cellStyle name="Normal 117 2 7" xfId="19408"/>
    <cellStyle name="Normal 117 3" xfId="2449"/>
    <cellStyle name="Normal 117 3 2" xfId="4413"/>
    <cellStyle name="Normal 117 3 2 2" xfId="8196"/>
    <cellStyle name="Normal 117 3 2 2 2" xfId="16255"/>
    <cellStyle name="Normal 117 3 2 2 2 2" xfId="33102"/>
    <cellStyle name="Normal 117 3 2 2 3" xfId="25535"/>
    <cellStyle name="Normal 117 3 2 3" xfId="12472"/>
    <cellStyle name="Normal 117 3 2 3 2" xfId="29321"/>
    <cellStyle name="Normal 117 3 2 4" xfId="21754"/>
    <cellStyle name="Normal 117 3 3" xfId="6312"/>
    <cellStyle name="Normal 117 3 3 2" xfId="14371"/>
    <cellStyle name="Normal 117 3 3 2 2" xfId="31218"/>
    <cellStyle name="Normal 117 3 3 3" xfId="23651"/>
    <cellStyle name="Normal 117 3 4" xfId="10537"/>
    <cellStyle name="Normal 117 3 4 2" xfId="27437"/>
    <cellStyle name="Normal 117 3 5" xfId="16806"/>
    <cellStyle name="Normal 117 3 6" xfId="19869"/>
    <cellStyle name="Normal 117 4" xfId="3501"/>
    <cellStyle name="Normal 117 4 2" xfId="7284"/>
    <cellStyle name="Normal 117 4 2 2" xfId="15343"/>
    <cellStyle name="Normal 117 4 2 2 2" xfId="32190"/>
    <cellStyle name="Normal 117 4 2 3" xfId="24623"/>
    <cellStyle name="Normal 117 4 3" xfId="11560"/>
    <cellStyle name="Normal 117 4 3 2" xfId="28409"/>
    <cellStyle name="Normal 117 4 4" xfId="20842"/>
    <cellStyle name="Normal 117 5" xfId="5400"/>
    <cellStyle name="Normal 117 5 2" xfId="13459"/>
    <cellStyle name="Normal 117 5 2 2" xfId="30306"/>
    <cellStyle name="Normal 117 5 3" xfId="22739"/>
    <cellStyle name="Normal 117 6" xfId="9563"/>
    <cellStyle name="Normal 117 6 2" xfId="26525"/>
    <cellStyle name="Normal 117 7" xfId="16803"/>
    <cellStyle name="Normal 117 8" xfId="18957"/>
    <cellStyle name="Normal 118" xfId="1410"/>
    <cellStyle name="Normal 118 2" xfId="1904"/>
    <cellStyle name="Normal 118 2 2" xfId="2903"/>
    <cellStyle name="Normal 118 2 2 2" xfId="4865"/>
    <cellStyle name="Normal 118 2 2 2 2" xfId="8648"/>
    <cellStyle name="Normal 118 2 2 2 2 2" xfId="16707"/>
    <cellStyle name="Normal 118 2 2 2 2 2 2" xfId="33554"/>
    <cellStyle name="Normal 118 2 2 2 2 3" xfId="25987"/>
    <cellStyle name="Normal 118 2 2 2 3" xfId="12924"/>
    <cellStyle name="Normal 118 2 2 2 3 2" xfId="29773"/>
    <cellStyle name="Normal 118 2 2 2 4" xfId="22206"/>
    <cellStyle name="Normal 118 2 2 3" xfId="6764"/>
    <cellStyle name="Normal 118 2 2 3 2" xfId="14823"/>
    <cellStyle name="Normal 118 2 2 3 2 2" xfId="31670"/>
    <cellStyle name="Normal 118 2 2 3 3" xfId="24103"/>
    <cellStyle name="Normal 118 2 2 4" xfId="10990"/>
    <cellStyle name="Normal 118 2 2 4 2" xfId="27889"/>
    <cellStyle name="Normal 118 2 2 5" xfId="16809"/>
    <cellStyle name="Normal 118 2 2 6" xfId="20321"/>
    <cellStyle name="Normal 118 2 3" xfId="3953"/>
    <cellStyle name="Normal 118 2 3 2" xfId="7736"/>
    <cellStyle name="Normal 118 2 3 2 2" xfId="15795"/>
    <cellStyle name="Normal 118 2 3 2 2 2" xfId="32642"/>
    <cellStyle name="Normal 118 2 3 2 3" xfId="25075"/>
    <cellStyle name="Normal 118 2 3 3" xfId="12012"/>
    <cellStyle name="Normal 118 2 3 3 2" xfId="28861"/>
    <cellStyle name="Normal 118 2 3 4" xfId="21294"/>
    <cellStyle name="Normal 118 2 4" xfId="5852"/>
    <cellStyle name="Normal 118 2 4 2" xfId="13911"/>
    <cellStyle name="Normal 118 2 4 2 2" xfId="30758"/>
    <cellStyle name="Normal 118 2 4 3" xfId="23191"/>
    <cellStyle name="Normal 118 2 5" xfId="10037"/>
    <cellStyle name="Normal 118 2 5 2" xfId="26977"/>
    <cellStyle name="Normal 118 2 6" xfId="16808"/>
    <cellStyle name="Normal 118 2 7" xfId="19409"/>
    <cellStyle name="Normal 118 3" xfId="2450"/>
    <cellStyle name="Normal 118 3 2" xfId="4414"/>
    <cellStyle name="Normal 118 3 2 2" xfId="8197"/>
    <cellStyle name="Normal 118 3 2 2 2" xfId="16256"/>
    <cellStyle name="Normal 118 3 2 2 2 2" xfId="33103"/>
    <cellStyle name="Normal 118 3 2 2 3" xfId="25536"/>
    <cellStyle name="Normal 118 3 2 3" xfId="12473"/>
    <cellStyle name="Normal 118 3 2 3 2" xfId="29322"/>
    <cellStyle name="Normal 118 3 2 4" xfId="21755"/>
    <cellStyle name="Normal 118 3 3" xfId="6313"/>
    <cellStyle name="Normal 118 3 3 2" xfId="14372"/>
    <cellStyle name="Normal 118 3 3 2 2" xfId="31219"/>
    <cellStyle name="Normal 118 3 3 3" xfId="23652"/>
    <cellStyle name="Normal 118 3 4" xfId="10538"/>
    <cellStyle name="Normal 118 3 4 2" xfId="27438"/>
    <cellStyle name="Normal 118 3 5" xfId="16810"/>
    <cellStyle name="Normal 118 3 6" xfId="19870"/>
    <cellStyle name="Normal 118 4" xfId="3502"/>
    <cellStyle name="Normal 118 4 2" xfId="7285"/>
    <cellStyle name="Normal 118 4 2 2" xfId="15344"/>
    <cellStyle name="Normal 118 4 2 2 2" xfId="32191"/>
    <cellStyle name="Normal 118 4 2 3" xfId="24624"/>
    <cellStyle name="Normal 118 4 3" xfId="11561"/>
    <cellStyle name="Normal 118 4 3 2" xfId="28410"/>
    <cellStyle name="Normal 118 4 4" xfId="20843"/>
    <cellStyle name="Normal 118 5" xfId="5401"/>
    <cellStyle name="Normal 118 5 2" xfId="13460"/>
    <cellStyle name="Normal 118 5 2 2" xfId="30307"/>
    <cellStyle name="Normal 118 5 3" xfId="22740"/>
    <cellStyle name="Normal 118 6" xfId="9564"/>
    <cellStyle name="Normal 118 6 2" xfId="26526"/>
    <cellStyle name="Normal 118 7" xfId="16807"/>
    <cellStyle name="Normal 118 8" xfId="18958"/>
    <cellStyle name="Normal 119" xfId="1411"/>
    <cellStyle name="Normal 119 2" xfId="1905"/>
    <cellStyle name="Normal 119 2 2" xfId="2904"/>
    <cellStyle name="Normal 119 2 2 2" xfId="4866"/>
    <cellStyle name="Normal 119 2 2 2 2" xfId="8649"/>
    <cellStyle name="Normal 119 2 2 2 2 2" xfId="16708"/>
    <cellStyle name="Normal 119 2 2 2 2 2 2" xfId="33555"/>
    <cellStyle name="Normal 119 2 2 2 2 3" xfId="25988"/>
    <cellStyle name="Normal 119 2 2 2 3" xfId="12925"/>
    <cellStyle name="Normal 119 2 2 2 3 2" xfId="29774"/>
    <cellStyle name="Normal 119 2 2 2 4" xfId="22207"/>
    <cellStyle name="Normal 119 2 2 3" xfId="6765"/>
    <cellStyle name="Normal 119 2 2 3 2" xfId="14824"/>
    <cellStyle name="Normal 119 2 2 3 2 2" xfId="31671"/>
    <cellStyle name="Normal 119 2 2 3 3" xfId="24104"/>
    <cellStyle name="Normal 119 2 2 4" xfId="10991"/>
    <cellStyle name="Normal 119 2 2 4 2" xfId="27890"/>
    <cellStyle name="Normal 119 2 2 5" xfId="16813"/>
    <cellStyle name="Normal 119 2 2 6" xfId="20322"/>
    <cellStyle name="Normal 119 2 3" xfId="3954"/>
    <cellStyle name="Normal 119 2 3 2" xfId="7737"/>
    <cellStyle name="Normal 119 2 3 2 2" xfId="15796"/>
    <cellStyle name="Normal 119 2 3 2 2 2" xfId="32643"/>
    <cellStyle name="Normal 119 2 3 2 3" xfId="25076"/>
    <cellStyle name="Normal 119 2 3 3" xfId="12013"/>
    <cellStyle name="Normal 119 2 3 3 2" xfId="28862"/>
    <cellStyle name="Normal 119 2 3 4" xfId="21295"/>
    <cellStyle name="Normal 119 2 4" xfId="5853"/>
    <cellStyle name="Normal 119 2 4 2" xfId="13912"/>
    <cellStyle name="Normal 119 2 4 2 2" xfId="30759"/>
    <cellStyle name="Normal 119 2 4 3" xfId="23192"/>
    <cellStyle name="Normal 119 2 5" xfId="10038"/>
    <cellStyle name="Normal 119 2 5 2" xfId="26978"/>
    <cellStyle name="Normal 119 2 6" xfId="16812"/>
    <cellStyle name="Normal 119 2 7" xfId="19410"/>
    <cellStyle name="Normal 119 3" xfId="2451"/>
    <cellStyle name="Normal 119 3 2" xfId="4415"/>
    <cellStyle name="Normal 119 3 2 2" xfId="8198"/>
    <cellStyle name="Normal 119 3 2 2 2" xfId="16257"/>
    <cellStyle name="Normal 119 3 2 2 2 2" xfId="33104"/>
    <cellStyle name="Normal 119 3 2 2 3" xfId="25537"/>
    <cellStyle name="Normal 119 3 2 3" xfId="12474"/>
    <cellStyle name="Normal 119 3 2 3 2" xfId="29323"/>
    <cellStyle name="Normal 119 3 2 4" xfId="21756"/>
    <cellStyle name="Normal 119 3 3" xfId="6314"/>
    <cellStyle name="Normal 119 3 3 2" xfId="14373"/>
    <cellStyle name="Normal 119 3 3 2 2" xfId="31220"/>
    <cellStyle name="Normal 119 3 3 3" xfId="23653"/>
    <cellStyle name="Normal 119 3 4" xfId="10539"/>
    <cellStyle name="Normal 119 3 4 2" xfId="27439"/>
    <cellStyle name="Normal 119 3 5" xfId="16814"/>
    <cellStyle name="Normal 119 3 6" xfId="19871"/>
    <cellStyle name="Normal 119 4" xfId="3503"/>
    <cellStyle name="Normal 119 4 2" xfId="7286"/>
    <cellStyle name="Normal 119 4 2 2" xfId="15345"/>
    <cellStyle name="Normal 119 4 2 2 2" xfId="32192"/>
    <cellStyle name="Normal 119 4 2 3" xfId="24625"/>
    <cellStyle name="Normal 119 4 3" xfId="11562"/>
    <cellStyle name="Normal 119 4 3 2" xfId="28411"/>
    <cellStyle name="Normal 119 4 4" xfId="20844"/>
    <cellStyle name="Normal 119 5" xfId="5402"/>
    <cellStyle name="Normal 119 5 2" xfId="13461"/>
    <cellStyle name="Normal 119 5 2 2" xfId="30308"/>
    <cellStyle name="Normal 119 5 3" xfId="22741"/>
    <cellStyle name="Normal 119 6" xfId="9565"/>
    <cellStyle name="Normal 119 6 2" xfId="26527"/>
    <cellStyle name="Normal 119 7" xfId="16811"/>
    <cellStyle name="Normal 119 8" xfId="18959"/>
    <cellStyle name="Normal 12" xfId="437"/>
    <cellStyle name="Normal 12 2" xfId="550"/>
    <cellStyle name="Normal 12 2 2" xfId="922"/>
    <cellStyle name="Normal 12 2 3" xfId="16816"/>
    <cellStyle name="Normal 12 2 4" xfId="34038"/>
    <cellStyle name="Normal 12 3" xfId="906"/>
    <cellStyle name="Normal 12 3 2" xfId="16817"/>
    <cellStyle name="Normal 12 3 3" xfId="34039"/>
    <cellStyle name="Normal 12 4" xfId="2985"/>
    <cellStyle name="Normal 12 4 2" xfId="6842"/>
    <cellStyle name="Normal 12 4 2 2" xfId="14901"/>
    <cellStyle name="Normal 12 4 2 2 2" xfId="31748"/>
    <cellStyle name="Normal 12 4 2 3" xfId="24181"/>
    <cellStyle name="Normal 12 4 3" xfId="11070"/>
    <cellStyle name="Normal 12 4 3 2" xfId="27967"/>
    <cellStyle name="Normal 12 4 4" xfId="20399"/>
    <cellStyle name="Normal 12 5" xfId="16815"/>
    <cellStyle name="Normal 12 6" xfId="34040"/>
    <cellStyle name="Normal 12_INFORME" xfId="928"/>
    <cellStyle name="Normal 120" xfId="1412"/>
    <cellStyle name="Normal 120 2" xfId="1906"/>
    <cellStyle name="Normal 120 2 2" xfId="2905"/>
    <cellStyle name="Normal 120 2 2 2" xfId="4867"/>
    <cellStyle name="Normal 120 2 2 2 2" xfId="8650"/>
    <cellStyle name="Normal 120 2 2 2 2 2" xfId="16709"/>
    <cellStyle name="Normal 120 2 2 2 2 2 2" xfId="33556"/>
    <cellStyle name="Normal 120 2 2 2 2 3" xfId="25989"/>
    <cellStyle name="Normal 120 2 2 2 3" xfId="12926"/>
    <cellStyle name="Normal 120 2 2 2 3 2" xfId="29775"/>
    <cellStyle name="Normal 120 2 2 2 4" xfId="22208"/>
    <cellStyle name="Normal 120 2 2 3" xfId="6766"/>
    <cellStyle name="Normal 120 2 2 3 2" xfId="14825"/>
    <cellStyle name="Normal 120 2 2 3 2 2" xfId="31672"/>
    <cellStyle name="Normal 120 2 2 3 3" xfId="24105"/>
    <cellStyle name="Normal 120 2 2 4" xfId="10992"/>
    <cellStyle name="Normal 120 2 2 4 2" xfId="27891"/>
    <cellStyle name="Normal 120 2 2 5" xfId="16820"/>
    <cellStyle name="Normal 120 2 2 6" xfId="20323"/>
    <cellStyle name="Normal 120 2 3" xfId="3955"/>
    <cellStyle name="Normal 120 2 3 2" xfId="7738"/>
    <cellStyle name="Normal 120 2 3 2 2" xfId="15797"/>
    <cellStyle name="Normal 120 2 3 2 2 2" xfId="32644"/>
    <cellStyle name="Normal 120 2 3 2 3" xfId="25077"/>
    <cellStyle name="Normal 120 2 3 3" xfId="12014"/>
    <cellStyle name="Normal 120 2 3 3 2" xfId="28863"/>
    <cellStyle name="Normal 120 2 3 4" xfId="21296"/>
    <cellStyle name="Normal 120 2 4" xfId="5854"/>
    <cellStyle name="Normal 120 2 4 2" xfId="13913"/>
    <cellStyle name="Normal 120 2 4 2 2" xfId="30760"/>
    <cellStyle name="Normal 120 2 4 3" xfId="23193"/>
    <cellStyle name="Normal 120 2 5" xfId="10039"/>
    <cellStyle name="Normal 120 2 5 2" xfId="26979"/>
    <cellStyle name="Normal 120 2 6" xfId="16819"/>
    <cellStyle name="Normal 120 2 7" xfId="19411"/>
    <cellStyle name="Normal 120 3" xfId="2452"/>
    <cellStyle name="Normal 120 3 2" xfId="4416"/>
    <cellStyle name="Normal 120 3 2 2" xfId="8199"/>
    <cellStyle name="Normal 120 3 2 2 2" xfId="16258"/>
    <cellStyle name="Normal 120 3 2 2 2 2" xfId="33105"/>
    <cellStyle name="Normal 120 3 2 2 3" xfId="25538"/>
    <cellStyle name="Normal 120 3 2 3" xfId="12475"/>
    <cellStyle name="Normal 120 3 2 3 2" xfId="29324"/>
    <cellStyle name="Normal 120 3 2 4" xfId="21757"/>
    <cellStyle name="Normal 120 3 3" xfId="6315"/>
    <cellStyle name="Normal 120 3 3 2" xfId="14374"/>
    <cellStyle name="Normal 120 3 3 2 2" xfId="31221"/>
    <cellStyle name="Normal 120 3 3 3" xfId="23654"/>
    <cellStyle name="Normal 120 3 4" xfId="10540"/>
    <cellStyle name="Normal 120 3 4 2" xfId="27440"/>
    <cellStyle name="Normal 120 3 5" xfId="16821"/>
    <cellStyle name="Normal 120 3 6" xfId="19872"/>
    <cellStyle name="Normal 120 4" xfId="3504"/>
    <cellStyle name="Normal 120 4 2" xfId="7287"/>
    <cellStyle name="Normal 120 4 2 2" xfId="15346"/>
    <cellStyle name="Normal 120 4 2 2 2" xfId="32193"/>
    <cellStyle name="Normal 120 4 2 3" xfId="24626"/>
    <cellStyle name="Normal 120 4 3" xfId="11563"/>
    <cellStyle name="Normal 120 4 3 2" xfId="28412"/>
    <cellStyle name="Normal 120 4 4" xfId="20845"/>
    <cellStyle name="Normal 120 5" xfId="5403"/>
    <cellStyle name="Normal 120 5 2" xfId="13462"/>
    <cellStyle name="Normal 120 5 2 2" xfId="30309"/>
    <cellStyle name="Normal 120 5 3" xfId="22742"/>
    <cellStyle name="Normal 120 6" xfId="9566"/>
    <cellStyle name="Normal 120 6 2" xfId="26528"/>
    <cellStyle name="Normal 120 7" xfId="16818"/>
    <cellStyle name="Normal 120 8" xfId="18960"/>
    <cellStyle name="Normal 121" xfId="1413"/>
    <cellStyle name="Normal 121 2" xfId="1907"/>
    <cellStyle name="Normal 121 2 2" xfId="2906"/>
    <cellStyle name="Normal 121 2 2 2" xfId="4868"/>
    <cellStyle name="Normal 121 2 2 2 2" xfId="8651"/>
    <cellStyle name="Normal 121 2 2 2 2 2" xfId="16710"/>
    <cellStyle name="Normal 121 2 2 2 2 2 2" xfId="33557"/>
    <cellStyle name="Normal 121 2 2 2 2 3" xfId="25990"/>
    <cellStyle name="Normal 121 2 2 2 3" xfId="12927"/>
    <cellStyle name="Normal 121 2 2 2 3 2" xfId="29776"/>
    <cellStyle name="Normal 121 2 2 2 4" xfId="22209"/>
    <cellStyle name="Normal 121 2 2 3" xfId="6767"/>
    <cellStyle name="Normal 121 2 2 3 2" xfId="14826"/>
    <cellStyle name="Normal 121 2 2 3 2 2" xfId="31673"/>
    <cellStyle name="Normal 121 2 2 3 3" xfId="24106"/>
    <cellStyle name="Normal 121 2 2 4" xfId="10993"/>
    <cellStyle name="Normal 121 2 2 4 2" xfId="27892"/>
    <cellStyle name="Normal 121 2 2 5" xfId="16824"/>
    <cellStyle name="Normal 121 2 2 6" xfId="20324"/>
    <cellStyle name="Normal 121 2 3" xfId="3956"/>
    <cellStyle name="Normal 121 2 3 2" xfId="7739"/>
    <cellStyle name="Normal 121 2 3 2 2" xfId="15798"/>
    <cellStyle name="Normal 121 2 3 2 2 2" xfId="32645"/>
    <cellStyle name="Normal 121 2 3 2 3" xfId="25078"/>
    <cellStyle name="Normal 121 2 3 3" xfId="12015"/>
    <cellStyle name="Normal 121 2 3 3 2" xfId="28864"/>
    <cellStyle name="Normal 121 2 3 4" xfId="21297"/>
    <cellStyle name="Normal 121 2 4" xfId="5855"/>
    <cellStyle name="Normal 121 2 4 2" xfId="13914"/>
    <cellStyle name="Normal 121 2 4 2 2" xfId="30761"/>
    <cellStyle name="Normal 121 2 4 3" xfId="23194"/>
    <cellStyle name="Normal 121 2 5" xfId="10040"/>
    <cellStyle name="Normal 121 2 5 2" xfId="26980"/>
    <cellStyle name="Normal 121 2 6" xfId="16823"/>
    <cellStyle name="Normal 121 2 7" xfId="19412"/>
    <cellStyle name="Normal 121 3" xfId="2453"/>
    <cellStyle name="Normal 121 3 2" xfId="4417"/>
    <cellStyle name="Normal 121 3 2 2" xfId="8200"/>
    <cellStyle name="Normal 121 3 2 2 2" xfId="16259"/>
    <cellStyle name="Normal 121 3 2 2 2 2" xfId="33106"/>
    <cellStyle name="Normal 121 3 2 2 3" xfId="25539"/>
    <cellStyle name="Normal 121 3 2 3" xfId="12476"/>
    <cellStyle name="Normal 121 3 2 3 2" xfId="29325"/>
    <cellStyle name="Normal 121 3 2 4" xfId="21758"/>
    <cellStyle name="Normal 121 3 3" xfId="6316"/>
    <cellStyle name="Normal 121 3 3 2" xfId="14375"/>
    <cellStyle name="Normal 121 3 3 2 2" xfId="31222"/>
    <cellStyle name="Normal 121 3 3 3" xfId="23655"/>
    <cellStyle name="Normal 121 3 4" xfId="10541"/>
    <cellStyle name="Normal 121 3 4 2" xfId="27441"/>
    <cellStyle name="Normal 121 3 5" xfId="16825"/>
    <cellStyle name="Normal 121 3 6" xfId="19873"/>
    <cellStyle name="Normal 121 4" xfId="3505"/>
    <cellStyle name="Normal 121 4 2" xfId="7288"/>
    <cellStyle name="Normal 121 4 2 2" xfId="15347"/>
    <cellStyle name="Normal 121 4 2 2 2" xfId="32194"/>
    <cellStyle name="Normal 121 4 2 3" xfId="24627"/>
    <cellStyle name="Normal 121 4 3" xfId="11564"/>
    <cellStyle name="Normal 121 4 3 2" xfId="28413"/>
    <cellStyle name="Normal 121 4 4" xfId="20846"/>
    <cellStyle name="Normal 121 5" xfId="5404"/>
    <cellStyle name="Normal 121 5 2" xfId="13463"/>
    <cellStyle name="Normal 121 5 2 2" xfId="30310"/>
    <cellStyle name="Normal 121 5 3" xfId="22743"/>
    <cellStyle name="Normal 121 6" xfId="9567"/>
    <cellStyle name="Normal 121 6 2" xfId="26529"/>
    <cellStyle name="Normal 121 7" xfId="16822"/>
    <cellStyle name="Normal 121 8" xfId="18961"/>
    <cellStyle name="Normal 122" xfId="1414"/>
    <cellStyle name="Normal 122 2" xfId="1908"/>
    <cellStyle name="Normal 122 2 2" xfId="2907"/>
    <cellStyle name="Normal 122 2 2 2" xfId="4869"/>
    <cellStyle name="Normal 122 2 2 2 2" xfId="8652"/>
    <cellStyle name="Normal 122 2 2 2 2 2" xfId="16711"/>
    <cellStyle name="Normal 122 2 2 2 2 2 2" xfId="33558"/>
    <cellStyle name="Normal 122 2 2 2 2 3" xfId="25991"/>
    <cellStyle name="Normal 122 2 2 2 3" xfId="12928"/>
    <cellStyle name="Normal 122 2 2 2 3 2" xfId="29777"/>
    <cellStyle name="Normal 122 2 2 2 4" xfId="22210"/>
    <cellStyle name="Normal 122 2 2 3" xfId="6768"/>
    <cellStyle name="Normal 122 2 2 3 2" xfId="14827"/>
    <cellStyle name="Normal 122 2 2 3 2 2" xfId="31674"/>
    <cellStyle name="Normal 122 2 2 3 3" xfId="24107"/>
    <cellStyle name="Normal 122 2 2 4" xfId="10994"/>
    <cellStyle name="Normal 122 2 2 4 2" xfId="27893"/>
    <cellStyle name="Normal 122 2 2 5" xfId="16828"/>
    <cellStyle name="Normal 122 2 2 6" xfId="20325"/>
    <cellStyle name="Normal 122 2 3" xfId="3957"/>
    <cellStyle name="Normal 122 2 3 2" xfId="7740"/>
    <cellStyle name="Normal 122 2 3 2 2" xfId="15799"/>
    <cellStyle name="Normal 122 2 3 2 2 2" xfId="32646"/>
    <cellStyle name="Normal 122 2 3 2 3" xfId="25079"/>
    <cellStyle name="Normal 122 2 3 3" xfId="12016"/>
    <cellStyle name="Normal 122 2 3 3 2" xfId="28865"/>
    <cellStyle name="Normal 122 2 3 4" xfId="21298"/>
    <cellStyle name="Normal 122 2 4" xfId="5856"/>
    <cellStyle name="Normal 122 2 4 2" xfId="13915"/>
    <cellStyle name="Normal 122 2 4 2 2" xfId="30762"/>
    <cellStyle name="Normal 122 2 4 3" xfId="23195"/>
    <cellStyle name="Normal 122 2 5" xfId="10041"/>
    <cellStyle name="Normal 122 2 5 2" xfId="26981"/>
    <cellStyle name="Normal 122 2 6" xfId="16827"/>
    <cellStyle name="Normal 122 2 7" xfId="19413"/>
    <cellStyle name="Normal 122 3" xfId="2454"/>
    <cellStyle name="Normal 122 3 2" xfId="4418"/>
    <cellStyle name="Normal 122 3 2 2" xfId="8201"/>
    <cellStyle name="Normal 122 3 2 2 2" xfId="16260"/>
    <cellStyle name="Normal 122 3 2 2 2 2" xfId="33107"/>
    <cellStyle name="Normal 122 3 2 2 3" xfId="25540"/>
    <cellStyle name="Normal 122 3 2 3" xfId="12477"/>
    <cellStyle name="Normal 122 3 2 3 2" xfId="29326"/>
    <cellStyle name="Normal 122 3 2 4" xfId="21759"/>
    <cellStyle name="Normal 122 3 3" xfId="6317"/>
    <cellStyle name="Normal 122 3 3 2" xfId="14376"/>
    <cellStyle name="Normal 122 3 3 2 2" xfId="31223"/>
    <cellStyle name="Normal 122 3 3 3" xfId="23656"/>
    <cellStyle name="Normal 122 3 4" xfId="10542"/>
    <cellStyle name="Normal 122 3 4 2" xfId="27442"/>
    <cellStyle name="Normal 122 3 5" xfId="16829"/>
    <cellStyle name="Normal 122 3 6" xfId="19874"/>
    <cellStyle name="Normal 122 4" xfId="3506"/>
    <cellStyle name="Normal 122 4 2" xfId="7289"/>
    <cellStyle name="Normal 122 4 2 2" xfId="15348"/>
    <cellStyle name="Normal 122 4 2 2 2" xfId="32195"/>
    <cellStyle name="Normal 122 4 2 3" xfId="24628"/>
    <cellStyle name="Normal 122 4 3" xfId="11565"/>
    <cellStyle name="Normal 122 4 3 2" xfId="28414"/>
    <cellStyle name="Normal 122 4 4" xfId="20847"/>
    <cellStyle name="Normal 122 5" xfId="5405"/>
    <cellStyle name="Normal 122 5 2" xfId="13464"/>
    <cellStyle name="Normal 122 5 2 2" xfId="30311"/>
    <cellStyle name="Normal 122 5 3" xfId="22744"/>
    <cellStyle name="Normal 122 6" xfId="9568"/>
    <cellStyle name="Normal 122 6 2" xfId="26530"/>
    <cellStyle name="Normal 122 7" xfId="16826"/>
    <cellStyle name="Normal 122 8" xfId="18962"/>
    <cellStyle name="Normal 123" xfId="1415"/>
    <cellStyle name="Normal 123 2" xfId="1909"/>
    <cellStyle name="Normal 123 2 2" xfId="2908"/>
    <cellStyle name="Normal 123 2 2 2" xfId="4870"/>
    <cellStyle name="Normal 123 2 2 2 2" xfId="8653"/>
    <cellStyle name="Normal 123 2 2 2 2 2" xfId="16712"/>
    <cellStyle name="Normal 123 2 2 2 2 2 2" xfId="33559"/>
    <cellStyle name="Normal 123 2 2 2 2 3" xfId="25992"/>
    <cellStyle name="Normal 123 2 2 2 3" xfId="12929"/>
    <cellStyle name="Normal 123 2 2 2 3 2" xfId="29778"/>
    <cellStyle name="Normal 123 2 2 2 4" xfId="22211"/>
    <cellStyle name="Normal 123 2 2 3" xfId="6769"/>
    <cellStyle name="Normal 123 2 2 3 2" xfId="14828"/>
    <cellStyle name="Normal 123 2 2 3 2 2" xfId="31675"/>
    <cellStyle name="Normal 123 2 2 3 3" xfId="24108"/>
    <cellStyle name="Normal 123 2 2 4" xfId="10995"/>
    <cellStyle name="Normal 123 2 2 4 2" xfId="27894"/>
    <cellStyle name="Normal 123 2 2 5" xfId="16832"/>
    <cellStyle name="Normal 123 2 2 6" xfId="20326"/>
    <cellStyle name="Normal 123 2 3" xfId="3958"/>
    <cellStyle name="Normal 123 2 3 2" xfId="7741"/>
    <cellStyle name="Normal 123 2 3 2 2" xfId="15800"/>
    <cellStyle name="Normal 123 2 3 2 2 2" xfId="32647"/>
    <cellStyle name="Normal 123 2 3 2 3" xfId="25080"/>
    <cellStyle name="Normal 123 2 3 3" xfId="12017"/>
    <cellStyle name="Normal 123 2 3 3 2" xfId="28866"/>
    <cellStyle name="Normal 123 2 3 4" xfId="21299"/>
    <cellStyle name="Normal 123 2 4" xfId="5857"/>
    <cellStyle name="Normal 123 2 4 2" xfId="13916"/>
    <cellStyle name="Normal 123 2 4 2 2" xfId="30763"/>
    <cellStyle name="Normal 123 2 4 3" xfId="23196"/>
    <cellStyle name="Normal 123 2 5" xfId="10042"/>
    <cellStyle name="Normal 123 2 5 2" xfId="26982"/>
    <cellStyle name="Normal 123 2 6" xfId="16831"/>
    <cellStyle name="Normal 123 2 7" xfId="19414"/>
    <cellStyle name="Normal 123 3" xfId="2455"/>
    <cellStyle name="Normal 123 3 2" xfId="4419"/>
    <cellStyle name="Normal 123 3 2 2" xfId="8202"/>
    <cellStyle name="Normal 123 3 2 2 2" xfId="16261"/>
    <cellStyle name="Normal 123 3 2 2 2 2" xfId="33108"/>
    <cellStyle name="Normal 123 3 2 2 3" xfId="25541"/>
    <cellStyle name="Normal 123 3 2 3" xfId="12478"/>
    <cellStyle name="Normal 123 3 2 3 2" xfId="29327"/>
    <cellStyle name="Normal 123 3 2 4" xfId="21760"/>
    <cellStyle name="Normal 123 3 3" xfId="6318"/>
    <cellStyle name="Normal 123 3 3 2" xfId="14377"/>
    <cellStyle name="Normal 123 3 3 2 2" xfId="31224"/>
    <cellStyle name="Normal 123 3 3 3" xfId="23657"/>
    <cellStyle name="Normal 123 3 4" xfId="10543"/>
    <cellStyle name="Normal 123 3 4 2" xfId="27443"/>
    <cellStyle name="Normal 123 3 5" xfId="16833"/>
    <cellStyle name="Normal 123 3 6" xfId="19875"/>
    <cellStyle name="Normal 123 4" xfId="3507"/>
    <cellStyle name="Normal 123 4 2" xfId="7290"/>
    <cellStyle name="Normal 123 4 2 2" xfId="15349"/>
    <cellStyle name="Normal 123 4 2 2 2" xfId="32196"/>
    <cellStyle name="Normal 123 4 2 3" xfId="24629"/>
    <cellStyle name="Normal 123 4 3" xfId="11566"/>
    <cellStyle name="Normal 123 4 3 2" xfId="28415"/>
    <cellStyle name="Normal 123 4 4" xfId="20848"/>
    <cellStyle name="Normal 123 5" xfId="5406"/>
    <cellStyle name="Normal 123 5 2" xfId="13465"/>
    <cellStyle name="Normal 123 5 2 2" xfId="30312"/>
    <cellStyle name="Normal 123 5 3" xfId="22745"/>
    <cellStyle name="Normal 123 6" xfId="9569"/>
    <cellStyle name="Normal 123 6 2" xfId="26531"/>
    <cellStyle name="Normal 123 7" xfId="16830"/>
    <cellStyle name="Normal 123 8" xfId="18963"/>
    <cellStyle name="Normal 124" xfId="1416"/>
    <cellStyle name="Normal 124 2" xfId="1910"/>
    <cellStyle name="Normal 124 2 2" xfId="2909"/>
    <cellStyle name="Normal 124 2 2 2" xfId="4871"/>
    <cellStyle name="Normal 124 2 2 2 2" xfId="8654"/>
    <cellStyle name="Normal 124 2 2 2 2 2" xfId="16713"/>
    <cellStyle name="Normal 124 2 2 2 2 2 2" xfId="33560"/>
    <cellStyle name="Normal 124 2 2 2 2 3" xfId="25993"/>
    <cellStyle name="Normal 124 2 2 2 3" xfId="12930"/>
    <cellStyle name="Normal 124 2 2 2 3 2" xfId="29779"/>
    <cellStyle name="Normal 124 2 2 2 4" xfId="22212"/>
    <cellStyle name="Normal 124 2 2 3" xfId="6770"/>
    <cellStyle name="Normal 124 2 2 3 2" xfId="14829"/>
    <cellStyle name="Normal 124 2 2 3 2 2" xfId="31676"/>
    <cellStyle name="Normal 124 2 2 3 3" xfId="24109"/>
    <cellStyle name="Normal 124 2 2 4" xfId="10996"/>
    <cellStyle name="Normal 124 2 2 4 2" xfId="27895"/>
    <cellStyle name="Normal 124 2 2 5" xfId="16836"/>
    <cellStyle name="Normal 124 2 2 6" xfId="20327"/>
    <cellStyle name="Normal 124 2 3" xfId="3959"/>
    <cellStyle name="Normal 124 2 3 2" xfId="7742"/>
    <cellStyle name="Normal 124 2 3 2 2" xfId="15801"/>
    <cellStyle name="Normal 124 2 3 2 2 2" xfId="32648"/>
    <cellStyle name="Normal 124 2 3 2 3" xfId="25081"/>
    <cellStyle name="Normal 124 2 3 3" xfId="12018"/>
    <cellStyle name="Normal 124 2 3 3 2" xfId="28867"/>
    <cellStyle name="Normal 124 2 3 4" xfId="21300"/>
    <cellStyle name="Normal 124 2 4" xfId="5858"/>
    <cellStyle name="Normal 124 2 4 2" xfId="13917"/>
    <cellStyle name="Normal 124 2 4 2 2" xfId="30764"/>
    <cellStyle name="Normal 124 2 4 3" xfId="23197"/>
    <cellStyle name="Normal 124 2 5" xfId="10043"/>
    <cellStyle name="Normal 124 2 5 2" xfId="26983"/>
    <cellStyle name="Normal 124 2 6" xfId="16835"/>
    <cellStyle name="Normal 124 2 7" xfId="19415"/>
    <cellStyle name="Normal 124 3" xfId="2456"/>
    <cellStyle name="Normal 124 3 2" xfId="4420"/>
    <cellStyle name="Normal 124 3 2 2" xfId="8203"/>
    <cellStyle name="Normal 124 3 2 2 2" xfId="16262"/>
    <cellStyle name="Normal 124 3 2 2 2 2" xfId="33109"/>
    <cellStyle name="Normal 124 3 2 2 3" xfId="25542"/>
    <cellStyle name="Normal 124 3 2 3" xfId="12479"/>
    <cellStyle name="Normal 124 3 2 3 2" xfId="29328"/>
    <cellStyle name="Normal 124 3 2 4" xfId="21761"/>
    <cellStyle name="Normal 124 3 3" xfId="6319"/>
    <cellStyle name="Normal 124 3 3 2" xfId="14378"/>
    <cellStyle name="Normal 124 3 3 2 2" xfId="31225"/>
    <cellStyle name="Normal 124 3 3 3" xfId="23658"/>
    <cellStyle name="Normal 124 3 4" xfId="10544"/>
    <cellStyle name="Normal 124 3 4 2" xfId="27444"/>
    <cellStyle name="Normal 124 3 5" xfId="16837"/>
    <cellStyle name="Normal 124 3 6" xfId="19876"/>
    <cellStyle name="Normal 124 4" xfId="3508"/>
    <cellStyle name="Normal 124 4 2" xfId="7291"/>
    <cellStyle name="Normal 124 4 2 2" xfId="15350"/>
    <cellStyle name="Normal 124 4 2 2 2" xfId="32197"/>
    <cellStyle name="Normal 124 4 2 3" xfId="24630"/>
    <cellStyle name="Normal 124 4 3" xfId="11567"/>
    <cellStyle name="Normal 124 4 3 2" xfId="28416"/>
    <cellStyle name="Normal 124 4 4" xfId="20849"/>
    <cellStyle name="Normal 124 5" xfId="5407"/>
    <cellStyle name="Normal 124 5 2" xfId="13466"/>
    <cellStyle name="Normal 124 5 2 2" xfId="30313"/>
    <cellStyle name="Normal 124 5 3" xfId="22746"/>
    <cellStyle name="Normal 124 6" xfId="9570"/>
    <cellStyle name="Normal 124 6 2" xfId="26532"/>
    <cellStyle name="Normal 124 7" xfId="16834"/>
    <cellStyle name="Normal 124 8" xfId="18964"/>
    <cellStyle name="Normal 125" xfId="1417"/>
    <cellStyle name="Normal 125 2" xfId="1911"/>
    <cellStyle name="Normal 125 2 2" xfId="2910"/>
    <cellStyle name="Normal 125 2 2 2" xfId="4872"/>
    <cellStyle name="Normal 125 2 2 2 2" xfId="8655"/>
    <cellStyle name="Normal 125 2 2 2 2 2" xfId="16714"/>
    <cellStyle name="Normal 125 2 2 2 2 2 2" xfId="33561"/>
    <cellStyle name="Normal 125 2 2 2 2 3" xfId="25994"/>
    <cellStyle name="Normal 125 2 2 2 3" xfId="12931"/>
    <cellStyle name="Normal 125 2 2 2 3 2" xfId="29780"/>
    <cellStyle name="Normal 125 2 2 2 4" xfId="22213"/>
    <cellStyle name="Normal 125 2 2 3" xfId="6771"/>
    <cellStyle name="Normal 125 2 2 3 2" xfId="14830"/>
    <cellStyle name="Normal 125 2 2 3 2 2" xfId="31677"/>
    <cellStyle name="Normal 125 2 2 3 3" xfId="24110"/>
    <cellStyle name="Normal 125 2 2 4" xfId="10997"/>
    <cellStyle name="Normal 125 2 2 4 2" xfId="27896"/>
    <cellStyle name="Normal 125 2 2 5" xfId="16840"/>
    <cellStyle name="Normal 125 2 2 6" xfId="20328"/>
    <cellStyle name="Normal 125 2 3" xfId="3960"/>
    <cellStyle name="Normal 125 2 3 2" xfId="7743"/>
    <cellStyle name="Normal 125 2 3 2 2" xfId="15802"/>
    <cellStyle name="Normal 125 2 3 2 2 2" xfId="32649"/>
    <cellStyle name="Normal 125 2 3 2 3" xfId="25082"/>
    <cellStyle name="Normal 125 2 3 3" xfId="12019"/>
    <cellStyle name="Normal 125 2 3 3 2" xfId="28868"/>
    <cellStyle name="Normal 125 2 3 4" xfId="21301"/>
    <cellStyle name="Normal 125 2 4" xfId="5859"/>
    <cellStyle name="Normal 125 2 4 2" xfId="13918"/>
    <cellStyle name="Normal 125 2 4 2 2" xfId="30765"/>
    <cellStyle name="Normal 125 2 4 3" xfId="23198"/>
    <cellStyle name="Normal 125 2 5" xfId="10044"/>
    <cellStyle name="Normal 125 2 5 2" xfId="26984"/>
    <cellStyle name="Normal 125 2 6" xfId="16839"/>
    <cellStyle name="Normal 125 2 7" xfId="19416"/>
    <cellStyle name="Normal 125 3" xfId="2457"/>
    <cellStyle name="Normal 125 3 2" xfId="4421"/>
    <cellStyle name="Normal 125 3 2 2" xfId="8204"/>
    <cellStyle name="Normal 125 3 2 2 2" xfId="16263"/>
    <cellStyle name="Normal 125 3 2 2 2 2" xfId="33110"/>
    <cellStyle name="Normal 125 3 2 2 3" xfId="25543"/>
    <cellStyle name="Normal 125 3 2 3" xfId="12480"/>
    <cellStyle name="Normal 125 3 2 3 2" xfId="29329"/>
    <cellStyle name="Normal 125 3 2 4" xfId="21762"/>
    <cellStyle name="Normal 125 3 3" xfId="6320"/>
    <cellStyle name="Normal 125 3 3 2" xfId="14379"/>
    <cellStyle name="Normal 125 3 3 2 2" xfId="31226"/>
    <cellStyle name="Normal 125 3 3 3" xfId="23659"/>
    <cellStyle name="Normal 125 3 4" xfId="10545"/>
    <cellStyle name="Normal 125 3 4 2" xfId="27445"/>
    <cellStyle name="Normal 125 3 5" xfId="16841"/>
    <cellStyle name="Normal 125 3 6" xfId="19877"/>
    <cellStyle name="Normal 125 4" xfId="3509"/>
    <cellStyle name="Normal 125 4 2" xfId="7292"/>
    <cellStyle name="Normal 125 4 2 2" xfId="15351"/>
    <cellStyle name="Normal 125 4 2 2 2" xfId="32198"/>
    <cellStyle name="Normal 125 4 2 3" xfId="24631"/>
    <cellStyle name="Normal 125 4 3" xfId="11568"/>
    <cellStyle name="Normal 125 4 3 2" xfId="28417"/>
    <cellStyle name="Normal 125 4 4" xfId="20850"/>
    <cellStyle name="Normal 125 5" xfId="5408"/>
    <cellStyle name="Normal 125 5 2" xfId="13467"/>
    <cellStyle name="Normal 125 5 2 2" xfId="30314"/>
    <cellStyle name="Normal 125 5 3" xfId="22747"/>
    <cellStyle name="Normal 125 6" xfId="9571"/>
    <cellStyle name="Normal 125 6 2" xfId="26533"/>
    <cellStyle name="Normal 125 7" xfId="16838"/>
    <cellStyle name="Normal 125 8" xfId="18965"/>
    <cellStyle name="Normal 126" xfId="1418"/>
    <cellStyle name="Normal 126 2" xfId="2458"/>
    <cellStyle name="Normal 126 2 2" xfId="4422"/>
    <cellStyle name="Normal 126 2 2 2" xfId="8205"/>
    <cellStyle name="Normal 126 2 2 2 2" xfId="16264"/>
    <cellStyle name="Normal 126 2 2 2 2 2" xfId="33111"/>
    <cellStyle name="Normal 126 2 2 2 3" xfId="25544"/>
    <cellStyle name="Normal 126 2 2 3" xfId="12481"/>
    <cellStyle name="Normal 126 2 2 3 2" xfId="29330"/>
    <cellStyle name="Normal 126 2 2 4" xfId="21763"/>
    <cellStyle name="Normal 126 2 3" xfId="6321"/>
    <cellStyle name="Normal 126 2 3 2" xfId="14380"/>
    <cellStyle name="Normal 126 2 3 2 2" xfId="31227"/>
    <cellStyle name="Normal 126 2 3 3" xfId="23660"/>
    <cellStyle name="Normal 126 2 4" xfId="10546"/>
    <cellStyle name="Normal 126 2 4 2" xfId="27446"/>
    <cellStyle name="Normal 126 2 5" xfId="16843"/>
    <cellStyle name="Normal 126 2 6" xfId="19878"/>
    <cellStyle name="Normal 126 3" xfId="3510"/>
    <cellStyle name="Normal 126 3 2" xfId="7293"/>
    <cellStyle name="Normal 126 3 2 2" xfId="15352"/>
    <cellStyle name="Normal 126 3 2 2 2" xfId="32199"/>
    <cellStyle name="Normal 126 3 2 3" xfId="24632"/>
    <cellStyle name="Normal 126 3 3" xfId="11569"/>
    <cellStyle name="Normal 126 3 3 2" xfId="28418"/>
    <cellStyle name="Normal 126 3 4" xfId="20851"/>
    <cellStyle name="Normal 126 4" xfId="5409"/>
    <cellStyle name="Normal 126 4 2" xfId="13468"/>
    <cellStyle name="Normal 126 4 2 2" xfId="30315"/>
    <cellStyle name="Normal 126 4 3" xfId="22748"/>
    <cellStyle name="Normal 126 5" xfId="9572"/>
    <cellStyle name="Normal 126 5 2" xfId="26534"/>
    <cellStyle name="Normal 126 6" xfId="16842"/>
    <cellStyle name="Normal 126 7" xfId="18966"/>
    <cellStyle name="Normal 127" xfId="1420"/>
    <cellStyle name="Normal 128" xfId="1419"/>
    <cellStyle name="Normal 128 2" xfId="2459"/>
    <cellStyle name="Normal 128 2 2" xfId="4423"/>
    <cellStyle name="Normal 128 2 2 2" xfId="8206"/>
    <cellStyle name="Normal 128 2 2 2 2" xfId="16265"/>
    <cellStyle name="Normal 128 2 2 2 2 2" xfId="33112"/>
    <cellStyle name="Normal 128 2 2 2 3" xfId="25545"/>
    <cellStyle name="Normal 128 2 2 3" xfId="12482"/>
    <cellStyle name="Normal 128 2 2 3 2" xfId="29331"/>
    <cellStyle name="Normal 128 2 2 4" xfId="21764"/>
    <cellStyle name="Normal 128 2 3" xfId="6322"/>
    <cellStyle name="Normal 128 2 3 2" xfId="14381"/>
    <cellStyle name="Normal 128 2 3 2 2" xfId="31228"/>
    <cellStyle name="Normal 128 2 3 3" xfId="23661"/>
    <cellStyle name="Normal 128 2 4" xfId="10547"/>
    <cellStyle name="Normal 128 2 4 2" xfId="27447"/>
    <cellStyle name="Normal 128 2 5" xfId="16845"/>
    <cellStyle name="Normal 128 2 6" xfId="19879"/>
    <cellStyle name="Normal 128 3" xfId="3511"/>
    <cellStyle name="Normal 128 3 2" xfId="7294"/>
    <cellStyle name="Normal 128 3 2 2" xfId="15353"/>
    <cellStyle name="Normal 128 3 2 2 2" xfId="32200"/>
    <cellStyle name="Normal 128 3 2 3" xfId="24633"/>
    <cellStyle name="Normal 128 3 3" xfId="11570"/>
    <cellStyle name="Normal 128 3 3 2" xfId="28419"/>
    <cellStyle name="Normal 128 3 4" xfId="20852"/>
    <cellStyle name="Normal 128 4" xfId="5410"/>
    <cellStyle name="Normal 128 4 2" xfId="13469"/>
    <cellStyle name="Normal 128 4 2 2" xfId="30316"/>
    <cellStyle name="Normal 128 4 3" xfId="22749"/>
    <cellStyle name="Normal 128 5" xfId="9573"/>
    <cellStyle name="Normal 128 5 2" xfId="26535"/>
    <cellStyle name="Normal 128 6" xfId="16844"/>
    <cellStyle name="Normal 128 7" xfId="18967"/>
    <cellStyle name="Normal 129" xfId="1912"/>
    <cellStyle name="Normal 13" xfId="438"/>
    <cellStyle name="Normal 13 2" xfId="923"/>
    <cellStyle name="Normal 13 3" xfId="907"/>
    <cellStyle name="Normal 13 3 2" xfId="16847"/>
    <cellStyle name="Normal 13 3 3" xfId="34041"/>
    <cellStyle name="Normal 13 4" xfId="16846"/>
    <cellStyle name="Normal 13 5" xfId="18531"/>
    <cellStyle name="Normal 13 6" xfId="34042"/>
    <cellStyle name="Normal 13_INFORME" xfId="929"/>
    <cellStyle name="Normal 130" xfId="1913"/>
    <cellStyle name="Normal 130 2" xfId="2911"/>
    <cellStyle name="Normal 130 2 2" xfId="4873"/>
    <cellStyle name="Normal 130 2 2 2" xfId="8656"/>
    <cellStyle name="Normal 130 2 2 2 2" xfId="16715"/>
    <cellStyle name="Normal 130 2 2 2 2 2" xfId="33562"/>
    <cellStyle name="Normal 130 2 2 2 3" xfId="25995"/>
    <cellStyle name="Normal 130 2 2 3" xfId="12932"/>
    <cellStyle name="Normal 130 2 2 3 2" xfId="29781"/>
    <cellStyle name="Normal 130 2 2 4" xfId="22214"/>
    <cellStyle name="Normal 130 2 3" xfId="6772"/>
    <cellStyle name="Normal 130 2 3 2" xfId="14831"/>
    <cellStyle name="Normal 130 2 3 2 2" xfId="31678"/>
    <cellStyle name="Normal 130 2 3 3" xfId="24111"/>
    <cellStyle name="Normal 130 2 4" xfId="10998"/>
    <cellStyle name="Normal 130 2 4 2" xfId="27897"/>
    <cellStyle name="Normal 130 2 5" xfId="16849"/>
    <cellStyle name="Normal 130 2 6" xfId="20329"/>
    <cellStyle name="Normal 130 3" xfId="3961"/>
    <cellStyle name="Normal 130 3 2" xfId="7744"/>
    <cellStyle name="Normal 130 3 2 2" xfId="15803"/>
    <cellStyle name="Normal 130 3 2 2 2" xfId="32650"/>
    <cellStyle name="Normal 130 3 2 3" xfId="25083"/>
    <cellStyle name="Normal 130 3 3" xfId="12020"/>
    <cellStyle name="Normal 130 3 3 2" xfId="28869"/>
    <cellStyle name="Normal 130 3 4" xfId="21302"/>
    <cellStyle name="Normal 130 4" xfId="5860"/>
    <cellStyle name="Normal 130 4 2" xfId="13919"/>
    <cellStyle name="Normal 130 4 2 2" xfId="30766"/>
    <cellStyle name="Normal 130 4 3" xfId="23199"/>
    <cellStyle name="Normal 130 5" xfId="10045"/>
    <cellStyle name="Normal 130 5 2" xfId="26985"/>
    <cellStyle name="Normal 130 6" xfId="16848"/>
    <cellStyle name="Normal 130 7" xfId="19417"/>
    <cellStyle name="Normal 131" xfId="1914"/>
    <cellStyle name="Normal 131 2" xfId="2912"/>
    <cellStyle name="Normal 131 2 2" xfId="4874"/>
    <cellStyle name="Normal 131 2 2 2" xfId="8657"/>
    <cellStyle name="Normal 131 2 2 2 2" xfId="16716"/>
    <cellStyle name="Normal 131 2 2 2 2 2" xfId="33563"/>
    <cellStyle name="Normal 131 2 2 2 3" xfId="25996"/>
    <cellStyle name="Normal 131 2 2 3" xfId="12933"/>
    <cellStyle name="Normal 131 2 2 3 2" xfId="29782"/>
    <cellStyle name="Normal 131 2 2 4" xfId="22215"/>
    <cellStyle name="Normal 131 2 3" xfId="6773"/>
    <cellStyle name="Normal 131 2 3 2" xfId="14832"/>
    <cellStyle name="Normal 131 2 3 2 2" xfId="31679"/>
    <cellStyle name="Normal 131 2 3 3" xfId="24112"/>
    <cellStyle name="Normal 131 2 4" xfId="10999"/>
    <cellStyle name="Normal 131 2 4 2" xfId="27898"/>
    <cellStyle name="Normal 131 2 5" xfId="16851"/>
    <cellStyle name="Normal 131 2 6" xfId="20330"/>
    <cellStyle name="Normal 131 3" xfId="3962"/>
    <cellStyle name="Normal 131 3 2" xfId="7745"/>
    <cellStyle name="Normal 131 3 2 2" xfId="15804"/>
    <cellStyle name="Normal 131 3 2 2 2" xfId="32651"/>
    <cellStyle name="Normal 131 3 2 3" xfId="25084"/>
    <cellStyle name="Normal 131 3 3" xfId="12021"/>
    <cellStyle name="Normal 131 3 3 2" xfId="28870"/>
    <cellStyle name="Normal 131 3 4" xfId="21303"/>
    <cellStyle name="Normal 131 4" xfId="5861"/>
    <cellStyle name="Normal 131 4 2" xfId="13920"/>
    <cellStyle name="Normal 131 4 2 2" xfId="30767"/>
    <cellStyle name="Normal 131 4 3" xfId="23200"/>
    <cellStyle name="Normal 131 5" xfId="10046"/>
    <cellStyle name="Normal 131 5 2" xfId="26986"/>
    <cellStyle name="Normal 131 6" xfId="16850"/>
    <cellStyle name="Normal 131 7" xfId="19418"/>
    <cellStyle name="Normal 132" xfId="1915"/>
    <cellStyle name="Normal 132 2" xfId="2913"/>
    <cellStyle name="Normal 132 2 2" xfId="4875"/>
    <cellStyle name="Normal 132 2 2 2" xfId="8658"/>
    <cellStyle name="Normal 132 2 2 2 2" xfId="16717"/>
    <cellStyle name="Normal 132 2 2 2 2 2" xfId="33564"/>
    <cellStyle name="Normal 132 2 2 2 3" xfId="25997"/>
    <cellStyle name="Normal 132 2 2 3" xfId="12934"/>
    <cellStyle name="Normal 132 2 2 3 2" xfId="29783"/>
    <cellStyle name="Normal 132 2 2 4" xfId="22216"/>
    <cellStyle name="Normal 132 2 3" xfId="6774"/>
    <cellStyle name="Normal 132 2 3 2" xfId="14833"/>
    <cellStyle name="Normal 132 2 3 2 2" xfId="31680"/>
    <cellStyle name="Normal 132 2 3 3" xfId="24113"/>
    <cellStyle name="Normal 132 2 4" xfId="11000"/>
    <cellStyle name="Normal 132 2 4 2" xfId="27899"/>
    <cellStyle name="Normal 132 2 5" xfId="16853"/>
    <cellStyle name="Normal 132 2 6" xfId="20331"/>
    <cellStyle name="Normal 132 3" xfId="3963"/>
    <cellStyle name="Normal 132 3 2" xfId="7746"/>
    <cellStyle name="Normal 132 3 2 2" xfId="15805"/>
    <cellStyle name="Normal 132 3 2 2 2" xfId="32652"/>
    <cellStyle name="Normal 132 3 2 3" xfId="25085"/>
    <cellStyle name="Normal 132 3 3" xfId="12022"/>
    <cellStyle name="Normal 132 3 3 2" xfId="28871"/>
    <cellStyle name="Normal 132 3 4" xfId="21304"/>
    <cellStyle name="Normal 132 4" xfId="5862"/>
    <cellStyle name="Normal 132 4 2" xfId="13921"/>
    <cellStyle name="Normal 132 4 2 2" xfId="30768"/>
    <cellStyle name="Normal 132 4 3" xfId="23201"/>
    <cellStyle name="Normal 132 5" xfId="10047"/>
    <cellStyle name="Normal 132 5 2" xfId="26987"/>
    <cellStyle name="Normal 132 6" xfId="16852"/>
    <cellStyle name="Normal 132 7" xfId="19419"/>
    <cellStyle name="Normal 133" xfId="1916"/>
    <cellStyle name="Normal 133 2" xfId="2914"/>
    <cellStyle name="Normal 133 2 2" xfId="4876"/>
    <cellStyle name="Normal 133 2 2 2" xfId="8659"/>
    <cellStyle name="Normal 133 2 2 2 2" xfId="16718"/>
    <cellStyle name="Normal 133 2 2 2 2 2" xfId="33565"/>
    <cellStyle name="Normal 133 2 2 2 3" xfId="25998"/>
    <cellStyle name="Normal 133 2 2 3" xfId="12935"/>
    <cellStyle name="Normal 133 2 2 3 2" xfId="29784"/>
    <cellStyle name="Normal 133 2 2 4" xfId="22217"/>
    <cellStyle name="Normal 133 2 3" xfId="6775"/>
    <cellStyle name="Normal 133 2 3 2" xfId="14834"/>
    <cellStyle name="Normal 133 2 3 2 2" xfId="31681"/>
    <cellStyle name="Normal 133 2 3 3" xfId="24114"/>
    <cellStyle name="Normal 133 2 4" xfId="11001"/>
    <cellStyle name="Normal 133 2 4 2" xfId="27900"/>
    <cellStyle name="Normal 133 2 5" xfId="16855"/>
    <cellStyle name="Normal 133 2 6" xfId="20332"/>
    <cellStyle name="Normal 133 3" xfId="3964"/>
    <cellStyle name="Normal 133 3 2" xfId="7747"/>
    <cellStyle name="Normal 133 3 2 2" xfId="15806"/>
    <cellStyle name="Normal 133 3 2 2 2" xfId="32653"/>
    <cellStyle name="Normal 133 3 2 3" xfId="25086"/>
    <cellStyle name="Normal 133 3 3" xfId="12023"/>
    <cellStyle name="Normal 133 3 3 2" xfId="28872"/>
    <cellStyle name="Normal 133 3 4" xfId="21305"/>
    <cellStyle name="Normal 133 4" xfId="5863"/>
    <cellStyle name="Normal 133 4 2" xfId="13922"/>
    <cellStyle name="Normal 133 4 2 2" xfId="30769"/>
    <cellStyle name="Normal 133 4 3" xfId="23202"/>
    <cellStyle name="Normal 133 5" xfId="10048"/>
    <cellStyle name="Normal 133 5 2" xfId="26988"/>
    <cellStyle name="Normal 133 6" xfId="16854"/>
    <cellStyle name="Normal 133 7" xfId="19420"/>
    <cellStyle name="Normal 134" xfId="1917"/>
    <cellStyle name="Normal 134 2" xfId="2915"/>
    <cellStyle name="Normal 134 2 2" xfId="4877"/>
    <cellStyle name="Normal 134 2 2 2" xfId="8660"/>
    <cellStyle name="Normal 134 2 2 2 2" xfId="16719"/>
    <cellStyle name="Normal 134 2 2 2 2 2" xfId="33566"/>
    <cellStyle name="Normal 134 2 2 2 3" xfId="25999"/>
    <cellStyle name="Normal 134 2 2 3" xfId="12936"/>
    <cellStyle name="Normal 134 2 2 3 2" xfId="29785"/>
    <cellStyle name="Normal 134 2 2 4" xfId="22218"/>
    <cellStyle name="Normal 134 2 3" xfId="6776"/>
    <cellStyle name="Normal 134 2 3 2" xfId="14835"/>
    <cellStyle name="Normal 134 2 3 2 2" xfId="31682"/>
    <cellStyle name="Normal 134 2 3 3" xfId="24115"/>
    <cellStyle name="Normal 134 2 4" xfId="11002"/>
    <cellStyle name="Normal 134 2 4 2" xfId="27901"/>
    <cellStyle name="Normal 134 2 5" xfId="16857"/>
    <cellStyle name="Normal 134 2 6" xfId="20333"/>
    <cellStyle name="Normal 134 3" xfId="3965"/>
    <cellStyle name="Normal 134 3 2" xfId="7748"/>
    <cellStyle name="Normal 134 3 2 2" xfId="15807"/>
    <cellStyle name="Normal 134 3 2 2 2" xfId="32654"/>
    <cellStyle name="Normal 134 3 2 3" xfId="25087"/>
    <cellStyle name="Normal 134 3 3" xfId="12024"/>
    <cellStyle name="Normal 134 3 3 2" xfId="28873"/>
    <cellStyle name="Normal 134 3 4" xfId="21306"/>
    <cellStyle name="Normal 134 4" xfId="5864"/>
    <cellStyle name="Normal 134 4 2" xfId="13923"/>
    <cellStyle name="Normal 134 4 2 2" xfId="30770"/>
    <cellStyle name="Normal 134 4 3" xfId="23203"/>
    <cellStyle name="Normal 134 5" xfId="10049"/>
    <cellStyle name="Normal 134 5 2" xfId="26989"/>
    <cellStyle name="Normal 134 6" xfId="16856"/>
    <cellStyle name="Normal 134 7" xfId="19421"/>
    <cellStyle name="Normal 135" xfId="1918"/>
    <cellStyle name="Normal 135 2" xfId="2916"/>
    <cellStyle name="Normal 135 2 2" xfId="4878"/>
    <cellStyle name="Normal 135 2 2 2" xfId="8661"/>
    <cellStyle name="Normal 135 2 2 2 2" xfId="16720"/>
    <cellStyle name="Normal 135 2 2 2 2 2" xfId="33567"/>
    <cellStyle name="Normal 135 2 2 2 3" xfId="26000"/>
    <cellStyle name="Normal 135 2 2 3" xfId="12937"/>
    <cellStyle name="Normal 135 2 2 3 2" xfId="29786"/>
    <cellStyle name="Normal 135 2 2 4" xfId="22219"/>
    <cellStyle name="Normal 135 2 3" xfId="6777"/>
    <cellStyle name="Normal 135 2 3 2" xfId="14836"/>
    <cellStyle name="Normal 135 2 3 2 2" xfId="31683"/>
    <cellStyle name="Normal 135 2 3 3" xfId="24116"/>
    <cellStyle name="Normal 135 2 4" xfId="11003"/>
    <cellStyle name="Normal 135 2 4 2" xfId="27902"/>
    <cellStyle name="Normal 135 2 5" xfId="16859"/>
    <cellStyle name="Normal 135 2 6" xfId="20334"/>
    <cellStyle name="Normal 135 3" xfId="3966"/>
    <cellStyle name="Normal 135 3 2" xfId="7749"/>
    <cellStyle name="Normal 135 3 2 2" xfId="15808"/>
    <cellStyle name="Normal 135 3 2 2 2" xfId="32655"/>
    <cellStyle name="Normal 135 3 2 3" xfId="25088"/>
    <cellStyle name="Normal 135 3 3" xfId="12025"/>
    <cellStyle name="Normal 135 3 3 2" xfId="28874"/>
    <cellStyle name="Normal 135 3 4" xfId="21307"/>
    <cellStyle name="Normal 135 4" xfId="5865"/>
    <cellStyle name="Normal 135 4 2" xfId="13924"/>
    <cellStyle name="Normal 135 4 2 2" xfId="30771"/>
    <cellStyle name="Normal 135 4 3" xfId="23204"/>
    <cellStyle name="Normal 135 5" xfId="10050"/>
    <cellStyle name="Normal 135 5 2" xfId="26990"/>
    <cellStyle name="Normal 135 6" xfId="16858"/>
    <cellStyle name="Normal 135 7" xfId="19422"/>
    <cellStyle name="Normal 136" xfId="1919"/>
    <cellStyle name="Normal 136 2" xfId="2917"/>
    <cellStyle name="Normal 136 2 2" xfId="4879"/>
    <cellStyle name="Normal 136 2 2 2" xfId="8662"/>
    <cellStyle name="Normal 136 2 2 2 2" xfId="16721"/>
    <cellStyle name="Normal 136 2 2 2 2 2" xfId="33568"/>
    <cellStyle name="Normal 136 2 2 2 3" xfId="26001"/>
    <cellStyle name="Normal 136 2 2 3" xfId="12938"/>
    <cellStyle name="Normal 136 2 2 3 2" xfId="29787"/>
    <cellStyle name="Normal 136 2 2 4" xfId="22220"/>
    <cellStyle name="Normal 136 2 3" xfId="6778"/>
    <cellStyle name="Normal 136 2 3 2" xfId="14837"/>
    <cellStyle name="Normal 136 2 3 2 2" xfId="31684"/>
    <cellStyle name="Normal 136 2 3 3" xfId="24117"/>
    <cellStyle name="Normal 136 2 4" xfId="11004"/>
    <cellStyle name="Normal 136 2 4 2" xfId="27903"/>
    <cellStyle name="Normal 136 2 5" xfId="16861"/>
    <cellStyle name="Normal 136 2 6" xfId="20335"/>
    <cellStyle name="Normal 136 3" xfId="3967"/>
    <cellStyle name="Normal 136 3 2" xfId="7750"/>
    <cellStyle name="Normal 136 3 2 2" xfId="15809"/>
    <cellStyle name="Normal 136 3 2 2 2" xfId="32656"/>
    <cellStyle name="Normal 136 3 2 3" xfId="25089"/>
    <cellStyle name="Normal 136 3 3" xfId="12026"/>
    <cellStyle name="Normal 136 3 3 2" xfId="28875"/>
    <cellStyle name="Normal 136 3 4" xfId="21308"/>
    <cellStyle name="Normal 136 4" xfId="5866"/>
    <cellStyle name="Normal 136 4 2" xfId="13925"/>
    <cellStyle name="Normal 136 4 2 2" xfId="30772"/>
    <cellStyle name="Normal 136 4 3" xfId="23205"/>
    <cellStyle name="Normal 136 5" xfId="10051"/>
    <cellStyle name="Normal 136 5 2" xfId="26991"/>
    <cellStyle name="Normal 136 6" xfId="16860"/>
    <cellStyle name="Normal 136 7" xfId="19423"/>
    <cellStyle name="Normal 137" xfId="1920"/>
    <cellStyle name="Normal 137 2" xfId="2918"/>
    <cellStyle name="Normal 137 2 2" xfId="4880"/>
    <cellStyle name="Normal 137 2 2 2" xfId="8663"/>
    <cellStyle name="Normal 137 2 2 2 2" xfId="16722"/>
    <cellStyle name="Normal 137 2 2 2 2 2" xfId="33569"/>
    <cellStyle name="Normal 137 2 2 2 3" xfId="26002"/>
    <cellStyle name="Normal 137 2 2 3" xfId="12939"/>
    <cellStyle name="Normal 137 2 2 3 2" xfId="29788"/>
    <cellStyle name="Normal 137 2 2 4" xfId="22221"/>
    <cellStyle name="Normal 137 2 3" xfId="6779"/>
    <cellStyle name="Normal 137 2 3 2" xfId="14838"/>
    <cellStyle name="Normal 137 2 3 2 2" xfId="31685"/>
    <cellStyle name="Normal 137 2 3 3" xfId="24118"/>
    <cellStyle name="Normal 137 2 4" xfId="11005"/>
    <cellStyle name="Normal 137 2 4 2" xfId="27904"/>
    <cellStyle name="Normal 137 2 5" xfId="16863"/>
    <cellStyle name="Normal 137 2 6" xfId="20336"/>
    <cellStyle name="Normal 137 3" xfId="3968"/>
    <cellStyle name="Normal 137 3 2" xfId="7751"/>
    <cellStyle name="Normal 137 3 2 2" xfId="15810"/>
    <cellStyle name="Normal 137 3 2 2 2" xfId="32657"/>
    <cellStyle name="Normal 137 3 2 3" xfId="25090"/>
    <cellStyle name="Normal 137 3 3" xfId="12027"/>
    <cellStyle name="Normal 137 3 3 2" xfId="28876"/>
    <cellStyle name="Normal 137 3 4" xfId="21309"/>
    <cellStyle name="Normal 137 4" xfId="5867"/>
    <cellStyle name="Normal 137 4 2" xfId="13926"/>
    <cellStyle name="Normal 137 4 2 2" xfId="30773"/>
    <cellStyle name="Normal 137 4 3" xfId="23206"/>
    <cellStyle name="Normal 137 5" xfId="10052"/>
    <cellStyle name="Normal 137 5 2" xfId="26992"/>
    <cellStyle name="Normal 137 6" xfId="16862"/>
    <cellStyle name="Normal 137 7" xfId="19424"/>
    <cellStyle name="Normal 138" xfId="1921"/>
    <cellStyle name="Normal 138 2" xfId="2919"/>
    <cellStyle name="Normal 138 2 2" xfId="4881"/>
    <cellStyle name="Normal 138 2 2 2" xfId="8664"/>
    <cellStyle name="Normal 138 2 2 2 2" xfId="16723"/>
    <cellStyle name="Normal 138 2 2 2 2 2" xfId="33570"/>
    <cellStyle name="Normal 138 2 2 2 3" xfId="26003"/>
    <cellStyle name="Normal 138 2 2 3" xfId="12940"/>
    <cellStyle name="Normal 138 2 2 3 2" xfId="29789"/>
    <cellStyle name="Normal 138 2 2 4" xfId="22222"/>
    <cellStyle name="Normal 138 2 3" xfId="6780"/>
    <cellStyle name="Normal 138 2 3 2" xfId="14839"/>
    <cellStyle name="Normal 138 2 3 2 2" xfId="31686"/>
    <cellStyle name="Normal 138 2 3 3" xfId="24119"/>
    <cellStyle name="Normal 138 2 4" xfId="11006"/>
    <cellStyle name="Normal 138 2 4 2" xfId="27905"/>
    <cellStyle name="Normal 138 2 5" xfId="16865"/>
    <cellStyle name="Normal 138 2 6" xfId="20337"/>
    <cellStyle name="Normal 138 3" xfId="3969"/>
    <cellStyle name="Normal 138 3 2" xfId="7752"/>
    <cellStyle name="Normal 138 3 2 2" xfId="15811"/>
    <cellStyle name="Normal 138 3 2 2 2" xfId="32658"/>
    <cellStyle name="Normal 138 3 2 3" xfId="25091"/>
    <cellStyle name="Normal 138 3 3" xfId="12028"/>
    <cellStyle name="Normal 138 3 3 2" xfId="28877"/>
    <cellStyle name="Normal 138 3 4" xfId="21310"/>
    <cellStyle name="Normal 138 4" xfId="5868"/>
    <cellStyle name="Normal 138 4 2" xfId="13927"/>
    <cellStyle name="Normal 138 4 2 2" xfId="30774"/>
    <cellStyle name="Normal 138 4 3" xfId="23207"/>
    <cellStyle name="Normal 138 5" xfId="10053"/>
    <cellStyle name="Normal 138 5 2" xfId="26993"/>
    <cellStyle name="Normal 138 6" xfId="16864"/>
    <cellStyle name="Normal 138 7" xfId="19425"/>
    <cellStyle name="Normal 139" xfId="1922"/>
    <cellStyle name="Normal 139 2" xfId="2920"/>
    <cellStyle name="Normal 139 2 2" xfId="4882"/>
    <cellStyle name="Normal 139 2 2 2" xfId="8665"/>
    <cellStyle name="Normal 139 2 2 2 2" xfId="16724"/>
    <cellStyle name="Normal 139 2 2 2 2 2" xfId="33571"/>
    <cellStyle name="Normal 139 2 2 2 3" xfId="26004"/>
    <cellStyle name="Normal 139 2 2 3" xfId="12941"/>
    <cellStyle name="Normal 139 2 2 3 2" xfId="29790"/>
    <cellStyle name="Normal 139 2 2 4" xfId="22223"/>
    <cellStyle name="Normal 139 2 3" xfId="6781"/>
    <cellStyle name="Normal 139 2 3 2" xfId="14840"/>
    <cellStyle name="Normal 139 2 3 2 2" xfId="31687"/>
    <cellStyle name="Normal 139 2 3 3" xfId="24120"/>
    <cellStyle name="Normal 139 2 4" xfId="11007"/>
    <cellStyle name="Normal 139 2 4 2" xfId="27906"/>
    <cellStyle name="Normal 139 2 5" xfId="16867"/>
    <cellStyle name="Normal 139 2 6" xfId="20338"/>
    <cellStyle name="Normal 139 3" xfId="3970"/>
    <cellStyle name="Normal 139 3 2" xfId="7753"/>
    <cellStyle name="Normal 139 3 2 2" xfId="15812"/>
    <cellStyle name="Normal 139 3 2 2 2" xfId="32659"/>
    <cellStyle name="Normal 139 3 2 3" xfId="25092"/>
    <cellStyle name="Normal 139 3 3" xfId="12029"/>
    <cellStyle name="Normal 139 3 3 2" xfId="28878"/>
    <cellStyle name="Normal 139 3 4" xfId="21311"/>
    <cellStyle name="Normal 139 4" xfId="5869"/>
    <cellStyle name="Normal 139 4 2" xfId="13928"/>
    <cellStyle name="Normal 139 4 2 2" xfId="30775"/>
    <cellStyle name="Normal 139 4 3" xfId="23208"/>
    <cellStyle name="Normal 139 5" xfId="10054"/>
    <cellStyle name="Normal 139 5 2" xfId="26994"/>
    <cellStyle name="Normal 139 6" xfId="16866"/>
    <cellStyle name="Normal 139 7" xfId="19426"/>
    <cellStyle name="Normal 14" xfId="501"/>
    <cellStyle name="Normal 14 2" xfId="935"/>
    <cellStyle name="Normal 14 2 2" xfId="3115"/>
    <cellStyle name="Normal 14 2 3" xfId="16868"/>
    <cellStyle name="Normal 14 2 4" xfId="34043"/>
    <cellStyle name="Normal 14 3" xfId="18517"/>
    <cellStyle name="Normal 140" xfId="1924"/>
    <cellStyle name="Normal 141" xfId="1923"/>
    <cellStyle name="Normal 141 2" xfId="3971"/>
    <cellStyle name="Normal 141 2 2" xfId="7754"/>
    <cellStyle name="Normal 141 2 2 2" xfId="15813"/>
    <cellStyle name="Normal 141 2 2 2 2" xfId="32660"/>
    <cellStyle name="Normal 141 2 2 3" xfId="25093"/>
    <cellStyle name="Normal 141 2 3" xfId="12030"/>
    <cellStyle name="Normal 141 2 3 2" xfId="28879"/>
    <cellStyle name="Normal 141 2 4" xfId="21312"/>
    <cellStyle name="Normal 141 3" xfId="5870"/>
    <cellStyle name="Normal 141 3 2" xfId="13929"/>
    <cellStyle name="Normal 141 3 2 2" xfId="30776"/>
    <cellStyle name="Normal 141 3 3" xfId="23209"/>
    <cellStyle name="Normal 141 4" xfId="10055"/>
    <cellStyle name="Normal 141 4 2" xfId="26995"/>
    <cellStyle name="Normal 141 5" xfId="16869"/>
    <cellStyle name="Normal 141 6" xfId="19427"/>
    <cellStyle name="Normal 142" xfId="2030"/>
    <cellStyle name="Normal 143" xfId="2921"/>
    <cellStyle name="Normal 144" xfId="2922"/>
    <cellStyle name="Normal 144 2" xfId="16870"/>
    <cellStyle name="Normal 145" xfId="2923"/>
    <cellStyle name="Normal 145 2" xfId="4883"/>
    <cellStyle name="Normal 145 2 2" xfId="8666"/>
    <cellStyle name="Normal 145 2 2 2" xfId="16725"/>
    <cellStyle name="Normal 145 2 2 2 2" xfId="33572"/>
    <cellStyle name="Normal 145 2 2 3" xfId="26005"/>
    <cellStyle name="Normal 145 2 3" xfId="12942"/>
    <cellStyle name="Normal 145 2 3 2" xfId="29791"/>
    <cellStyle name="Normal 145 2 4" xfId="22224"/>
    <cellStyle name="Normal 145 3" xfId="6782"/>
    <cellStyle name="Normal 145 3 2" xfId="14841"/>
    <cellStyle name="Normal 145 3 2 2" xfId="31688"/>
    <cellStyle name="Normal 145 3 3" xfId="24121"/>
    <cellStyle name="Normal 145 4" xfId="11009"/>
    <cellStyle name="Normal 145 4 2" xfId="27907"/>
    <cellStyle name="Normal 145 5" xfId="16871"/>
    <cellStyle name="Normal 145 6" xfId="20339"/>
    <cellStyle name="Normal 146" xfId="2924"/>
    <cellStyle name="Normal 146 2" xfId="4884"/>
    <cellStyle name="Normal 146 2 2" xfId="8667"/>
    <cellStyle name="Normal 146 2 2 2" xfId="16726"/>
    <cellStyle name="Normal 146 2 2 2 2" xfId="33573"/>
    <cellStyle name="Normal 146 2 2 3" xfId="26006"/>
    <cellStyle name="Normal 146 2 3" xfId="12943"/>
    <cellStyle name="Normal 146 2 3 2" xfId="29792"/>
    <cellStyle name="Normal 146 2 4" xfId="22225"/>
    <cellStyle name="Normal 146 3" xfId="6783"/>
    <cellStyle name="Normal 146 3 2" xfId="14842"/>
    <cellStyle name="Normal 146 3 2 2" xfId="31689"/>
    <cellStyle name="Normal 146 3 3" xfId="24122"/>
    <cellStyle name="Normal 146 4" xfId="11010"/>
    <cellStyle name="Normal 146 4 2" xfId="27908"/>
    <cellStyle name="Normal 146 5" xfId="16872"/>
    <cellStyle name="Normal 146 6" xfId="20340"/>
    <cellStyle name="Normal 147" xfId="2925"/>
    <cellStyle name="Normal 147 2" xfId="4885"/>
    <cellStyle name="Normal 147 2 2" xfId="8668"/>
    <cellStyle name="Normal 147 2 2 2" xfId="16727"/>
    <cellStyle name="Normal 147 2 2 2 2" xfId="33574"/>
    <cellStyle name="Normal 147 2 2 3" xfId="26007"/>
    <cellStyle name="Normal 147 2 3" xfId="12944"/>
    <cellStyle name="Normal 147 2 3 2" xfId="29793"/>
    <cellStyle name="Normal 147 2 4" xfId="22226"/>
    <cellStyle name="Normal 147 3" xfId="6784"/>
    <cellStyle name="Normal 147 3 2" xfId="14843"/>
    <cellStyle name="Normal 147 3 2 2" xfId="31690"/>
    <cellStyle name="Normal 147 3 3" xfId="24123"/>
    <cellStyle name="Normal 147 4" xfId="11011"/>
    <cellStyle name="Normal 147 4 2" xfId="27909"/>
    <cellStyle name="Normal 147 5" xfId="16873"/>
    <cellStyle name="Normal 147 6" xfId="20341"/>
    <cellStyle name="Normal 148" xfId="2926"/>
    <cellStyle name="Normal 148 2" xfId="4886"/>
    <cellStyle name="Normal 148 2 2" xfId="8669"/>
    <cellStyle name="Normal 148 2 2 2" xfId="16728"/>
    <cellStyle name="Normal 148 2 2 2 2" xfId="33575"/>
    <cellStyle name="Normal 148 2 2 3" xfId="26008"/>
    <cellStyle name="Normal 148 2 3" xfId="12945"/>
    <cellStyle name="Normal 148 2 3 2" xfId="29794"/>
    <cellStyle name="Normal 148 2 4" xfId="22227"/>
    <cellStyle name="Normal 148 3" xfId="6785"/>
    <cellStyle name="Normal 148 3 2" xfId="14844"/>
    <cellStyle name="Normal 148 3 2 2" xfId="31691"/>
    <cellStyle name="Normal 148 3 3" xfId="24124"/>
    <cellStyle name="Normal 148 4" xfId="11012"/>
    <cellStyle name="Normal 148 4 2" xfId="27910"/>
    <cellStyle name="Normal 148 5" xfId="16874"/>
    <cellStyle name="Normal 148 6" xfId="20342"/>
    <cellStyle name="Normal 149" xfId="2927"/>
    <cellStyle name="Normal 149 2" xfId="4887"/>
    <cellStyle name="Normal 149 2 2" xfId="8670"/>
    <cellStyle name="Normal 149 2 2 2" xfId="16729"/>
    <cellStyle name="Normal 149 2 2 2 2" xfId="33576"/>
    <cellStyle name="Normal 149 2 2 3" xfId="26009"/>
    <cellStyle name="Normal 149 2 3" xfId="12946"/>
    <cellStyle name="Normal 149 2 3 2" xfId="29795"/>
    <cellStyle name="Normal 149 2 4" xfId="22228"/>
    <cellStyle name="Normal 149 3" xfId="6786"/>
    <cellStyle name="Normal 149 3 2" xfId="14845"/>
    <cellStyle name="Normal 149 3 2 2" xfId="31692"/>
    <cellStyle name="Normal 149 3 3" xfId="24125"/>
    <cellStyle name="Normal 149 4" xfId="11013"/>
    <cellStyle name="Normal 149 4 2" xfId="27911"/>
    <cellStyle name="Normal 149 5" xfId="16875"/>
    <cellStyle name="Normal 149 6" xfId="20343"/>
    <cellStyle name="Normal 15" xfId="561"/>
    <cellStyle name="Normal 15 10" xfId="4964"/>
    <cellStyle name="Normal 15 10 2" xfId="13023"/>
    <cellStyle name="Normal 15 10 2 2" xfId="29870"/>
    <cellStyle name="Normal 15 10 3" xfId="22303"/>
    <cellStyle name="Normal 15 11" xfId="8926"/>
    <cellStyle name="Normal 15 11 2" xfId="26089"/>
    <cellStyle name="Normal 15 12" xfId="16876"/>
    <cellStyle name="Normal 15 13" xfId="18519"/>
    <cellStyle name="Normal 15 14" xfId="18598"/>
    <cellStyle name="Normal 15 15" xfId="34044"/>
    <cellStyle name="Normal 15 2" xfId="617"/>
    <cellStyle name="Normal 15 2 10" xfId="16877"/>
    <cellStyle name="Normal 15 2 11" xfId="18533"/>
    <cellStyle name="Normal 15 2 12" xfId="34045"/>
    <cellStyle name="Normal 15 2 2" xfId="735"/>
    <cellStyle name="Normal 15 2 2 10" xfId="18569"/>
    <cellStyle name="Normal 15 2 2 11" xfId="34046"/>
    <cellStyle name="Normal 15 2 2 2" xfId="1069"/>
    <cellStyle name="Normal 15 2 2 2 2" xfId="1330"/>
    <cellStyle name="Normal 15 2 2 2 2 2" xfId="1826"/>
    <cellStyle name="Normal 15 2 2 2 2 2 2" xfId="2825"/>
    <cellStyle name="Normal 15 2 2 2 2 2 2 2" xfId="4787"/>
    <cellStyle name="Normal 15 2 2 2 2 2 2 2 2" xfId="8570"/>
    <cellStyle name="Normal 15 2 2 2 2 2 2 2 2 2" xfId="16629"/>
    <cellStyle name="Normal 15 2 2 2 2 2 2 2 2 2 2" xfId="33476"/>
    <cellStyle name="Normal 15 2 2 2 2 2 2 2 2 3" xfId="25909"/>
    <cellStyle name="Normal 15 2 2 2 2 2 2 2 3" xfId="12846"/>
    <cellStyle name="Normal 15 2 2 2 2 2 2 2 3 2" xfId="29695"/>
    <cellStyle name="Normal 15 2 2 2 2 2 2 2 4" xfId="22128"/>
    <cellStyle name="Normal 15 2 2 2 2 2 2 3" xfId="6686"/>
    <cellStyle name="Normal 15 2 2 2 2 2 2 3 2" xfId="14745"/>
    <cellStyle name="Normal 15 2 2 2 2 2 2 3 2 2" xfId="31592"/>
    <cellStyle name="Normal 15 2 2 2 2 2 2 3 3" xfId="24025"/>
    <cellStyle name="Normal 15 2 2 2 2 2 2 4" xfId="10912"/>
    <cellStyle name="Normal 15 2 2 2 2 2 2 4 2" xfId="27811"/>
    <cellStyle name="Normal 15 2 2 2 2 2 2 5" xfId="16882"/>
    <cellStyle name="Normal 15 2 2 2 2 2 2 6" xfId="20243"/>
    <cellStyle name="Normal 15 2 2 2 2 2 3" xfId="3875"/>
    <cellStyle name="Normal 15 2 2 2 2 2 3 2" xfId="7658"/>
    <cellStyle name="Normal 15 2 2 2 2 2 3 2 2" xfId="15717"/>
    <cellStyle name="Normal 15 2 2 2 2 2 3 2 2 2" xfId="32564"/>
    <cellStyle name="Normal 15 2 2 2 2 2 3 2 3" xfId="24997"/>
    <cellStyle name="Normal 15 2 2 2 2 2 3 3" xfId="11934"/>
    <cellStyle name="Normal 15 2 2 2 2 2 3 3 2" xfId="28783"/>
    <cellStyle name="Normal 15 2 2 2 2 2 3 4" xfId="21216"/>
    <cellStyle name="Normal 15 2 2 2 2 2 4" xfId="5774"/>
    <cellStyle name="Normal 15 2 2 2 2 2 4 2" xfId="13833"/>
    <cellStyle name="Normal 15 2 2 2 2 2 4 2 2" xfId="30680"/>
    <cellStyle name="Normal 15 2 2 2 2 2 4 3" xfId="23113"/>
    <cellStyle name="Normal 15 2 2 2 2 2 5" xfId="9959"/>
    <cellStyle name="Normal 15 2 2 2 2 2 5 2" xfId="26899"/>
    <cellStyle name="Normal 15 2 2 2 2 2 6" xfId="16881"/>
    <cellStyle name="Normal 15 2 2 2 2 2 7" xfId="19331"/>
    <cellStyle name="Normal 15 2 2 2 2 3" xfId="2372"/>
    <cellStyle name="Normal 15 2 2 2 2 3 2" xfId="4336"/>
    <cellStyle name="Normal 15 2 2 2 2 3 2 2" xfId="8119"/>
    <cellStyle name="Normal 15 2 2 2 2 3 2 2 2" xfId="16178"/>
    <cellStyle name="Normal 15 2 2 2 2 3 2 2 2 2" xfId="33025"/>
    <cellStyle name="Normal 15 2 2 2 2 3 2 2 3" xfId="25458"/>
    <cellStyle name="Normal 15 2 2 2 2 3 2 3" xfId="12395"/>
    <cellStyle name="Normal 15 2 2 2 2 3 2 3 2" xfId="29244"/>
    <cellStyle name="Normal 15 2 2 2 2 3 2 4" xfId="21677"/>
    <cellStyle name="Normal 15 2 2 2 2 3 3" xfId="6235"/>
    <cellStyle name="Normal 15 2 2 2 2 3 3 2" xfId="14294"/>
    <cellStyle name="Normal 15 2 2 2 2 3 3 2 2" xfId="31141"/>
    <cellStyle name="Normal 15 2 2 2 2 3 3 3" xfId="23574"/>
    <cellStyle name="Normal 15 2 2 2 2 3 4" xfId="10460"/>
    <cellStyle name="Normal 15 2 2 2 2 3 4 2" xfId="27360"/>
    <cellStyle name="Normal 15 2 2 2 2 3 5" xfId="16883"/>
    <cellStyle name="Normal 15 2 2 2 2 3 6" xfId="19792"/>
    <cellStyle name="Normal 15 2 2 2 2 4" xfId="3424"/>
    <cellStyle name="Normal 15 2 2 2 2 4 2" xfId="7207"/>
    <cellStyle name="Normal 15 2 2 2 2 4 2 2" xfId="15266"/>
    <cellStyle name="Normal 15 2 2 2 2 4 2 2 2" xfId="32113"/>
    <cellStyle name="Normal 15 2 2 2 2 4 2 3" xfId="24546"/>
    <cellStyle name="Normal 15 2 2 2 2 4 3" xfId="11483"/>
    <cellStyle name="Normal 15 2 2 2 2 4 3 2" xfId="28332"/>
    <cellStyle name="Normal 15 2 2 2 2 4 4" xfId="20765"/>
    <cellStyle name="Normal 15 2 2 2 2 5" xfId="5323"/>
    <cellStyle name="Normal 15 2 2 2 2 5 2" xfId="13382"/>
    <cellStyle name="Normal 15 2 2 2 2 5 2 2" xfId="30229"/>
    <cellStyle name="Normal 15 2 2 2 2 5 3" xfId="22662"/>
    <cellStyle name="Normal 15 2 2 2 2 6" xfId="9484"/>
    <cellStyle name="Normal 15 2 2 2 2 6 2" xfId="26448"/>
    <cellStyle name="Normal 15 2 2 2 2 7" xfId="16880"/>
    <cellStyle name="Normal 15 2 2 2 2 8" xfId="18880"/>
    <cellStyle name="Normal 15 2 2 2 3" xfId="1608"/>
    <cellStyle name="Normal 15 2 2 2 3 2" xfId="2607"/>
    <cellStyle name="Normal 15 2 2 2 3 2 2" xfId="4569"/>
    <cellStyle name="Normal 15 2 2 2 3 2 2 2" xfId="8352"/>
    <cellStyle name="Normal 15 2 2 2 3 2 2 2 2" xfId="16411"/>
    <cellStyle name="Normal 15 2 2 2 3 2 2 2 2 2" xfId="33258"/>
    <cellStyle name="Normal 15 2 2 2 3 2 2 2 3" xfId="25691"/>
    <cellStyle name="Normal 15 2 2 2 3 2 2 3" xfId="12628"/>
    <cellStyle name="Normal 15 2 2 2 3 2 2 3 2" xfId="29477"/>
    <cellStyle name="Normal 15 2 2 2 3 2 2 4" xfId="21910"/>
    <cellStyle name="Normal 15 2 2 2 3 2 3" xfId="6468"/>
    <cellStyle name="Normal 15 2 2 2 3 2 3 2" xfId="14527"/>
    <cellStyle name="Normal 15 2 2 2 3 2 3 2 2" xfId="31374"/>
    <cellStyle name="Normal 15 2 2 2 3 2 3 3" xfId="23807"/>
    <cellStyle name="Normal 15 2 2 2 3 2 4" xfId="10694"/>
    <cellStyle name="Normal 15 2 2 2 3 2 4 2" xfId="27593"/>
    <cellStyle name="Normal 15 2 2 2 3 2 5" xfId="16885"/>
    <cellStyle name="Normal 15 2 2 2 3 2 6" xfId="20025"/>
    <cellStyle name="Normal 15 2 2 2 3 3" xfId="3657"/>
    <cellStyle name="Normal 15 2 2 2 3 3 2" xfId="7440"/>
    <cellStyle name="Normal 15 2 2 2 3 3 2 2" xfId="15499"/>
    <cellStyle name="Normal 15 2 2 2 3 3 2 2 2" xfId="32346"/>
    <cellStyle name="Normal 15 2 2 2 3 3 2 3" xfId="24779"/>
    <cellStyle name="Normal 15 2 2 2 3 3 3" xfId="11716"/>
    <cellStyle name="Normal 15 2 2 2 3 3 3 2" xfId="28565"/>
    <cellStyle name="Normal 15 2 2 2 3 3 4" xfId="20998"/>
    <cellStyle name="Normal 15 2 2 2 3 4" xfId="5556"/>
    <cellStyle name="Normal 15 2 2 2 3 4 2" xfId="13615"/>
    <cellStyle name="Normal 15 2 2 2 3 4 2 2" xfId="30462"/>
    <cellStyle name="Normal 15 2 2 2 3 4 3" xfId="22895"/>
    <cellStyle name="Normal 15 2 2 2 3 5" xfId="9741"/>
    <cellStyle name="Normal 15 2 2 2 3 5 2" xfId="26681"/>
    <cellStyle name="Normal 15 2 2 2 3 6" xfId="16884"/>
    <cellStyle name="Normal 15 2 2 2 3 7" xfId="19113"/>
    <cellStyle name="Normal 15 2 2 2 4" xfId="2154"/>
    <cellStyle name="Normal 15 2 2 2 4 2" xfId="4118"/>
    <cellStyle name="Normal 15 2 2 2 4 2 2" xfId="7901"/>
    <cellStyle name="Normal 15 2 2 2 4 2 2 2" xfId="15960"/>
    <cellStyle name="Normal 15 2 2 2 4 2 2 2 2" xfId="32807"/>
    <cellStyle name="Normal 15 2 2 2 4 2 2 3" xfId="25240"/>
    <cellStyle name="Normal 15 2 2 2 4 2 3" xfId="12177"/>
    <cellStyle name="Normal 15 2 2 2 4 2 3 2" xfId="29026"/>
    <cellStyle name="Normal 15 2 2 2 4 2 4" xfId="21459"/>
    <cellStyle name="Normal 15 2 2 2 4 3" xfId="6017"/>
    <cellStyle name="Normal 15 2 2 2 4 3 2" xfId="14076"/>
    <cellStyle name="Normal 15 2 2 2 4 3 2 2" xfId="30923"/>
    <cellStyle name="Normal 15 2 2 2 4 3 3" xfId="23356"/>
    <cellStyle name="Normal 15 2 2 2 4 4" xfId="10242"/>
    <cellStyle name="Normal 15 2 2 2 4 4 2" xfId="27142"/>
    <cellStyle name="Normal 15 2 2 2 4 5" xfId="16886"/>
    <cellStyle name="Normal 15 2 2 2 4 6" xfId="19574"/>
    <cellStyle name="Normal 15 2 2 2 5" xfId="3206"/>
    <cellStyle name="Normal 15 2 2 2 5 2" xfId="6989"/>
    <cellStyle name="Normal 15 2 2 2 5 2 2" xfId="15048"/>
    <cellStyle name="Normal 15 2 2 2 5 2 2 2" xfId="31895"/>
    <cellStyle name="Normal 15 2 2 2 5 2 3" xfId="24328"/>
    <cellStyle name="Normal 15 2 2 2 5 3" xfId="11265"/>
    <cellStyle name="Normal 15 2 2 2 5 3 2" xfId="28114"/>
    <cellStyle name="Normal 15 2 2 2 5 4" xfId="20547"/>
    <cellStyle name="Normal 15 2 2 2 6" xfId="5105"/>
    <cellStyle name="Normal 15 2 2 2 6 2" xfId="13164"/>
    <cellStyle name="Normal 15 2 2 2 6 2 2" xfId="30011"/>
    <cellStyle name="Normal 15 2 2 2 6 3" xfId="22444"/>
    <cellStyle name="Normal 15 2 2 2 7" xfId="9249"/>
    <cellStyle name="Normal 15 2 2 2 7 2" xfId="26230"/>
    <cellStyle name="Normal 15 2 2 2 8" xfId="16879"/>
    <cellStyle name="Normal 15 2 2 2 9" xfId="18662"/>
    <cellStyle name="Normal 15 2 2 3" xfId="1238"/>
    <cellStyle name="Normal 15 2 2 3 2" xfId="1734"/>
    <cellStyle name="Normal 15 2 2 3 2 2" xfId="2733"/>
    <cellStyle name="Normal 15 2 2 3 2 2 2" xfId="4695"/>
    <cellStyle name="Normal 15 2 2 3 2 2 2 2" xfId="8478"/>
    <cellStyle name="Normal 15 2 2 3 2 2 2 2 2" xfId="16537"/>
    <cellStyle name="Normal 15 2 2 3 2 2 2 2 2 2" xfId="33384"/>
    <cellStyle name="Normal 15 2 2 3 2 2 2 2 3" xfId="25817"/>
    <cellStyle name="Normal 15 2 2 3 2 2 2 3" xfId="12754"/>
    <cellStyle name="Normal 15 2 2 3 2 2 2 3 2" xfId="29603"/>
    <cellStyle name="Normal 15 2 2 3 2 2 2 4" xfId="22036"/>
    <cellStyle name="Normal 15 2 2 3 2 2 3" xfId="6594"/>
    <cellStyle name="Normal 15 2 2 3 2 2 3 2" xfId="14653"/>
    <cellStyle name="Normal 15 2 2 3 2 2 3 2 2" xfId="31500"/>
    <cellStyle name="Normal 15 2 2 3 2 2 3 3" xfId="23933"/>
    <cellStyle name="Normal 15 2 2 3 2 2 4" xfId="10820"/>
    <cellStyle name="Normal 15 2 2 3 2 2 4 2" xfId="27719"/>
    <cellStyle name="Normal 15 2 2 3 2 2 5" xfId="16889"/>
    <cellStyle name="Normal 15 2 2 3 2 2 6" xfId="20151"/>
    <cellStyle name="Normal 15 2 2 3 2 3" xfId="3783"/>
    <cellStyle name="Normal 15 2 2 3 2 3 2" xfId="7566"/>
    <cellStyle name="Normal 15 2 2 3 2 3 2 2" xfId="15625"/>
    <cellStyle name="Normal 15 2 2 3 2 3 2 2 2" xfId="32472"/>
    <cellStyle name="Normal 15 2 2 3 2 3 2 3" xfId="24905"/>
    <cellStyle name="Normal 15 2 2 3 2 3 3" xfId="11842"/>
    <cellStyle name="Normal 15 2 2 3 2 3 3 2" xfId="28691"/>
    <cellStyle name="Normal 15 2 2 3 2 3 4" xfId="21124"/>
    <cellStyle name="Normal 15 2 2 3 2 4" xfId="5682"/>
    <cellStyle name="Normal 15 2 2 3 2 4 2" xfId="13741"/>
    <cellStyle name="Normal 15 2 2 3 2 4 2 2" xfId="30588"/>
    <cellStyle name="Normal 15 2 2 3 2 4 3" xfId="23021"/>
    <cellStyle name="Normal 15 2 2 3 2 5" xfId="9867"/>
    <cellStyle name="Normal 15 2 2 3 2 5 2" xfId="26807"/>
    <cellStyle name="Normal 15 2 2 3 2 6" xfId="16888"/>
    <cellStyle name="Normal 15 2 2 3 2 7" xfId="19239"/>
    <cellStyle name="Normal 15 2 2 3 3" xfId="2280"/>
    <cellStyle name="Normal 15 2 2 3 3 2" xfId="4244"/>
    <cellStyle name="Normal 15 2 2 3 3 2 2" xfId="8027"/>
    <cellStyle name="Normal 15 2 2 3 3 2 2 2" xfId="16086"/>
    <cellStyle name="Normal 15 2 2 3 3 2 2 2 2" xfId="32933"/>
    <cellStyle name="Normal 15 2 2 3 3 2 2 3" xfId="25366"/>
    <cellStyle name="Normal 15 2 2 3 3 2 3" xfId="12303"/>
    <cellStyle name="Normal 15 2 2 3 3 2 3 2" xfId="29152"/>
    <cellStyle name="Normal 15 2 2 3 3 2 4" xfId="21585"/>
    <cellStyle name="Normal 15 2 2 3 3 3" xfId="6143"/>
    <cellStyle name="Normal 15 2 2 3 3 3 2" xfId="14202"/>
    <cellStyle name="Normal 15 2 2 3 3 3 2 2" xfId="31049"/>
    <cellStyle name="Normal 15 2 2 3 3 3 3" xfId="23482"/>
    <cellStyle name="Normal 15 2 2 3 3 4" xfId="10368"/>
    <cellStyle name="Normal 15 2 2 3 3 4 2" xfId="27268"/>
    <cellStyle name="Normal 15 2 2 3 3 5" xfId="16890"/>
    <cellStyle name="Normal 15 2 2 3 3 6" xfId="19700"/>
    <cellStyle name="Normal 15 2 2 3 4" xfId="3332"/>
    <cellStyle name="Normal 15 2 2 3 4 2" xfId="7115"/>
    <cellStyle name="Normal 15 2 2 3 4 2 2" xfId="15174"/>
    <cellStyle name="Normal 15 2 2 3 4 2 2 2" xfId="32021"/>
    <cellStyle name="Normal 15 2 2 3 4 2 3" xfId="24454"/>
    <cellStyle name="Normal 15 2 2 3 4 3" xfId="11391"/>
    <cellStyle name="Normal 15 2 2 3 4 3 2" xfId="28240"/>
    <cellStyle name="Normal 15 2 2 3 4 4" xfId="20673"/>
    <cellStyle name="Normal 15 2 2 3 5" xfId="5231"/>
    <cellStyle name="Normal 15 2 2 3 5 2" xfId="13290"/>
    <cellStyle name="Normal 15 2 2 3 5 2 2" xfId="30137"/>
    <cellStyle name="Normal 15 2 2 3 5 3" xfId="22570"/>
    <cellStyle name="Normal 15 2 2 3 6" xfId="9392"/>
    <cellStyle name="Normal 15 2 2 3 6 2" xfId="26356"/>
    <cellStyle name="Normal 15 2 2 3 7" xfId="16887"/>
    <cellStyle name="Normal 15 2 2 3 8" xfId="18788"/>
    <cellStyle name="Normal 15 2 2 4" xfId="1516"/>
    <cellStyle name="Normal 15 2 2 4 2" xfId="2515"/>
    <cellStyle name="Normal 15 2 2 4 2 2" xfId="4477"/>
    <cellStyle name="Normal 15 2 2 4 2 2 2" xfId="8260"/>
    <cellStyle name="Normal 15 2 2 4 2 2 2 2" xfId="16319"/>
    <cellStyle name="Normal 15 2 2 4 2 2 2 2 2" xfId="33166"/>
    <cellStyle name="Normal 15 2 2 4 2 2 2 3" xfId="25599"/>
    <cellStyle name="Normal 15 2 2 4 2 2 3" xfId="12536"/>
    <cellStyle name="Normal 15 2 2 4 2 2 3 2" xfId="29385"/>
    <cellStyle name="Normal 15 2 2 4 2 2 4" xfId="21818"/>
    <cellStyle name="Normal 15 2 2 4 2 3" xfId="6376"/>
    <cellStyle name="Normal 15 2 2 4 2 3 2" xfId="14435"/>
    <cellStyle name="Normal 15 2 2 4 2 3 2 2" xfId="31282"/>
    <cellStyle name="Normal 15 2 2 4 2 3 3" xfId="23715"/>
    <cellStyle name="Normal 15 2 2 4 2 4" xfId="10602"/>
    <cellStyle name="Normal 15 2 2 4 2 4 2" xfId="27501"/>
    <cellStyle name="Normal 15 2 2 4 2 5" xfId="16892"/>
    <cellStyle name="Normal 15 2 2 4 2 6" xfId="19933"/>
    <cellStyle name="Normal 15 2 2 4 3" xfId="3565"/>
    <cellStyle name="Normal 15 2 2 4 3 2" xfId="7348"/>
    <cellStyle name="Normal 15 2 2 4 3 2 2" xfId="15407"/>
    <cellStyle name="Normal 15 2 2 4 3 2 2 2" xfId="32254"/>
    <cellStyle name="Normal 15 2 2 4 3 2 3" xfId="24687"/>
    <cellStyle name="Normal 15 2 2 4 3 3" xfId="11624"/>
    <cellStyle name="Normal 15 2 2 4 3 3 2" xfId="28473"/>
    <cellStyle name="Normal 15 2 2 4 3 4" xfId="20906"/>
    <cellStyle name="Normal 15 2 2 4 4" xfId="5464"/>
    <cellStyle name="Normal 15 2 2 4 4 2" xfId="13523"/>
    <cellStyle name="Normal 15 2 2 4 4 2 2" xfId="30370"/>
    <cellStyle name="Normal 15 2 2 4 4 3" xfId="22803"/>
    <cellStyle name="Normal 15 2 2 4 5" xfId="9649"/>
    <cellStyle name="Normal 15 2 2 4 5 2" xfId="26589"/>
    <cellStyle name="Normal 15 2 2 4 6" xfId="16891"/>
    <cellStyle name="Normal 15 2 2 4 7" xfId="19021"/>
    <cellStyle name="Normal 15 2 2 5" xfId="2045"/>
    <cellStyle name="Normal 15 2 2 5 2" xfId="4026"/>
    <cellStyle name="Normal 15 2 2 5 2 2" xfId="7809"/>
    <cellStyle name="Normal 15 2 2 5 2 2 2" xfId="15868"/>
    <cellStyle name="Normal 15 2 2 5 2 2 2 2" xfId="32715"/>
    <cellStyle name="Normal 15 2 2 5 2 2 3" xfId="25148"/>
    <cellStyle name="Normal 15 2 2 5 2 3" xfId="12085"/>
    <cellStyle name="Normal 15 2 2 5 2 3 2" xfId="28934"/>
    <cellStyle name="Normal 15 2 2 5 2 4" xfId="21367"/>
    <cellStyle name="Normal 15 2 2 5 3" xfId="5925"/>
    <cellStyle name="Normal 15 2 2 5 3 2" xfId="13984"/>
    <cellStyle name="Normal 15 2 2 5 3 2 2" xfId="30831"/>
    <cellStyle name="Normal 15 2 2 5 3 3" xfId="23264"/>
    <cellStyle name="Normal 15 2 2 5 4" xfId="10143"/>
    <cellStyle name="Normal 15 2 2 5 4 2" xfId="27050"/>
    <cellStyle name="Normal 15 2 2 5 5" xfId="16893"/>
    <cellStyle name="Normal 15 2 2 5 6" xfId="19482"/>
    <cellStyle name="Normal 15 2 2 6" xfId="3084"/>
    <cellStyle name="Normal 15 2 2 6 2" xfId="6897"/>
    <cellStyle name="Normal 15 2 2 6 2 2" xfId="14956"/>
    <cellStyle name="Normal 15 2 2 6 2 2 2" xfId="31803"/>
    <cellStyle name="Normal 15 2 2 6 2 3" xfId="24236"/>
    <cellStyle name="Normal 15 2 2 6 3" xfId="11147"/>
    <cellStyle name="Normal 15 2 2 6 3 2" xfId="28022"/>
    <cellStyle name="Normal 15 2 2 6 4" xfId="20455"/>
    <cellStyle name="Normal 15 2 2 7" xfId="5013"/>
    <cellStyle name="Normal 15 2 2 7 2" xfId="13072"/>
    <cellStyle name="Normal 15 2 2 7 2 2" xfId="29919"/>
    <cellStyle name="Normal 15 2 2 7 3" xfId="22352"/>
    <cellStyle name="Normal 15 2 2 8" xfId="9032"/>
    <cellStyle name="Normal 15 2 2 8 2" xfId="26138"/>
    <cellStyle name="Normal 15 2 2 9" xfId="16878"/>
    <cellStyle name="Normal 15 2 3" xfId="1033"/>
    <cellStyle name="Normal 15 2 3 2" xfId="1294"/>
    <cellStyle name="Normal 15 2 3 2 2" xfId="1790"/>
    <cellStyle name="Normal 15 2 3 2 2 2" xfId="2789"/>
    <cellStyle name="Normal 15 2 3 2 2 2 2" xfId="4751"/>
    <cellStyle name="Normal 15 2 3 2 2 2 2 2" xfId="8534"/>
    <cellStyle name="Normal 15 2 3 2 2 2 2 2 2" xfId="16593"/>
    <cellStyle name="Normal 15 2 3 2 2 2 2 2 2 2" xfId="33440"/>
    <cellStyle name="Normal 15 2 3 2 2 2 2 2 3" xfId="25873"/>
    <cellStyle name="Normal 15 2 3 2 2 2 2 3" xfId="12810"/>
    <cellStyle name="Normal 15 2 3 2 2 2 2 3 2" xfId="29659"/>
    <cellStyle name="Normal 15 2 3 2 2 2 2 4" xfId="22092"/>
    <cellStyle name="Normal 15 2 3 2 2 2 3" xfId="6650"/>
    <cellStyle name="Normal 15 2 3 2 2 2 3 2" xfId="14709"/>
    <cellStyle name="Normal 15 2 3 2 2 2 3 2 2" xfId="31556"/>
    <cellStyle name="Normal 15 2 3 2 2 2 3 3" xfId="23989"/>
    <cellStyle name="Normal 15 2 3 2 2 2 4" xfId="10876"/>
    <cellStyle name="Normal 15 2 3 2 2 2 4 2" xfId="27775"/>
    <cellStyle name="Normal 15 2 3 2 2 2 5" xfId="16897"/>
    <cellStyle name="Normal 15 2 3 2 2 2 6" xfId="20207"/>
    <cellStyle name="Normal 15 2 3 2 2 3" xfId="3839"/>
    <cellStyle name="Normal 15 2 3 2 2 3 2" xfId="7622"/>
    <cellStyle name="Normal 15 2 3 2 2 3 2 2" xfId="15681"/>
    <cellStyle name="Normal 15 2 3 2 2 3 2 2 2" xfId="32528"/>
    <cellStyle name="Normal 15 2 3 2 2 3 2 3" xfId="24961"/>
    <cellStyle name="Normal 15 2 3 2 2 3 3" xfId="11898"/>
    <cellStyle name="Normal 15 2 3 2 2 3 3 2" xfId="28747"/>
    <cellStyle name="Normal 15 2 3 2 2 3 4" xfId="21180"/>
    <cellStyle name="Normal 15 2 3 2 2 4" xfId="5738"/>
    <cellStyle name="Normal 15 2 3 2 2 4 2" xfId="13797"/>
    <cellStyle name="Normal 15 2 3 2 2 4 2 2" xfId="30644"/>
    <cellStyle name="Normal 15 2 3 2 2 4 3" xfId="23077"/>
    <cellStyle name="Normal 15 2 3 2 2 5" xfId="9923"/>
    <cellStyle name="Normal 15 2 3 2 2 5 2" xfId="26863"/>
    <cellStyle name="Normal 15 2 3 2 2 6" xfId="16896"/>
    <cellStyle name="Normal 15 2 3 2 2 7" xfId="19295"/>
    <cellStyle name="Normal 15 2 3 2 3" xfId="2336"/>
    <cellStyle name="Normal 15 2 3 2 3 2" xfId="4300"/>
    <cellStyle name="Normal 15 2 3 2 3 2 2" xfId="8083"/>
    <cellStyle name="Normal 15 2 3 2 3 2 2 2" xfId="16142"/>
    <cellStyle name="Normal 15 2 3 2 3 2 2 2 2" xfId="32989"/>
    <cellStyle name="Normal 15 2 3 2 3 2 2 3" xfId="25422"/>
    <cellStyle name="Normal 15 2 3 2 3 2 3" xfId="12359"/>
    <cellStyle name="Normal 15 2 3 2 3 2 3 2" xfId="29208"/>
    <cellStyle name="Normal 15 2 3 2 3 2 4" xfId="21641"/>
    <cellStyle name="Normal 15 2 3 2 3 3" xfId="6199"/>
    <cellStyle name="Normal 15 2 3 2 3 3 2" xfId="14258"/>
    <cellStyle name="Normal 15 2 3 2 3 3 2 2" xfId="31105"/>
    <cellStyle name="Normal 15 2 3 2 3 3 3" xfId="23538"/>
    <cellStyle name="Normal 15 2 3 2 3 4" xfId="10424"/>
    <cellStyle name="Normal 15 2 3 2 3 4 2" xfId="27324"/>
    <cellStyle name="Normal 15 2 3 2 3 5" xfId="16898"/>
    <cellStyle name="Normal 15 2 3 2 3 6" xfId="19756"/>
    <cellStyle name="Normal 15 2 3 2 4" xfId="3388"/>
    <cellStyle name="Normal 15 2 3 2 4 2" xfId="7171"/>
    <cellStyle name="Normal 15 2 3 2 4 2 2" xfId="15230"/>
    <cellStyle name="Normal 15 2 3 2 4 2 2 2" xfId="32077"/>
    <cellStyle name="Normal 15 2 3 2 4 2 3" xfId="24510"/>
    <cellStyle name="Normal 15 2 3 2 4 3" xfId="11447"/>
    <cellStyle name="Normal 15 2 3 2 4 3 2" xfId="28296"/>
    <cellStyle name="Normal 15 2 3 2 4 4" xfId="20729"/>
    <cellStyle name="Normal 15 2 3 2 5" xfId="5287"/>
    <cellStyle name="Normal 15 2 3 2 5 2" xfId="13346"/>
    <cellStyle name="Normal 15 2 3 2 5 2 2" xfId="30193"/>
    <cellStyle name="Normal 15 2 3 2 5 3" xfId="22626"/>
    <cellStyle name="Normal 15 2 3 2 6" xfId="9448"/>
    <cellStyle name="Normal 15 2 3 2 6 2" xfId="26412"/>
    <cellStyle name="Normal 15 2 3 2 7" xfId="16895"/>
    <cellStyle name="Normal 15 2 3 2 8" xfId="18844"/>
    <cellStyle name="Normal 15 2 3 3" xfId="1572"/>
    <cellStyle name="Normal 15 2 3 3 2" xfId="2571"/>
    <cellStyle name="Normal 15 2 3 3 2 2" xfId="4533"/>
    <cellStyle name="Normal 15 2 3 3 2 2 2" xfId="8316"/>
    <cellStyle name="Normal 15 2 3 3 2 2 2 2" xfId="16375"/>
    <cellStyle name="Normal 15 2 3 3 2 2 2 2 2" xfId="33222"/>
    <cellStyle name="Normal 15 2 3 3 2 2 2 3" xfId="25655"/>
    <cellStyle name="Normal 15 2 3 3 2 2 3" xfId="12592"/>
    <cellStyle name="Normal 15 2 3 3 2 2 3 2" xfId="29441"/>
    <cellStyle name="Normal 15 2 3 3 2 2 4" xfId="21874"/>
    <cellStyle name="Normal 15 2 3 3 2 3" xfId="6432"/>
    <cellStyle name="Normal 15 2 3 3 2 3 2" xfId="14491"/>
    <cellStyle name="Normal 15 2 3 3 2 3 2 2" xfId="31338"/>
    <cellStyle name="Normal 15 2 3 3 2 3 3" xfId="23771"/>
    <cellStyle name="Normal 15 2 3 3 2 4" xfId="10658"/>
    <cellStyle name="Normal 15 2 3 3 2 4 2" xfId="27557"/>
    <cellStyle name="Normal 15 2 3 3 2 5" xfId="16900"/>
    <cellStyle name="Normal 15 2 3 3 2 6" xfId="19989"/>
    <cellStyle name="Normal 15 2 3 3 3" xfId="3621"/>
    <cellStyle name="Normal 15 2 3 3 3 2" xfId="7404"/>
    <cellStyle name="Normal 15 2 3 3 3 2 2" xfId="15463"/>
    <cellStyle name="Normal 15 2 3 3 3 2 2 2" xfId="32310"/>
    <cellStyle name="Normal 15 2 3 3 3 2 3" xfId="24743"/>
    <cellStyle name="Normal 15 2 3 3 3 3" xfId="11680"/>
    <cellStyle name="Normal 15 2 3 3 3 3 2" xfId="28529"/>
    <cellStyle name="Normal 15 2 3 3 3 4" xfId="20962"/>
    <cellStyle name="Normal 15 2 3 3 4" xfId="5520"/>
    <cellStyle name="Normal 15 2 3 3 4 2" xfId="13579"/>
    <cellStyle name="Normal 15 2 3 3 4 2 2" xfId="30426"/>
    <cellStyle name="Normal 15 2 3 3 4 3" xfId="22859"/>
    <cellStyle name="Normal 15 2 3 3 5" xfId="9705"/>
    <cellStyle name="Normal 15 2 3 3 5 2" xfId="26645"/>
    <cellStyle name="Normal 15 2 3 3 6" xfId="16899"/>
    <cellStyle name="Normal 15 2 3 3 7" xfId="19077"/>
    <cellStyle name="Normal 15 2 3 4" xfId="2118"/>
    <cellStyle name="Normal 15 2 3 4 2" xfId="4082"/>
    <cellStyle name="Normal 15 2 3 4 2 2" xfId="7865"/>
    <cellStyle name="Normal 15 2 3 4 2 2 2" xfId="15924"/>
    <cellStyle name="Normal 15 2 3 4 2 2 2 2" xfId="32771"/>
    <cellStyle name="Normal 15 2 3 4 2 2 3" xfId="25204"/>
    <cellStyle name="Normal 15 2 3 4 2 3" xfId="12141"/>
    <cellStyle name="Normal 15 2 3 4 2 3 2" xfId="28990"/>
    <cellStyle name="Normal 15 2 3 4 2 4" xfId="21423"/>
    <cellStyle name="Normal 15 2 3 4 3" xfId="5981"/>
    <cellStyle name="Normal 15 2 3 4 3 2" xfId="14040"/>
    <cellStyle name="Normal 15 2 3 4 3 2 2" xfId="30887"/>
    <cellStyle name="Normal 15 2 3 4 3 3" xfId="23320"/>
    <cellStyle name="Normal 15 2 3 4 4" xfId="10206"/>
    <cellStyle name="Normal 15 2 3 4 4 2" xfId="27106"/>
    <cellStyle name="Normal 15 2 3 4 5" xfId="16901"/>
    <cellStyle name="Normal 15 2 3 4 6" xfId="19538"/>
    <cellStyle name="Normal 15 2 3 5" xfId="3170"/>
    <cellStyle name="Normal 15 2 3 5 2" xfId="6953"/>
    <cellStyle name="Normal 15 2 3 5 2 2" xfId="15012"/>
    <cellStyle name="Normal 15 2 3 5 2 2 2" xfId="31859"/>
    <cellStyle name="Normal 15 2 3 5 2 3" xfId="24292"/>
    <cellStyle name="Normal 15 2 3 5 3" xfId="11229"/>
    <cellStyle name="Normal 15 2 3 5 3 2" xfId="28078"/>
    <cellStyle name="Normal 15 2 3 5 4" xfId="20511"/>
    <cellStyle name="Normal 15 2 3 6" xfId="5069"/>
    <cellStyle name="Normal 15 2 3 6 2" xfId="13128"/>
    <cellStyle name="Normal 15 2 3 6 2 2" xfId="29975"/>
    <cellStyle name="Normal 15 2 3 6 3" xfId="22408"/>
    <cellStyle name="Normal 15 2 3 7" xfId="9213"/>
    <cellStyle name="Normal 15 2 3 7 2" xfId="26194"/>
    <cellStyle name="Normal 15 2 3 8" xfId="16894"/>
    <cellStyle name="Normal 15 2 3 9" xfId="18626"/>
    <cellStyle name="Normal 15 2 4" xfId="1202"/>
    <cellStyle name="Normal 15 2 4 2" xfId="1698"/>
    <cellStyle name="Normal 15 2 4 2 2" xfId="2697"/>
    <cellStyle name="Normal 15 2 4 2 2 2" xfId="4659"/>
    <cellStyle name="Normal 15 2 4 2 2 2 2" xfId="8442"/>
    <cellStyle name="Normal 15 2 4 2 2 2 2 2" xfId="16501"/>
    <cellStyle name="Normal 15 2 4 2 2 2 2 2 2" xfId="33348"/>
    <cellStyle name="Normal 15 2 4 2 2 2 2 3" xfId="25781"/>
    <cellStyle name="Normal 15 2 4 2 2 2 3" xfId="12718"/>
    <cellStyle name="Normal 15 2 4 2 2 2 3 2" xfId="29567"/>
    <cellStyle name="Normal 15 2 4 2 2 2 4" xfId="22000"/>
    <cellStyle name="Normal 15 2 4 2 2 3" xfId="6558"/>
    <cellStyle name="Normal 15 2 4 2 2 3 2" xfId="14617"/>
    <cellStyle name="Normal 15 2 4 2 2 3 2 2" xfId="31464"/>
    <cellStyle name="Normal 15 2 4 2 2 3 3" xfId="23897"/>
    <cellStyle name="Normal 15 2 4 2 2 4" xfId="10784"/>
    <cellStyle name="Normal 15 2 4 2 2 4 2" xfId="27683"/>
    <cellStyle name="Normal 15 2 4 2 2 5" xfId="16904"/>
    <cellStyle name="Normal 15 2 4 2 2 6" xfId="20115"/>
    <cellStyle name="Normal 15 2 4 2 3" xfId="3747"/>
    <cellStyle name="Normal 15 2 4 2 3 2" xfId="7530"/>
    <cellStyle name="Normal 15 2 4 2 3 2 2" xfId="15589"/>
    <cellStyle name="Normal 15 2 4 2 3 2 2 2" xfId="32436"/>
    <cellStyle name="Normal 15 2 4 2 3 2 3" xfId="24869"/>
    <cellStyle name="Normal 15 2 4 2 3 3" xfId="11806"/>
    <cellStyle name="Normal 15 2 4 2 3 3 2" xfId="28655"/>
    <cellStyle name="Normal 15 2 4 2 3 4" xfId="21088"/>
    <cellStyle name="Normal 15 2 4 2 4" xfId="5646"/>
    <cellStyle name="Normal 15 2 4 2 4 2" xfId="13705"/>
    <cellStyle name="Normal 15 2 4 2 4 2 2" xfId="30552"/>
    <cellStyle name="Normal 15 2 4 2 4 3" xfId="22985"/>
    <cellStyle name="Normal 15 2 4 2 5" xfId="9831"/>
    <cellStyle name="Normal 15 2 4 2 5 2" xfId="26771"/>
    <cellStyle name="Normal 15 2 4 2 6" xfId="16903"/>
    <cellStyle name="Normal 15 2 4 2 7" xfId="19203"/>
    <cellStyle name="Normal 15 2 4 3" xfId="2244"/>
    <cellStyle name="Normal 15 2 4 3 2" xfId="4208"/>
    <cellStyle name="Normal 15 2 4 3 2 2" xfId="7991"/>
    <cellStyle name="Normal 15 2 4 3 2 2 2" xfId="16050"/>
    <cellStyle name="Normal 15 2 4 3 2 2 2 2" xfId="32897"/>
    <cellStyle name="Normal 15 2 4 3 2 2 3" xfId="25330"/>
    <cellStyle name="Normal 15 2 4 3 2 3" xfId="12267"/>
    <cellStyle name="Normal 15 2 4 3 2 3 2" xfId="29116"/>
    <cellStyle name="Normal 15 2 4 3 2 4" xfId="21549"/>
    <cellStyle name="Normal 15 2 4 3 3" xfId="6107"/>
    <cellStyle name="Normal 15 2 4 3 3 2" xfId="14166"/>
    <cellStyle name="Normal 15 2 4 3 3 2 2" xfId="31013"/>
    <cellStyle name="Normal 15 2 4 3 3 3" xfId="23446"/>
    <cellStyle name="Normal 15 2 4 3 4" xfId="10332"/>
    <cellStyle name="Normal 15 2 4 3 4 2" xfId="27232"/>
    <cellStyle name="Normal 15 2 4 3 5" xfId="16905"/>
    <cellStyle name="Normal 15 2 4 3 6" xfId="19664"/>
    <cellStyle name="Normal 15 2 4 4" xfId="3296"/>
    <cellStyle name="Normal 15 2 4 4 2" xfId="7079"/>
    <cellStyle name="Normal 15 2 4 4 2 2" xfId="15138"/>
    <cellStyle name="Normal 15 2 4 4 2 2 2" xfId="31985"/>
    <cellStyle name="Normal 15 2 4 4 2 3" xfId="24418"/>
    <cellStyle name="Normal 15 2 4 4 3" xfId="11355"/>
    <cellStyle name="Normal 15 2 4 4 3 2" xfId="28204"/>
    <cellStyle name="Normal 15 2 4 4 4" xfId="20637"/>
    <cellStyle name="Normal 15 2 4 5" xfId="5195"/>
    <cellStyle name="Normal 15 2 4 5 2" xfId="13254"/>
    <cellStyle name="Normal 15 2 4 5 2 2" xfId="30101"/>
    <cellStyle name="Normal 15 2 4 5 3" xfId="22534"/>
    <cellStyle name="Normal 15 2 4 6" xfId="9356"/>
    <cellStyle name="Normal 15 2 4 6 2" xfId="26320"/>
    <cellStyle name="Normal 15 2 4 7" xfId="16902"/>
    <cellStyle name="Normal 15 2 4 8" xfId="18752"/>
    <cellStyle name="Normal 15 2 5" xfId="1480"/>
    <cellStyle name="Normal 15 2 5 2" xfId="2479"/>
    <cellStyle name="Normal 15 2 5 2 2" xfId="4441"/>
    <cellStyle name="Normal 15 2 5 2 2 2" xfId="8224"/>
    <cellStyle name="Normal 15 2 5 2 2 2 2" xfId="16283"/>
    <cellStyle name="Normal 15 2 5 2 2 2 2 2" xfId="33130"/>
    <cellStyle name="Normal 15 2 5 2 2 2 3" xfId="25563"/>
    <cellStyle name="Normal 15 2 5 2 2 3" xfId="12500"/>
    <cellStyle name="Normal 15 2 5 2 2 3 2" xfId="29349"/>
    <cellStyle name="Normal 15 2 5 2 2 4" xfId="21782"/>
    <cellStyle name="Normal 15 2 5 2 3" xfId="6340"/>
    <cellStyle name="Normal 15 2 5 2 3 2" xfId="14399"/>
    <cellStyle name="Normal 15 2 5 2 3 2 2" xfId="31246"/>
    <cellStyle name="Normal 15 2 5 2 3 3" xfId="23679"/>
    <cellStyle name="Normal 15 2 5 2 4" xfId="10566"/>
    <cellStyle name="Normal 15 2 5 2 4 2" xfId="27465"/>
    <cellStyle name="Normal 15 2 5 2 5" xfId="16907"/>
    <cellStyle name="Normal 15 2 5 2 6" xfId="19897"/>
    <cellStyle name="Normal 15 2 5 3" xfId="3529"/>
    <cellStyle name="Normal 15 2 5 3 2" xfId="7312"/>
    <cellStyle name="Normal 15 2 5 3 2 2" xfId="15371"/>
    <cellStyle name="Normal 15 2 5 3 2 2 2" xfId="32218"/>
    <cellStyle name="Normal 15 2 5 3 2 3" xfId="24651"/>
    <cellStyle name="Normal 15 2 5 3 3" xfId="11588"/>
    <cellStyle name="Normal 15 2 5 3 3 2" xfId="28437"/>
    <cellStyle name="Normal 15 2 5 3 4" xfId="20870"/>
    <cellStyle name="Normal 15 2 5 4" xfId="5428"/>
    <cellStyle name="Normal 15 2 5 4 2" xfId="13487"/>
    <cellStyle name="Normal 15 2 5 4 2 2" xfId="30334"/>
    <cellStyle name="Normal 15 2 5 4 3" xfId="22767"/>
    <cellStyle name="Normal 15 2 5 5" xfId="9613"/>
    <cellStyle name="Normal 15 2 5 5 2" xfId="26553"/>
    <cellStyle name="Normal 15 2 5 6" xfId="16906"/>
    <cellStyle name="Normal 15 2 5 7" xfId="18985"/>
    <cellStyle name="Normal 15 2 6" xfId="2005"/>
    <cellStyle name="Normal 15 2 6 2" xfId="3990"/>
    <cellStyle name="Normal 15 2 6 2 2" xfId="7773"/>
    <cellStyle name="Normal 15 2 6 2 2 2" xfId="15832"/>
    <cellStyle name="Normal 15 2 6 2 2 2 2" xfId="32679"/>
    <cellStyle name="Normal 15 2 6 2 2 3" xfId="25112"/>
    <cellStyle name="Normal 15 2 6 2 3" xfId="12049"/>
    <cellStyle name="Normal 15 2 6 2 3 2" xfId="28898"/>
    <cellStyle name="Normal 15 2 6 2 4" xfId="21331"/>
    <cellStyle name="Normal 15 2 6 3" xfId="5889"/>
    <cellStyle name="Normal 15 2 6 3 2" xfId="13948"/>
    <cellStyle name="Normal 15 2 6 3 2 2" xfId="30795"/>
    <cellStyle name="Normal 15 2 6 3 3" xfId="23228"/>
    <cellStyle name="Normal 15 2 6 4" xfId="10104"/>
    <cellStyle name="Normal 15 2 6 4 2" xfId="27014"/>
    <cellStyle name="Normal 15 2 6 5" xfId="16908"/>
    <cellStyle name="Normal 15 2 6 6" xfId="19446"/>
    <cellStyle name="Normal 15 2 7" xfId="3048"/>
    <cellStyle name="Normal 15 2 7 2" xfId="6861"/>
    <cellStyle name="Normal 15 2 7 2 2" xfId="14920"/>
    <cellStyle name="Normal 15 2 7 2 2 2" xfId="31767"/>
    <cellStyle name="Normal 15 2 7 2 3" xfId="24200"/>
    <cellStyle name="Normal 15 2 7 3" xfId="11111"/>
    <cellStyle name="Normal 15 2 7 3 2" xfId="27986"/>
    <cellStyle name="Normal 15 2 7 4" xfId="20419"/>
    <cellStyle name="Normal 15 2 8" xfId="4977"/>
    <cellStyle name="Normal 15 2 8 2" xfId="13036"/>
    <cellStyle name="Normal 15 2 8 2 2" xfId="29883"/>
    <cellStyle name="Normal 15 2 8 3" xfId="22316"/>
    <cellStyle name="Normal 15 2 9" xfId="8960"/>
    <cellStyle name="Normal 15 2 9 2" xfId="26102"/>
    <cellStyle name="Normal 15 3" xfId="717"/>
    <cellStyle name="Normal 15 3 10" xfId="18556"/>
    <cellStyle name="Normal 15 3 11" xfId="34047"/>
    <cellStyle name="Normal 15 3 2" xfId="1056"/>
    <cellStyle name="Normal 15 3 2 2" xfId="1317"/>
    <cellStyle name="Normal 15 3 2 2 2" xfId="1813"/>
    <cellStyle name="Normal 15 3 2 2 2 2" xfId="2812"/>
    <cellStyle name="Normal 15 3 2 2 2 2 2" xfId="4774"/>
    <cellStyle name="Normal 15 3 2 2 2 2 2 2" xfId="8557"/>
    <cellStyle name="Normal 15 3 2 2 2 2 2 2 2" xfId="16616"/>
    <cellStyle name="Normal 15 3 2 2 2 2 2 2 2 2" xfId="33463"/>
    <cellStyle name="Normal 15 3 2 2 2 2 2 2 3" xfId="25896"/>
    <cellStyle name="Normal 15 3 2 2 2 2 2 3" xfId="12833"/>
    <cellStyle name="Normal 15 3 2 2 2 2 2 3 2" xfId="29682"/>
    <cellStyle name="Normal 15 3 2 2 2 2 2 4" xfId="22115"/>
    <cellStyle name="Normal 15 3 2 2 2 2 3" xfId="6673"/>
    <cellStyle name="Normal 15 3 2 2 2 2 3 2" xfId="14732"/>
    <cellStyle name="Normal 15 3 2 2 2 2 3 2 2" xfId="31579"/>
    <cellStyle name="Normal 15 3 2 2 2 2 3 3" xfId="24012"/>
    <cellStyle name="Normal 15 3 2 2 2 2 4" xfId="10899"/>
    <cellStyle name="Normal 15 3 2 2 2 2 4 2" xfId="27798"/>
    <cellStyle name="Normal 15 3 2 2 2 2 5" xfId="16913"/>
    <cellStyle name="Normal 15 3 2 2 2 2 6" xfId="20230"/>
    <cellStyle name="Normal 15 3 2 2 2 3" xfId="3862"/>
    <cellStyle name="Normal 15 3 2 2 2 3 2" xfId="7645"/>
    <cellStyle name="Normal 15 3 2 2 2 3 2 2" xfId="15704"/>
    <cellStyle name="Normal 15 3 2 2 2 3 2 2 2" xfId="32551"/>
    <cellStyle name="Normal 15 3 2 2 2 3 2 3" xfId="24984"/>
    <cellStyle name="Normal 15 3 2 2 2 3 3" xfId="11921"/>
    <cellStyle name="Normal 15 3 2 2 2 3 3 2" xfId="28770"/>
    <cellStyle name="Normal 15 3 2 2 2 3 4" xfId="21203"/>
    <cellStyle name="Normal 15 3 2 2 2 4" xfId="5761"/>
    <cellStyle name="Normal 15 3 2 2 2 4 2" xfId="13820"/>
    <cellStyle name="Normal 15 3 2 2 2 4 2 2" xfId="30667"/>
    <cellStyle name="Normal 15 3 2 2 2 4 3" xfId="23100"/>
    <cellStyle name="Normal 15 3 2 2 2 5" xfId="9946"/>
    <cellStyle name="Normal 15 3 2 2 2 5 2" xfId="26886"/>
    <cellStyle name="Normal 15 3 2 2 2 6" xfId="16912"/>
    <cellStyle name="Normal 15 3 2 2 2 7" xfId="19318"/>
    <cellStyle name="Normal 15 3 2 2 3" xfId="2359"/>
    <cellStyle name="Normal 15 3 2 2 3 2" xfId="4323"/>
    <cellStyle name="Normal 15 3 2 2 3 2 2" xfId="8106"/>
    <cellStyle name="Normal 15 3 2 2 3 2 2 2" xfId="16165"/>
    <cellStyle name="Normal 15 3 2 2 3 2 2 2 2" xfId="33012"/>
    <cellStyle name="Normal 15 3 2 2 3 2 2 3" xfId="25445"/>
    <cellStyle name="Normal 15 3 2 2 3 2 3" xfId="12382"/>
    <cellStyle name="Normal 15 3 2 2 3 2 3 2" xfId="29231"/>
    <cellStyle name="Normal 15 3 2 2 3 2 4" xfId="21664"/>
    <cellStyle name="Normal 15 3 2 2 3 3" xfId="6222"/>
    <cellStyle name="Normal 15 3 2 2 3 3 2" xfId="14281"/>
    <cellStyle name="Normal 15 3 2 2 3 3 2 2" xfId="31128"/>
    <cellStyle name="Normal 15 3 2 2 3 3 3" xfId="23561"/>
    <cellStyle name="Normal 15 3 2 2 3 4" xfId="10447"/>
    <cellStyle name="Normal 15 3 2 2 3 4 2" xfId="27347"/>
    <cellStyle name="Normal 15 3 2 2 3 5" xfId="16914"/>
    <cellStyle name="Normal 15 3 2 2 3 6" xfId="19779"/>
    <cellStyle name="Normal 15 3 2 2 4" xfId="3411"/>
    <cellStyle name="Normal 15 3 2 2 4 2" xfId="7194"/>
    <cellStyle name="Normal 15 3 2 2 4 2 2" xfId="15253"/>
    <cellStyle name="Normal 15 3 2 2 4 2 2 2" xfId="32100"/>
    <cellStyle name="Normal 15 3 2 2 4 2 3" xfId="24533"/>
    <cellStyle name="Normal 15 3 2 2 4 3" xfId="11470"/>
    <cellStyle name="Normal 15 3 2 2 4 3 2" xfId="28319"/>
    <cellStyle name="Normal 15 3 2 2 4 4" xfId="20752"/>
    <cellStyle name="Normal 15 3 2 2 5" xfId="5310"/>
    <cellStyle name="Normal 15 3 2 2 5 2" xfId="13369"/>
    <cellStyle name="Normal 15 3 2 2 5 2 2" xfId="30216"/>
    <cellStyle name="Normal 15 3 2 2 5 3" xfId="22649"/>
    <cellStyle name="Normal 15 3 2 2 6" xfId="9471"/>
    <cellStyle name="Normal 15 3 2 2 6 2" xfId="26435"/>
    <cellStyle name="Normal 15 3 2 2 7" xfId="16911"/>
    <cellStyle name="Normal 15 3 2 2 8" xfId="18867"/>
    <cellStyle name="Normal 15 3 2 3" xfId="1595"/>
    <cellStyle name="Normal 15 3 2 3 2" xfId="2594"/>
    <cellStyle name="Normal 15 3 2 3 2 2" xfId="4556"/>
    <cellStyle name="Normal 15 3 2 3 2 2 2" xfId="8339"/>
    <cellStyle name="Normal 15 3 2 3 2 2 2 2" xfId="16398"/>
    <cellStyle name="Normal 15 3 2 3 2 2 2 2 2" xfId="33245"/>
    <cellStyle name="Normal 15 3 2 3 2 2 2 3" xfId="25678"/>
    <cellStyle name="Normal 15 3 2 3 2 2 3" xfId="12615"/>
    <cellStyle name="Normal 15 3 2 3 2 2 3 2" xfId="29464"/>
    <cellStyle name="Normal 15 3 2 3 2 2 4" xfId="21897"/>
    <cellStyle name="Normal 15 3 2 3 2 3" xfId="6455"/>
    <cellStyle name="Normal 15 3 2 3 2 3 2" xfId="14514"/>
    <cellStyle name="Normal 15 3 2 3 2 3 2 2" xfId="31361"/>
    <cellStyle name="Normal 15 3 2 3 2 3 3" xfId="23794"/>
    <cellStyle name="Normal 15 3 2 3 2 4" xfId="10681"/>
    <cellStyle name="Normal 15 3 2 3 2 4 2" xfId="27580"/>
    <cellStyle name="Normal 15 3 2 3 2 5" xfId="16916"/>
    <cellStyle name="Normal 15 3 2 3 2 6" xfId="20012"/>
    <cellStyle name="Normal 15 3 2 3 3" xfId="3644"/>
    <cellStyle name="Normal 15 3 2 3 3 2" xfId="7427"/>
    <cellStyle name="Normal 15 3 2 3 3 2 2" xfId="15486"/>
    <cellStyle name="Normal 15 3 2 3 3 2 2 2" xfId="32333"/>
    <cellStyle name="Normal 15 3 2 3 3 2 3" xfId="24766"/>
    <cellStyle name="Normal 15 3 2 3 3 3" xfId="11703"/>
    <cellStyle name="Normal 15 3 2 3 3 3 2" xfId="28552"/>
    <cellStyle name="Normal 15 3 2 3 3 4" xfId="20985"/>
    <cellStyle name="Normal 15 3 2 3 4" xfId="5543"/>
    <cellStyle name="Normal 15 3 2 3 4 2" xfId="13602"/>
    <cellStyle name="Normal 15 3 2 3 4 2 2" xfId="30449"/>
    <cellStyle name="Normal 15 3 2 3 4 3" xfId="22882"/>
    <cellStyle name="Normal 15 3 2 3 5" xfId="9728"/>
    <cellStyle name="Normal 15 3 2 3 5 2" xfId="26668"/>
    <cellStyle name="Normal 15 3 2 3 6" xfId="16915"/>
    <cellStyle name="Normal 15 3 2 3 7" xfId="19100"/>
    <cellStyle name="Normal 15 3 2 4" xfId="2141"/>
    <cellStyle name="Normal 15 3 2 4 2" xfId="4105"/>
    <cellStyle name="Normal 15 3 2 4 2 2" xfId="7888"/>
    <cellStyle name="Normal 15 3 2 4 2 2 2" xfId="15947"/>
    <cellStyle name="Normal 15 3 2 4 2 2 2 2" xfId="32794"/>
    <cellStyle name="Normal 15 3 2 4 2 2 3" xfId="25227"/>
    <cellStyle name="Normal 15 3 2 4 2 3" xfId="12164"/>
    <cellStyle name="Normal 15 3 2 4 2 3 2" xfId="29013"/>
    <cellStyle name="Normal 15 3 2 4 2 4" xfId="21446"/>
    <cellStyle name="Normal 15 3 2 4 3" xfId="6004"/>
    <cellStyle name="Normal 15 3 2 4 3 2" xfId="14063"/>
    <cellStyle name="Normal 15 3 2 4 3 2 2" xfId="30910"/>
    <cellStyle name="Normal 15 3 2 4 3 3" xfId="23343"/>
    <cellStyle name="Normal 15 3 2 4 4" xfId="10229"/>
    <cellStyle name="Normal 15 3 2 4 4 2" xfId="27129"/>
    <cellStyle name="Normal 15 3 2 4 5" xfId="16917"/>
    <cellStyle name="Normal 15 3 2 4 6" xfId="19561"/>
    <cellStyle name="Normal 15 3 2 5" xfId="3193"/>
    <cellStyle name="Normal 15 3 2 5 2" xfId="6976"/>
    <cellStyle name="Normal 15 3 2 5 2 2" xfId="15035"/>
    <cellStyle name="Normal 15 3 2 5 2 2 2" xfId="31882"/>
    <cellStyle name="Normal 15 3 2 5 2 3" xfId="24315"/>
    <cellStyle name="Normal 15 3 2 5 3" xfId="11252"/>
    <cellStyle name="Normal 15 3 2 5 3 2" xfId="28101"/>
    <cellStyle name="Normal 15 3 2 5 4" xfId="20534"/>
    <cellStyle name="Normal 15 3 2 6" xfId="5092"/>
    <cellStyle name="Normal 15 3 2 6 2" xfId="13151"/>
    <cellStyle name="Normal 15 3 2 6 2 2" xfId="29998"/>
    <cellStyle name="Normal 15 3 2 6 3" xfId="22431"/>
    <cellStyle name="Normal 15 3 2 7" xfId="9236"/>
    <cellStyle name="Normal 15 3 2 7 2" xfId="26217"/>
    <cellStyle name="Normal 15 3 2 8" xfId="16910"/>
    <cellStyle name="Normal 15 3 2 9" xfId="18649"/>
    <cellStyle name="Normal 15 3 3" xfId="1225"/>
    <cellStyle name="Normal 15 3 3 2" xfId="1721"/>
    <cellStyle name="Normal 15 3 3 2 2" xfId="2720"/>
    <cellStyle name="Normal 15 3 3 2 2 2" xfId="4682"/>
    <cellStyle name="Normal 15 3 3 2 2 2 2" xfId="8465"/>
    <cellStyle name="Normal 15 3 3 2 2 2 2 2" xfId="16524"/>
    <cellStyle name="Normal 15 3 3 2 2 2 2 2 2" xfId="33371"/>
    <cellStyle name="Normal 15 3 3 2 2 2 2 3" xfId="25804"/>
    <cellStyle name="Normal 15 3 3 2 2 2 3" xfId="12741"/>
    <cellStyle name="Normal 15 3 3 2 2 2 3 2" xfId="29590"/>
    <cellStyle name="Normal 15 3 3 2 2 2 4" xfId="22023"/>
    <cellStyle name="Normal 15 3 3 2 2 3" xfId="6581"/>
    <cellStyle name="Normal 15 3 3 2 2 3 2" xfId="14640"/>
    <cellStyle name="Normal 15 3 3 2 2 3 2 2" xfId="31487"/>
    <cellStyle name="Normal 15 3 3 2 2 3 3" xfId="23920"/>
    <cellStyle name="Normal 15 3 3 2 2 4" xfId="10807"/>
    <cellStyle name="Normal 15 3 3 2 2 4 2" xfId="27706"/>
    <cellStyle name="Normal 15 3 3 2 2 5" xfId="16920"/>
    <cellStyle name="Normal 15 3 3 2 2 6" xfId="20138"/>
    <cellStyle name="Normal 15 3 3 2 3" xfId="3770"/>
    <cellStyle name="Normal 15 3 3 2 3 2" xfId="7553"/>
    <cellStyle name="Normal 15 3 3 2 3 2 2" xfId="15612"/>
    <cellStyle name="Normal 15 3 3 2 3 2 2 2" xfId="32459"/>
    <cellStyle name="Normal 15 3 3 2 3 2 3" xfId="24892"/>
    <cellStyle name="Normal 15 3 3 2 3 3" xfId="11829"/>
    <cellStyle name="Normal 15 3 3 2 3 3 2" xfId="28678"/>
    <cellStyle name="Normal 15 3 3 2 3 4" xfId="21111"/>
    <cellStyle name="Normal 15 3 3 2 4" xfId="5669"/>
    <cellStyle name="Normal 15 3 3 2 4 2" xfId="13728"/>
    <cellStyle name="Normal 15 3 3 2 4 2 2" xfId="30575"/>
    <cellStyle name="Normal 15 3 3 2 4 3" xfId="23008"/>
    <cellStyle name="Normal 15 3 3 2 5" xfId="9854"/>
    <cellStyle name="Normal 15 3 3 2 5 2" xfId="26794"/>
    <cellStyle name="Normal 15 3 3 2 6" xfId="16919"/>
    <cellStyle name="Normal 15 3 3 2 7" xfId="19226"/>
    <cellStyle name="Normal 15 3 3 3" xfId="2267"/>
    <cellStyle name="Normal 15 3 3 3 2" xfId="4231"/>
    <cellStyle name="Normal 15 3 3 3 2 2" xfId="8014"/>
    <cellStyle name="Normal 15 3 3 3 2 2 2" xfId="16073"/>
    <cellStyle name="Normal 15 3 3 3 2 2 2 2" xfId="32920"/>
    <cellStyle name="Normal 15 3 3 3 2 2 3" xfId="25353"/>
    <cellStyle name="Normal 15 3 3 3 2 3" xfId="12290"/>
    <cellStyle name="Normal 15 3 3 3 2 3 2" xfId="29139"/>
    <cellStyle name="Normal 15 3 3 3 2 4" xfId="21572"/>
    <cellStyle name="Normal 15 3 3 3 3" xfId="6130"/>
    <cellStyle name="Normal 15 3 3 3 3 2" xfId="14189"/>
    <cellStyle name="Normal 15 3 3 3 3 2 2" xfId="31036"/>
    <cellStyle name="Normal 15 3 3 3 3 3" xfId="23469"/>
    <cellStyle name="Normal 15 3 3 3 4" xfId="10355"/>
    <cellStyle name="Normal 15 3 3 3 4 2" xfId="27255"/>
    <cellStyle name="Normal 15 3 3 3 5" xfId="16921"/>
    <cellStyle name="Normal 15 3 3 3 6" xfId="19687"/>
    <cellStyle name="Normal 15 3 3 4" xfId="3319"/>
    <cellStyle name="Normal 15 3 3 4 2" xfId="7102"/>
    <cellStyle name="Normal 15 3 3 4 2 2" xfId="15161"/>
    <cellStyle name="Normal 15 3 3 4 2 2 2" xfId="32008"/>
    <cellStyle name="Normal 15 3 3 4 2 3" xfId="24441"/>
    <cellStyle name="Normal 15 3 3 4 3" xfId="11378"/>
    <cellStyle name="Normal 15 3 3 4 3 2" xfId="28227"/>
    <cellStyle name="Normal 15 3 3 4 4" xfId="20660"/>
    <cellStyle name="Normal 15 3 3 5" xfId="5218"/>
    <cellStyle name="Normal 15 3 3 5 2" xfId="13277"/>
    <cellStyle name="Normal 15 3 3 5 2 2" xfId="30124"/>
    <cellStyle name="Normal 15 3 3 5 3" xfId="22557"/>
    <cellStyle name="Normal 15 3 3 6" xfId="9379"/>
    <cellStyle name="Normal 15 3 3 6 2" xfId="26343"/>
    <cellStyle name="Normal 15 3 3 7" xfId="16918"/>
    <cellStyle name="Normal 15 3 3 8" xfId="18775"/>
    <cellStyle name="Normal 15 3 4" xfId="1503"/>
    <cellStyle name="Normal 15 3 4 2" xfId="2502"/>
    <cellStyle name="Normal 15 3 4 2 2" xfId="4464"/>
    <cellStyle name="Normal 15 3 4 2 2 2" xfId="8247"/>
    <cellStyle name="Normal 15 3 4 2 2 2 2" xfId="16306"/>
    <cellStyle name="Normal 15 3 4 2 2 2 2 2" xfId="33153"/>
    <cellStyle name="Normal 15 3 4 2 2 2 3" xfId="25586"/>
    <cellStyle name="Normal 15 3 4 2 2 3" xfId="12523"/>
    <cellStyle name="Normal 15 3 4 2 2 3 2" xfId="29372"/>
    <cellStyle name="Normal 15 3 4 2 2 4" xfId="21805"/>
    <cellStyle name="Normal 15 3 4 2 3" xfId="6363"/>
    <cellStyle name="Normal 15 3 4 2 3 2" xfId="14422"/>
    <cellStyle name="Normal 15 3 4 2 3 2 2" xfId="31269"/>
    <cellStyle name="Normal 15 3 4 2 3 3" xfId="23702"/>
    <cellStyle name="Normal 15 3 4 2 4" xfId="10589"/>
    <cellStyle name="Normal 15 3 4 2 4 2" xfId="27488"/>
    <cellStyle name="Normal 15 3 4 2 5" xfId="16923"/>
    <cellStyle name="Normal 15 3 4 2 6" xfId="19920"/>
    <cellStyle name="Normal 15 3 4 3" xfId="3552"/>
    <cellStyle name="Normal 15 3 4 3 2" xfId="7335"/>
    <cellStyle name="Normal 15 3 4 3 2 2" xfId="15394"/>
    <cellStyle name="Normal 15 3 4 3 2 2 2" xfId="32241"/>
    <cellStyle name="Normal 15 3 4 3 2 3" xfId="24674"/>
    <cellStyle name="Normal 15 3 4 3 3" xfId="11611"/>
    <cellStyle name="Normal 15 3 4 3 3 2" xfId="28460"/>
    <cellStyle name="Normal 15 3 4 3 4" xfId="20893"/>
    <cellStyle name="Normal 15 3 4 4" xfId="5451"/>
    <cellStyle name="Normal 15 3 4 4 2" xfId="13510"/>
    <cellStyle name="Normal 15 3 4 4 2 2" xfId="30357"/>
    <cellStyle name="Normal 15 3 4 4 3" xfId="22790"/>
    <cellStyle name="Normal 15 3 4 5" xfId="9636"/>
    <cellStyle name="Normal 15 3 4 5 2" xfId="26576"/>
    <cellStyle name="Normal 15 3 4 6" xfId="16922"/>
    <cellStyle name="Normal 15 3 4 7" xfId="19008"/>
    <cellStyle name="Normal 15 3 5" xfId="2032"/>
    <cellStyle name="Normal 15 3 5 2" xfId="4013"/>
    <cellStyle name="Normal 15 3 5 2 2" xfId="7796"/>
    <cellStyle name="Normal 15 3 5 2 2 2" xfId="15855"/>
    <cellStyle name="Normal 15 3 5 2 2 2 2" xfId="32702"/>
    <cellStyle name="Normal 15 3 5 2 2 3" xfId="25135"/>
    <cellStyle name="Normal 15 3 5 2 3" xfId="12072"/>
    <cellStyle name="Normal 15 3 5 2 3 2" xfId="28921"/>
    <cellStyle name="Normal 15 3 5 2 4" xfId="21354"/>
    <cellStyle name="Normal 15 3 5 3" xfId="5912"/>
    <cellStyle name="Normal 15 3 5 3 2" xfId="13971"/>
    <cellStyle name="Normal 15 3 5 3 2 2" xfId="30818"/>
    <cellStyle name="Normal 15 3 5 3 3" xfId="23251"/>
    <cellStyle name="Normal 15 3 5 4" xfId="10130"/>
    <cellStyle name="Normal 15 3 5 4 2" xfId="27037"/>
    <cellStyle name="Normal 15 3 5 5" xfId="16924"/>
    <cellStyle name="Normal 15 3 5 6" xfId="19469"/>
    <cellStyle name="Normal 15 3 6" xfId="3071"/>
    <cellStyle name="Normal 15 3 6 2" xfId="6884"/>
    <cellStyle name="Normal 15 3 6 2 2" xfId="14943"/>
    <cellStyle name="Normal 15 3 6 2 2 2" xfId="31790"/>
    <cellStyle name="Normal 15 3 6 2 3" xfId="24223"/>
    <cellStyle name="Normal 15 3 6 3" xfId="11134"/>
    <cellStyle name="Normal 15 3 6 3 2" xfId="28009"/>
    <cellStyle name="Normal 15 3 6 4" xfId="20442"/>
    <cellStyle name="Normal 15 3 7" xfId="5000"/>
    <cellStyle name="Normal 15 3 7 2" xfId="13059"/>
    <cellStyle name="Normal 15 3 7 2 2" xfId="29906"/>
    <cellStyle name="Normal 15 3 7 3" xfId="22339"/>
    <cellStyle name="Normal 15 3 8" xfId="9017"/>
    <cellStyle name="Normal 15 3 8 2" xfId="26125"/>
    <cellStyle name="Normal 15 3 9" xfId="16909"/>
    <cellStyle name="Normal 15 4" xfId="936"/>
    <cellStyle name="Normal 15 4 2" xfId="3116"/>
    <cellStyle name="Normal 15 4 3" xfId="16925"/>
    <cellStyle name="Normal 15 4 4" xfId="34048"/>
    <cellStyle name="Normal 15 5" xfId="1020"/>
    <cellStyle name="Normal 15 5 2" xfId="1281"/>
    <cellStyle name="Normal 15 5 2 2" xfId="1777"/>
    <cellStyle name="Normal 15 5 2 2 2" xfId="2776"/>
    <cellStyle name="Normal 15 5 2 2 2 2" xfId="4738"/>
    <cellStyle name="Normal 15 5 2 2 2 2 2" xfId="8521"/>
    <cellStyle name="Normal 15 5 2 2 2 2 2 2" xfId="16580"/>
    <cellStyle name="Normal 15 5 2 2 2 2 2 2 2" xfId="33427"/>
    <cellStyle name="Normal 15 5 2 2 2 2 2 3" xfId="25860"/>
    <cellStyle name="Normal 15 5 2 2 2 2 3" xfId="12797"/>
    <cellStyle name="Normal 15 5 2 2 2 2 3 2" xfId="29646"/>
    <cellStyle name="Normal 15 5 2 2 2 2 4" xfId="22079"/>
    <cellStyle name="Normal 15 5 2 2 2 3" xfId="6637"/>
    <cellStyle name="Normal 15 5 2 2 2 3 2" xfId="14696"/>
    <cellStyle name="Normal 15 5 2 2 2 3 2 2" xfId="31543"/>
    <cellStyle name="Normal 15 5 2 2 2 3 3" xfId="23976"/>
    <cellStyle name="Normal 15 5 2 2 2 4" xfId="10863"/>
    <cellStyle name="Normal 15 5 2 2 2 4 2" xfId="27762"/>
    <cellStyle name="Normal 15 5 2 2 2 5" xfId="16929"/>
    <cellStyle name="Normal 15 5 2 2 2 6" xfId="20194"/>
    <cellStyle name="Normal 15 5 2 2 3" xfId="3826"/>
    <cellStyle name="Normal 15 5 2 2 3 2" xfId="7609"/>
    <cellStyle name="Normal 15 5 2 2 3 2 2" xfId="15668"/>
    <cellStyle name="Normal 15 5 2 2 3 2 2 2" xfId="32515"/>
    <cellStyle name="Normal 15 5 2 2 3 2 3" xfId="24948"/>
    <cellStyle name="Normal 15 5 2 2 3 3" xfId="11885"/>
    <cellStyle name="Normal 15 5 2 2 3 3 2" xfId="28734"/>
    <cellStyle name="Normal 15 5 2 2 3 4" xfId="21167"/>
    <cellStyle name="Normal 15 5 2 2 4" xfId="5725"/>
    <cellStyle name="Normal 15 5 2 2 4 2" xfId="13784"/>
    <cellStyle name="Normal 15 5 2 2 4 2 2" xfId="30631"/>
    <cellStyle name="Normal 15 5 2 2 4 3" xfId="23064"/>
    <cellStyle name="Normal 15 5 2 2 5" xfId="9910"/>
    <cellStyle name="Normal 15 5 2 2 5 2" xfId="26850"/>
    <cellStyle name="Normal 15 5 2 2 6" xfId="16928"/>
    <cellStyle name="Normal 15 5 2 2 7" xfId="19282"/>
    <cellStyle name="Normal 15 5 2 3" xfId="2323"/>
    <cellStyle name="Normal 15 5 2 3 2" xfId="4287"/>
    <cellStyle name="Normal 15 5 2 3 2 2" xfId="8070"/>
    <cellStyle name="Normal 15 5 2 3 2 2 2" xfId="16129"/>
    <cellStyle name="Normal 15 5 2 3 2 2 2 2" xfId="32976"/>
    <cellStyle name="Normal 15 5 2 3 2 2 3" xfId="25409"/>
    <cellStyle name="Normal 15 5 2 3 2 3" xfId="12346"/>
    <cellStyle name="Normal 15 5 2 3 2 3 2" xfId="29195"/>
    <cellStyle name="Normal 15 5 2 3 2 4" xfId="21628"/>
    <cellStyle name="Normal 15 5 2 3 3" xfId="6186"/>
    <cellStyle name="Normal 15 5 2 3 3 2" xfId="14245"/>
    <cellStyle name="Normal 15 5 2 3 3 2 2" xfId="31092"/>
    <cellStyle name="Normal 15 5 2 3 3 3" xfId="23525"/>
    <cellStyle name="Normal 15 5 2 3 4" xfId="10411"/>
    <cellStyle name="Normal 15 5 2 3 4 2" xfId="27311"/>
    <cellStyle name="Normal 15 5 2 3 5" xfId="16930"/>
    <cellStyle name="Normal 15 5 2 3 6" xfId="19743"/>
    <cellStyle name="Normal 15 5 2 4" xfId="3375"/>
    <cellStyle name="Normal 15 5 2 4 2" xfId="7158"/>
    <cellStyle name="Normal 15 5 2 4 2 2" xfId="15217"/>
    <cellStyle name="Normal 15 5 2 4 2 2 2" xfId="32064"/>
    <cellStyle name="Normal 15 5 2 4 2 3" xfId="24497"/>
    <cellStyle name="Normal 15 5 2 4 3" xfId="11434"/>
    <cellStyle name="Normal 15 5 2 4 3 2" xfId="28283"/>
    <cellStyle name="Normal 15 5 2 4 4" xfId="20716"/>
    <cellStyle name="Normal 15 5 2 5" xfId="5274"/>
    <cellStyle name="Normal 15 5 2 5 2" xfId="13333"/>
    <cellStyle name="Normal 15 5 2 5 2 2" xfId="30180"/>
    <cellStyle name="Normal 15 5 2 5 3" xfId="22613"/>
    <cellStyle name="Normal 15 5 2 6" xfId="9435"/>
    <cellStyle name="Normal 15 5 2 6 2" xfId="26399"/>
    <cellStyle name="Normal 15 5 2 7" xfId="16927"/>
    <cellStyle name="Normal 15 5 2 8" xfId="18831"/>
    <cellStyle name="Normal 15 5 3" xfId="1559"/>
    <cellStyle name="Normal 15 5 3 2" xfId="2558"/>
    <cellStyle name="Normal 15 5 3 2 2" xfId="4520"/>
    <cellStyle name="Normal 15 5 3 2 2 2" xfId="8303"/>
    <cellStyle name="Normal 15 5 3 2 2 2 2" xfId="16362"/>
    <cellStyle name="Normal 15 5 3 2 2 2 2 2" xfId="33209"/>
    <cellStyle name="Normal 15 5 3 2 2 2 3" xfId="25642"/>
    <cellStyle name="Normal 15 5 3 2 2 3" xfId="12579"/>
    <cellStyle name="Normal 15 5 3 2 2 3 2" xfId="29428"/>
    <cellStyle name="Normal 15 5 3 2 2 4" xfId="21861"/>
    <cellStyle name="Normal 15 5 3 2 3" xfId="6419"/>
    <cellStyle name="Normal 15 5 3 2 3 2" xfId="14478"/>
    <cellStyle name="Normal 15 5 3 2 3 2 2" xfId="31325"/>
    <cellStyle name="Normal 15 5 3 2 3 3" xfId="23758"/>
    <cellStyle name="Normal 15 5 3 2 4" xfId="10645"/>
    <cellStyle name="Normal 15 5 3 2 4 2" xfId="27544"/>
    <cellStyle name="Normal 15 5 3 2 5" xfId="16932"/>
    <cellStyle name="Normal 15 5 3 2 6" xfId="19976"/>
    <cellStyle name="Normal 15 5 3 3" xfId="3608"/>
    <cellStyle name="Normal 15 5 3 3 2" xfId="7391"/>
    <cellStyle name="Normal 15 5 3 3 2 2" xfId="15450"/>
    <cellStyle name="Normal 15 5 3 3 2 2 2" xfId="32297"/>
    <cellStyle name="Normal 15 5 3 3 2 3" xfId="24730"/>
    <cellStyle name="Normal 15 5 3 3 3" xfId="11667"/>
    <cellStyle name="Normal 15 5 3 3 3 2" xfId="28516"/>
    <cellStyle name="Normal 15 5 3 3 4" xfId="20949"/>
    <cellStyle name="Normal 15 5 3 4" xfId="5507"/>
    <cellStyle name="Normal 15 5 3 4 2" xfId="13566"/>
    <cellStyle name="Normal 15 5 3 4 2 2" xfId="30413"/>
    <cellStyle name="Normal 15 5 3 4 3" xfId="22846"/>
    <cellStyle name="Normal 15 5 3 5" xfId="9692"/>
    <cellStyle name="Normal 15 5 3 5 2" xfId="26632"/>
    <cellStyle name="Normal 15 5 3 6" xfId="16931"/>
    <cellStyle name="Normal 15 5 3 7" xfId="19064"/>
    <cellStyle name="Normal 15 5 4" xfId="2105"/>
    <cellStyle name="Normal 15 5 4 2" xfId="4069"/>
    <cellStyle name="Normal 15 5 4 2 2" xfId="7852"/>
    <cellStyle name="Normal 15 5 4 2 2 2" xfId="15911"/>
    <cellStyle name="Normal 15 5 4 2 2 2 2" xfId="32758"/>
    <cellStyle name="Normal 15 5 4 2 2 3" xfId="25191"/>
    <cellStyle name="Normal 15 5 4 2 3" xfId="12128"/>
    <cellStyle name="Normal 15 5 4 2 3 2" xfId="28977"/>
    <cellStyle name="Normal 15 5 4 2 4" xfId="21410"/>
    <cellStyle name="Normal 15 5 4 3" xfId="5968"/>
    <cellStyle name="Normal 15 5 4 3 2" xfId="14027"/>
    <cellStyle name="Normal 15 5 4 3 2 2" xfId="30874"/>
    <cellStyle name="Normal 15 5 4 3 3" xfId="23307"/>
    <cellStyle name="Normal 15 5 4 4" xfId="10193"/>
    <cellStyle name="Normal 15 5 4 4 2" xfId="27093"/>
    <cellStyle name="Normal 15 5 4 5" xfId="16933"/>
    <cellStyle name="Normal 15 5 4 6" xfId="19525"/>
    <cellStyle name="Normal 15 5 5" xfId="3157"/>
    <cellStyle name="Normal 15 5 5 2" xfId="6940"/>
    <cellStyle name="Normal 15 5 5 2 2" xfId="14999"/>
    <cellStyle name="Normal 15 5 5 2 2 2" xfId="31846"/>
    <cellStyle name="Normal 15 5 5 2 3" xfId="24279"/>
    <cellStyle name="Normal 15 5 5 3" xfId="11216"/>
    <cellStyle name="Normal 15 5 5 3 2" xfId="28065"/>
    <cellStyle name="Normal 15 5 5 4" xfId="20498"/>
    <cellStyle name="Normal 15 5 6" xfId="5056"/>
    <cellStyle name="Normal 15 5 6 2" xfId="13115"/>
    <cellStyle name="Normal 15 5 6 2 2" xfId="29962"/>
    <cellStyle name="Normal 15 5 6 3" xfId="22395"/>
    <cellStyle name="Normal 15 5 7" xfId="9200"/>
    <cellStyle name="Normal 15 5 7 2" xfId="26181"/>
    <cellStyle name="Normal 15 5 8" xfId="16926"/>
    <cellStyle name="Normal 15 5 9" xfId="18613"/>
    <cellStyle name="Normal 15 6" xfId="1189"/>
    <cellStyle name="Normal 15 6 2" xfId="1685"/>
    <cellStyle name="Normal 15 6 2 2" xfId="2684"/>
    <cellStyle name="Normal 15 6 2 2 2" xfId="4646"/>
    <cellStyle name="Normal 15 6 2 2 2 2" xfId="8429"/>
    <cellStyle name="Normal 15 6 2 2 2 2 2" xfId="16488"/>
    <cellStyle name="Normal 15 6 2 2 2 2 2 2" xfId="33335"/>
    <cellStyle name="Normal 15 6 2 2 2 2 3" xfId="25768"/>
    <cellStyle name="Normal 15 6 2 2 2 3" xfId="12705"/>
    <cellStyle name="Normal 15 6 2 2 2 3 2" xfId="29554"/>
    <cellStyle name="Normal 15 6 2 2 2 4" xfId="21987"/>
    <cellStyle name="Normal 15 6 2 2 3" xfId="6545"/>
    <cellStyle name="Normal 15 6 2 2 3 2" xfId="14604"/>
    <cellStyle name="Normal 15 6 2 2 3 2 2" xfId="31451"/>
    <cellStyle name="Normal 15 6 2 2 3 3" xfId="23884"/>
    <cellStyle name="Normal 15 6 2 2 4" xfId="10771"/>
    <cellStyle name="Normal 15 6 2 2 4 2" xfId="27670"/>
    <cellStyle name="Normal 15 6 2 2 5" xfId="16936"/>
    <cellStyle name="Normal 15 6 2 2 6" xfId="20102"/>
    <cellStyle name="Normal 15 6 2 3" xfId="3734"/>
    <cellStyle name="Normal 15 6 2 3 2" xfId="7517"/>
    <cellStyle name="Normal 15 6 2 3 2 2" xfId="15576"/>
    <cellStyle name="Normal 15 6 2 3 2 2 2" xfId="32423"/>
    <cellStyle name="Normal 15 6 2 3 2 3" xfId="24856"/>
    <cellStyle name="Normal 15 6 2 3 3" xfId="11793"/>
    <cellStyle name="Normal 15 6 2 3 3 2" xfId="28642"/>
    <cellStyle name="Normal 15 6 2 3 4" xfId="21075"/>
    <cellStyle name="Normal 15 6 2 4" xfId="5633"/>
    <cellStyle name="Normal 15 6 2 4 2" xfId="13692"/>
    <cellStyle name="Normal 15 6 2 4 2 2" xfId="30539"/>
    <cellStyle name="Normal 15 6 2 4 3" xfId="22972"/>
    <cellStyle name="Normal 15 6 2 5" xfId="9818"/>
    <cellStyle name="Normal 15 6 2 5 2" xfId="26758"/>
    <cellStyle name="Normal 15 6 2 6" xfId="16935"/>
    <cellStyle name="Normal 15 6 2 7" xfId="19190"/>
    <cellStyle name="Normal 15 6 3" xfId="2231"/>
    <cellStyle name="Normal 15 6 3 2" xfId="4195"/>
    <cellStyle name="Normal 15 6 3 2 2" xfId="7978"/>
    <cellStyle name="Normal 15 6 3 2 2 2" xfId="16037"/>
    <cellStyle name="Normal 15 6 3 2 2 2 2" xfId="32884"/>
    <cellStyle name="Normal 15 6 3 2 2 3" xfId="25317"/>
    <cellStyle name="Normal 15 6 3 2 3" xfId="12254"/>
    <cellStyle name="Normal 15 6 3 2 3 2" xfId="29103"/>
    <cellStyle name="Normal 15 6 3 2 4" xfId="21536"/>
    <cellStyle name="Normal 15 6 3 3" xfId="6094"/>
    <cellStyle name="Normal 15 6 3 3 2" xfId="14153"/>
    <cellStyle name="Normal 15 6 3 3 2 2" xfId="31000"/>
    <cellStyle name="Normal 15 6 3 3 3" xfId="23433"/>
    <cellStyle name="Normal 15 6 3 4" xfId="10319"/>
    <cellStyle name="Normal 15 6 3 4 2" xfId="27219"/>
    <cellStyle name="Normal 15 6 3 5" xfId="16937"/>
    <cellStyle name="Normal 15 6 3 6" xfId="19651"/>
    <cellStyle name="Normal 15 6 4" xfId="3283"/>
    <cellStyle name="Normal 15 6 4 2" xfId="7066"/>
    <cellStyle name="Normal 15 6 4 2 2" xfId="15125"/>
    <cellStyle name="Normal 15 6 4 2 2 2" xfId="31972"/>
    <cellStyle name="Normal 15 6 4 2 3" xfId="24405"/>
    <cellStyle name="Normal 15 6 4 3" xfId="11342"/>
    <cellStyle name="Normal 15 6 4 3 2" xfId="28191"/>
    <cellStyle name="Normal 15 6 4 4" xfId="20624"/>
    <cellStyle name="Normal 15 6 5" xfId="5182"/>
    <cellStyle name="Normal 15 6 5 2" xfId="13241"/>
    <cellStyle name="Normal 15 6 5 2 2" xfId="30088"/>
    <cellStyle name="Normal 15 6 5 3" xfId="22521"/>
    <cellStyle name="Normal 15 6 6" xfId="9343"/>
    <cellStyle name="Normal 15 6 6 2" xfId="26307"/>
    <cellStyle name="Normal 15 6 7" xfId="16934"/>
    <cellStyle name="Normal 15 6 8" xfId="18739"/>
    <cellStyle name="Normal 15 7" xfId="1467"/>
    <cellStyle name="Normal 15 7 2" xfId="2466"/>
    <cellStyle name="Normal 15 7 2 2" xfId="4428"/>
    <cellStyle name="Normal 15 7 2 2 2" xfId="8211"/>
    <cellStyle name="Normal 15 7 2 2 2 2" xfId="16270"/>
    <cellStyle name="Normal 15 7 2 2 2 2 2" xfId="33117"/>
    <cellStyle name="Normal 15 7 2 2 2 3" xfId="25550"/>
    <cellStyle name="Normal 15 7 2 2 3" xfId="12487"/>
    <cellStyle name="Normal 15 7 2 2 3 2" xfId="29336"/>
    <cellStyle name="Normal 15 7 2 2 4" xfId="21769"/>
    <cellStyle name="Normal 15 7 2 3" xfId="6327"/>
    <cellStyle name="Normal 15 7 2 3 2" xfId="14386"/>
    <cellStyle name="Normal 15 7 2 3 2 2" xfId="31233"/>
    <cellStyle name="Normal 15 7 2 3 3" xfId="23666"/>
    <cellStyle name="Normal 15 7 2 4" xfId="10553"/>
    <cellStyle name="Normal 15 7 2 4 2" xfId="27452"/>
    <cellStyle name="Normal 15 7 2 5" xfId="16939"/>
    <cellStyle name="Normal 15 7 2 6" xfId="19884"/>
    <cellStyle name="Normal 15 7 3" xfId="3516"/>
    <cellStyle name="Normal 15 7 3 2" xfId="7299"/>
    <cellStyle name="Normal 15 7 3 2 2" xfId="15358"/>
    <cellStyle name="Normal 15 7 3 2 2 2" xfId="32205"/>
    <cellStyle name="Normal 15 7 3 2 3" xfId="24638"/>
    <cellStyle name="Normal 15 7 3 3" xfId="11575"/>
    <cellStyle name="Normal 15 7 3 3 2" xfId="28424"/>
    <cellStyle name="Normal 15 7 3 4" xfId="20857"/>
    <cellStyle name="Normal 15 7 4" xfId="5415"/>
    <cellStyle name="Normal 15 7 4 2" xfId="13474"/>
    <cellStyle name="Normal 15 7 4 2 2" xfId="30321"/>
    <cellStyle name="Normal 15 7 4 3" xfId="22754"/>
    <cellStyle name="Normal 15 7 5" xfId="9600"/>
    <cellStyle name="Normal 15 7 5 2" xfId="26540"/>
    <cellStyle name="Normal 15 7 6" xfId="16938"/>
    <cellStyle name="Normal 15 7 7" xfId="18972"/>
    <cellStyle name="Normal 15 8" xfId="1990"/>
    <cellStyle name="Normal 15 8 2" xfId="3977"/>
    <cellStyle name="Normal 15 8 2 2" xfId="7760"/>
    <cellStyle name="Normal 15 8 2 2 2" xfId="15819"/>
    <cellStyle name="Normal 15 8 2 2 2 2" xfId="32666"/>
    <cellStyle name="Normal 15 8 2 2 3" xfId="25099"/>
    <cellStyle name="Normal 15 8 2 3" xfId="12036"/>
    <cellStyle name="Normal 15 8 2 3 2" xfId="28885"/>
    <cellStyle name="Normal 15 8 2 4" xfId="21318"/>
    <cellStyle name="Normal 15 8 3" xfId="5876"/>
    <cellStyle name="Normal 15 8 3 2" xfId="13935"/>
    <cellStyle name="Normal 15 8 3 2 2" xfId="30782"/>
    <cellStyle name="Normal 15 8 3 3" xfId="23215"/>
    <cellStyle name="Normal 15 8 4" xfId="10089"/>
    <cellStyle name="Normal 15 8 4 2" xfId="27001"/>
    <cellStyle name="Normal 15 8 5" xfId="16940"/>
    <cellStyle name="Normal 15 8 6" xfId="19433"/>
    <cellStyle name="Normal 15 9" xfId="3035"/>
    <cellStyle name="Normal 15 9 2" xfId="6848"/>
    <cellStyle name="Normal 15 9 2 2" xfId="14907"/>
    <cellStyle name="Normal 15 9 2 2 2" xfId="31754"/>
    <cellStyle name="Normal 15 9 2 3" xfId="24187"/>
    <cellStyle name="Normal 15 9 3" xfId="11098"/>
    <cellStyle name="Normal 15 9 3 2" xfId="27973"/>
    <cellStyle name="Normal 15 9 4" xfId="20406"/>
    <cellStyle name="Normal 150" xfId="2928"/>
    <cellStyle name="Normal 150 2" xfId="4888"/>
    <cellStyle name="Normal 150 2 2" xfId="8671"/>
    <cellStyle name="Normal 150 2 2 2" xfId="16730"/>
    <cellStyle name="Normal 150 2 2 2 2" xfId="33577"/>
    <cellStyle name="Normal 150 2 2 3" xfId="26010"/>
    <cellStyle name="Normal 150 2 3" xfId="12947"/>
    <cellStyle name="Normal 150 2 3 2" xfId="29796"/>
    <cellStyle name="Normal 150 2 4" xfId="22229"/>
    <cellStyle name="Normal 150 3" xfId="6787"/>
    <cellStyle name="Normal 150 3 2" xfId="14846"/>
    <cellStyle name="Normal 150 3 2 2" xfId="31693"/>
    <cellStyle name="Normal 150 3 3" xfId="24126"/>
    <cellStyle name="Normal 150 4" xfId="11014"/>
    <cellStyle name="Normal 150 4 2" xfId="27912"/>
    <cellStyle name="Normal 150 5" xfId="16941"/>
    <cellStyle name="Normal 150 6" xfId="20344"/>
    <cellStyle name="Normal 151" xfId="2929"/>
    <cellStyle name="Normal 151 2" xfId="4889"/>
    <cellStyle name="Normal 151 2 2" xfId="8672"/>
    <cellStyle name="Normal 151 2 2 2" xfId="16731"/>
    <cellStyle name="Normal 151 2 2 2 2" xfId="33578"/>
    <cellStyle name="Normal 151 2 2 3" xfId="26011"/>
    <cellStyle name="Normal 151 2 3" xfId="12948"/>
    <cellStyle name="Normal 151 2 3 2" xfId="29797"/>
    <cellStyle name="Normal 151 2 4" xfId="22230"/>
    <cellStyle name="Normal 151 3" xfId="6788"/>
    <cellStyle name="Normal 151 3 2" xfId="14847"/>
    <cellStyle name="Normal 151 3 2 2" xfId="31694"/>
    <cellStyle name="Normal 151 3 3" xfId="24127"/>
    <cellStyle name="Normal 151 4" xfId="11015"/>
    <cellStyle name="Normal 151 4 2" xfId="27913"/>
    <cellStyle name="Normal 151 5" xfId="16942"/>
    <cellStyle name="Normal 151 6" xfId="20345"/>
    <cellStyle name="Normal 152" xfId="2930"/>
    <cellStyle name="Normal 152 2" xfId="4890"/>
    <cellStyle name="Normal 152 2 2" xfId="8673"/>
    <cellStyle name="Normal 152 2 2 2" xfId="16732"/>
    <cellStyle name="Normal 152 2 2 2 2" xfId="33579"/>
    <cellStyle name="Normal 152 2 2 3" xfId="26012"/>
    <cellStyle name="Normal 152 2 3" xfId="12949"/>
    <cellStyle name="Normal 152 2 3 2" xfId="29798"/>
    <cellStyle name="Normal 152 2 4" xfId="22231"/>
    <cellStyle name="Normal 152 3" xfId="6789"/>
    <cellStyle name="Normal 152 3 2" xfId="14848"/>
    <cellStyle name="Normal 152 3 2 2" xfId="31695"/>
    <cellStyle name="Normal 152 3 3" xfId="24128"/>
    <cellStyle name="Normal 152 4" xfId="11016"/>
    <cellStyle name="Normal 152 4 2" xfId="27914"/>
    <cellStyle name="Normal 152 5" xfId="16943"/>
    <cellStyle name="Normal 152 6" xfId="20346"/>
    <cellStyle name="Normal 153" xfId="2931"/>
    <cellStyle name="Normal 153 2" xfId="4891"/>
    <cellStyle name="Normal 153 2 2" xfId="8674"/>
    <cellStyle name="Normal 153 2 2 2" xfId="16733"/>
    <cellStyle name="Normal 153 2 2 2 2" xfId="33580"/>
    <cellStyle name="Normal 153 2 2 3" xfId="26013"/>
    <cellStyle name="Normal 153 2 3" xfId="12950"/>
    <cellStyle name="Normal 153 2 3 2" xfId="29799"/>
    <cellStyle name="Normal 153 2 4" xfId="22232"/>
    <cellStyle name="Normal 153 3" xfId="6790"/>
    <cellStyle name="Normal 153 3 2" xfId="14849"/>
    <cellStyle name="Normal 153 3 2 2" xfId="31696"/>
    <cellStyle name="Normal 153 3 3" xfId="24129"/>
    <cellStyle name="Normal 153 4" xfId="11017"/>
    <cellStyle name="Normal 153 4 2" xfId="27915"/>
    <cellStyle name="Normal 153 5" xfId="16944"/>
    <cellStyle name="Normal 153 6" xfId="20347"/>
    <cellStyle name="Normal 154" xfId="2932"/>
    <cellStyle name="Normal 154 2" xfId="4892"/>
    <cellStyle name="Normal 154 2 2" xfId="8675"/>
    <cellStyle name="Normal 154 2 2 2" xfId="16734"/>
    <cellStyle name="Normal 154 2 2 2 2" xfId="33581"/>
    <cellStyle name="Normal 154 2 2 3" xfId="26014"/>
    <cellStyle name="Normal 154 2 3" xfId="12951"/>
    <cellStyle name="Normal 154 2 3 2" xfId="29800"/>
    <cellStyle name="Normal 154 2 4" xfId="22233"/>
    <cellStyle name="Normal 154 3" xfId="6791"/>
    <cellStyle name="Normal 154 3 2" xfId="14850"/>
    <cellStyle name="Normal 154 3 2 2" xfId="31697"/>
    <cellStyle name="Normal 154 3 3" xfId="24130"/>
    <cellStyle name="Normal 154 4" xfId="11018"/>
    <cellStyle name="Normal 154 4 2" xfId="27916"/>
    <cellStyle name="Normal 154 5" xfId="16945"/>
    <cellStyle name="Normal 154 6" xfId="20348"/>
    <cellStyle name="Normal 155" xfId="2933"/>
    <cellStyle name="Normal 155 2" xfId="4893"/>
    <cellStyle name="Normal 155 2 2" xfId="8676"/>
    <cellStyle name="Normal 155 2 2 2" xfId="16735"/>
    <cellStyle name="Normal 155 2 2 2 2" xfId="33582"/>
    <cellStyle name="Normal 155 2 2 3" xfId="26015"/>
    <cellStyle name="Normal 155 2 3" xfId="12952"/>
    <cellStyle name="Normal 155 2 3 2" xfId="29801"/>
    <cellStyle name="Normal 155 2 4" xfId="22234"/>
    <cellStyle name="Normal 155 3" xfId="6792"/>
    <cellStyle name="Normal 155 3 2" xfId="14851"/>
    <cellStyle name="Normal 155 3 2 2" xfId="31698"/>
    <cellStyle name="Normal 155 3 3" xfId="24131"/>
    <cellStyle name="Normal 155 4" xfId="11019"/>
    <cellStyle name="Normal 155 4 2" xfId="27917"/>
    <cellStyle name="Normal 155 5" xfId="16946"/>
    <cellStyle name="Normal 155 6" xfId="20349"/>
    <cellStyle name="Normal 156" xfId="2934"/>
    <cellStyle name="Normal 156 2" xfId="4894"/>
    <cellStyle name="Normal 156 2 2" xfId="8677"/>
    <cellStyle name="Normal 156 2 2 2" xfId="16736"/>
    <cellStyle name="Normal 156 2 2 2 2" xfId="33583"/>
    <cellStyle name="Normal 156 2 2 3" xfId="26016"/>
    <cellStyle name="Normal 156 2 3" xfId="12953"/>
    <cellStyle name="Normal 156 2 3 2" xfId="29802"/>
    <cellStyle name="Normal 156 2 4" xfId="22235"/>
    <cellStyle name="Normal 156 3" xfId="6793"/>
    <cellStyle name="Normal 156 3 2" xfId="14852"/>
    <cellStyle name="Normal 156 3 2 2" xfId="31699"/>
    <cellStyle name="Normal 156 3 3" xfId="24132"/>
    <cellStyle name="Normal 156 4" xfId="11020"/>
    <cellStyle name="Normal 156 4 2" xfId="27918"/>
    <cellStyle name="Normal 156 5" xfId="16947"/>
    <cellStyle name="Normal 156 6" xfId="20350"/>
    <cellStyle name="Normal 157" xfId="2935"/>
    <cellStyle name="Normal 157 2" xfId="4895"/>
    <cellStyle name="Normal 157 2 2" xfId="8678"/>
    <cellStyle name="Normal 157 2 2 2" xfId="16737"/>
    <cellStyle name="Normal 157 2 2 2 2" xfId="33584"/>
    <cellStyle name="Normal 157 2 2 3" xfId="26017"/>
    <cellStyle name="Normal 157 2 3" xfId="12954"/>
    <cellStyle name="Normal 157 2 3 2" xfId="29803"/>
    <cellStyle name="Normal 157 2 4" xfId="22236"/>
    <cellStyle name="Normal 157 3" xfId="6794"/>
    <cellStyle name="Normal 157 3 2" xfId="14853"/>
    <cellStyle name="Normal 157 3 2 2" xfId="31700"/>
    <cellStyle name="Normal 157 3 3" xfId="24133"/>
    <cellStyle name="Normal 157 4" xfId="11021"/>
    <cellStyle name="Normal 157 4 2" xfId="27919"/>
    <cellStyle name="Normal 157 5" xfId="16948"/>
    <cellStyle name="Normal 157 6" xfId="20351"/>
    <cellStyle name="Normal 158" xfId="2936"/>
    <cellStyle name="Normal 158 2" xfId="4896"/>
    <cellStyle name="Normal 158 2 2" xfId="8679"/>
    <cellStyle name="Normal 158 2 2 2" xfId="16738"/>
    <cellStyle name="Normal 158 2 2 2 2" xfId="33585"/>
    <cellStyle name="Normal 158 2 2 3" xfId="26018"/>
    <cellStyle name="Normal 158 2 3" xfId="12955"/>
    <cellStyle name="Normal 158 2 3 2" xfId="29804"/>
    <cellStyle name="Normal 158 2 4" xfId="22237"/>
    <cellStyle name="Normal 158 3" xfId="6795"/>
    <cellStyle name="Normal 158 3 2" xfId="14854"/>
    <cellStyle name="Normal 158 3 2 2" xfId="31701"/>
    <cellStyle name="Normal 158 3 3" xfId="24134"/>
    <cellStyle name="Normal 158 4" xfId="11022"/>
    <cellStyle name="Normal 158 4 2" xfId="27920"/>
    <cellStyle name="Normal 158 5" xfId="16949"/>
    <cellStyle name="Normal 158 6" xfId="20352"/>
    <cellStyle name="Normal 159" xfId="2937"/>
    <cellStyle name="Normal 159 2" xfId="4897"/>
    <cellStyle name="Normal 159 2 2" xfId="8680"/>
    <cellStyle name="Normal 159 2 2 2" xfId="16739"/>
    <cellStyle name="Normal 159 2 2 2 2" xfId="33586"/>
    <cellStyle name="Normal 159 2 2 3" xfId="26019"/>
    <cellStyle name="Normal 159 2 3" xfId="12956"/>
    <cellStyle name="Normal 159 2 3 2" xfId="29805"/>
    <cellStyle name="Normal 159 2 4" xfId="22238"/>
    <cellStyle name="Normal 159 3" xfId="6796"/>
    <cellStyle name="Normal 159 3 2" xfId="14855"/>
    <cellStyle name="Normal 159 3 2 2" xfId="31702"/>
    <cellStyle name="Normal 159 3 3" xfId="24135"/>
    <cellStyle name="Normal 159 4" xfId="11023"/>
    <cellStyle name="Normal 159 4 2" xfId="27921"/>
    <cellStyle name="Normal 159 5" xfId="16950"/>
    <cellStyle name="Normal 159 6" xfId="20353"/>
    <cellStyle name="Normal 16" xfId="562"/>
    <cellStyle name="Normal 16 10" xfId="4965"/>
    <cellStyle name="Normal 16 10 2" xfId="13024"/>
    <cellStyle name="Normal 16 10 2 2" xfId="29871"/>
    <cellStyle name="Normal 16 10 3" xfId="22304"/>
    <cellStyle name="Normal 16 11" xfId="8927"/>
    <cellStyle name="Normal 16 11 2" xfId="26090"/>
    <cellStyle name="Normal 16 12" xfId="16951"/>
    <cellStyle name="Normal 16 13" xfId="18520"/>
    <cellStyle name="Normal 16 14" xfId="18515"/>
    <cellStyle name="Normal 16 15" xfId="34049"/>
    <cellStyle name="Normal 16 2" xfId="618"/>
    <cellStyle name="Normal 16 2 10" xfId="16952"/>
    <cellStyle name="Normal 16 2 11" xfId="18534"/>
    <cellStyle name="Normal 16 2 12" xfId="34050"/>
    <cellStyle name="Normal 16 2 2" xfId="736"/>
    <cellStyle name="Normal 16 2 2 10" xfId="18570"/>
    <cellStyle name="Normal 16 2 2 11" xfId="34051"/>
    <cellStyle name="Normal 16 2 2 2" xfId="1070"/>
    <cellStyle name="Normal 16 2 2 2 2" xfId="1331"/>
    <cellStyle name="Normal 16 2 2 2 2 2" xfId="1827"/>
    <cellStyle name="Normal 16 2 2 2 2 2 2" xfId="2826"/>
    <cellStyle name="Normal 16 2 2 2 2 2 2 2" xfId="4788"/>
    <cellStyle name="Normal 16 2 2 2 2 2 2 2 2" xfId="8571"/>
    <cellStyle name="Normal 16 2 2 2 2 2 2 2 2 2" xfId="16630"/>
    <cellStyle name="Normal 16 2 2 2 2 2 2 2 2 2 2" xfId="33477"/>
    <cellStyle name="Normal 16 2 2 2 2 2 2 2 2 3" xfId="25910"/>
    <cellStyle name="Normal 16 2 2 2 2 2 2 2 3" xfId="12847"/>
    <cellStyle name="Normal 16 2 2 2 2 2 2 2 3 2" xfId="29696"/>
    <cellStyle name="Normal 16 2 2 2 2 2 2 2 4" xfId="22129"/>
    <cellStyle name="Normal 16 2 2 2 2 2 2 3" xfId="6687"/>
    <cellStyle name="Normal 16 2 2 2 2 2 2 3 2" xfId="14746"/>
    <cellStyle name="Normal 16 2 2 2 2 2 2 3 2 2" xfId="31593"/>
    <cellStyle name="Normal 16 2 2 2 2 2 2 3 3" xfId="24026"/>
    <cellStyle name="Normal 16 2 2 2 2 2 2 4" xfId="10913"/>
    <cellStyle name="Normal 16 2 2 2 2 2 2 4 2" xfId="27812"/>
    <cellStyle name="Normal 16 2 2 2 2 2 2 5" xfId="16957"/>
    <cellStyle name="Normal 16 2 2 2 2 2 2 6" xfId="20244"/>
    <cellStyle name="Normal 16 2 2 2 2 2 3" xfId="3876"/>
    <cellStyle name="Normal 16 2 2 2 2 2 3 2" xfId="7659"/>
    <cellStyle name="Normal 16 2 2 2 2 2 3 2 2" xfId="15718"/>
    <cellStyle name="Normal 16 2 2 2 2 2 3 2 2 2" xfId="32565"/>
    <cellStyle name="Normal 16 2 2 2 2 2 3 2 3" xfId="24998"/>
    <cellStyle name="Normal 16 2 2 2 2 2 3 3" xfId="11935"/>
    <cellStyle name="Normal 16 2 2 2 2 2 3 3 2" xfId="28784"/>
    <cellStyle name="Normal 16 2 2 2 2 2 3 4" xfId="21217"/>
    <cellStyle name="Normal 16 2 2 2 2 2 4" xfId="5775"/>
    <cellStyle name="Normal 16 2 2 2 2 2 4 2" xfId="13834"/>
    <cellStyle name="Normal 16 2 2 2 2 2 4 2 2" xfId="30681"/>
    <cellStyle name="Normal 16 2 2 2 2 2 4 3" xfId="23114"/>
    <cellStyle name="Normal 16 2 2 2 2 2 5" xfId="9960"/>
    <cellStyle name="Normal 16 2 2 2 2 2 5 2" xfId="26900"/>
    <cellStyle name="Normal 16 2 2 2 2 2 6" xfId="16956"/>
    <cellStyle name="Normal 16 2 2 2 2 2 7" xfId="19332"/>
    <cellStyle name="Normal 16 2 2 2 2 3" xfId="2373"/>
    <cellStyle name="Normal 16 2 2 2 2 3 2" xfId="4337"/>
    <cellStyle name="Normal 16 2 2 2 2 3 2 2" xfId="8120"/>
    <cellStyle name="Normal 16 2 2 2 2 3 2 2 2" xfId="16179"/>
    <cellStyle name="Normal 16 2 2 2 2 3 2 2 2 2" xfId="33026"/>
    <cellStyle name="Normal 16 2 2 2 2 3 2 2 3" xfId="25459"/>
    <cellStyle name="Normal 16 2 2 2 2 3 2 3" xfId="12396"/>
    <cellStyle name="Normal 16 2 2 2 2 3 2 3 2" xfId="29245"/>
    <cellStyle name="Normal 16 2 2 2 2 3 2 4" xfId="21678"/>
    <cellStyle name="Normal 16 2 2 2 2 3 3" xfId="6236"/>
    <cellStyle name="Normal 16 2 2 2 2 3 3 2" xfId="14295"/>
    <cellStyle name="Normal 16 2 2 2 2 3 3 2 2" xfId="31142"/>
    <cellStyle name="Normal 16 2 2 2 2 3 3 3" xfId="23575"/>
    <cellStyle name="Normal 16 2 2 2 2 3 4" xfId="10461"/>
    <cellStyle name="Normal 16 2 2 2 2 3 4 2" xfId="27361"/>
    <cellStyle name="Normal 16 2 2 2 2 3 5" xfId="16958"/>
    <cellStyle name="Normal 16 2 2 2 2 3 6" xfId="19793"/>
    <cellStyle name="Normal 16 2 2 2 2 4" xfId="3425"/>
    <cellStyle name="Normal 16 2 2 2 2 4 2" xfId="7208"/>
    <cellStyle name="Normal 16 2 2 2 2 4 2 2" xfId="15267"/>
    <cellStyle name="Normal 16 2 2 2 2 4 2 2 2" xfId="32114"/>
    <cellStyle name="Normal 16 2 2 2 2 4 2 3" xfId="24547"/>
    <cellStyle name="Normal 16 2 2 2 2 4 3" xfId="11484"/>
    <cellStyle name="Normal 16 2 2 2 2 4 3 2" xfId="28333"/>
    <cellStyle name="Normal 16 2 2 2 2 4 4" xfId="20766"/>
    <cellStyle name="Normal 16 2 2 2 2 5" xfId="5324"/>
    <cellStyle name="Normal 16 2 2 2 2 5 2" xfId="13383"/>
    <cellStyle name="Normal 16 2 2 2 2 5 2 2" xfId="30230"/>
    <cellStyle name="Normal 16 2 2 2 2 5 3" xfId="22663"/>
    <cellStyle name="Normal 16 2 2 2 2 6" xfId="9485"/>
    <cellStyle name="Normal 16 2 2 2 2 6 2" xfId="26449"/>
    <cellStyle name="Normal 16 2 2 2 2 7" xfId="16955"/>
    <cellStyle name="Normal 16 2 2 2 2 8" xfId="18881"/>
    <cellStyle name="Normal 16 2 2 2 3" xfId="1609"/>
    <cellStyle name="Normal 16 2 2 2 3 2" xfId="2608"/>
    <cellStyle name="Normal 16 2 2 2 3 2 2" xfId="4570"/>
    <cellStyle name="Normal 16 2 2 2 3 2 2 2" xfId="8353"/>
    <cellStyle name="Normal 16 2 2 2 3 2 2 2 2" xfId="16412"/>
    <cellStyle name="Normal 16 2 2 2 3 2 2 2 2 2" xfId="33259"/>
    <cellStyle name="Normal 16 2 2 2 3 2 2 2 3" xfId="25692"/>
    <cellStyle name="Normal 16 2 2 2 3 2 2 3" xfId="12629"/>
    <cellStyle name="Normal 16 2 2 2 3 2 2 3 2" xfId="29478"/>
    <cellStyle name="Normal 16 2 2 2 3 2 2 4" xfId="21911"/>
    <cellStyle name="Normal 16 2 2 2 3 2 3" xfId="6469"/>
    <cellStyle name="Normal 16 2 2 2 3 2 3 2" xfId="14528"/>
    <cellStyle name="Normal 16 2 2 2 3 2 3 2 2" xfId="31375"/>
    <cellStyle name="Normal 16 2 2 2 3 2 3 3" xfId="23808"/>
    <cellStyle name="Normal 16 2 2 2 3 2 4" xfId="10695"/>
    <cellStyle name="Normal 16 2 2 2 3 2 4 2" xfId="27594"/>
    <cellStyle name="Normal 16 2 2 2 3 2 5" xfId="16960"/>
    <cellStyle name="Normal 16 2 2 2 3 2 6" xfId="20026"/>
    <cellStyle name="Normal 16 2 2 2 3 3" xfId="3658"/>
    <cellStyle name="Normal 16 2 2 2 3 3 2" xfId="7441"/>
    <cellStyle name="Normal 16 2 2 2 3 3 2 2" xfId="15500"/>
    <cellStyle name="Normal 16 2 2 2 3 3 2 2 2" xfId="32347"/>
    <cellStyle name="Normal 16 2 2 2 3 3 2 3" xfId="24780"/>
    <cellStyle name="Normal 16 2 2 2 3 3 3" xfId="11717"/>
    <cellStyle name="Normal 16 2 2 2 3 3 3 2" xfId="28566"/>
    <cellStyle name="Normal 16 2 2 2 3 3 4" xfId="20999"/>
    <cellStyle name="Normal 16 2 2 2 3 4" xfId="5557"/>
    <cellStyle name="Normal 16 2 2 2 3 4 2" xfId="13616"/>
    <cellStyle name="Normal 16 2 2 2 3 4 2 2" xfId="30463"/>
    <cellStyle name="Normal 16 2 2 2 3 4 3" xfId="22896"/>
    <cellStyle name="Normal 16 2 2 2 3 5" xfId="9742"/>
    <cellStyle name="Normal 16 2 2 2 3 5 2" xfId="26682"/>
    <cellStyle name="Normal 16 2 2 2 3 6" xfId="16959"/>
    <cellStyle name="Normal 16 2 2 2 3 7" xfId="19114"/>
    <cellStyle name="Normal 16 2 2 2 4" xfId="2155"/>
    <cellStyle name="Normal 16 2 2 2 4 2" xfId="4119"/>
    <cellStyle name="Normal 16 2 2 2 4 2 2" xfId="7902"/>
    <cellStyle name="Normal 16 2 2 2 4 2 2 2" xfId="15961"/>
    <cellStyle name="Normal 16 2 2 2 4 2 2 2 2" xfId="32808"/>
    <cellStyle name="Normal 16 2 2 2 4 2 2 3" xfId="25241"/>
    <cellStyle name="Normal 16 2 2 2 4 2 3" xfId="12178"/>
    <cellStyle name="Normal 16 2 2 2 4 2 3 2" xfId="29027"/>
    <cellStyle name="Normal 16 2 2 2 4 2 4" xfId="21460"/>
    <cellStyle name="Normal 16 2 2 2 4 3" xfId="6018"/>
    <cellStyle name="Normal 16 2 2 2 4 3 2" xfId="14077"/>
    <cellStyle name="Normal 16 2 2 2 4 3 2 2" xfId="30924"/>
    <cellStyle name="Normal 16 2 2 2 4 3 3" xfId="23357"/>
    <cellStyle name="Normal 16 2 2 2 4 4" xfId="10243"/>
    <cellStyle name="Normal 16 2 2 2 4 4 2" xfId="27143"/>
    <cellStyle name="Normal 16 2 2 2 4 5" xfId="16961"/>
    <cellStyle name="Normal 16 2 2 2 4 6" xfId="19575"/>
    <cellStyle name="Normal 16 2 2 2 5" xfId="3207"/>
    <cellStyle name="Normal 16 2 2 2 5 2" xfId="6990"/>
    <cellStyle name="Normal 16 2 2 2 5 2 2" xfId="15049"/>
    <cellStyle name="Normal 16 2 2 2 5 2 2 2" xfId="31896"/>
    <cellStyle name="Normal 16 2 2 2 5 2 3" xfId="24329"/>
    <cellStyle name="Normal 16 2 2 2 5 3" xfId="11266"/>
    <cellStyle name="Normal 16 2 2 2 5 3 2" xfId="28115"/>
    <cellStyle name="Normal 16 2 2 2 5 4" xfId="20548"/>
    <cellStyle name="Normal 16 2 2 2 6" xfId="5106"/>
    <cellStyle name="Normal 16 2 2 2 6 2" xfId="13165"/>
    <cellStyle name="Normal 16 2 2 2 6 2 2" xfId="30012"/>
    <cellStyle name="Normal 16 2 2 2 6 3" xfId="22445"/>
    <cellStyle name="Normal 16 2 2 2 7" xfId="9250"/>
    <cellStyle name="Normal 16 2 2 2 7 2" xfId="26231"/>
    <cellStyle name="Normal 16 2 2 2 8" xfId="16954"/>
    <cellStyle name="Normal 16 2 2 2 9" xfId="18663"/>
    <cellStyle name="Normal 16 2 2 3" xfId="1239"/>
    <cellStyle name="Normal 16 2 2 3 2" xfId="1735"/>
    <cellStyle name="Normal 16 2 2 3 2 2" xfId="2734"/>
    <cellStyle name="Normal 16 2 2 3 2 2 2" xfId="4696"/>
    <cellStyle name="Normal 16 2 2 3 2 2 2 2" xfId="8479"/>
    <cellStyle name="Normal 16 2 2 3 2 2 2 2 2" xfId="16538"/>
    <cellStyle name="Normal 16 2 2 3 2 2 2 2 2 2" xfId="33385"/>
    <cellStyle name="Normal 16 2 2 3 2 2 2 2 3" xfId="25818"/>
    <cellStyle name="Normal 16 2 2 3 2 2 2 3" xfId="12755"/>
    <cellStyle name="Normal 16 2 2 3 2 2 2 3 2" xfId="29604"/>
    <cellStyle name="Normal 16 2 2 3 2 2 2 4" xfId="22037"/>
    <cellStyle name="Normal 16 2 2 3 2 2 3" xfId="6595"/>
    <cellStyle name="Normal 16 2 2 3 2 2 3 2" xfId="14654"/>
    <cellStyle name="Normal 16 2 2 3 2 2 3 2 2" xfId="31501"/>
    <cellStyle name="Normal 16 2 2 3 2 2 3 3" xfId="23934"/>
    <cellStyle name="Normal 16 2 2 3 2 2 4" xfId="10821"/>
    <cellStyle name="Normal 16 2 2 3 2 2 4 2" xfId="27720"/>
    <cellStyle name="Normal 16 2 2 3 2 2 5" xfId="16964"/>
    <cellStyle name="Normal 16 2 2 3 2 2 6" xfId="20152"/>
    <cellStyle name="Normal 16 2 2 3 2 3" xfId="3784"/>
    <cellStyle name="Normal 16 2 2 3 2 3 2" xfId="7567"/>
    <cellStyle name="Normal 16 2 2 3 2 3 2 2" xfId="15626"/>
    <cellStyle name="Normal 16 2 2 3 2 3 2 2 2" xfId="32473"/>
    <cellStyle name="Normal 16 2 2 3 2 3 2 3" xfId="24906"/>
    <cellStyle name="Normal 16 2 2 3 2 3 3" xfId="11843"/>
    <cellStyle name="Normal 16 2 2 3 2 3 3 2" xfId="28692"/>
    <cellStyle name="Normal 16 2 2 3 2 3 4" xfId="21125"/>
    <cellStyle name="Normal 16 2 2 3 2 4" xfId="5683"/>
    <cellStyle name="Normal 16 2 2 3 2 4 2" xfId="13742"/>
    <cellStyle name="Normal 16 2 2 3 2 4 2 2" xfId="30589"/>
    <cellStyle name="Normal 16 2 2 3 2 4 3" xfId="23022"/>
    <cellStyle name="Normal 16 2 2 3 2 5" xfId="9868"/>
    <cellStyle name="Normal 16 2 2 3 2 5 2" xfId="26808"/>
    <cellStyle name="Normal 16 2 2 3 2 6" xfId="16963"/>
    <cellStyle name="Normal 16 2 2 3 2 7" xfId="19240"/>
    <cellStyle name="Normal 16 2 2 3 3" xfId="2281"/>
    <cellStyle name="Normal 16 2 2 3 3 2" xfId="4245"/>
    <cellStyle name="Normal 16 2 2 3 3 2 2" xfId="8028"/>
    <cellStyle name="Normal 16 2 2 3 3 2 2 2" xfId="16087"/>
    <cellStyle name="Normal 16 2 2 3 3 2 2 2 2" xfId="32934"/>
    <cellStyle name="Normal 16 2 2 3 3 2 2 3" xfId="25367"/>
    <cellStyle name="Normal 16 2 2 3 3 2 3" xfId="12304"/>
    <cellStyle name="Normal 16 2 2 3 3 2 3 2" xfId="29153"/>
    <cellStyle name="Normal 16 2 2 3 3 2 4" xfId="21586"/>
    <cellStyle name="Normal 16 2 2 3 3 3" xfId="6144"/>
    <cellStyle name="Normal 16 2 2 3 3 3 2" xfId="14203"/>
    <cellStyle name="Normal 16 2 2 3 3 3 2 2" xfId="31050"/>
    <cellStyle name="Normal 16 2 2 3 3 3 3" xfId="23483"/>
    <cellStyle name="Normal 16 2 2 3 3 4" xfId="10369"/>
    <cellStyle name="Normal 16 2 2 3 3 4 2" xfId="27269"/>
    <cellStyle name="Normal 16 2 2 3 3 5" xfId="16965"/>
    <cellStyle name="Normal 16 2 2 3 3 6" xfId="19701"/>
    <cellStyle name="Normal 16 2 2 3 4" xfId="3333"/>
    <cellStyle name="Normal 16 2 2 3 4 2" xfId="7116"/>
    <cellStyle name="Normal 16 2 2 3 4 2 2" xfId="15175"/>
    <cellStyle name="Normal 16 2 2 3 4 2 2 2" xfId="32022"/>
    <cellStyle name="Normal 16 2 2 3 4 2 3" xfId="24455"/>
    <cellStyle name="Normal 16 2 2 3 4 3" xfId="11392"/>
    <cellStyle name="Normal 16 2 2 3 4 3 2" xfId="28241"/>
    <cellStyle name="Normal 16 2 2 3 4 4" xfId="20674"/>
    <cellStyle name="Normal 16 2 2 3 5" xfId="5232"/>
    <cellStyle name="Normal 16 2 2 3 5 2" xfId="13291"/>
    <cellStyle name="Normal 16 2 2 3 5 2 2" xfId="30138"/>
    <cellStyle name="Normal 16 2 2 3 5 3" xfId="22571"/>
    <cellStyle name="Normal 16 2 2 3 6" xfId="9393"/>
    <cellStyle name="Normal 16 2 2 3 6 2" xfId="26357"/>
    <cellStyle name="Normal 16 2 2 3 7" xfId="16962"/>
    <cellStyle name="Normal 16 2 2 3 8" xfId="18789"/>
    <cellStyle name="Normal 16 2 2 4" xfId="1517"/>
    <cellStyle name="Normal 16 2 2 4 2" xfId="2516"/>
    <cellStyle name="Normal 16 2 2 4 2 2" xfId="4478"/>
    <cellStyle name="Normal 16 2 2 4 2 2 2" xfId="8261"/>
    <cellStyle name="Normal 16 2 2 4 2 2 2 2" xfId="16320"/>
    <cellStyle name="Normal 16 2 2 4 2 2 2 2 2" xfId="33167"/>
    <cellStyle name="Normal 16 2 2 4 2 2 2 3" xfId="25600"/>
    <cellStyle name="Normal 16 2 2 4 2 2 3" xfId="12537"/>
    <cellStyle name="Normal 16 2 2 4 2 2 3 2" xfId="29386"/>
    <cellStyle name="Normal 16 2 2 4 2 2 4" xfId="21819"/>
    <cellStyle name="Normal 16 2 2 4 2 3" xfId="6377"/>
    <cellStyle name="Normal 16 2 2 4 2 3 2" xfId="14436"/>
    <cellStyle name="Normal 16 2 2 4 2 3 2 2" xfId="31283"/>
    <cellStyle name="Normal 16 2 2 4 2 3 3" xfId="23716"/>
    <cellStyle name="Normal 16 2 2 4 2 4" xfId="10603"/>
    <cellStyle name="Normal 16 2 2 4 2 4 2" xfId="27502"/>
    <cellStyle name="Normal 16 2 2 4 2 5" xfId="16967"/>
    <cellStyle name="Normal 16 2 2 4 2 6" xfId="19934"/>
    <cellStyle name="Normal 16 2 2 4 3" xfId="3566"/>
    <cellStyle name="Normal 16 2 2 4 3 2" xfId="7349"/>
    <cellStyle name="Normal 16 2 2 4 3 2 2" xfId="15408"/>
    <cellStyle name="Normal 16 2 2 4 3 2 2 2" xfId="32255"/>
    <cellStyle name="Normal 16 2 2 4 3 2 3" xfId="24688"/>
    <cellStyle name="Normal 16 2 2 4 3 3" xfId="11625"/>
    <cellStyle name="Normal 16 2 2 4 3 3 2" xfId="28474"/>
    <cellStyle name="Normal 16 2 2 4 3 4" xfId="20907"/>
    <cellStyle name="Normal 16 2 2 4 4" xfId="5465"/>
    <cellStyle name="Normal 16 2 2 4 4 2" xfId="13524"/>
    <cellStyle name="Normal 16 2 2 4 4 2 2" xfId="30371"/>
    <cellStyle name="Normal 16 2 2 4 4 3" xfId="22804"/>
    <cellStyle name="Normal 16 2 2 4 5" xfId="9650"/>
    <cellStyle name="Normal 16 2 2 4 5 2" xfId="26590"/>
    <cellStyle name="Normal 16 2 2 4 6" xfId="16966"/>
    <cellStyle name="Normal 16 2 2 4 7" xfId="19022"/>
    <cellStyle name="Normal 16 2 2 5" xfId="2046"/>
    <cellStyle name="Normal 16 2 2 5 2" xfId="4027"/>
    <cellStyle name="Normal 16 2 2 5 2 2" xfId="7810"/>
    <cellStyle name="Normal 16 2 2 5 2 2 2" xfId="15869"/>
    <cellStyle name="Normal 16 2 2 5 2 2 2 2" xfId="32716"/>
    <cellStyle name="Normal 16 2 2 5 2 2 3" xfId="25149"/>
    <cellStyle name="Normal 16 2 2 5 2 3" xfId="12086"/>
    <cellStyle name="Normal 16 2 2 5 2 3 2" xfId="28935"/>
    <cellStyle name="Normal 16 2 2 5 2 4" xfId="21368"/>
    <cellStyle name="Normal 16 2 2 5 3" xfId="5926"/>
    <cellStyle name="Normal 16 2 2 5 3 2" xfId="13985"/>
    <cellStyle name="Normal 16 2 2 5 3 2 2" xfId="30832"/>
    <cellStyle name="Normal 16 2 2 5 3 3" xfId="23265"/>
    <cellStyle name="Normal 16 2 2 5 4" xfId="10144"/>
    <cellStyle name="Normal 16 2 2 5 4 2" xfId="27051"/>
    <cellStyle name="Normal 16 2 2 5 5" xfId="16968"/>
    <cellStyle name="Normal 16 2 2 5 6" xfId="19483"/>
    <cellStyle name="Normal 16 2 2 6" xfId="3085"/>
    <cellStyle name="Normal 16 2 2 6 2" xfId="6898"/>
    <cellStyle name="Normal 16 2 2 6 2 2" xfId="14957"/>
    <cellStyle name="Normal 16 2 2 6 2 2 2" xfId="31804"/>
    <cellStyle name="Normal 16 2 2 6 2 3" xfId="24237"/>
    <cellStyle name="Normal 16 2 2 6 3" xfId="11148"/>
    <cellStyle name="Normal 16 2 2 6 3 2" xfId="28023"/>
    <cellStyle name="Normal 16 2 2 6 4" xfId="20456"/>
    <cellStyle name="Normal 16 2 2 7" xfId="5014"/>
    <cellStyle name="Normal 16 2 2 7 2" xfId="13073"/>
    <cellStyle name="Normal 16 2 2 7 2 2" xfId="29920"/>
    <cellStyle name="Normal 16 2 2 7 3" xfId="22353"/>
    <cellStyle name="Normal 16 2 2 8" xfId="9033"/>
    <cellStyle name="Normal 16 2 2 8 2" xfId="26139"/>
    <cellStyle name="Normal 16 2 2 9" xfId="16953"/>
    <cellStyle name="Normal 16 2 3" xfId="1034"/>
    <cellStyle name="Normal 16 2 3 2" xfId="1295"/>
    <cellStyle name="Normal 16 2 3 2 2" xfId="1791"/>
    <cellStyle name="Normal 16 2 3 2 2 2" xfId="2790"/>
    <cellStyle name="Normal 16 2 3 2 2 2 2" xfId="4752"/>
    <cellStyle name="Normal 16 2 3 2 2 2 2 2" xfId="8535"/>
    <cellStyle name="Normal 16 2 3 2 2 2 2 2 2" xfId="16594"/>
    <cellStyle name="Normal 16 2 3 2 2 2 2 2 2 2" xfId="33441"/>
    <cellStyle name="Normal 16 2 3 2 2 2 2 2 3" xfId="25874"/>
    <cellStyle name="Normal 16 2 3 2 2 2 2 3" xfId="12811"/>
    <cellStyle name="Normal 16 2 3 2 2 2 2 3 2" xfId="29660"/>
    <cellStyle name="Normal 16 2 3 2 2 2 2 4" xfId="22093"/>
    <cellStyle name="Normal 16 2 3 2 2 2 3" xfId="6651"/>
    <cellStyle name="Normal 16 2 3 2 2 2 3 2" xfId="14710"/>
    <cellStyle name="Normal 16 2 3 2 2 2 3 2 2" xfId="31557"/>
    <cellStyle name="Normal 16 2 3 2 2 2 3 3" xfId="23990"/>
    <cellStyle name="Normal 16 2 3 2 2 2 4" xfId="10877"/>
    <cellStyle name="Normal 16 2 3 2 2 2 4 2" xfId="27776"/>
    <cellStyle name="Normal 16 2 3 2 2 2 5" xfId="16972"/>
    <cellStyle name="Normal 16 2 3 2 2 2 6" xfId="20208"/>
    <cellStyle name="Normal 16 2 3 2 2 3" xfId="3840"/>
    <cellStyle name="Normal 16 2 3 2 2 3 2" xfId="7623"/>
    <cellStyle name="Normal 16 2 3 2 2 3 2 2" xfId="15682"/>
    <cellStyle name="Normal 16 2 3 2 2 3 2 2 2" xfId="32529"/>
    <cellStyle name="Normal 16 2 3 2 2 3 2 3" xfId="24962"/>
    <cellStyle name="Normal 16 2 3 2 2 3 3" xfId="11899"/>
    <cellStyle name="Normal 16 2 3 2 2 3 3 2" xfId="28748"/>
    <cellStyle name="Normal 16 2 3 2 2 3 4" xfId="21181"/>
    <cellStyle name="Normal 16 2 3 2 2 4" xfId="5739"/>
    <cellStyle name="Normal 16 2 3 2 2 4 2" xfId="13798"/>
    <cellStyle name="Normal 16 2 3 2 2 4 2 2" xfId="30645"/>
    <cellStyle name="Normal 16 2 3 2 2 4 3" xfId="23078"/>
    <cellStyle name="Normal 16 2 3 2 2 5" xfId="9924"/>
    <cellStyle name="Normal 16 2 3 2 2 5 2" xfId="26864"/>
    <cellStyle name="Normal 16 2 3 2 2 6" xfId="16971"/>
    <cellStyle name="Normal 16 2 3 2 2 7" xfId="19296"/>
    <cellStyle name="Normal 16 2 3 2 3" xfId="2337"/>
    <cellStyle name="Normal 16 2 3 2 3 2" xfId="4301"/>
    <cellStyle name="Normal 16 2 3 2 3 2 2" xfId="8084"/>
    <cellStyle name="Normal 16 2 3 2 3 2 2 2" xfId="16143"/>
    <cellStyle name="Normal 16 2 3 2 3 2 2 2 2" xfId="32990"/>
    <cellStyle name="Normal 16 2 3 2 3 2 2 3" xfId="25423"/>
    <cellStyle name="Normal 16 2 3 2 3 2 3" xfId="12360"/>
    <cellStyle name="Normal 16 2 3 2 3 2 3 2" xfId="29209"/>
    <cellStyle name="Normal 16 2 3 2 3 2 4" xfId="21642"/>
    <cellStyle name="Normal 16 2 3 2 3 3" xfId="6200"/>
    <cellStyle name="Normal 16 2 3 2 3 3 2" xfId="14259"/>
    <cellStyle name="Normal 16 2 3 2 3 3 2 2" xfId="31106"/>
    <cellStyle name="Normal 16 2 3 2 3 3 3" xfId="23539"/>
    <cellStyle name="Normal 16 2 3 2 3 4" xfId="10425"/>
    <cellStyle name="Normal 16 2 3 2 3 4 2" xfId="27325"/>
    <cellStyle name="Normal 16 2 3 2 3 5" xfId="16973"/>
    <cellStyle name="Normal 16 2 3 2 3 6" xfId="19757"/>
    <cellStyle name="Normal 16 2 3 2 4" xfId="3389"/>
    <cellStyle name="Normal 16 2 3 2 4 2" xfId="7172"/>
    <cellStyle name="Normal 16 2 3 2 4 2 2" xfId="15231"/>
    <cellStyle name="Normal 16 2 3 2 4 2 2 2" xfId="32078"/>
    <cellStyle name="Normal 16 2 3 2 4 2 3" xfId="24511"/>
    <cellStyle name="Normal 16 2 3 2 4 3" xfId="11448"/>
    <cellStyle name="Normal 16 2 3 2 4 3 2" xfId="28297"/>
    <cellStyle name="Normal 16 2 3 2 4 4" xfId="20730"/>
    <cellStyle name="Normal 16 2 3 2 5" xfId="5288"/>
    <cellStyle name="Normal 16 2 3 2 5 2" xfId="13347"/>
    <cellStyle name="Normal 16 2 3 2 5 2 2" xfId="30194"/>
    <cellStyle name="Normal 16 2 3 2 5 3" xfId="22627"/>
    <cellStyle name="Normal 16 2 3 2 6" xfId="9449"/>
    <cellStyle name="Normal 16 2 3 2 6 2" xfId="26413"/>
    <cellStyle name="Normal 16 2 3 2 7" xfId="16970"/>
    <cellStyle name="Normal 16 2 3 2 8" xfId="18845"/>
    <cellStyle name="Normal 16 2 3 3" xfId="1573"/>
    <cellStyle name="Normal 16 2 3 3 2" xfId="2572"/>
    <cellStyle name="Normal 16 2 3 3 2 2" xfId="4534"/>
    <cellStyle name="Normal 16 2 3 3 2 2 2" xfId="8317"/>
    <cellStyle name="Normal 16 2 3 3 2 2 2 2" xfId="16376"/>
    <cellStyle name="Normal 16 2 3 3 2 2 2 2 2" xfId="33223"/>
    <cellStyle name="Normal 16 2 3 3 2 2 2 3" xfId="25656"/>
    <cellStyle name="Normal 16 2 3 3 2 2 3" xfId="12593"/>
    <cellStyle name="Normal 16 2 3 3 2 2 3 2" xfId="29442"/>
    <cellStyle name="Normal 16 2 3 3 2 2 4" xfId="21875"/>
    <cellStyle name="Normal 16 2 3 3 2 3" xfId="6433"/>
    <cellStyle name="Normal 16 2 3 3 2 3 2" xfId="14492"/>
    <cellStyle name="Normal 16 2 3 3 2 3 2 2" xfId="31339"/>
    <cellStyle name="Normal 16 2 3 3 2 3 3" xfId="23772"/>
    <cellStyle name="Normal 16 2 3 3 2 4" xfId="10659"/>
    <cellStyle name="Normal 16 2 3 3 2 4 2" xfId="27558"/>
    <cellStyle name="Normal 16 2 3 3 2 5" xfId="16975"/>
    <cellStyle name="Normal 16 2 3 3 2 6" xfId="19990"/>
    <cellStyle name="Normal 16 2 3 3 3" xfId="3622"/>
    <cellStyle name="Normal 16 2 3 3 3 2" xfId="7405"/>
    <cellStyle name="Normal 16 2 3 3 3 2 2" xfId="15464"/>
    <cellStyle name="Normal 16 2 3 3 3 2 2 2" xfId="32311"/>
    <cellStyle name="Normal 16 2 3 3 3 2 3" xfId="24744"/>
    <cellStyle name="Normal 16 2 3 3 3 3" xfId="11681"/>
    <cellStyle name="Normal 16 2 3 3 3 3 2" xfId="28530"/>
    <cellStyle name="Normal 16 2 3 3 3 4" xfId="20963"/>
    <cellStyle name="Normal 16 2 3 3 4" xfId="5521"/>
    <cellStyle name="Normal 16 2 3 3 4 2" xfId="13580"/>
    <cellStyle name="Normal 16 2 3 3 4 2 2" xfId="30427"/>
    <cellStyle name="Normal 16 2 3 3 4 3" xfId="22860"/>
    <cellStyle name="Normal 16 2 3 3 5" xfId="9706"/>
    <cellStyle name="Normal 16 2 3 3 5 2" xfId="26646"/>
    <cellStyle name="Normal 16 2 3 3 6" xfId="16974"/>
    <cellStyle name="Normal 16 2 3 3 7" xfId="19078"/>
    <cellStyle name="Normal 16 2 3 4" xfId="2119"/>
    <cellStyle name="Normal 16 2 3 4 2" xfId="4083"/>
    <cellStyle name="Normal 16 2 3 4 2 2" xfId="7866"/>
    <cellStyle name="Normal 16 2 3 4 2 2 2" xfId="15925"/>
    <cellStyle name="Normal 16 2 3 4 2 2 2 2" xfId="32772"/>
    <cellStyle name="Normal 16 2 3 4 2 2 3" xfId="25205"/>
    <cellStyle name="Normal 16 2 3 4 2 3" xfId="12142"/>
    <cellStyle name="Normal 16 2 3 4 2 3 2" xfId="28991"/>
    <cellStyle name="Normal 16 2 3 4 2 4" xfId="21424"/>
    <cellStyle name="Normal 16 2 3 4 3" xfId="5982"/>
    <cellStyle name="Normal 16 2 3 4 3 2" xfId="14041"/>
    <cellStyle name="Normal 16 2 3 4 3 2 2" xfId="30888"/>
    <cellStyle name="Normal 16 2 3 4 3 3" xfId="23321"/>
    <cellStyle name="Normal 16 2 3 4 4" xfId="10207"/>
    <cellStyle name="Normal 16 2 3 4 4 2" xfId="27107"/>
    <cellStyle name="Normal 16 2 3 4 5" xfId="16976"/>
    <cellStyle name="Normal 16 2 3 4 6" xfId="19539"/>
    <cellStyle name="Normal 16 2 3 5" xfId="3171"/>
    <cellStyle name="Normal 16 2 3 5 2" xfId="6954"/>
    <cellStyle name="Normal 16 2 3 5 2 2" xfId="15013"/>
    <cellStyle name="Normal 16 2 3 5 2 2 2" xfId="31860"/>
    <cellStyle name="Normal 16 2 3 5 2 3" xfId="24293"/>
    <cellStyle name="Normal 16 2 3 5 3" xfId="11230"/>
    <cellStyle name="Normal 16 2 3 5 3 2" xfId="28079"/>
    <cellStyle name="Normal 16 2 3 5 4" xfId="20512"/>
    <cellStyle name="Normal 16 2 3 6" xfId="5070"/>
    <cellStyle name="Normal 16 2 3 6 2" xfId="13129"/>
    <cellStyle name="Normal 16 2 3 6 2 2" xfId="29976"/>
    <cellStyle name="Normal 16 2 3 6 3" xfId="22409"/>
    <cellStyle name="Normal 16 2 3 7" xfId="9214"/>
    <cellStyle name="Normal 16 2 3 7 2" xfId="26195"/>
    <cellStyle name="Normal 16 2 3 8" xfId="16969"/>
    <cellStyle name="Normal 16 2 3 9" xfId="18627"/>
    <cellStyle name="Normal 16 2 4" xfId="1203"/>
    <cellStyle name="Normal 16 2 4 2" xfId="1699"/>
    <cellStyle name="Normal 16 2 4 2 2" xfId="2698"/>
    <cellStyle name="Normal 16 2 4 2 2 2" xfId="4660"/>
    <cellStyle name="Normal 16 2 4 2 2 2 2" xfId="8443"/>
    <cellStyle name="Normal 16 2 4 2 2 2 2 2" xfId="16502"/>
    <cellStyle name="Normal 16 2 4 2 2 2 2 2 2" xfId="33349"/>
    <cellStyle name="Normal 16 2 4 2 2 2 2 3" xfId="25782"/>
    <cellStyle name="Normal 16 2 4 2 2 2 3" xfId="12719"/>
    <cellStyle name="Normal 16 2 4 2 2 2 3 2" xfId="29568"/>
    <cellStyle name="Normal 16 2 4 2 2 2 4" xfId="22001"/>
    <cellStyle name="Normal 16 2 4 2 2 3" xfId="6559"/>
    <cellStyle name="Normal 16 2 4 2 2 3 2" xfId="14618"/>
    <cellStyle name="Normal 16 2 4 2 2 3 2 2" xfId="31465"/>
    <cellStyle name="Normal 16 2 4 2 2 3 3" xfId="23898"/>
    <cellStyle name="Normal 16 2 4 2 2 4" xfId="10785"/>
    <cellStyle name="Normal 16 2 4 2 2 4 2" xfId="27684"/>
    <cellStyle name="Normal 16 2 4 2 2 5" xfId="16979"/>
    <cellStyle name="Normal 16 2 4 2 2 6" xfId="20116"/>
    <cellStyle name="Normal 16 2 4 2 3" xfId="3748"/>
    <cellStyle name="Normal 16 2 4 2 3 2" xfId="7531"/>
    <cellStyle name="Normal 16 2 4 2 3 2 2" xfId="15590"/>
    <cellStyle name="Normal 16 2 4 2 3 2 2 2" xfId="32437"/>
    <cellStyle name="Normal 16 2 4 2 3 2 3" xfId="24870"/>
    <cellStyle name="Normal 16 2 4 2 3 3" xfId="11807"/>
    <cellStyle name="Normal 16 2 4 2 3 3 2" xfId="28656"/>
    <cellStyle name="Normal 16 2 4 2 3 4" xfId="21089"/>
    <cellStyle name="Normal 16 2 4 2 4" xfId="5647"/>
    <cellStyle name="Normal 16 2 4 2 4 2" xfId="13706"/>
    <cellStyle name="Normal 16 2 4 2 4 2 2" xfId="30553"/>
    <cellStyle name="Normal 16 2 4 2 4 3" xfId="22986"/>
    <cellStyle name="Normal 16 2 4 2 5" xfId="9832"/>
    <cellStyle name="Normal 16 2 4 2 5 2" xfId="26772"/>
    <cellStyle name="Normal 16 2 4 2 6" xfId="16978"/>
    <cellStyle name="Normal 16 2 4 2 7" xfId="19204"/>
    <cellStyle name="Normal 16 2 4 3" xfId="2245"/>
    <cellStyle name="Normal 16 2 4 3 2" xfId="4209"/>
    <cellStyle name="Normal 16 2 4 3 2 2" xfId="7992"/>
    <cellStyle name="Normal 16 2 4 3 2 2 2" xfId="16051"/>
    <cellStyle name="Normal 16 2 4 3 2 2 2 2" xfId="32898"/>
    <cellStyle name="Normal 16 2 4 3 2 2 3" xfId="25331"/>
    <cellStyle name="Normal 16 2 4 3 2 3" xfId="12268"/>
    <cellStyle name="Normal 16 2 4 3 2 3 2" xfId="29117"/>
    <cellStyle name="Normal 16 2 4 3 2 4" xfId="21550"/>
    <cellStyle name="Normal 16 2 4 3 3" xfId="6108"/>
    <cellStyle name="Normal 16 2 4 3 3 2" xfId="14167"/>
    <cellStyle name="Normal 16 2 4 3 3 2 2" xfId="31014"/>
    <cellStyle name="Normal 16 2 4 3 3 3" xfId="23447"/>
    <cellStyle name="Normal 16 2 4 3 4" xfId="10333"/>
    <cellStyle name="Normal 16 2 4 3 4 2" xfId="27233"/>
    <cellStyle name="Normal 16 2 4 3 5" xfId="16980"/>
    <cellStyle name="Normal 16 2 4 3 6" xfId="19665"/>
    <cellStyle name="Normal 16 2 4 4" xfId="3297"/>
    <cellStyle name="Normal 16 2 4 4 2" xfId="7080"/>
    <cellStyle name="Normal 16 2 4 4 2 2" xfId="15139"/>
    <cellStyle name="Normal 16 2 4 4 2 2 2" xfId="31986"/>
    <cellStyle name="Normal 16 2 4 4 2 3" xfId="24419"/>
    <cellStyle name="Normal 16 2 4 4 3" xfId="11356"/>
    <cellStyle name="Normal 16 2 4 4 3 2" xfId="28205"/>
    <cellStyle name="Normal 16 2 4 4 4" xfId="20638"/>
    <cellStyle name="Normal 16 2 4 5" xfId="5196"/>
    <cellStyle name="Normal 16 2 4 5 2" xfId="13255"/>
    <cellStyle name="Normal 16 2 4 5 2 2" xfId="30102"/>
    <cellStyle name="Normal 16 2 4 5 3" xfId="22535"/>
    <cellStyle name="Normal 16 2 4 6" xfId="9357"/>
    <cellStyle name="Normal 16 2 4 6 2" xfId="26321"/>
    <cellStyle name="Normal 16 2 4 7" xfId="16977"/>
    <cellStyle name="Normal 16 2 4 8" xfId="18753"/>
    <cellStyle name="Normal 16 2 5" xfId="1481"/>
    <cellStyle name="Normal 16 2 5 2" xfId="2480"/>
    <cellStyle name="Normal 16 2 5 2 2" xfId="4442"/>
    <cellStyle name="Normal 16 2 5 2 2 2" xfId="8225"/>
    <cellStyle name="Normal 16 2 5 2 2 2 2" xfId="16284"/>
    <cellStyle name="Normal 16 2 5 2 2 2 2 2" xfId="33131"/>
    <cellStyle name="Normal 16 2 5 2 2 2 3" xfId="25564"/>
    <cellStyle name="Normal 16 2 5 2 2 3" xfId="12501"/>
    <cellStyle name="Normal 16 2 5 2 2 3 2" xfId="29350"/>
    <cellStyle name="Normal 16 2 5 2 2 4" xfId="21783"/>
    <cellStyle name="Normal 16 2 5 2 3" xfId="6341"/>
    <cellStyle name="Normal 16 2 5 2 3 2" xfId="14400"/>
    <cellStyle name="Normal 16 2 5 2 3 2 2" xfId="31247"/>
    <cellStyle name="Normal 16 2 5 2 3 3" xfId="23680"/>
    <cellStyle name="Normal 16 2 5 2 4" xfId="10567"/>
    <cellStyle name="Normal 16 2 5 2 4 2" xfId="27466"/>
    <cellStyle name="Normal 16 2 5 2 5" xfId="16982"/>
    <cellStyle name="Normal 16 2 5 2 6" xfId="19898"/>
    <cellStyle name="Normal 16 2 5 3" xfId="3530"/>
    <cellStyle name="Normal 16 2 5 3 2" xfId="7313"/>
    <cellStyle name="Normal 16 2 5 3 2 2" xfId="15372"/>
    <cellStyle name="Normal 16 2 5 3 2 2 2" xfId="32219"/>
    <cellStyle name="Normal 16 2 5 3 2 3" xfId="24652"/>
    <cellStyle name="Normal 16 2 5 3 3" xfId="11589"/>
    <cellStyle name="Normal 16 2 5 3 3 2" xfId="28438"/>
    <cellStyle name="Normal 16 2 5 3 4" xfId="20871"/>
    <cellStyle name="Normal 16 2 5 4" xfId="5429"/>
    <cellStyle name="Normal 16 2 5 4 2" xfId="13488"/>
    <cellStyle name="Normal 16 2 5 4 2 2" xfId="30335"/>
    <cellStyle name="Normal 16 2 5 4 3" xfId="22768"/>
    <cellStyle name="Normal 16 2 5 5" xfId="9614"/>
    <cellStyle name="Normal 16 2 5 5 2" xfId="26554"/>
    <cellStyle name="Normal 16 2 5 6" xfId="16981"/>
    <cellStyle name="Normal 16 2 5 7" xfId="18986"/>
    <cellStyle name="Normal 16 2 6" xfId="2006"/>
    <cellStyle name="Normal 16 2 6 2" xfId="3991"/>
    <cellStyle name="Normal 16 2 6 2 2" xfId="7774"/>
    <cellStyle name="Normal 16 2 6 2 2 2" xfId="15833"/>
    <cellStyle name="Normal 16 2 6 2 2 2 2" xfId="32680"/>
    <cellStyle name="Normal 16 2 6 2 2 3" xfId="25113"/>
    <cellStyle name="Normal 16 2 6 2 3" xfId="12050"/>
    <cellStyle name="Normal 16 2 6 2 3 2" xfId="28899"/>
    <cellStyle name="Normal 16 2 6 2 4" xfId="21332"/>
    <cellStyle name="Normal 16 2 6 3" xfId="5890"/>
    <cellStyle name="Normal 16 2 6 3 2" xfId="13949"/>
    <cellStyle name="Normal 16 2 6 3 2 2" xfId="30796"/>
    <cellStyle name="Normal 16 2 6 3 3" xfId="23229"/>
    <cellStyle name="Normal 16 2 6 4" xfId="10105"/>
    <cellStyle name="Normal 16 2 6 4 2" xfId="27015"/>
    <cellStyle name="Normal 16 2 6 5" xfId="16983"/>
    <cellStyle name="Normal 16 2 6 6" xfId="19447"/>
    <cellStyle name="Normal 16 2 7" xfId="3049"/>
    <cellStyle name="Normal 16 2 7 2" xfId="6862"/>
    <cellStyle name="Normal 16 2 7 2 2" xfId="14921"/>
    <cellStyle name="Normal 16 2 7 2 2 2" xfId="31768"/>
    <cellStyle name="Normal 16 2 7 2 3" xfId="24201"/>
    <cellStyle name="Normal 16 2 7 3" xfId="11112"/>
    <cellStyle name="Normal 16 2 7 3 2" xfId="27987"/>
    <cellStyle name="Normal 16 2 7 4" xfId="20420"/>
    <cellStyle name="Normal 16 2 8" xfId="4978"/>
    <cellStyle name="Normal 16 2 8 2" xfId="13037"/>
    <cellStyle name="Normal 16 2 8 2 2" xfId="29884"/>
    <cellStyle name="Normal 16 2 8 3" xfId="22317"/>
    <cellStyle name="Normal 16 2 9" xfId="8961"/>
    <cellStyle name="Normal 16 2 9 2" xfId="26103"/>
    <cellStyle name="Normal 16 3" xfId="718"/>
    <cellStyle name="Normal 16 3 10" xfId="18557"/>
    <cellStyle name="Normal 16 3 11" xfId="34052"/>
    <cellStyle name="Normal 16 3 2" xfId="1057"/>
    <cellStyle name="Normal 16 3 2 2" xfId="1318"/>
    <cellStyle name="Normal 16 3 2 2 2" xfId="1814"/>
    <cellStyle name="Normal 16 3 2 2 2 2" xfId="2813"/>
    <cellStyle name="Normal 16 3 2 2 2 2 2" xfId="4775"/>
    <cellStyle name="Normal 16 3 2 2 2 2 2 2" xfId="8558"/>
    <cellStyle name="Normal 16 3 2 2 2 2 2 2 2" xfId="16617"/>
    <cellStyle name="Normal 16 3 2 2 2 2 2 2 2 2" xfId="33464"/>
    <cellStyle name="Normal 16 3 2 2 2 2 2 2 3" xfId="25897"/>
    <cellStyle name="Normal 16 3 2 2 2 2 2 3" xfId="12834"/>
    <cellStyle name="Normal 16 3 2 2 2 2 2 3 2" xfId="29683"/>
    <cellStyle name="Normal 16 3 2 2 2 2 2 4" xfId="22116"/>
    <cellStyle name="Normal 16 3 2 2 2 2 3" xfId="6674"/>
    <cellStyle name="Normal 16 3 2 2 2 2 3 2" xfId="14733"/>
    <cellStyle name="Normal 16 3 2 2 2 2 3 2 2" xfId="31580"/>
    <cellStyle name="Normal 16 3 2 2 2 2 3 3" xfId="24013"/>
    <cellStyle name="Normal 16 3 2 2 2 2 4" xfId="10900"/>
    <cellStyle name="Normal 16 3 2 2 2 2 4 2" xfId="27799"/>
    <cellStyle name="Normal 16 3 2 2 2 2 5" xfId="16988"/>
    <cellStyle name="Normal 16 3 2 2 2 2 6" xfId="20231"/>
    <cellStyle name="Normal 16 3 2 2 2 3" xfId="3863"/>
    <cellStyle name="Normal 16 3 2 2 2 3 2" xfId="7646"/>
    <cellStyle name="Normal 16 3 2 2 2 3 2 2" xfId="15705"/>
    <cellStyle name="Normal 16 3 2 2 2 3 2 2 2" xfId="32552"/>
    <cellStyle name="Normal 16 3 2 2 2 3 2 3" xfId="24985"/>
    <cellStyle name="Normal 16 3 2 2 2 3 3" xfId="11922"/>
    <cellStyle name="Normal 16 3 2 2 2 3 3 2" xfId="28771"/>
    <cellStyle name="Normal 16 3 2 2 2 3 4" xfId="21204"/>
    <cellStyle name="Normal 16 3 2 2 2 4" xfId="5762"/>
    <cellStyle name="Normal 16 3 2 2 2 4 2" xfId="13821"/>
    <cellStyle name="Normal 16 3 2 2 2 4 2 2" xfId="30668"/>
    <cellStyle name="Normal 16 3 2 2 2 4 3" xfId="23101"/>
    <cellStyle name="Normal 16 3 2 2 2 5" xfId="9947"/>
    <cellStyle name="Normal 16 3 2 2 2 5 2" xfId="26887"/>
    <cellStyle name="Normal 16 3 2 2 2 6" xfId="16987"/>
    <cellStyle name="Normal 16 3 2 2 2 7" xfId="19319"/>
    <cellStyle name="Normal 16 3 2 2 3" xfId="2360"/>
    <cellStyle name="Normal 16 3 2 2 3 2" xfId="4324"/>
    <cellStyle name="Normal 16 3 2 2 3 2 2" xfId="8107"/>
    <cellStyle name="Normal 16 3 2 2 3 2 2 2" xfId="16166"/>
    <cellStyle name="Normal 16 3 2 2 3 2 2 2 2" xfId="33013"/>
    <cellStyle name="Normal 16 3 2 2 3 2 2 3" xfId="25446"/>
    <cellStyle name="Normal 16 3 2 2 3 2 3" xfId="12383"/>
    <cellStyle name="Normal 16 3 2 2 3 2 3 2" xfId="29232"/>
    <cellStyle name="Normal 16 3 2 2 3 2 4" xfId="21665"/>
    <cellStyle name="Normal 16 3 2 2 3 3" xfId="6223"/>
    <cellStyle name="Normal 16 3 2 2 3 3 2" xfId="14282"/>
    <cellStyle name="Normal 16 3 2 2 3 3 2 2" xfId="31129"/>
    <cellStyle name="Normal 16 3 2 2 3 3 3" xfId="23562"/>
    <cellStyle name="Normal 16 3 2 2 3 4" xfId="10448"/>
    <cellStyle name="Normal 16 3 2 2 3 4 2" xfId="27348"/>
    <cellStyle name="Normal 16 3 2 2 3 5" xfId="16989"/>
    <cellStyle name="Normal 16 3 2 2 3 6" xfId="19780"/>
    <cellStyle name="Normal 16 3 2 2 4" xfId="3412"/>
    <cellStyle name="Normal 16 3 2 2 4 2" xfId="7195"/>
    <cellStyle name="Normal 16 3 2 2 4 2 2" xfId="15254"/>
    <cellStyle name="Normal 16 3 2 2 4 2 2 2" xfId="32101"/>
    <cellStyle name="Normal 16 3 2 2 4 2 3" xfId="24534"/>
    <cellStyle name="Normal 16 3 2 2 4 3" xfId="11471"/>
    <cellStyle name="Normal 16 3 2 2 4 3 2" xfId="28320"/>
    <cellStyle name="Normal 16 3 2 2 4 4" xfId="20753"/>
    <cellStyle name="Normal 16 3 2 2 5" xfId="5311"/>
    <cellStyle name="Normal 16 3 2 2 5 2" xfId="13370"/>
    <cellStyle name="Normal 16 3 2 2 5 2 2" xfId="30217"/>
    <cellStyle name="Normal 16 3 2 2 5 3" xfId="22650"/>
    <cellStyle name="Normal 16 3 2 2 6" xfId="9472"/>
    <cellStyle name="Normal 16 3 2 2 6 2" xfId="26436"/>
    <cellStyle name="Normal 16 3 2 2 7" xfId="16986"/>
    <cellStyle name="Normal 16 3 2 2 8" xfId="18868"/>
    <cellStyle name="Normal 16 3 2 3" xfId="1596"/>
    <cellStyle name="Normal 16 3 2 3 2" xfId="2595"/>
    <cellStyle name="Normal 16 3 2 3 2 2" xfId="4557"/>
    <cellStyle name="Normal 16 3 2 3 2 2 2" xfId="8340"/>
    <cellStyle name="Normal 16 3 2 3 2 2 2 2" xfId="16399"/>
    <cellStyle name="Normal 16 3 2 3 2 2 2 2 2" xfId="33246"/>
    <cellStyle name="Normal 16 3 2 3 2 2 2 3" xfId="25679"/>
    <cellStyle name="Normal 16 3 2 3 2 2 3" xfId="12616"/>
    <cellStyle name="Normal 16 3 2 3 2 2 3 2" xfId="29465"/>
    <cellStyle name="Normal 16 3 2 3 2 2 4" xfId="21898"/>
    <cellStyle name="Normal 16 3 2 3 2 3" xfId="6456"/>
    <cellStyle name="Normal 16 3 2 3 2 3 2" xfId="14515"/>
    <cellStyle name="Normal 16 3 2 3 2 3 2 2" xfId="31362"/>
    <cellStyle name="Normal 16 3 2 3 2 3 3" xfId="23795"/>
    <cellStyle name="Normal 16 3 2 3 2 4" xfId="10682"/>
    <cellStyle name="Normal 16 3 2 3 2 4 2" xfId="27581"/>
    <cellStyle name="Normal 16 3 2 3 2 5" xfId="16991"/>
    <cellStyle name="Normal 16 3 2 3 2 6" xfId="20013"/>
    <cellStyle name="Normal 16 3 2 3 3" xfId="3645"/>
    <cellStyle name="Normal 16 3 2 3 3 2" xfId="7428"/>
    <cellStyle name="Normal 16 3 2 3 3 2 2" xfId="15487"/>
    <cellStyle name="Normal 16 3 2 3 3 2 2 2" xfId="32334"/>
    <cellStyle name="Normal 16 3 2 3 3 2 3" xfId="24767"/>
    <cellStyle name="Normal 16 3 2 3 3 3" xfId="11704"/>
    <cellStyle name="Normal 16 3 2 3 3 3 2" xfId="28553"/>
    <cellStyle name="Normal 16 3 2 3 3 4" xfId="20986"/>
    <cellStyle name="Normal 16 3 2 3 4" xfId="5544"/>
    <cellStyle name="Normal 16 3 2 3 4 2" xfId="13603"/>
    <cellStyle name="Normal 16 3 2 3 4 2 2" xfId="30450"/>
    <cellStyle name="Normal 16 3 2 3 4 3" xfId="22883"/>
    <cellStyle name="Normal 16 3 2 3 5" xfId="9729"/>
    <cellStyle name="Normal 16 3 2 3 5 2" xfId="26669"/>
    <cellStyle name="Normal 16 3 2 3 6" xfId="16990"/>
    <cellStyle name="Normal 16 3 2 3 7" xfId="19101"/>
    <cellStyle name="Normal 16 3 2 4" xfId="2142"/>
    <cellStyle name="Normal 16 3 2 4 2" xfId="4106"/>
    <cellStyle name="Normal 16 3 2 4 2 2" xfId="7889"/>
    <cellStyle name="Normal 16 3 2 4 2 2 2" xfId="15948"/>
    <cellStyle name="Normal 16 3 2 4 2 2 2 2" xfId="32795"/>
    <cellStyle name="Normal 16 3 2 4 2 2 3" xfId="25228"/>
    <cellStyle name="Normal 16 3 2 4 2 3" xfId="12165"/>
    <cellStyle name="Normal 16 3 2 4 2 3 2" xfId="29014"/>
    <cellStyle name="Normal 16 3 2 4 2 4" xfId="21447"/>
    <cellStyle name="Normal 16 3 2 4 3" xfId="6005"/>
    <cellStyle name="Normal 16 3 2 4 3 2" xfId="14064"/>
    <cellStyle name="Normal 16 3 2 4 3 2 2" xfId="30911"/>
    <cellStyle name="Normal 16 3 2 4 3 3" xfId="23344"/>
    <cellStyle name="Normal 16 3 2 4 4" xfId="10230"/>
    <cellStyle name="Normal 16 3 2 4 4 2" xfId="27130"/>
    <cellStyle name="Normal 16 3 2 4 5" xfId="16992"/>
    <cellStyle name="Normal 16 3 2 4 6" xfId="19562"/>
    <cellStyle name="Normal 16 3 2 5" xfId="3194"/>
    <cellStyle name="Normal 16 3 2 5 2" xfId="6977"/>
    <cellStyle name="Normal 16 3 2 5 2 2" xfId="15036"/>
    <cellStyle name="Normal 16 3 2 5 2 2 2" xfId="31883"/>
    <cellStyle name="Normal 16 3 2 5 2 3" xfId="24316"/>
    <cellStyle name="Normal 16 3 2 5 3" xfId="11253"/>
    <cellStyle name="Normal 16 3 2 5 3 2" xfId="28102"/>
    <cellStyle name="Normal 16 3 2 5 4" xfId="20535"/>
    <cellStyle name="Normal 16 3 2 6" xfId="5093"/>
    <cellStyle name="Normal 16 3 2 6 2" xfId="13152"/>
    <cellStyle name="Normal 16 3 2 6 2 2" xfId="29999"/>
    <cellStyle name="Normal 16 3 2 6 3" xfId="22432"/>
    <cellStyle name="Normal 16 3 2 7" xfId="9237"/>
    <cellStyle name="Normal 16 3 2 7 2" xfId="26218"/>
    <cellStyle name="Normal 16 3 2 8" xfId="16985"/>
    <cellStyle name="Normal 16 3 2 9" xfId="18650"/>
    <cellStyle name="Normal 16 3 3" xfId="1226"/>
    <cellStyle name="Normal 16 3 3 2" xfId="1722"/>
    <cellStyle name="Normal 16 3 3 2 2" xfId="2721"/>
    <cellStyle name="Normal 16 3 3 2 2 2" xfId="4683"/>
    <cellStyle name="Normal 16 3 3 2 2 2 2" xfId="8466"/>
    <cellStyle name="Normal 16 3 3 2 2 2 2 2" xfId="16525"/>
    <cellStyle name="Normal 16 3 3 2 2 2 2 2 2" xfId="33372"/>
    <cellStyle name="Normal 16 3 3 2 2 2 2 3" xfId="25805"/>
    <cellStyle name="Normal 16 3 3 2 2 2 3" xfId="12742"/>
    <cellStyle name="Normal 16 3 3 2 2 2 3 2" xfId="29591"/>
    <cellStyle name="Normal 16 3 3 2 2 2 4" xfId="22024"/>
    <cellStyle name="Normal 16 3 3 2 2 3" xfId="6582"/>
    <cellStyle name="Normal 16 3 3 2 2 3 2" xfId="14641"/>
    <cellStyle name="Normal 16 3 3 2 2 3 2 2" xfId="31488"/>
    <cellStyle name="Normal 16 3 3 2 2 3 3" xfId="23921"/>
    <cellStyle name="Normal 16 3 3 2 2 4" xfId="10808"/>
    <cellStyle name="Normal 16 3 3 2 2 4 2" xfId="27707"/>
    <cellStyle name="Normal 16 3 3 2 2 5" xfId="16995"/>
    <cellStyle name="Normal 16 3 3 2 2 6" xfId="20139"/>
    <cellStyle name="Normal 16 3 3 2 3" xfId="3771"/>
    <cellStyle name="Normal 16 3 3 2 3 2" xfId="7554"/>
    <cellStyle name="Normal 16 3 3 2 3 2 2" xfId="15613"/>
    <cellStyle name="Normal 16 3 3 2 3 2 2 2" xfId="32460"/>
    <cellStyle name="Normal 16 3 3 2 3 2 3" xfId="24893"/>
    <cellStyle name="Normal 16 3 3 2 3 3" xfId="11830"/>
    <cellStyle name="Normal 16 3 3 2 3 3 2" xfId="28679"/>
    <cellStyle name="Normal 16 3 3 2 3 4" xfId="21112"/>
    <cellStyle name="Normal 16 3 3 2 4" xfId="5670"/>
    <cellStyle name="Normal 16 3 3 2 4 2" xfId="13729"/>
    <cellStyle name="Normal 16 3 3 2 4 2 2" xfId="30576"/>
    <cellStyle name="Normal 16 3 3 2 4 3" xfId="23009"/>
    <cellStyle name="Normal 16 3 3 2 5" xfId="9855"/>
    <cellStyle name="Normal 16 3 3 2 5 2" xfId="26795"/>
    <cellStyle name="Normal 16 3 3 2 6" xfId="16994"/>
    <cellStyle name="Normal 16 3 3 2 7" xfId="19227"/>
    <cellStyle name="Normal 16 3 3 3" xfId="2268"/>
    <cellStyle name="Normal 16 3 3 3 2" xfId="4232"/>
    <cellStyle name="Normal 16 3 3 3 2 2" xfId="8015"/>
    <cellStyle name="Normal 16 3 3 3 2 2 2" xfId="16074"/>
    <cellStyle name="Normal 16 3 3 3 2 2 2 2" xfId="32921"/>
    <cellStyle name="Normal 16 3 3 3 2 2 3" xfId="25354"/>
    <cellStyle name="Normal 16 3 3 3 2 3" xfId="12291"/>
    <cellStyle name="Normal 16 3 3 3 2 3 2" xfId="29140"/>
    <cellStyle name="Normal 16 3 3 3 2 4" xfId="21573"/>
    <cellStyle name="Normal 16 3 3 3 3" xfId="6131"/>
    <cellStyle name="Normal 16 3 3 3 3 2" xfId="14190"/>
    <cellStyle name="Normal 16 3 3 3 3 2 2" xfId="31037"/>
    <cellStyle name="Normal 16 3 3 3 3 3" xfId="23470"/>
    <cellStyle name="Normal 16 3 3 3 4" xfId="10356"/>
    <cellStyle name="Normal 16 3 3 3 4 2" xfId="27256"/>
    <cellStyle name="Normal 16 3 3 3 5" xfId="16996"/>
    <cellStyle name="Normal 16 3 3 3 6" xfId="19688"/>
    <cellStyle name="Normal 16 3 3 4" xfId="3320"/>
    <cellStyle name="Normal 16 3 3 4 2" xfId="7103"/>
    <cellStyle name="Normal 16 3 3 4 2 2" xfId="15162"/>
    <cellStyle name="Normal 16 3 3 4 2 2 2" xfId="32009"/>
    <cellStyle name="Normal 16 3 3 4 2 3" xfId="24442"/>
    <cellStyle name="Normal 16 3 3 4 3" xfId="11379"/>
    <cellStyle name="Normal 16 3 3 4 3 2" xfId="28228"/>
    <cellStyle name="Normal 16 3 3 4 4" xfId="20661"/>
    <cellStyle name="Normal 16 3 3 5" xfId="5219"/>
    <cellStyle name="Normal 16 3 3 5 2" xfId="13278"/>
    <cellStyle name="Normal 16 3 3 5 2 2" xfId="30125"/>
    <cellStyle name="Normal 16 3 3 5 3" xfId="22558"/>
    <cellStyle name="Normal 16 3 3 6" xfId="9380"/>
    <cellStyle name="Normal 16 3 3 6 2" xfId="26344"/>
    <cellStyle name="Normal 16 3 3 7" xfId="16993"/>
    <cellStyle name="Normal 16 3 3 8" xfId="18776"/>
    <cellStyle name="Normal 16 3 4" xfId="1504"/>
    <cellStyle name="Normal 16 3 4 2" xfId="2503"/>
    <cellStyle name="Normal 16 3 4 2 2" xfId="4465"/>
    <cellStyle name="Normal 16 3 4 2 2 2" xfId="8248"/>
    <cellStyle name="Normal 16 3 4 2 2 2 2" xfId="16307"/>
    <cellStyle name="Normal 16 3 4 2 2 2 2 2" xfId="33154"/>
    <cellStyle name="Normal 16 3 4 2 2 2 3" xfId="25587"/>
    <cellStyle name="Normal 16 3 4 2 2 3" xfId="12524"/>
    <cellStyle name="Normal 16 3 4 2 2 3 2" xfId="29373"/>
    <cellStyle name="Normal 16 3 4 2 2 4" xfId="21806"/>
    <cellStyle name="Normal 16 3 4 2 3" xfId="6364"/>
    <cellStyle name="Normal 16 3 4 2 3 2" xfId="14423"/>
    <cellStyle name="Normal 16 3 4 2 3 2 2" xfId="31270"/>
    <cellStyle name="Normal 16 3 4 2 3 3" xfId="23703"/>
    <cellStyle name="Normal 16 3 4 2 4" xfId="10590"/>
    <cellStyle name="Normal 16 3 4 2 4 2" xfId="27489"/>
    <cellStyle name="Normal 16 3 4 2 5" xfId="16998"/>
    <cellStyle name="Normal 16 3 4 2 6" xfId="19921"/>
    <cellStyle name="Normal 16 3 4 3" xfId="3553"/>
    <cellStyle name="Normal 16 3 4 3 2" xfId="7336"/>
    <cellStyle name="Normal 16 3 4 3 2 2" xfId="15395"/>
    <cellStyle name="Normal 16 3 4 3 2 2 2" xfId="32242"/>
    <cellStyle name="Normal 16 3 4 3 2 3" xfId="24675"/>
    <cellStyle name="Normal 16 3 4 3 3" xfId="11612"/>
    <cellStyle name="Normal 16 3 4 3 3 2" xfId="28461"/>
    <cellStyle name="Normal 16 3 4 3 4" xfId="20894"/>
    <cellStyle name="Normal 16 3 4 4" xfId="5452"/>
    <cellStyle name="Normal 16 3 4 4 2" xfId="13511"/>
    <cellStyle name="Normal 16 3 4 4 2 2" xfId="30358"/>
    <cellStyle name="Normal 16 3 4 4 3" xfId="22791"/>
    <cellStyle name="Normal 16 3 4 5" xfId="9637"/>
    <cellStyle name="Normal 16 3 4 5 2" xfId="26577"/>
    <cellStyle name="Normal 16 3 4 6" xfId="16997"/>
    <cellStyle name="Normal 16 3 4 7" xfId="19009"/>
    <cellStyle name="Normal 16 3 5" xfId="2033"/>
    <cellStyle name="Normal 16 3 5 2" xfId="4014"/>
    <cellStyle name="Normal 16 3 5 2 2" xfId="7797"/>
    <cellStyle name="Normal 16 3 5 2 2 2" xfId="15856"/>
    <cellStyle name="Normal 16 3 5 2 2 2 2" xfId="32703"/>
    <cellStyle name="Normal 16 3 5 2 2 3" xfId="25136"/>
    <cellStyle name="Normal 16 3 5 2 3" xfId="12073"/>
    <cellStyle name="Normal 16 3 5 2 3 2" xfId="28922"/>
    <cellStyle name="Normal 16 3 5 2 4" xfId="21355"/>
    <cellStyle name="Normal 16 3 5 3" xfId="5913"/>
    <cellStyle name="Normal 16 3 5 3 2" xfId="13972"/>
    <cellStyle name="Normal 16 3 5 3 2 2" xfId="30819"/>
    <cellStyle name="Normal 16 3 5 3 3" xfId="23252"/>
    <cellStyle name="Normal 16 3 5 4" xfId="10131"/>
    <cellStyle name="Normal 16 3 5 4 2" xfId="27038"/>
    <cellStyle name="Normal 16 3 5 5" xfId="16999"/>
    <cellStyle name="Normal 16 3 5 6" xfId="19470"/>
    <cellStyle name="Normal 16 3 6" xfId="3072"/>
    <cellStyle name="Normal 16 3 6 2" xfId="6885"/>
    <cellStyle name="Normal 16 3 6 2 2" xfId="14944"/>
    <cellStyle name="Normal 16 3 6 2 2 2" xfId="31791"/>
    <cellStyle name="Normal 16 3 6 2 3" xfId="24224"/>
    <cellStyle name="Normal 16 3 6 3" xfId="11135"/>
    <cellStyle name="Normal 16 3 6 3 2" xfId="28010"/>
    <cellStyle name="Normal 16 3 6 4" xfId="20443"/>
    <cellStyle name="Normal 16 3 7" xfId="5001"/>
    <cellStyle name="Normal 16 3 7 2" xfId="13060"/>
    <cellStyle name="Normal 16 3 7 2 2" xfId="29907"/>
    <cellStyle name="Normal 16 3 7 3" xfId="22340"/>
    <cellStyle name="Normal 16 3 8" xfId="9018"/>
    <cellStyle name="Normal 16 3 8 2" xfId="26126"/>
    <cellStyle name="Normal 16 3 9" xfId="16984"/>
    <cellStyle name="Normal 16 4" xfId="937"/>
    <cellStyle name="Normal 16 4 2" xfId="3117"/>
    <cellStyle name="Normal 16 4 3" xfId="17000"/>
    <cellStyle name="Normal 16 4 4" xfId="34053"/>
    <cellStyle name="Normal 16 5" xfId="1021"/>
    <cellStyle name="Normal 16 5 2" xfId="1282"/>
    <cellStyle name="Normal 16 5 2 2" xfId="1778"/>
    <cellStyle name="Normal 16 5 2 2 2" xfId="2777"/>
    <cellStyle name="Normal 16 5 2 2 2 2" xfId="4739"/>
    <cellStyle name="Normal 16 5 2 2 2 2 2" xfId="8522"/>
    <cellStyle name="Normal 16 5 2 2 2 2 2 2" xfId="16581"/>
    <cellStyle name="Normal 16 5 2 2 2 2 2 2 2" xfId="33428"/>
    <cellStyle name="Normal 16 5 2 2 2 2 2 3" xfId="25861"/>
    <cellStyle name="Normal 16 5 2 2 2 2 3" xfId="12798"/>
    <cellStyle name="Normal 16 5 2 2 2 2 3 2" xfId="29647"/>
    <cellStyle name="Normal 16 5 2 2 2 2 4" xfId="22080"/>
    <cellStyle name="Normal 16 5 2 2 2 3" xfId="6638"/>
    <cellStyle name="Normal 16 5 2 2 2 3 2" xfId="14697"/>
    <cellStyle name="Normal 16 5 2 2 2 3 2 2" xfId="31544"/>
    <cellStyle name="Normal 16 5 2 2 2 3 3" xfId="23977"/>
    <cellStyle name="Normal 16 5 2 2 2 4" xfId="10864"/>
    <cellStyle name="Normal 16 5 2 2 2 4 2" xfId="27763"/>
    <cellStyle name="Normal 16 5 2 2 2 5" xfId="17004"/>
    <cellStyle name="Normal 16 5 2 2 2 6" xfId="20195"/>
    <cellStyle name="Normal 16 5 2 2 3" xfId="3827"/>
    <cellStyle name="Normal 16 5 2 2 3 2" xfId="7610"/>
    <cellStyle name="Normal 16 5 2 2 3 2 2" xfId="15669"/>
    <cellStyle name="Normal 16 5 2 2 3 2 2 2" xfId="32516"/>
    <cellStyle name="Normal 16 5 2 2 3 2 3" xfId="24949"/>
    <cellStyle name="Normal 16 5 2 2 3 3" xfId="11886"/>
    <cellStyle name="Normal 16 5 2 2 3 3 2" xfId="28735"/>
    <cellStyle name="Normal 16 5 2 2 3 4" xfId="21168"/>
    <cellStyle name="Normal 16 5 2 2 4" xfId="5726"/>
    <cellStyle name="Normal 16 5 2 2 4 2" xfId="13785"/>
    <cellStyle name="Normal 16 5 2 2 4 2 2" xfId="30632"/>
    <cellStyle name="Normal 16 5 2 2 4 3" xfId="23065"/>
    <cellStyle name="Normal 16 5 2 2 5" xfId="9911"/>
    <cellStyle name="Normal 16 5 2 2 5 2" xfId="26851"/>
    <cellStyle name="Normal 16 5 2 2 6" xfId="17003"/>
    <cellStyle name="Normal 16 5 2 2 7" xfId="19283"/>
    <cellStyle name="Normal 16 5 2 3" xfId="2324"/>
    <cellStyle name="Normal 16 5 2 3 2" xfId="4288"/>
    <cellStyle name="Normal 16 5 2 3 2 2" xfId="8071"/>
    <cellStyle name="Normal 16 5 2 3 2 2 2" xfId="16130"/>
    <cellStyle name="Normal 16 5 2 3 2 2 2 2" xfId="32977"/>
    <cellStyle name="Normal 16 5 2 3 2 2 3" xfId="25410"/>
    <cellStyle name="Normal 16 5 2 3 2 3" xfId="12347"/>
    <cellStyle name="Normal 16 5 2 3 2 3 2" xfId="29196"/>
    <cellStyle name="Normal 16 5 2 3 2 4" xfId="21629"/>
    <cellStyle name="Normal 16 5 2 3 3" xfId="6187"/>
    <cellStyle name="Normal 16 5 2 3 3 2" xfId="14246"/>
    <cellStyle name="Normal 16 5 2 3 3 2 2" xfId="31093"/>
    <cellStyle name="Normal 16 5 2 3 3 3" xfId="23526"/>
    <cellStyle name="Normal 16 5 2 3 4" xfId="10412"/>
    <cellStyle name="Normal 16 5 2 3 4 2" xfId="27312"/>
    <cellStyle name="Normal 16 5 2 3 5" xfId="17005"/>
    <cellStyle name="Normal 16 5 2 3 6" xfId="19744"/>
    <cellStyle name="Normal 16 5 2 4" xfId="3376"/>
    <cellStyle name="Normal 16 5 2 4 2" xfId="7159"/>
    <cellStyle name="Normal 16 5 2 4 2 2" xfId="15218"/>
    <cellStyle name="Normal 16 5 2 4 2 2 2" xfId="32065"/>
    <cellStyle name="Normal 16 5 2 4 2 3" xfId="24498"/>
    <cellStyle name="Normal 16 5 2 4 3" xfId="11435"/>
    <cellStyle name="Normal 16 5 2 4 3 2" xfId="28284"/>
    <cellStyle name="Normal 16 5 2 4 4" xfId="20717"/>
    <cellStyle name="Normal 16 5 2 5" xfId="5275"/>
    <cellStyle name="Normal 16 5 2 5 2" xfId="13334"/>
    <cellStyle name="Normal 16 5 2 5 2 2" xfId="30181"/>
    <cellStyle name="Normal 16 5 2 5 3" xfId="22614"/>
    <cellStyle name="Normal 16 5 2 6" xfId="9436"/>
    <cellStyle name="Normal 16 5 2 6 2" xfId="26400"/>
    <cellStyle name="Normal 16 5 2 7" xfId="17002"/>
    <cellStyle name="Normal 16 5 2 8" xfId="18832"/>
    <cellStyle name="Normal 16 5 3" xfId="1560"/>
    <cellStyle name="Normal 16 5 3 2" xfId="2559"/>
    <cellStyle name="Normal 16 5 3 2 2" xfId="4521"/>
    <cellStyle name="Normal 16 5 3 2 2 2" xfId="8304"/>
    <cellStyle name="Normal 16 5 3 2 2 2 2" xfId="16363"/>
    <cellStyle name="Normal 16 5 3 2 2 2 2 2" xfId="33210"/>
    <cellStyle name="Normal 16 5 3 2 2 2 3" xfId="25643"/>
    <cellStyle name="Normal 16 5 3 2 2 3" xfId="12580"/>
    <cellStyle name="Normal 16 5 3 2 2 3 2" xfId="29429"/>
    <cellStyle name="Normal 16 5 3 2 2 4" xfId="21862"/>
    <cellStyle name="Normal 16 5 3 2 3" xfId="6420"/>
    <cellStyle name="Normal 16 5 3 2 3 2" xfId="14479"/>
    <cellStyle name="Normal 16 5 3 2 3 2 2" xfId="31326"/>
    <cellStyle name="Normal 16 5 3 2 3 3" xfId="23759"/>
    <cellStyle name="Normal 16 5 3 2 4" xfId="10646"/>
    <cellStyle name="Normal 16 5 3 2 4 2" xfId="27545"/>
    <cellStyle name="Normal 16 5 3 2 5" xfId="17007"/>
    <cellStyle name="Normal 16 5 3 2 6" xfId="19977"/>
    <cellStyle name="Normal 16 5 3 3" xfId="3609"/>
    <cellStyle name="Normal 16 5 3 3 2" xfId="7392"/>
    <cellStyle name="Normal 16 5 3 3 2 2" xfId="15451"/>
    <cellStyle name="Normal 16 5 3 3 2 2 2" xfId="32298"/>
    <cellStyle name="Normal 16 5 3 3 2 3" xfId="24731"/>
    <cellStyle name="Normal 16 5 3 3 3" xfId="11668"/>
    <cellStyle name="Normal 16 5 3 3 3 2" xfId="28517"/>
    <cellStyle name="Normal 16 5 3 3 4" xfId="20950"/>
    <cellStyle name="Normal 16 5 3 4" xfId="5508"/>
    <cellStyle name="Normal 16 5 3 4 2" xfId="13567"/>
    <cellStyle name="Normal 16 5 3 4 2 2" xfId="30414"/>
    <cellStyle name="Normal 16 5 3 4 3" xfId="22847"/>
    <cellStyle name="Normal 16 5 3 5" xfId="9693"/>
    <cellStyle name="Normal 16 5 3 5 2" xfId="26633"/>
    <cellStyle name="Normal 16 5 3 6" xfId="17006"/>
    <cellStyle name="Normal 16 5 3 7" xfId="19065"/>
    <cellStyle name="Normal 16 5 4" xfId="2106"/>
    <cellStyle name="Normal 16 5 4 2" xfId="4070"/>
    <cellStyle name="Normal 16 5 4 2 2" xfId="7853"/>
    <cellStyle name="Normal 16 5 4 2 2 2" xfId="15912"/>
    <cellStyle name="Normal 16 5 4 2 2 2 2" xfId="32759"/>
    <cellStyle name="Normal 16 5 4 2 2 3" xfId="25192"/>
    <cellStyle name="Normal 16 5 4 2 3" xfId="12129"/>
    <cellStyle name="Normal 16 5 4 2 3 2" xfId="28978"/>
    <cellStyle name="Normal 16 5 4 2 4" xfId="21411"/>
    <cellStyle name="Normal 16 5 4 3" xfId="5969"/>
    <cellStyle name="Normal 16 5 4 3 2" xfId="14028"/>
    <cellStyle name="Normal 16 5 4 3 2 2" xfId="30875"/>
    <cellStyle name="Normal 16 5 4 3 3" xfId="23308"/>
    <cellStyle name="Normal 16 5 4 4" xfId="10194"/>
    <cellStyle name="Normal 16 5 4 4 2" xfId="27094"/>
    <cellStyle name="Normal 16 5 4 5" xfId="17008"/>
    <cellStyle name="Normal 16 5 4 6" xfId="19526"/>
    <cellStyle name="Normal 16 5 5" xfId="3158"/>
    <cellStyle name="Normal 16 5 5 2" xfId="6941"/>
    <cellStyle name="Normal 16 5 5 2 2" xfId="15000"/>
    <cellStyle name="Normal 16 5 5 2 2 2" xfId="31847"/>
    <cellStyle name="Normal 16 5 5 2 3" xfId="24280"/>
    <cellStyle name="Normal 16 5 5 3" xfId="11217"/>
    <cellStyle name="Normal 16 5 5 3 2" xfId="28066"/>
    <cellStyle name="Normal 16 5 5 4" xfId="20499"/>
    <cellStyle name="Normal 16 5 6" xfId="5057"/>
    <cellStyle name="Normal 16 5 6 2" xfId="13116"/>
    <cellStyle name="Normal 16 5 6 2 2" xfId="29963"/>
    <cellStyle name="Normal 16 5 6 3" xfId="22396"/>
    <cellStyle name="Normal 16 5 7" xfId="9201"/>
    <cellStyle name="Normal 16 5 7 2" xfId="26182"/>
    <cellStyle name="Normal 16 5 8" xfId="17001"/>
    <cellStyle name="Normal 16 5 9" xfId="18614"/>
    <cellStyle name="Normal 16 6" xfId="1190"/>
    <cellStyle name="Normal 16 6 2" xfId="1686"/>
    <cellStyle name="Normal 16 6 2 2" xfId="2685"/>
    <cellStyle name="Normal 16 6 2 2 2" xfId="4647"/>
    <cellStyle name="Normal 16 6 2 2 2 2" xfId="8430"/>
    <cellStyle name="Normal 16 6 2 2 2 2 2" xfId="16489"/>
    <cellStyle name="Normal 16 6 2 2 2 2 2 2" xfId="33336"/>
    <cellStyle name="Normal 16 6 2 2 2 2 3" xfId="25769"/>
    <cellStyle name="Normal 16 6 2 2 2 3" xfId="12706"/>
    <cellStyle name="Normal 16 6 2 2 2 3 2" xfId="29555"/>
    <cellStyle name="Normal 16 6 2 2 2 4" xfId="21988"/>
    <cellStyle name="Normal 16 6 2 2 3" xfId="6546"/>
    <cellStyle name="Normal 16 6 2 2 3 2" xfId="14605"/>
    <cellStyle name="Normal 16 6 2 2 3 2 2" xfId="31452"/>
    <cellStyle name="Normal 16 6 2 2 3 3" xfId="23885"/>
    <cellStyle name="Normal 16 6 2 2 4" xfId="10772"/>
    <cellStyle name="Normal 16 6 2 2 4 2" xfId="27671"/>
    <cellStyle name="Normal 16 6 2 2 5" xfId="17011"/>
    <cellStyle name="Normal 16 6 2 2 6" xfId="20103"/>
    <cellStyle name="Normal 16 6 2 3" xfId="3735"/>
    <cellStyle name="Normal 16 6 2 3 2" xfId="7518"/>
    <cellStyle name="Normal 16 6 2 3 2 2" xfId="15577"/>
    <cellStyle name="Normal 16 6 2 3 2 2 2" xfId="32424"/>
    <cellStyle name="Normal 16 6 2 3 2 3" xfId="24857"/>
    <cellStyle name="Normal 16 6 2 3 3" xfId="11794"/>
    <cellStyle name="Normal 16 6 2 3 3 2" xfId="28643"/>
    <cellStyle name="Normal 16 6 2 3 4" xfId="21076"/>
    <cellStyle name="Normal 16 6 2 4" xfId="5634"/>
    <cellStyle name="Normal 16 6 2 4 2" xfId="13693"/>
    <cellStyle name="Normal 16 6 2 4 2 2" xfId="30540"/>
    <cellStyle name="Normal 16 6 2 4 3" xfId="22973"/>
    <cellStyle name="Normal 16 6 2 5" xfId="9819"/>
    <cellStyle name="Normal 16 6 2 5 2" xfId="26759"/>
    <cellStyle name="Normal 16 6 2 6" xfId="17010"/>
    <cellStyle name="Normal 16 6 2 7" xfId="19191"/>
    <cellStyle name="Normal 16 6 3" xfId="2232"/>
    <cellStyle name="Normal 16 6 3 2" xfId="4196"/>
    <cellStyle name="Normal 16 6 3 2 2" xfId="7979"/>
    <cellStyle name="Normal 16 6 3 2 2 2" xfId="16038"/>
    <cellStyle name="Normal 16 6 3 2 2 2 2" xfId="32885"/>
    <cellStyle name="Normal 16 6 3 2 2 3" xfId="25318"/>
    <cellStyle name="Normal 16 6 3 2 3" xfId="12255"/>
    <cellStyle name="Normal 16 6 3 2 3 2" xfId="29104"/>
    <cellStyle name="Normal 16 6 3 2 4" xfId="21537"/>
    <cellStyle name="Normal 16 6 3 3" xfId="6095"/>
    <cellStyle name="Normal 16 6 3 3 2" xfId="14154"/>
    <cellStyle name="Normal 16 6 3 3 2 2" xfId="31001"/>
    <cellStyle name="Normal 16 6 3 3 3" xfId="23434"/>
    <cellStyle name="Normal 16 6 3 4" xfId="10320"/>
    <cellStyle name="Normal 16 6 3 4 2" xfId="27220"/>
    <cellStyle name="Normal 16 6 3 5" xfId="17012"/>
    <cellStyle name="Normal 16 6 3 6" xfId="19652"/>
    <cellStyle name="Normal 16 6 4" xfId="3284"/>
    <cellStyle name="Normal 16 6 4 2" xfId="7067"/>
    <cellStyle name="Normal 16 6 4 2 2" xfId="15126"/>
    <cellStyle name="Normal 16 6 4 2 2 2" xfId="31973"/>
    <cellStyle name="Normal 16 6 4 2 3" xfId="24406"/>
    <cellStyle name="Normal 16 6 4 3" xfId="11343"/>
    <cellStyle name="Normal 16 6 4 3 2" xfId="28192"/>
    <cellStyle name="Normal 16 6 4 4" xfId="20625"/>
    <cellStyle name="Normal 16 6 5" xfId="5183"/>
    <cellStyle name="Normal 16 6 5 2" xfId="13242"/>
    <cellStyle name="Normal 16 6 5 2 2" xfId="30089"/>
    <cellStyle name="Normal 16 6 5 3" xfId="22522"/>
    <cellStyle name="Normal 16 6 6" xfId="9344"/>
    <cellStyle name="Normal 16 6 6 2" xfId="26308"/>
    <cellStyle name="Normal 16 6 7" xfId="17009"/>
    <cellStyle name="Normal 16 6 8" xfId="18740"/>
    <cellStyle name="Normal 16 7" xfId="1468"/>
    <cellStyle name="Normal 16 7 2" xfId="2467"/>
    <cellStyle name="Normal 16 7 2 2" xfId="4429"/>
    <cellStyle name="Normal 16 7 2 2 2" xfId="8212"/>
    <cellStyle name="Normal 16 7 2 2 2 2" xfId="16271"/>
    <cellStyle name="Normal 16 7 2 2 2 2 2" xfId="33118"/>
    <cellStyle name="Normal 16 7 2 2 2 3" xfId="25551"/>
    <cellStyle name="Normal 16 7 2 2 3" xfId="12488"/>
    <cellStyle name="Normal 16 7 2 2 3 2" xfId="29337"/>
    <cellStyle name="Normal 16 7 2 2 4" xfId="21770"/>
    <cellStyle name="Normal 16 7 2 3" xfId="6328"/>
    <cellStyle name="Normal 16 7 2 3 2" xfId="14387"/>
    <cellStyle name="Normal 16 7 2 3 2 2" xfId="31234"/>
    <cellStyle name="Normal 16 7 2 3 3" xfId="23667"/>
    <cellStyle name="Normal 16 7 2 4" xfId="10554"/>
    <cellStyle name="Normal 16 7 2 4 2" xfId="27453"/>
    <cellStyle name="Normal 16 7 2 5" xfId="17014"/>
    <cellStyle name="Normal 16 7 2 6" xfId="19885"/>
    <cellStyle name="Normal 16 7 3" xfId="3517"/>
    <cellStyle name="Normal 16 7 3 2" xfId="7300"/>
    <cellStyle name="Normal 16 7 3 2 2" xfId="15359"/>
    <cellStyle name="Normal 16 7 3 2 2 2" xfId="32206"/>
    <cellStyle name="Normal 16 7 3 2 3" xfId="24639"/>
    <cellStyle name="Normal 16 7 3 3" xfId="11576"/>
    <cellStyle name="Normal 16 7 3 3 2" xfId="28425"/>
    <cellStyle name="Normal 16 7 3 4" xfId="20858"/>
    <cellStyle name="Normal 16 7 4" xfId="5416"/>
    <cellStyle name="Normal 16 7 4 2" xfId="13475"/>
    <cellStyle name="Normal 16 7 4 2 2" xfId="30322"/>
    <cellStyle name="Normal 16 7 4 3" xfId="22755"/>
    <cellStyle name="Normal 16 7 5" xfId="9601"/>
    <cellStyle name="Normal 16 7 5 2" xfId="26541"/>
    <cellStyle name="Normal 16 7 6" xfId="17013"/>
    <cellStyle name="Normal 16 7 7" xfId="18973"/>
    <cellStyle name="Normal 16 8" xfId="1991"/>
    <cellStyle name="Normal 16 8 2" xfId="3978"/>
    <cellStyle name="Normal 16 8 2 2" xfId="7761"/>
    <cellStyle name="Normal 16 8 2 2 2" xfId="15820"/>
    <cellStyle name="Normal 16 8 2 2 2 2" xfId="32667"/>
    <cellStyle name="Normal 16 8 2 2 3" xfId="25100"/>
    <cellStyle name="Normal 16 8 2 3" xfId="12037"/>
    <cellStyle name="Normal 16 8 2 3 2" xfId="28886"/>
    <cellStyle name="Normal 16 8 2 4" xfId="21319"/>
    <cellStyle name="Normal 16 8 3" xfId="5877"/>
    <cellStyle name="Normal 16 8 3 2" xfId="13936"/>
    <cellStyle name="Normal 16 8 3 2 2" xfId="30783"/>
    <cellStyle name="Normal 16 8 3 3" xfId="23216"/>
    <cellStyle name="Normal 16 8 4" xfId="10090"/>
    <cellStyle name="Normal 16 8 4 2" xfId="27002"/>
    <cellStyle name="Normal 16 8 5" xfId="17015"/>
    <cellStyle name="Normal 16 8 6" xfId="19434"/>
    <cellStyle name="Normal 16 9" xfId="3036"/>
    <cellStyle name="Normal 16 9 2" xfId="6849"/>
    <cellStyle name="Normal 16 9 2 2" xfId="14908"/>
    <cellStyle name="Normal 16 9 2 2 2" xfId="31755"/>
    <cellStyle name="Normal 16 9 2 3" xfId="24188"/>
    <cellStyle name="Normal 16 9 3" xfId="11099"/>
    <cellStyle name="Normal 16 9 3 2" xfId="27974"/>
    <cellStyle name="Normal 16 9 4" xfId="20407"/>
    <cellStyle name="Normal 160" xfId="2938"/>
    <cellStyle name="Normal 160 2" xfId="4898"/>
    <cellStyle name="Normal 160 2 2" xfId="8681"/>
    <cellStyle name="Normal 160 2 2 2" xfId="16740"/>
    <cellStyle name="Normal 160 2 2 2 2" xfId="33587"/>
    <cellStyle name="Normal 160 2 2 3" xfId="26020"/>
    <cellStyle name="Normal 160 2 3" xfId="12957"/>
    <cellStyle name="Normal 160 2 3 2" xfId="29806"/>
    <cellStyle name="Normal 160 2 4" xfId="22239"/>
    <cellStyle name="Normal 160 3" xfId="6797"/>
    <cellStyle name="Normal 160 3 2" xfId="14856"/>
    <cellStyle name="Normal 160 3 2 2" xfId="31703"/>
    <cellStyle name="Normal 160 3 3" xfId="24136"/>
    <cellStyle name="Normal 160 4" xfId="11024"/>
    <cellStyle name="Normal 160 4 2" xfId="27922"/>
    <cellStyle name="Normal 160 5" xfId="17016"/>
    <cellStyle name="Normal 160 6" xfId="20354"/>
    <cellStyle name="Normal 161" xfId="2939"/>
    <cellStyle name="Normal 161 2" xfId="4899"/>
    <cellStyle name="Normal 161 2 2" xfId="8682"/>
    <cellStyle name="Normal 161 2 2 2" xfId="16741"/>
    <cellStyle name="Normal 161 2 2 2 2" xfId="33588"/>
    <cellStyle name="Normal 161 2 2 3" xfId="26021"/>
    <cellStyle name="Normal 161 2 3" xfId="12958"/>
    <cellStyle name="Normal 161 2 3 2" xfId="29807"/>
    <cellStyle name="Normal 161 2 4" xfId="22240"/>
    <cellStyle name="Normal 161 3" xfId="6798"/>
    <cellStyle name="Normal 161 3 2" xfId="14857"/>
    <cellStyle name="Normal 161 3 2 2" xfId="31704"/>
    <cellStyle name="Normal 161 3 3" xfId="24137"/>
    <cellStyle name="Normal 161 4" xfId="11025"/>
    <cellStyle name="Normal 161 4 2" xfId="27923"/>
    <cellStyle name="Normal 161 5" xfId="17017"/>
    <cellStyle name="Normal 161 6" xfId="20355"/>
    <cellStyle name="Normal 162" xfId="2940"/>
    <cellStyle name="Normal 162 2" xfId="4900"/>
    <cellStyle name="Normal 162 2 2" xfId="8683"/>
    <cellStyle name="Normal 162 2 2 2" xfId="16742"/>
    <cellStyle name="Normal 162 2 2 2 2" xfId="33589"/>
    <cellStyle name="Normal 162 2 2 3" xfId="26022"/>
    <cellStyle name="Normal 162 2 3" xfId="12959"/>
    <cellStyle name="Normal 162 2 3 2" xfId="29808"/>
    <cellStyle name="Normal 162 2 4" xfId="22241"/>
    <cellStyle name="Normal 162 3" xfId="6799"/>
    <cellStyle name="Normal 162 3 2" xfId="14858"/>
    <cellStyle name="Normal 162 3 2 2" xfId="31705"/>
    <cellStyle name="Normal 162 3 3" xfId="24138"/>
    <cellStyle name="Normal 162 4" xfId="11026"/>
    <cellStyle name="Normal 162 4 2" xfId="27924"/>
    <cellStyle name="Normal 162 5" xfId="17018"/>
    <cellStyle name="Normal 162 6" xfId="20356"/>
    <cellStyle name="Normal 163" xfId="2941"/>
    <cellStyle name="Normal 163 2" xfId="4901"/>
    <cellStyle name="Normal 163 2 2" xfId="8684"/>
    <cellStyle name="Normal 163 2 2 2" xfId="16743"/>
    <cellStyle name="Normal 163 2 2 2 2" xfId="33590"/>
    <cellStyle name="Normal 163 2 2 3" xfId="26023"/>
    <cellStyle name="Normal 163 2 3" xfId="12960"/>
    <cellStyle name="Normal 163 2 3 2" xfId="29809"/>
    <cellStyle name="Normal 163 2 4" xfId="22242"/>
    <cellStyle name="Normal 163 3" xfId="6800"/>
    <cellStyle name="Normal 163 3 2" xfId="14859"/>
    <cellStyle name="Normal 163 3 2 2" xfId="31706"/>
    <cellStyle name="Normal 163 3 3" xfId="24139"/>
    <cellStyle name="Normal 163 4" xfId="11027"/>
    <cellStyle name="Normal 163 4 2" xfId="27925"/>
    <cellStyle name="Normal 163 5" xfId="17019"/>
    <cellStyle name="Normal 163 6" xfId="20357"/>
    <cellStyle name="Normal 164" xfId="2942"/>
    <cellStyle name="Normal 164 2" xfId="4902"/>
    <cellStyle name="Normal 164 2 2" xfId="8685"/>
    <cellStyle name="Normal 164 2 2 2" xfId="16744"/>
    <cellStyle name="Normal 164 2 2 2 2" xfId="33591"/>
    <cellStyle name="Normal 164 2 2 3" xfId="26024"/>
    <cellStyle name="Normal 164 2 3" xfId="12961"/>
    <cellStyle name="Normal 164 2 3 2" xfId="29810"/>
    <cellStyle name="Normal 164 2 4" xfId="22243"/>
    <cellStyle name="Normal 164 3" xfId="6801"/>
    <cellStyle name="Normal 164 3 2" xfId="14860"/>
    <cellStyle name="Normal 164 3 2 2" xfId="31707"/>
    <cellStyle name="Normal 164 3 3" xfId="24140"/>
    <cellStyle name="Normal 164 4" xfId="11028"/>
    <cellStyle name="Normal 164 4 2" xfId="27926"/>
    <cellStyle name="Normal 164 5" xfId="17020"/>
    <cellStyle name="Normal 164 6" xfId="20358"/>
    <cellStyle name="Normal 165" xfId="2943"/>
    <cellStyle name="Normal 165 2" xfId="4903"/>
    <cellStyle name="Normal 165 2 2" xfId="8686"/>
    <cellStyle name="Normal 165 2 2 2" xfId="16745"/>
    <cellStyle name="Normal 165 2 2 2 2" xfId="33592"/>
    <cellStyle name="Normal 165 2 2 3" xfId="26025"/>
    <cellStyle name="Normal 165 2 3" xfId="12962"/>
    <cellStyle name="Normal 165 2 3 2" xfId="29811"/>
    <cellStyle name="Normal 165 2 4" xfId="22244"/>
    <cellStyle name="Normal 165 3" xfId="6802"/>
    <cellStyle name="Normal 165 3 2" xfId="14861"/>
    <cellStyle name="Normal 165 3 2 2" xfId="31708"/>
    <cellStyle name="Normal 165 3 3" xfId="24141"/>
    <cellStyle name="Normal 165 4" xfId="11029"/>
    <cellStyle name="Normal 165 4 2" xfId="27927"/>
    <cellStyle name="Normal 165 5" xfId="17021"/>
    <cellStyle name="Normal 165 6" xfId="20359"/>
    <cellStyle name="Normal 166" xfId="2944"/>
    <cellStyle name="Normal 166 2" xfId="4904"/>
    <cellStyle name="Normal 166 2 2" xfId="8687"/>
    <cellStyle name="Normal 166 2 2 2" xfId="16746"/>
    <cellStyle name="Normal 166 2 2 2 2" xfId="33593"/>
    <cellStyle name="Normal 166 2 2 3" xfId="26026"/>
    <cellStyle name="Normal 166 2 3" xfId="12963"/>
    <cellStyle name="Normal 166 2 3 2" xfId="29812"/>
    <cellStyle name="Normal 166 2 4" xfId="22245"/>
    <cellStyle name="Normal 166 3" xfId="6803"/>
    <cellStyle name="Normal 166 3 2" xfId="14862"/>
    <cellStyle name="Normal 166 3 2 2" xfId="31709"/>
    <cellStyle name="Normal 166 3 3" xfId="24142"/>
    <cellStyle name="Normal 166 4" xfId="11030"/>
    <cellStyle name="Normal 166 4 2" xfId="27928"/>
    <cellStyle name="Normal 166 5" xfId="17022"/>
    <cellStyle name="Normal 166 6" xfId="20360"/>
    <cellStyle name="Normal 167" xfId="2945"/>
    <cellStyle name="Normal 167 2" xfId="4905"/>
    <cellStyle name="Normal 167 2 2" xfId="8688"/>
    <cellStyle name="Normal 167 2 2 2" xfId="16747"/>
    <cellStyle name="Normal 167 2 2 2 2" xfId="33594"/>
    <cellStyle name="Normal 167 2 2 3" xfId="26027"/>
    <cellStyle name="Normal 167 2 3" xfId="12964"/>
    <cellStyle name="Normal 167 2 3 2" xfId="29813"/>
    <cellStyle name="Normal 167 2 4" xfId="22246"/>
    <cellStyle name="Normal 167 3" xfId="6804"/>
    <cellStyle name="Normal 167 3 2" xfId="14863"/>
    <cellStyle name="Normal 167 3 2 2" xfId="31710"/>
    <cellStyle name="Normal 167 3 3" xfId="24143"/>
    <cellStyle name="Normal 167 4" xfId="11031"/>
    <cellStyle name="Normal 167 4 2" xfId="27929"/>
    <cellStyle name="Normal 167 5" xfId="17023"/>
    <cellStyle name="Normal 167 6" xfId="20361"/>
    <cellStyle name="Normal 168" xfId="2946"/>
    <cellStyle name="Normal 168 2" xfId="4906"/>
    <cellStyle name="Normal 168 2 2" xfId="8689"/>
    <cellStyle name="Normal 168 2 2 2" xfId="16748"/>
    <cellStyle name="Normal 168 2 2 2 2" xfId="33595"/>
    <cellStyle name="Normal 168 2 2 3" xfId="26028"/>
    <cellStyle name="Normal 168 2 3" xfId="12965"/>
    <cellStyle name="Normal 168 2 3 2" xfId="29814"/>
    <cellStyle name="Normal 168 2 4" xfId="22247"/>
    <cellStyle name="Normal 168 3" xfId="6805"/>
    <cellStyle name="Normal 168 3 2" xfId="14864"/>
    <cellStyle name="Normal 168 3 2 2" xfId="31711"/>
    <cellStyle name="Normal 168 3 3" xfId="24144"/>
    <cellStyle name="Normal 168 4" xfId="11032"/>
    <cellStyle name="Normal 168 4 2" xfId="27930"/>
    <cellStyle name="Normal 168 5" xfId="17024"/>
    <cellStyle name="Normal 168 6" xfId="20362"/>
    <cellStyle name="Normal 169" xfId="2947"/>
    <cellStyle name="Normal 169 2" xfId="4907"/>
    <cellStyle name="Normal 169 2 2" xfId="8690"/>
    <cellStyle name="Normal 169 2 2 2" xfId="16749"/>
    <cellStyle name="Normal 169 2 2 2 2" xfId="33596"/>
    <cellStyle name="Normal 169 2 2 3" xfId="26029"/>
    <cellStyle name="Normal 169 2 3" xfId="12966"/>
    <cellStyle name="Normal 169 2 3 2" xfId="29815"/>
    <cellStyle name="Normal 169 2 4" xfId="22248"/>
    <cellStyle name="Normal 169 3" xfId="6806"/>
    <cellStyle name="Normal 169 3 2" xfId="14865"/>
    <cellStyle name="Normal 169 3 2 2" xfId="31712"/>
    <cellStyle name="Normal 169 3 3" xfId="24145"/>
    <cellStyle name="Normal 169 4" xfId="11033"/>
    <cellStyle name="Normal 169 4 2" xfId="27931"/>
    <cellStyle name="Normal 169 5" xfId="17025"/>
    <cellStyle name="Normal 169 6" xfId="20363"/>
    <cellStyle name="Normal 17" xfId="563"/>
    <cellStyle name="Normal 17 10" xfId="4966"/>
    <cellStyle name="Normal 17 10 2" xfId="13025"/>
    <cellStyle name="Normal 17 10 2 2" xfId="29872"/>
    <cellStyle name="Normal 17 10 3" xfId="22305"/>
    <cellStyle name="Normal 17 11" xfId="8928"/>
    <cellStyle name="Normal 17 11 2" xfId="26091"/>
    <cellStyle name="Normal 17 12" xfId="17026"/>
    <cellStyle name="Normal 17 13" xfId="18521"/>
    <cellStyle name="Normal 17 14" xfId="34054"/>
    <cellStyle name="Normal 17 2" xfId="619"/>
    <cellStyle name="Normal 17 2 10" xfId="17027"/>
    <cellStyle name="Normal 17 2 11" xfId="18535"/>
    <cellStyle name="Normal 17 2 12" xfId="34055"/>
    <cellStyle name="Normal 17 2 2" xfId="737"/>
    <cellStyle name="Normal 17 2 2 10" xfId="18571"/>
    <cellStyle name="Normal 17 2 2 11" xfId="34056"/>
    <cellStyle name="Normal 17 2 2 2" xfId="1071"/>
    <cellStyle name="Normal 17 2 2 2 2" xfId="1332"/>
    <cellStyle name="Normal 17 2 2 2 2 2" xfId="1828"/>
    <cellStyle name="Normal 17 2 2 2 2 2 2" xfId="2827"/>
    <cellStyle name="Normal 17 2 2 2 2 2 2 2" xfId="4789"/>
    <cellStyle name="Normal 17 2 2 2 2 2 2 2 2" xfId="8572"/>
    <cellStyle name="Normal 17 2 2 2 2 2 2 2 2 2" xfId="16631"/>
    <cellStyle name="Normal 17 2 2 2 2 2 2 2 2 2 2" xfId="33478"/>
    <cellStyle name="Normal 17 2 2 2 2 2 2 2 2 3" xfId="25911"/>
    <cellStyle name="Normal 17 2 2 2 2 2 2 2 3" xfId="12848"/>
    <cellStyle name="Normal 17 2 2 2 2 2 2 2 3 2" xfId="29697"/>
    <cellStyle name="Normal 17 2 2 2 2 2 2 2 4" xfId="22130"/>
    <cellStyle name="Normal 17 2 2 2 2 2 2 3" xfId="6688"/>
    <cellStyle name="Normal 17 2 2 2 2 2 2 3 2" xfId="14747"/>
    <cellStyle name="Normal 17 2 2 2 2 2 2 3 2 2" xfId="31594"/>
    <cellStyle name="Normal 17 2 2 2 2 2 2 3 3" xfId="24027"/>
    <cellStyle name="Normal 17 2 2 2 2 2 2 4" xfId="10914"/>
    <cellStyle name="Normal 17 2 2 2 2 2 2 4 2" xfId="27813"/>
    <cellStyle name="Normal 17 2 2 2 2 2 2 5" xfId="17032"/>
    <cellStyle name="Normal 17 2 2 2 2 2 2 6" xfId="20245"/>
    <cellStyle name="Normal 17 2 2 2 2 2 3" xfId="3877"/>
    <cellStyle name="Normal 17 2 2 2 2 2 3 2" xfId="7660"/>
    <cellStyle name="Normal 17 2 2 2 2 2 3 2 2" xfId="15719"/>
    <cellStyle name="Normal 17 2 2 2 2 2 3 2 2 2" xfId="32566"/>
    <cellStyle name="Normal 17 2 2 2 2 2 3 2 3" xfId="24999"/>
    <cellStyle name="Normal 17 2 2 2 2 2 3 3" xfId="11936"/>
    <cellStyle name="Normal 17 2 2 2 2 2 3 3 2" xfId="28785"/>
    <cellStyle name="Normal 17 2 2 2 2 2 3 4" xfId="21218"/>
    <cellStyle name="Normal 17 2 2 2 2 2 4" xfId="5776"/>
    <cellStyle name="Normal 17 2 2 2 2 2 4 2" xfId="13835"/>
    <cellStyle name="Normal 17 2 2 2 2 2 4 2 2" xfId="30682"/>
    <cellStyle name="Normal 17 2 2 2 2 2 4 3" xfId="23115"/>
    <cellStyle name="Normal 17 2 2 2 2 2 5" xfId="9961"/>
    <cellStyle name="Normal 17 2 2 2 2 2 5 2" xfId="26901"/>
    <cellStyle name="Normal 17 2 2 2 2 2 6" xfId="17031"/>
    <cellStyle name="Normal 17 2 2 2 2 2 7" xfId="19333"/>
    <cellStyle name="Normal 17 2 2 2 2 3" xfId="2374"/>
    <cellStyle name="Normal 17 2 2 2 2 3 2" xfId="4338"/>
    <cellStyle name="Normal 17 2 2 2 2 3 2 2" xfId="8121"/>
    <cellStyle name="Normal 17 2 2 2 2 3 2 2 2" xfId="16180"/>
    <cellStyle name="Normal 17 2 2 2 2 3 2 2 2 2" xfId="33027"/>
    <cellStyle name="Normal 17 2 2 2 2 3 2 2 3" xfId="25460"/>
    <cellStyle name="Normal 17 2 2 2 2 3 2 3" xfId="12397"/>
    <cellStyle name="Normal 17 2 2 2 2 3 2 3 2" xfId="29246"/>
    <cellStyle name="Normal 17 2 2 2 2 3 2 4" xfId="21679"/>
    <cellStyle name="Normal 17 2 2 2 2 3 3" xfId="6237"/>
    <cellStyle name="Normal 17 2 2 2 2 3 3 2" xfId="14296"/>
    <cellStyle name="Normal 17 2 2 2 2 3 3 2 2" xfId="31143"/>
    <cellStyle name="Normal 17 2 2 2 2 3 3 3" xfId="23576"/>
    <cellStyle name="Normal 17 2 2 2 2 3 4" xfId="10462"/>
    <cellStyle name="Normal 17 2 2 2 2 3 4 2" xfId="27362"/>
    <cellStyle name="Normal 17 2 2 2 2 3 5" xfId="17033"/>
    <cellStyle name="Normal 17 2 2 2 2 3 6" xfId="19794"/>
    <cellStyle name="Normal 17 2 2 2 2 4" xfId="3426"/>
    <cellStyle name="Normal 17 2 2 2 2 4 2" xfId="7209"/>
    <cellStyle name="Normal 17 2 2 2 2 4 2 2" xfId="15268"/>
    <cellStyle name="Normal 17 2 2 2 2 4 2 2 2" xfId="32115"/>
    <cellStyle name="Normal 17 2 2 2 2 4 2 3" xfId="24548"/>
    <cellStyle name="Normal 17 2 2 2 2 4 3" xfId="11485"/>
    <cellStyle name="Normal 17 2 2 2 2 4 3 2" xfId="28334"/>
    <cellStyle name="Normal 17 2 2 2 2 4 4" xfId="20767"/>
    <cellStyle name="Normal 17 2 2 2 2 5" xfId="5325"/>
    <cellStyle name="Normal 17 2 2 2 2 5 2" xfId="13384"/>
    <cellStyle name="Normal 17 2 2 2 2 5 2 2" xfId="30231"/>
    <cellStyle name="Normal 17 2 2 2 2 5 3" xfId="22664"/>
    <cellStyle name="Normal 17 2 2 2 2 6" xfId="9486"/>
    <cellStyle name="Normal 17 2 2 2 2 6 2" xfId="26450"/>
    <cellStyle name="Normal 17 2 2 2 2 7" xfId="17030"/>
    <cellStyle name="Normal 17 2 2 2 2 8" xfId="18882"/>
    <cellStyle name="Normal 17 2 2 2 3" xfId="1610"/>
    <cellStyle name="Normal 17 2 2 2 3 2" xfId="2609"/>
    <cellStyle name="Normal 17 2 2 2 3 2 2" xfId="4571"/>
    <cellStyle name="Normal 17 2 2 2 3 2 2 2" xfId="8354"/>
    <cellStyle name="Normal 17 2 2 2 3 2 2 2 2" xfId="16413"/>
    <cellStyle name="Normal 17 2 2 2 3 2 2 2 2 2" xfId="33260"/>
    <cellStyle name="Normal 17 2 2 2 3 2 2 2 3" xfId="25693"/>
    <cellStyle name="Normal 17 2 2 2 3 2 2 3" xfId="12630"/>
    <cellStyle name="Normal 17 2 2 2 3 2 2 3 2" xfId="29479"/>
    <cellStyle name="Normal 17 2 2 2 3 2 2 4" xfId="21912"/>
    <cellStyle name="Normal 17 2 2 2 3 2 3" xfId="6470"/>
    <cellStyle name="Normal 17 2 2 2 3 2 3 2" xfId="14529"/>
    <cellStyle name="Normal 17 2 2 2 3 2 3 2 2" xfId="31376"/>
    <cellStyle name="Normal 17 2 2 2 3 2 3 3" xfId="23809"/>
    <cellStyle name="Normal 17 2 2 2 3 2 4" xfId="10696"/>
    <cellStyle name="Normal 17 2 2 2 3 2 4 2" xfId="27595"/>
    <cellStyle name="Normal 17 2 2 2 3 2 5" xfId="17035"/>
    <cellStyle name="Normal 17 2 2 2 3 2 6" xfId="20027"/>
    <cellStyle name="Normal 17 2 2 2 3 3" xfId="3659"/>
    <cellStyle name="Normal 17 2 2 2 3 3 2" xfId="7442"/>
    <cellStyle name="Normal 17 2 2 2 3 3 2 2" xfId="15501"/>
    <cellStyle name="Normal 17 2 2 2 3 3 2 2 2" xfId="32348"/>
    <cellStyle name="Normal 17 2 2 2 3 3 2 3" xfId="24781"/>
    <cellStyle name="Normal 17 2 2 2 3 3 3" xfId="11718"/>
    <cellStyle name="Normal 17 2 2 2 3 3 3 2" xfId="28567"/>
    <cellStyle name="Normal 17 2 2 2 3 3 4" xfId="21000"/>
    <cellStyle name="Normal 17 2 2 2 3 4" xfId="5558"/>
    <cellStyle name="Normal 17 2 2 2 3 4 2" xfId="13617"/>
    <cellStyle name="Normal 17 2 2 2 3 4 2 2" xfId="30464"/>
    <cellStyle name="Normal 17 2 2 2 3 4 3" xfId="22897"/>
    <cellStyle name="Normal 17 2 2 2 3 5" xfId="9743"/>
    <cellStyle name="Normal 17 2 2 2 3 5 2" xfId="26683"/>
    <cellStyle name="Normal 17 2 2 2 3 6" xfId="17034"/>
    <cellStyle name="Normal 17 2 2 2 3 7" xfId="19115"/>
    <cellStyle name="Normal 17 2 2 2 4" xfId="2156"/>
    <cellStyle name="Normal 17 2 2 2 4 2" xfId="4120"/>
    <cellStyle name="Normal 17 2 2 2 4 2 2" xfId="7903"/>
    <cellStyle name="Normal 17 2 2 2 4 2 2 2" xfId="15962"/>
    <cellStyle name="Normal 17 2 2 2 4 2 2 2 2" xfId="32809"/>
    <cellStyle name="Normal 17 2 2 2 4 2 2 3" xfId="25242"/>
    <cellStyle name="Normal 17 2 2 2 4 2 3" xfId="12179"/>
    <cellStyle name="Normal 17 2 2 2 4 2 3 2" xfId="29028"/>
    <cellStyle name="Normal 17 2 2 2 4 2 4" xfId="21461"/>
    <cellStyle name="Normal 17 2 2 2 4 3" xfId="6019"/>
    <cellStyle name="Normal 17 2 2 2 4 3 2" xfId="14078"/>
    <cellStyle name="Normal 17 2 2 2 4 3 2 2" xfId="30925"/>
    <cellStyle name="Normal 17 2 2 2 4 3 3" xfId="23358"/>
    <cellStyle name="Normal 17 2 2 2 4 4" xfId="10244"/>
    <cellStyle name="Normal 17 2 2 2 4 4 2" xfId="27144"/>
    <cellStyle name="Normal 17 2 2 2 4 5" xfId="17036"/>
    <cellStyle name="Normal 17 2 2 2 4 6" xfId="19576"/>
    <cellStyle name="Normal 17 2 2 2 5" xfId="3208"/>
    <cellStyle name="Normal 17 2 2 2 5 2" xfId="6991"/>
    <cellStyle name="Normal 17 2 2 2 5 2 2" xfId="15050"/>
    <cellStyle name="Normal 17 2 2 2 5 2 2 2" xfId="31897"/>
    <cellStyle name="Normal 17 2 2 2 5 2 3" xfId="24330"/>
    <cellStyle name="Normal 17 2 2 2 5 3" xfId="11267"/>
    <cellStyle name="Normal 17 2 2 2 5 3 2" xfId="28116"/>
    <cellStyle name="Normal 17 2 2 2 5 4" xfId="20549"/>
    <cellStyle name="Normal 17 2 2 2 6" xfId="5107"/>
    <cellStyle name="Normal 17 2 2 2 6 2" xfId="13166"/>
    <cellStyle name="Normal 17 2 2 2 6 2 2" xfId="30013"/>
    <cellStyle name="Normal 17 2 2 2 6 3" xfId="22446"/>
    <cellStyle name="Normal 17 2 2 2 7" xfId="9251"/>
    <cellStyle name="Normal 17 2 2 2 7 2" xfId="26232"/>
    <cellStyle name="Normal 17 2 2 2 8" xfId="17029"/>
    <cellStyle name="Normal 17 2 2 2 9" xfId="18664"/>
    <cellStyle name="Normal 17 2 2 3" xfId="1240"/>
    <cellStyle name="Normal 17 2 2 3 2" xfId="1736"/>
    <cellStyle name="Normal 17 2 2 3 2 2" xfId="2735"/>
    <cellStyle name="Normal 17 2 2 3 2 2 2" xfId="4697"/>
    <cellStyle name="Normal 17 2 2 3 2 2 2 2" xfId="8480"/>
    <cellStyle name="Normal 17 2 2 3 2 2 2 2 2" xfId="16539"/>
    <cellStyle name="Normal 17 2 2 3 2 2 2 2 2 2" xfId="33386"/>
    <cellStyle name="Normal 17 2 2 3 2 2 2 2 3" xfId="25819"/>
    <cellStyle name="Normal 17 2 2 3 2 2 2 3" xfId="12756"/>
    <cellStyle name="Normal 17 2 2 3 2 2 2 3 2" xfId="29605"/>
    <cellStyle name="Normal 17 2 2 3 2 2 2 4" xfId="22038"/>
    <cellStyle name="Normal 17 2 2 3 2 2 3" xfId="6596"/>
    <cellStyle name="Normal 17 2 2 3 2 2 3 2" xfId="14655"/>
    <cellStyle name="Normal 17 2 2 3 2 2 3 2 2" xfId="31502"/>
    <cellStyle name="Normal 17 2 2 3 2 2 3 3" xfId="23935"/>
    <cellStyle name="Normal 17 2 2 3 2 2 4" xfId="10822"/>
    <cellStyle name="Normal 17 2 2 3 2 2 4 2" xfId="27721"/>
    <cellStyle name="Normal 17 2 2 3 2 2 5" xfId="17039"/>
    <cellStyle name="Normal 17 2 2 3 2 2 6" xfId="20153"/>
    <cellStyle name="Normal 17 2 2 3 2 3" xfId="3785"/>
    <cellStyle name="Normal 17 2 2 3 2 3 2" xfId="7568"/>
    <cellStyle name="Normal 17 2 2 3 2 3 2 2" xfId="15627"/>
    <cellStyle name="Normal 17 2 2 3 2 3 2 2 2" xfId="32474"/>
    <cellStyle name="Normal 17 2 2 3 2 3 2 3" xfId="24907"/>
    <cellStyle name="Normal 17 2 2 3 2 3 3" xfId="11844"/>
    <cellStyle name="Normal 17 2 2 3 2 3 3 2" xfId="28693"/>
    <cellStyle name="Normal 17 2 2 3 2 3 4" xfId="21126"/>
    <cellStyle name="Normal 17 2 2 3 2 4" xfId="5684"/>
    <cellStyle name="Normal 17 2 2 3 2 4 2" xfId="13743"/>
    <cellStyle name="Normal 17 2 2 3 2 4 2 2" xfId="30590"/>
    <cellStyle name="Normal 17 2 2 3 2 4 3" xfId="23023"/>
    <cellStyle name="Normal 17 2 2 3 2 5" xfId="9869"/>
    <cellStyle name="Normal 17 2 2 3 2 5 2" xfId="26809"/>
    <cellStyle name="Normal 17 2 2 3 2 6" xfId="17038"/>
    <cellStyle name="Normal 17 2 2 3 2 7" xfId="19241"/>
    <cellStyle name="Normal 17 2 2 3 3" xfId="2282"/>
    <cellStyle name="Normal 17 2 2 3 3 2" xfId="4246"/>
    <cellStyle name="Normal 17 2 2 3 3 2 2" xfId="8029"/>
    <cellStyle name="Normal 17 2 2 3 3 2 2 2" xfId="16088"/>
    <cellStyle name="Normal 17 2 2 3 3 2 2 2 2" xfId="32935"/>
    <cellStyle name="Normal 17 2 2 3 3 2 2 3" xfId="25368"/>
    <cellStyle name="Normal 17 2 2 3 3 2 3" xfId="12305"/>
    <cellStyle name="Normal 17 2 2 3 3 2 3 2" xfId="29154"/>
    <cellStyle name="Normal 17 2 2 3 3 2 4" xfId="21587"/>
    <cellStyle name="Normal 17 2 2 3 3 3" xfId="6145"/>
    <cellStyle name="Normal 17 2 2 3 3 3 2" xfId="14204"/>
    <cellStyle name="Normal 17 2 2 3 3 3 2 2" xfId="31051"/>
    <cellStyle name="Normal 17 2 2 3 3 3 3" xfId="23484"/>
    <cellStyle name="Normal 17 2 2 3 3 4" xfId="10370"/>
    <cellStyle name="Normal 17 2 2 3 3 4 2" xfId="27270"/>
    <cellStyle name="Normal 17 2 2 3 3 5" xfId="17040"/>
    <cellStyle name="Normal 17 2 2 3 3 6" xfId="19702"/>
    <cellStyle name="Normal 17 2 2 3 4" xfId="3334"/>
    <cellStyle name="Normal 17 2 2 3 4 2" xfId="7117"/>
    <cellStyle name="Normal 17 2 2 3 4 2 2" xfId="15176"/>
    <cellStyle name="Normal 17 2 2 3 4 2 2 2" xfId="32023"/>
    <cellStyle name="Normal 17 2 2 3 4 2 3" xfId="24456"/>
    <cellStyle name="Normal 17 2 2 3 4 3" xfId="11393"/>
    <cellStyle name="Normal 17 2 2 3 4 3 2" xfId="28242"/>
    <cellStyle name="Normal 17 2 2 3 4 4" xfId="20675"/>
    <cellStyle name="Normal 17 2 2 3 5" xfId="5233"/>
    <cellStyle name="Normal 17 2 2 3 5 2" xfId="13292"/>
    <cellStyle name="Normal 17 2 2 3 5 2 2" xfId="30139"/>
    <cellStyle name="Normal 17 2 2 3 5 3" xfId="22572"/>
    <cellStyle name="Normal 17 2 2 3 6" xfId="9394"/>
    <cellStyle name="Normal 17 2 2 3 6 2" xfId="26358"/>
    <cellStyle name="Normal 17 2 2 3 7" xfId="17037"/>
    <cellStyle name="Normal 17 2 2 3 8" xfId="18790"/>
    <cellStyle name="Normal 17 2 2 4" xfId="1518"/>
    <cellStyle name="Normal 17 2 2 4 2" xfId="2517"/>
    <cellStyle name="Normal 17 2 2 4 2 2" xfId="4479"/>
    <cellStyle name="Normal 17 2 2 4 2 2 2" xfId="8262"/>
    <cellStyle name="Normal 17 2 2 4 2 2 2 2" xfId="16321"/>
    <cellStyle name="Normal 17 2 2 4 2 2 2 2 2" xfId="33168"/>
    <cellStyle name="Normal 17 2 2 4 2 2 2 3" xfId="25601"/>
    <cellStyle name="Normal 17 2 2 4 2 2 3" xfId="12538"/>
    <cellStyle name="Normal 17 2 2 4 2 2 3 2" xfId="29387"/>
    <cellStyle name="Normal 17 2 2 4 2 2 4" xfId="21820"/>
    <cellStyle name="Normal 17 2 2 4 2 3" xfId="6378"/>
    <cellStyle name="Normal 17 2 2 4 2 3 2" xfId="14437"/>
    <cellStyle name="Normal 17 2 2 4 2 3 2 2" xfId="31284"/>
    <cellStyle name="Normal 17 2 2 4 2 3 3" xfId="23717"/>
    <cellStyle name="Normal 17 2 2 4 2 4" xfId="10604"/>
    <cellStyle name="Normal 17 2 2 4 2 4 2" xfId="27503"/>
    <cellStyle name="Normal 17 2 2 4 2 5" xfId="17042"/>
    <cellStyle name="Normal 17 2 2 4 2 6" xfId="19935"/>
    <cellStyle name="Normal 17 2 2 4 3" xfId="3567"/>
    <cellStyle name="Normal 17 2 2 4 3 2" xfId="7350"/>
    <cellStyle name="Normal 17 2 2 4 3 2 2" xfId="15409"/>
    <cellStyle name="Normal 17 2 2 4 3 2 2 2" xfId="32256"/>
    <cellStyle name="Normal 17 2 2 4 3 2 3" xfId="24689"/>
    <cellStyle name="Normal 17 2 2 4 3 3" xfId="11626"/>
    <cellStyle name="Normal 17 2 2 4 3 3 2" xfId="28475"/>
    <cellStyle name="Normal 17 2 2 4 3 4" xfId="20908"/>
    <cellStyle name="Normal 17 2 2 4 4" xfId="5466"/>
    <cellStyle name="Normal 17 2 2 4 4 2" xfId="13525"/>
    <cellStyle name="Normal 17 2 2 4 4 2 2" xfId="30372"/>
    <cellStyle name="Normal 17 2 2 4 4 3" xfId="22805"/>
    <cellStyle name="Normal 17 2 2 4 5" xfId="9651"/>
    <cellStyle name="Normal 17 2 2 4 5 2" xfId="26591"/>
    <cellStyle name="Normal 17 2 2 4 6" xfId="17041"/>
    <cellStyle name="Normal 17 2 2 4 7" xfId="19023"/>
    <cellStyle name="Normal 17 2 2 5" xfId="2047"/>
    <cellStyle name="Normal 17 2 2 5 2" xfId="4028"/>
    <cellStyle name="Normal 17 2 2 5 2 2" xfId="7811"/>
    <cellStyle name="Normal 17 2 2 5 2 2 2" xfId="15870"/>
    <cellStyle name="Normal 17 2 2 5 2 2 2 2" xfId="32717"/>
    <cellStyle name="Normal 17 2 2 5 2 2 3" xfId="25150"/>
    <cellStyle name="Normal 17 2 2 5 2 3" xfId="12087"/>
    <cellStyle name="Normal 17 2 2 5 2 3 2" xfId="28936"/>
    <cellStyle name="Normal 17 2 2 5 2 4" xfId="21369"/>
    <cellStyle name="Normal 17 2 2 5 3" xfId="5927"/>
    <cellStyle name="Normal 17 2 2 5 3 2" xfId="13986"/>
    <cellStyle name="Normal 17 2 2 5 3 2 2" xfId="30833"/>
    <cellStyle name="Normal 17 2 2 5 3 3" xfId="23266"/>
    <cellStyle name="Normal 17 2 2 5 4" xfId="10145"/>
    <cellStyle name="Normal 17 2 2 5 4 2" xfId="27052"/>
    <cellStyle name="Normal 17 2 2 5 5" xfId="17043"/>
    <cellStyle name="Normal 17 2 2 5 6" xfId="19484"/>
    <cellStyle name="Normal 17 2 2 6" xfId="3086"/>
    <cellStyle name="Normal 17 2 2 6 2" xfId="6899"/>
    <cellStyle name="Normal 17 2 2 6 2 2" xfId="14958"/>
    <cellStyle name="Normal 17 2 2 6 2 2 2" xfId="31805"/>
    <cellStyle name="Normal 17 2 2 6 2 3" xfId="24238"/>
    <cellStyle name="Normal 17 2 2 6 3" xfId="11149"/>
    <cellStyle name="Normal 17 2 2 6 3 2" xfId="28024"/>
    <cellStyle name="Normal 17 2 2 6 4" xfId="20457"/>
    <cellStyle name="Normal 17 2 2 7" xfId="5015"/>
    <cellStyle name="Normal 17 2 2 7 2" xfId="13074"/>
    <cellStyle name="Normal 17 2 2 7 2 2" xfId="29921"/>
    <cellStyle name="Normal 17 2 2 7 3" xfId="22354"/>
    <cellStyle name="Normal 17 2 2 8" xfId="9034"/>
    <cellStyle name="Normal 17 2 2 8 2" xfId="26140"/>
    <cellStyle name="Normal 17 2 2 9" xfId="17028"/>
    <cellStyle name="Normal 17 2 3" xfId="1035"/>
    <cellStyle name="Normal 17 2 3 2" xfId="1296"/>
    <cellStyle name="Normal 17 2 3 2 2" xfId="1792"/>
    <cellStyle name="Normal 17 2 3 2 2 2" xfId="2791"/>
    <cellStyle name="Normal 17 2 3 2 2 2 2" xfId="4753"/>
    <cellStyle name="Normal 17 2 3 2 2 2 2 2" xfId="8536"/>
    <cellStyle name="Normal 17 2 3 2 2 2 2 2 2" xfId="16595"/>
    <cellStyle name="Normal 17 2 3 2 2 2 2 2 2 2" xfId="33442"/>
    <cellStyle name="Normal 17 2 3 2 2 2 2 2 3" xfId="25875"/>
    <cellStyle name="Normal 17 2 3 2 2 2 2 3" xfId="12812"/>
    <cellStyle name="Normal 17 2 3 2 2 2 2 3 2" xfId="29661"/>
    <cellStyle name="Normal 17 2 3 2 2 2 2 4" xfId="22094"/>
    <cellStyle name="Normal 17 2 3 2 2 2 3" xfId="6652"/>
    <cellStyle name="Normal 17 2 3 2 2 2 3 2" xfId="14711"/>
    <cellStyle name="Normal 17 2 3 2 2 2 3 2 2" xfId="31558"/>
    <cellStyle name="Normal 17 2 3 2 2 2 3 3" xfId="23991"/>
    <cellStyle name="Normal 17 2 3 2 2 2 4" xfId="10878"/>
    <cellStyle name="Normal 17 2 3 2 2 2 4 2" xfId="27777"/>
    <cellStyle name="Normal 17 2 3 2 2 2 5" xfId="17047"/>
    <cellStyle name="Normal 17 2 3 2 2 2 6" xfId="20209"/>
    <cellStyle name="Normal 17 2 3 2 2 3" xfId="3841"/>
    <cellStyle name="Normal 17 2 3 2 2 3 2" xfId="7624"/>
    <cellStyle name="Normal 17 2 3 2 2 3 2 2" xfId="15683"/>
    <cellStyle name="Normal 17 2 3 2 2 3 2 2 2" xfId="32530"/>
    <cellStyle name="Normal 17 2 3 2 2 3 2 3" xfId="24963"/>
    <cellStyle name="Normal 17 2 3 2 2 3 3" xfId="11900"/>
    <cellStyle name="Normal 17 2 3 2 2 3 3 2" xfId="28749"/>
    <cellStyle name="Normal 17 2 3 2 2 3 4" xfId="21182"/>
    <cellStyle name="Normal 17 2 3 2 2 4" xfId="5740"/>
    <cellStyle name="Normal 17 2 3 2 2 4 2" xfId="13799"/>
    <cellStyle name="Normal 17 2 3 2 2 4 2 2" xfId="30646"/>
    <cellStyle name="Normal 17 2 3 2 2 4 3" xfId="23079"/>
    <cellStyle name="Normal 17 2 3 2 2 5" xfId="9925"/>
    <cellStyle name="Normal 17 2 3 2 2 5 2" xfId="26865"/>
    <cellStyle name="Normal 17 2 3 2 2 6" xfId="17046"/>
    <cellStyle name="Normal 17 2 3 2 2 7" xfId="19297"/>
    <cellStyle name="Normal 17 2 3 2 3" xfId="2338"/>
    <cellStyle name="Normal 17 2 3 2 3 2" xfId="4302"/>
    <cellStyle name="Normal 17 2 3 2 3 2 2" xfId="8085"/>
    <cellStyle name="Normal 17 2 3 2 3 2 2 2" xfId="16144"/>
    <cellStyle name="Normal 17 2 3 2 3 2 2 2 2" xfId="32991"/>
    <cellStyle name="Normal 17 2 3 2 3 2 2 3" xfId="25424"/>
    <cellStyle name="Normal 17 2 3 2 3 2 3" xfId="12361"/>
    <cellStyle name="Normal 17 2 3 2 3 2 3 2" xfId="29210"/>
    <cellStyle name="Normal 17 2 3 2 3 2 4" xfId="21643"/>
    <cellStyle name="Normal 17 2 3 2 3 3" xfId="6201"/>
    <cellStyle name="Normal 17 2 3 2 3 3 2" xfId="14260"/>
    <cellStyle name="Normal 17 2 3 2 3 3 2 2" xfId="31107"/>
    <cellStyle name="Normal 17 2 3 2 3 3 3" xfId="23540"/>
    <cellStyle name="Normal 17 2 3 2 3 4" xfId="10426"/>
    <cellStyle name="Normal 17 2 3 2 3 4 2" xfId="27326"/>
    <cellStyle name="Normal 17 2 3 2 3 5" xfId="17048"/>
    <cellStyle name="Normal 17 2 3 2 3 6" xfId="19758"/>
    <cellStyle name="Normal 17 2 3 2 4" xfId="3390"/>
    <cellStyle name="Normal 17 2 3 2 4 2" xfId="7173"/>
    <cellStyle name="Normal 17 2 3 2 4 2 2" xfId="15232"/>
    <cellStyle name="Normal 17 2 3 2 4 2 2 2" xfId="32079"/>
    <cellStyle name="Normal 17 2 3 2 4 2 3" xfId="24512"/>
    <cellStyle name="Normal 17 2 3 2 4 3" xfId="11449"/>
    <cellStyle name="Normal 17 2 3 2 4 3 2" xfId="28298"/>
    <cellStyle name="Normal 17 2 3 2 4 4" xfId="20731"/>
    <cellStyle name="Normal 17 2 3 2 5" xfId="5289"/>
    <cellStyle name="Normal 17 2 3 2 5 2" xfId="13348"/>
    <cellStyle name="Normal 17 2 3 2 5 2 2" xfId="30195"/>
    <cellStyle name="Normal 17 2 3 2 5 3" xfId="22628"/>
    <cellStyle name="Normal 17 2 3 2 6" xfId="9450"/>
    <cellStyle name="Normal 17 2 3 2 6 2" xfId="26414"/>
    <cellStyle name="Normal 17 2 3 2 7" xfId="17045"/>
    <cellStyle name="Normal 17 2 3 2 8" xfId="18846"/>
    <cellStyle name="Normal 17 2 3 3" xfId="1574"/>
    <cellStyle name="Normal 17 2 3 3 2" xfId="2573"/>
    <cellStyle name="Normal 17 2 3 3 2 2" xfId="4535"/>
    <cellStyle name="Normal 17 2 3 3 2 2 2" xfId="8318"/>
    <cellStyle name="Normal 17 2 3 3 2 2 2 2" xfId="16377"/>
    <cellStyle name="Normal 17 2 3 3 2 2 2 2 2" xfId="33224"/>
    <cellStyle name="Normal 17 2 3 3 2 2 2 3" xfId="25657"/>
    <cellStyle name="Normal 17 2 3 3 2 2 3" xfId="12594"/>
    <cellStyle name="Normal 17 2 3 3 2 2 3 2" xfId="29443"/>
    <cellStyle name="Normal 17 2 3 3 2 2 4" xfId="21876"/>
    <cellStyle name="Normal 17 2 3 3 2 3" xfId="6434"/>
    <cellStyle name="Normal 17 2 3 3 2 3 2" xfId="14493"/>
    <cellStyle name="Normal 17 2 3 3 2 3 2 2" xfId="31340"/>
    <cellStyle name="Normal 17 2 3 3 2 3 3" xfId="23773"/>
    <cellStyle name="Normal 17 2 3 3 2 4" xfId="10660"/>
    <cellStyle name="Normal 17 2 3 3 2 4 2" xfId="27559"/>
    <cellStyle name="Normal 17 2 3 3 2 5" xfId="17050"/>
    <cellStyle name="Normal 17 2 3 3 2 6" xfId="19991"/>
    <cellStyle name="Normal 17 2 3 3 3" xfId="3623"/>
    <cellStyle name="Normal 17 2 3 3 3 2" xfId="7406"/>
    <cellStyle name="Normal 17 2 3 3 3 2 2" xfId="15465"/>
    <cellStyle name="Normal 17 2 3 3 3 2 2 2" xfId="32312"/>
    <cellStyle name="Normal 17 2 3 3 3 2 3" xfId="24745"/>
    <cellStyle name="Normal 17 2 3 3 3 3" xfId="11682"/>
    <cellStyle name="Normal 17 2 3 3 3 3 2" xfId="28531"/>
    <cellStyle name="Normal 17 2 3 3 3 4" xfId="20964"/>
    <cellStyle name="Normal 17 2 3 3 4" xfId="5522"/>
    <cellStyle name="Normal 17 2 3 3 4 2" xfId="13581"/>
    <cellStyle name="Normal 17 2 3 3 4 2 2" xfId="30428"/>
    <cellStyle name="Normal 17 2 3 3 4 3" xfId="22861"/>
    <cellStyle name="Normal 17 2 3 3 5" xfId="9707"/>
    <cellStyle name="Normal 17 2 3 3 5 2" xfId="26647"/>
    <cellStyle name="Normal 17 2 3 3 6" xfId="17049"/>
    <cellStyle name="Normal 17 2 3 3 7" xfId="19079"/>
    <cellStyle name="Normal 17 2 3 4" xfId="2120"/>
    <cellStyle name="Normal 17 2 3 4 2" xfId="4084"/>
    <cellStyle name="Normal 17 2 3 4 2 2" xfId="7867"/>
    <cellStyle name="Normal 17 2 3 4 2 2 2" xfId="15926"/>
    <cellStyle name="Normal 17 2 3 4 2 2 2 2" xfId="32773"/>
    <cellStyle name="Normal 17 2 3 4 2 2 3" xfId="25206"/>
    <cellStyle name="Normal 17 2 3 4 2 3" xfId="12143"/>
    <cellStyle name="Normal 17 2 3 4 2 3 2" xfId="28992"/>
    <cellStyle name="Normal 17 2 3 4 2 4" xfId="21425"/>
    <cellStyle name="Normal 17 2 3 4 3" xfId="5983"/>
    <cellStyle name="Normal 17 2 3 4 3 2" xfId="14042"/>
    <cellStyle name="Normal 17 2 3 4 3 2 2" xfId="30889"/>
    <cellStyle name="Normal 17 2 3 4 3 3" xfId="23322"/>
    <cellStyle name="Normal 17 2 3 4 4" xfId="10208"/>
    <cellStyle name="Normal 17 2 3 4 4 2" xfId="27108"/>
    <cellStyle name="Normal 17 2 3 4 5" xfId="17051"/>
    <cellStyle name="Normal 17 2 3 4 6" xfId="19540"/>
    <cellStyle name="Normal 17 2 3 5" xfId="3172"/>
    <cellStyle name="Normal 17 2 3 5 2" xfId="6955"/>
    <cellStyle name="Normal 17 2 3 5 2 2" xfId="15014"/>
    <cellStyle name="Normal 17 2 3 5 2 2 2" xfId="31861"/>
    <cellStyle name="Normal 17 2 3 5 2 3" xfId="24294"/>
    <cellStyle name="Normal 17 2 3 5 3" xfId="11231"/>
    <cellStyle name="Normal 17 2 3 5 3 2" xfId="28080"/>
    <cellStyle name="Normal 17 2 3 5 4" xfId="20513"/>
    <cellStyle name="Normal 17 2 3 6" xfId="5071"/>
    <cellStyle name="Normal 17 2 3 6 2" xfId="13130"/>
    <cellStyle name="Normal 17 2 3 6 2 2" xfId="29977"/>
    <cellStyle name="Normal 17 2 3 6 3" xfId="22410"/>
    <cellStyle name="Normal 17 2 3 7" xfId="9215"/>
    <cellStyle name="Normal 17 2 3 7 2" xfId="26196"/>
    <cellStyle name="Normal 17 2 3 8" xfId="17044"/>
    <cellStyle name="Normal 17 2 3 9" xfId="18628"/>
    <cellStyle name="Normal 17 2 4" xfId="1204"/>
    <cellStyle name="Normal 17 2 4 2" xfId="1700"/>
    <cellStyle name="Normal 17 2 4 2 2" xfId="2699"/>
    <cellStyle name="Normal 17 2 4 2 2 2" xfId="4661"/>
    <cellStyle name="Normal 17 2 4 2 2 2 2" xfId="8444"/>
    <cellStyle name="Normal 17 2 4 2 2 2 2 2" xfId="16503"/>
    <cellStyle name="Normal 17 2 4 2 2 2 2 2 2" xfId="33350"/>
    <cellStyle name="Normal 17 2 4 2 2 2 2 3" xfId="25783"/>
    <cellStyle name="Normal 17 2 4 2 2 2 3" xfId="12720"/>
    <cellStyle name="Normal 17 2 4 2 2 2 3 2" xfId="29569"/>
    <cellStyle name="Normal 17 2 4 2 2 2 4" xfId="22002"/>
    <cellStyle name="Normal 17 2 4 2 2 3" xfId="6560"/>
    <cellStyle name="Normal 17 2 4 2 2 3 2" xfId="14619"/>
    <cellStyle name="Normal 17 2 4 2 2 3 2 2" xfId="31466"/>
    <cellStyle name="Normal 17 2 4 2 2 3 3" xfId="23899"/>
    <cellStyle name="Normal 17 2 4 2 2 4" xfId="10786"/>
    <cellStyle name="Normal 17 2 4 2 2 4 2" xfId="27685"/>
    <cellStyle name="Normal 17 2 4 2 2 5" xfId="17054"/>
    <cellStyle name="Normal 17 2 4 2 2 6" xfId="20117"/>
    <cellStyle name="Normal 17 2 4 2 3" xfId="3749"/>
    <cellStyle name="Normal 17 2 4 2 3 2" xfId="7532"/>
    <cellStyle name="Normal 17 2 4 2 3 2 2" xfId="15591"/>
    <cellStyle name="Normal 17 2 4 2 3 2 2 2" xfId="32438"/>
    <cellStyle name="Normal 17 2 4 2 3 2 3" xfId="24871"/>
    <cellStyle name="Normal 17 2 4 2 3 3" xfId="11808"/>
    <cellStyle name="Normal 17 2 4 2 3 3 2" xfId="28657"/>
    <cellStyle name="Normal 17 2 4 2 3 4" xfId="21090"/>
    <cellStyle name="Normal 17 2 4 2 4" xfId="5648"/>
    <cellStyle name="Normal 17 2 4 2 4 2" xfId="13707"/>
    <cellStyle name="Normal 17 2 4 2 4 2 2" xfId="30554"/>
    <cellStyle name="Normal 17 2 4 2 4 3" xfId="22987"/>
    <cellStyle name="Normal 17 2 4 2 5" xfId="9833"/>
    <cellStyle name="Normal 17 2 4 2 5 2" xfId="26773"/>
    <cellStyle name="Normal 17 2 4 2 6" xfId="17053"/>
    <cellStyle name="Normal 17 2 4 2 7" xfId="19205"/>
    <cellStyle name="Normal 17 2 4 3" xfId="2246"/>
    <cellStyle name="Normal 17 2 4 3 2" xfId="4210"/>
    <cellStyle name="Normal 17 2 4 3 2 2" xfId="7993"/>
    <cellStyle name="Normal 17 2 4 3 2 2 2" xfId="16052"/>
    <cellStyle name="Normal 17 2 4 3 2 2 2 2" xfId="32899"/>
    <cellStyle name="Normal 17 2 4 3 2 2 3" xfId="25332"/>
    <cellStyle name="Normal 17 2 4 3 2 3" xfId="12269"/>
    <cellStyle name="Normal 17 2 4 3 2 3 2" xfId="29118"/>
    <cellStyle name="Normal 17 2 4 3 2 4" xfId="21551"/>
    <cellStyle name="Normal 17 2 4 3 3" xfId="6109"/>
    <cellStyle name="Normal 17 2 4 3 3 2" xfId="14168"/>
    <cellStyle name="Normal 17 2 4 3 3 2 2" xfId="31015"/>
    <cellStyle name="Normal 17 2 4 3 3 3" xfId="23448"/>
    <cellStyle name="Normal 17 2 4 3 4" xfId="10334"/>
    <cellStyle name="Normal 17 2 4 3 4 2" xfId="27234"/>
    <cellStyle name="Normal 17 2 4 3 5" xfId="17055"/>
    <cellStyle name="Normal 17 2 4 3 6" xfId="19666"/>
    <cellStyle name="Normal 17 2 4 4" xfId="3298"/>
    <cellStyle name="Normal 17 2 4 4 2" xfId="7081"/>
    <cellStyle name="Normal 17 2 4 4 2 2" xfId="15140"/>
    <cellStyle name="Normal 17 2 4 4 2 2 2" xfId="31987"/>
    <cellStyle name="Normal 17 2 4 4 2 3" xfId="24420"/>
    <cellStyle name="Normal 17 2 4 4 3" xfId="11357"/>
    <cellStyle name="Normal 17 2 4 4 3 2" xfId="28206"/>
    <cellStyle name="Normal 17 2 4 4 4" xfId="20639"/>
    <cellStyle name="Normal 17 2 4 5" xfId="5197"/>
    <cellStyle name="Normal 17 2 4 5 2" xfId="13256"/>
    <cellStyle name="Normal 17 2 4 5 2 2" xfId="30103"/>
    <cellStyle name="Normal 17 2 4 5 3" xfId="22536"/>
    <cellStyle name="Normal 17 2 4 6" xfId="9358"/>
    <cellStyle name="Normal 17 2 4 6 2" xfId="26322"/>
    <cellStyle name="Normal 17 2 4 7" xfId="17052"/>
    <cellStyle name="Normal 17 2 4 8" xfId="18754"/>
    <cellStyle name="Normal 17 2 5" xfId="1482"/>
    <cellStyle name="Normal 17 2 5 2" xfId="2481"/>
    <cellStyle name="Normal 17 2 5 2 2" xfId="4443"/>
    <cellStyle name="Normal 17 2 5 2 2 2" xfId="8226"/>
    <cellStyle name="Normal 17 2 5 2 2 2 2" xfId="16285"/>
    <cellStyle name="Normal 17 2 5 2 2 2 2 2" xfId="33132"/>
    <cellStyle name="Normal 17 2 5 2 2 2 3" xfId="25565"/>
    <cellStyle name="Normal 17 2 5 2 2 3" xfId="12502"/>
    <cellStyle name="Normal 17 2 5 2 2 3 2" xfId="29351"/>
    <cellStyle name="Normal 17 2 5 2 2 4" xfId="21784"/>
    <cellStyle name="Normal 17 2 5 2 3" xfId="6342"/>
    <cellStyle name="Normal 17 2 5 2 3 2" xfId="14401"/>
    <cellStyle name="Normal 17 2 5 2 3 2 2" xfId="31248"/>
    <cellStyle name="Normal 17 2 5 2 3 3" xfId="23681"/>
    <cellStyle name="Normal 17 2 5 2 4" xfId="10568"/>
    <cellStyle name="Normal 17 2 5 2 4 2" xfId="27467"/>
    <cellStyle name="Normal 17 2 5 2 5" xfId="17057"/>
    <cellStyle name="Normal 17 2 5 2 6" xfId="19899"/>
    <cellStyle name="Normal 17 2 5 3" xfId="3531"/>
    <cellStyle name="Normal 17 2 5 3 2" xfId="7314"/>
    <cellStyle name="Normal 17 2 5 3 2 2" xfId="15373"/>
    <cellStyle name="Normal 17 2 5 3 2 2 2" xfId="32220"/>
    <cellStyle name="Normal 17 2 5 3 2 3" xfId="24653"/>
    <cellStyle name="Normal 17 2 5 3 3" xfId="11590"/>
    <cellStyle name="Normal 17 2 5 3 3 2" xfId="28439"/>
    <cellStyle name="Normal 17 2 5 3 4" xfId="20872"/>
    <cellStyle name="Normal 17 2 5 4" xfId="5430"/>
    <cellStyle name="Normal 17 2 5 4 2" xfId="13489"/>
    <cellStyle name="Normal 17 2 5 4 2 2" xfId="30336"/>
    <cellStyle name="Normal 17 2 5 4 3" xfId="22769"/>
    <cellStyle name="Normal 17 2 5 5" xfId="9615"/>
    <cellStyle name="Normal 17 2 5 5 2" xfId="26555"/>
    <cellStyle name="Normal 17 2 5 6" xfId="17056"/>
    <cellStyle name="Normal 17 2 5 7" xfId="18987"/>
    <cellStyle name="Normal 17 2 6" xfId="2007"/>
    <cellStyle name="Normal 17 2 6 2" xfId="3992"/>
    <cellStyle name="Normal 17 2 6 2 2" xfId="7775"/>
    <cellStyle name="Normal 17 2 6 2 2 2" xfId="15834"/>
    <cellStyle name="Normal 17 2 6 2 2 2 2" xfId="32681"/>
    <cellStyle name="Normal 17 2 6 2 2 3" xfId="25114"/>
    <cellStyle name="Normal 17 2 6 2 3" xfId="12051"/>
    <cellStyle name="Normal 17 2 6 2 3 2" xfId="28900"/>
    <cellStyle name="Normal 17 2 6 2 4" xfId="21333"/>
    <cellStyle name="Normal 17 2 6 3" xfId="5891"/>
    <cellStyle name="Normal 17 2 6 3 2" xfId="13950"/>
    <cellStyle name="Normal 17 2 6 3 2 2" xfId="30797"/>
    <cellStyle name="Normal 17 2 6 3 3" xfId="23230"/>
    <cellStyle name="Normal 17 2 6 4" xfId="10106"/>
    <cellStyle name="Normal 17 2 6 4 2" xfId="27016"/>
    <cellStyle name="Normal 17 2 6 5" xfId="17058"/>
    <cellStyle name="Normal 17 2 6 6" xfId="19448"/>
    <cellStyle name="Normal 17 2 7" xfId="3050"/>
    <cellStyle name="Normal 17 2 7 2" xfId="6863"/>
    <cellStyle name="Normal 17 2 7 2 2" xfId="14922"/>
    <cellStyle name="Normal 17 2 7 2 2 2" xfId="31769"/>
    <cellStyle name="Normal 17 2 7 2 3" xfId="24202"/>
    <cellStyle name="Normal 17 2 7 3" xfId="11113"/>
    <cellStyle name="Normal 17 2 7 3 2" xfId="27988"/>
    <cellStyle name="Normal 17 2 7 4" xfId="20421"/>
    <cellStyle name="Normal 17 2 8" xfId="4979"/>
    <cellStyle name="Normal 17 2 8 2" xfId="13038"/>
    <cellStyle name="Normal 17 2 8 2 2" xfId="29885"/>
    <cellStyle name="Normal 17 2 8 3" xfId="22318"/>
    <cellStyle name="Normal 17 2 9" xfId="8962"/>
    <cellStyle name="Normal 17 2 9 2" xfId="26104"/>
    <cellStyle name="Normal 17 3" xfId="719"/>
    <cellStyle name="Normal 17 3 10" xfId="18558"/>
    <cellStyle name="Normal 17 3 11" xfId="34057"/>
    <cellStyle name="Normal 17 3 2" xfId="1058"/>
    <cellStyle name="Normal 17 3 2 2" xfId="1319"/>
    <cellStyle name="Normal 17 3 2 2 2" xfId="1815"/>
    <cellStyle name="Normal 17 3 2 2 2 2" xfId="2814"/>
    <cellStyle name="Normal 17 3 2 2 2 2 2" xfId="4776"/>
    <cellStyle name="Normal 17 3 2 2 2 2 2 2" xfId="8559"/>
    <cellStyle name="Normal 17 3 2 2 2 2 2 2 2" xfId="16618"/>
    <cellStyle name="Normal 17 3 2 2 2 2 2 2 2 2" xfId="33465"/>
    <cellStyle name="Normal 17 3 2 2 2 2 2 2 3" xfId="25898"/>
    <cellStyle name="Normal 17 3 2 2 2 2 2 3" xfId="12835"/>
    <cellStyle name="Normal 17 3 2 2 2 2 2 3 2" xfId="29684"/>
    <cellStyle name="Normal 17 3 2 2 2 2 2 4" xfId="22117"/>
    <cellStyle name="Normal 17 3 2 2 2 2 3" xfId="6675"/>
    <cellStyle name="Normal 17 3 2 2 2 2 3 2" xfId="14734"/>
    <cellStyle name="Normal 17 3 2 2 2 2 3 2 2" xfId="31581"/>
    <cellStyle name="Normal 17 3 2 2 2 2 3 3" xfId="24014"/>
    <cellStyle name="Normal 17 3 2 2 2 2 4" xfId="10901"/>
    <cellStyle name="Normal 17 3 2 2 2 2 4 2" xfId="27800"/>
    <cellStyle name="Normal 17 3 2 2 2 2 5" xfId="17063"/>
    <cellStyle name="Normal 17 3 2 2 2 2 6" xfId="20232"/>
    <cellStyle name="Normal 17 3 2 2 2 3" xfId="3864"/>
    <cellStyle name="Normal 17 3 2 2 2 3 2" xfId="7647"/>
    <cellStyle name="Normal 17 3 2 2 2 3 2 2" xfId="15706"/>
    <cellStyle name="Normal 17 3 2 2 2 3 2 2 2" xfId="32553"/>
    <cellStyle name="Normal 17 3 2 2 2 3 2 3" xfId="24986"/>
    <cellStyle name="Normal 17 3 2 2 2 3 3" xfId="11923"/>
    <cellStyle name="Normal 17 3 2 2 2 3 3 2" xfId="28772"/>
    <cellStyle name="Normal 17 3 2 2 2 3 4" xfId="21205"/>
    <cellStyle name="Normal 17 3 2 2 2 4" xfId="5763"/>
    <cellStyle name="Normal 17 3 2 2 2 4 2" xfId="13822"/>
    <cellStyle name="Normal 17 3 2 2 2 4 2 2" xfId="30669"/>
    <cellStyle name="Normal 17 3 2 2 2 4 3" xfId="23102"/>
    <cellStyle name="Normal 17 3 2 2 2 5" xfId="9948"/>
    <cellStyle name="Normal 17 3 2 2 2 5 2" xfId="26888"/>
    <cellStyle name="Normal 17 3 2 2 2 6" xfId="17062"/>
    <cellStyle name="Normal 17 3 2 2 2 7" xfId="19320"/>
    <cellStyle name="Normal 17 3 2 2 3" xfId="2361"/>
    <cellStyle name="Normal 17 3 2 2 3 2" xfId="4325"/>
    <cellStyle name="Normal 17 3 2 2 3 2 2" xfId="8108"/>
    <cellStyle name="Normal 17 3 2 2 3 2 2 2" xfId="16167"/>
    <cellStyle name="Normal 17 3 2 2 3 2 2 2 2" xfId="33014"/>
    <cellStyle name="Normal 17 3 2 2 3 2 2 3" xfId="25447"/>
    <cellStyle name="Normal 17 3 2 2 3 2 3" xfId="12384"/>
    <cellStyle name="Normal 17 3 2 2 3 2 3 2" xfId="29233"/>
    <cellStyle name="Normal 17 3 2 2 3 2 4" xfId="21666"/>
    <cellStyle name="Normal 17 3 2 2 3 3" xfId="6224"/>
    <cellStyle name="Normal 17 3 2 2 3 3 2" xfId="14283"/>
    <cellStyle name="Normal 17 3 2 2 3 3 2 2" xfId="31130"/>
    <cellStyle name="Normal 17 3 2 2 3 3 3" xfId="23563"/>
    <cellStyle name="Normal 17 3 2 2 3 4" xfId="10449"/>
    <cellStyle name="Normal 17 3 2 2 3 4 2" xfId="27349"/>
    <cellStyle name="Normal 17 3 2 2 3 5" xfId="17064"/>
    <cellStyle name="Normal 17 3 2 2 3 6" xfId="19781"/>
    <cellStyle name="Normal 17 3 2 2 4" xfId="3413"/>
    <cellStyle name="Normal 17 3 2 2 4 2" xfId="7196"/>
    <cellStyle name="Normal 17 3 2 2 4 2 2" xfId="15255"/>
    <cellStyle name="Normal 17 3 2 2 4 2 2 2" xfId="32102"/>
    <cellStyle name="Normal 17 3 2 2 4 2 3" xfId="24535"/>
    <cellStyle name="Normal 17 3 2 2 4 3" xfId="11472"/>
    <cellStyle name="Normal 17 3 2 2 4 3 2" xfId="28321"/>
    <cellStyle name="Normal 17 3 2 2 4 4" xfId="20754"/>
    <cellStyle name="Normal 17 3 2 2 5" xfId="5312"/>
    <cellStyle name="Normal 17 3 2 2 5 2" xfId="13371"/>
    <cellStyle name="Normal 17 3 2 2 5 2 2" xfId="30218"/>
    <cellStyle name="Normal 17 3 2 2 5 3" xfId="22651"/>
    <cellStyle name="Normal 17 3 2 2 6" xfId="9473"/>
    <cellStyle name="Normal 17 3 2 2 6 2" xfId="26437"/>
    <cellStyle name="Normal 17 3 2 2 7" xfId="17061"/>
    <cellStyle name="Normal 17 3 2 2 8" xfId="18869"/>
    <cellStyle name="Normal 17 3 2 3" xfId="1597"/>
    <cellStyle name="Normal 17 3 2 3 2" xfId="2596"/>
    <cellStyle name="Normal 17 3 2 3 2 2" xfId="4558"/>
    <cellStyle name="Normal 17 3 2 3 2 2 2" xfId="8341"/>
    <cellStyle name="Normal 17 3 2 3 2 2 2 2" xfId="16400"/>
    <cellStyle name="Normal 17 3 2 3 2 2 2 2 2" xfId="33247"/>
    <cellStyle name="Normal 17 3 2 3 2 2 2 3" xfId="25680"/>
    <cellStyle name="Normal 17 3 2 3 2 2 3" xfId="12617"/>
    <cellStyle name="Normal 17 3 2 3 2 2 3 2" xfId="29466"/>
    <cellStyle name="Normal 17 3 2 3 2 2 4" xfId="21899"/>
    <cellStyle name="Normal 17 3 2 3 2 3" xfId="6457"/>
    <cellStyle name="Normal 17 3 2 3 2 3 2" xfId="14516"/>
    <cellStyle name="Normal 17 3 2 3 2 3 2 2" xfId="31363"/>
    <cellStyle name="Normal 17 3 2 3 2 3 3" xfId="23796"/>
    <cellStyle name="Normal 17 3 2 3 2 4" xfId="10683"/>
    <cellStyle name="Normal 17 3 2 3 2 4 2" xfId="27582"/>
    <cellStyle name="Normal 17 3 2 3 2 5" xfId="17066"/>
    <cellStyle name="Normal 17 3 2 3 2 6" xfId="20014"/>
    <cellStyle name="Normal 17 3 2 3 3" xfId="3646"/>
    <cellStyle name="Normal 17 3 2 3 3 2" xfId="7429"/>
    <cellStyle name="Normal 17 3 2 3 3 2 2" xfId="15488"/>
    <cellStyle name="Normal 17 3 2 3 3 2 2 2" xfId="32335"/>
    <cellStyle name="Normal 17 3 2 3 3 2 3" xfId="24768"/>
    <cellStyle name="Normal 17 3 2 3 3 3" xfId="11705"/>
    <cellStyle name="Normal 17 3 2 3 3 3 2" xfId="28554"/>
    <cellStyle name="Normal 17 3 2 3 3 4" xfId="20987"/>
    <cellStyle name="Normal 17 3 2 3 4" xfId="5545"/>
    <cellStyle name="Normal 17 3 2 3 4 2" xfId="13604"/>
    <cellStyle name="Normal 17 3 2 3 4 2 2" xfId="30451"/>
    <cellStyle name="Normal 17 3 2 3 4 3" xfId="22884"/>
    <cellStyle name="Normal 17 3 2 3 5" xfId="9730"/>
    <cellStyle name="Normal 17 3 2 3 5 2" xfId="26670"/>
    <cellStyle name="Normal 17 3 2 3 6" xfId="17065"/>
    <cellStyle name="Normal 17 3 2 3 7" xfId="19102"/>
    <cellStyle name="Normal 17 3 2 4" xfId="2143"/>
    <cellStyle name="Normal 17 3 2 4 2" xfId="4107"/>
    <cellStyle name="Normal 17 3 2 4 2 2" xfId="7890"/>
    <cellStyle name="Normal 17 3 2 4 2 2 2" xfId="15949"/>
    <cellStyle name="Normal 17 3 2 4 2 2 2 2" xfId="32796"/>
    <cellStyle name="Normal 17 3 2 4 2 2 3" xfId="25229"/>
    <cellStyle name="Normal 17 3 2 4 2 3" xfId="12166"/>
    <cellStyle name="Normal 17 3 2 4 2 3 2" xfId="29015"/>
    <cellStyle name="Normal 17 3 2 4 2 4" xfId="21448"/>
    <cellStyle name="Normal 17 3 2 4 3" xfId="6006"/>
    <cellStyle name="Normal 17 3 2 4 3 2" xfId="14065"/>
    <cellStyle name="Normal 17 3 2 4 3 2 2" xfId="30912"/>
    <cellStyle name="Normal 17 3 2 4 3 3" xfId="23345"/>
    <cellStyle name="Normal 17 3 2 4 4" xfId="10231"/>
    <cellStyle name="Normal 17 3 2 4 4 2" xfId="27131"/>
    <cellStyle name="Normal 17 3 2 4 5" xfId="17067"/>
    <cellStyle name="Normal 17 3 2 4 6" xfId="19563"/>
    <cellStyle name="Normal 17 3 2 5" xfId="3195"/>
    <cellStyle name="Normal 17 3 2 5 2" xfId="6978"/>
    <cellStyle name="Normal 17 3 2 5 2 2" xfId="15037"/>
    <cellStyle name="Normal 17 3 2 5 2 2 2" xfId="31884"/>
    <cellStyle name="Normal 17 3 2 5 2 3" xfId="24317"/>
    <cellStyle name="Normal 17 3 2 5 3" xfId="11254"/>
    <cellStyle name="Normal 17 3 2 5 3 2" xfId="28103"/>
    <cellStyle name="Normal 17 3 2 5 4" xfId="20536"/>
    <cellStyle name="Normal 17 3 2 6" xfId="5094"/>
    <cellStyle name="Normal 17 3 2 6 2" xfId="13153"/>
    <cellStyle name="Normal 17 3 2 6 2 2" xfId="30000"/>
    <cellStyle name="Normal 17 3 2 6 3" xfId="22433"/>
    <cellStyle name="Normal 17 3 2 7" xfId="9238"/>
    <cellStyle name="Normal 17 3 2 7 2" xfId="26219"/>
    <cellStyle name="Normal 17 3 2 8" xfId="17060"/>
    <cellStyle name="Normal 17 3 2 9" xfId="18651"/>
    <cellStyle name="Normal 17 3 3" xfId="1227"/>
    <cellStyle name="Normal 17 3 3 2" xfId="1723"/>
    <cellStyle name="Normal 17 3 3 2 2" xfId="2722"/>
    <cellStyle name="Normal 17 3 3 2 2 2" xfId="4684"/>
    <cellStyle name="Normal 17 3 3 2 2 2 2" xfId="8467"/>
    <cellStyle name="Normal 17 3 3 2 2 2 2 2" xfId="16526"/>
    <cellStyle name="Normal 17 3 3 2 2 2 2 2 2" xfId="33373"/>
    <cellStyle name="Normal 17 3 3 2 2 2 2 3" xfId="25806"/>
    <cellStyle name="Normal 17 3 3 2 2 2 3" xfId="12743"/>
    <cellStyle name="Normal 17 3 3 2 2 2 3 2" xfId="29592"/>
    <cellStyle name="Normal 17 3 3 2 2 2 4" xfId="22025"/>
    <cellStyle name="Normal 17 3 3 2 2 3" xfId="6583"/>
    <cellStyle name="Normal 17 3 3 2 2 3 2" xfId="14642"/>
    <cellStyle name="Normal 17 3 3 2 2 3 2 2" xfId="31489"/>
    <cellStyle name="Normal 17 3 3 2 2 3 3" xfId="23922"/>
    <cellStyle name="Normal 17 3 3 2 2 4" xfId="10809"/>
    <cellStyle name="Normal 17 3 3 2 2 4 2" xfId="27708"/>
    <cellStyle name="Normal 17 3 3 2 2 5" xfId="17070"/>
    <cellStyle name="Normal 17 3 3 2 2 6" xfId="20140"/>
    <cellStyle name="Normal 17 3 3 2 3" xfId="3772"/>
    <cellStyle name="Normal 17 3 3 2 3 2" xfId="7555"/>
    <cellStyle name="Normal 17 3 3 2 3 2 2" xfId="15614"/>
    <cellStyle name="Normal 17 3 3 2 3 2 2 2" xfId="32461"/>
    <cellStyle name="Normal 17 3 3 2 3 2 3" xfId="24894"/>
    <cellStyle name="Normal 17 3 3 2 3 3" xfId="11831"/>
    <cellStyle name="Normal 17 3 3 2 3 3 2" xfId="28680"/>
    <cellStyle name="Normal 17 3 3 2 3 4" xfId="21113"/>
    <cellStyle name="Normal 17 3 3 2 4" xfId="5671"/>
    <cellStyle name="Normal 17 3 3 2 4 2" xfId="13730"/>
    <cellStyle name="Normal 17 3 3 2 4 2 2" xfId="30577"/>
    <cellStyle name="Normal 17 3 3 2 4 3" xfId="23010"/>
    <cellStyle name="Normal 17 3 3 2 5" xfId="9856"/>
    <cellStyle name="Normal 17 3 3 2 5 2" xfId="26796"/>
    <cellStyle name="Normal 17 3 3 2 6" xfId="17069"/>
    <cellStyle name="Normal 17 3 3 2 7" xfId="19228"/>
    <cellStyle name="Normal 17 3 3 3" xfId="2269"/>
    <cellStyle name="Normal 17 3 3 3 2" xfId="4233"/>
    <cellStyle name="Normal 17 3 3 3 2 2" xfId="8016"/>
    <cellStyle name="Normal 17 3 3 3 2 2 2" xfId="16075"/>
    <cellStyle name="Normal 17 3 3 3 2 2 2 2" xfId="32922"/>
    <cellStyle name="Normal 17 3 3 3 2 2 3" xfId="25355"/>
    <cellStyle name="Normal 17 3 3 3 2 3" xfId="12292"/>
    <cellStyle name="Normal 17 3 3 3 2 3 2" xfId="29141"/>
    <cellStyle name="Normal 17 3 3 3 2 4" xfId="21574"/>
    <cellStyle name="Normal 17 3 3 3 3" xfId="6132"/>
    <cellStyle name="Normal 17 3 3 3 3 2" xfId="14191"/>
    <cellStyle name="Normal 17 3 3 3 3 2 2" xfId="31038"/>
    <cellStyle name="Normal 17 3 3 3 3 3" xfId="23471"/>
    <cellStyle name="Normal 17 3 3 3 4" xfId="10357"/>
    <cellStyle name="Normal 17 3 3 3 4 2" xfId="27257"/>
    <cellStyle name="Normal 17 3 3 3 5" xfId="17071"/>
    <cellStyle name="Normal 17 3 3 3 6" xfId="19689"/>
    <cellStyle name="Normal 17 3 3 4" xfId="3321"/>
    <cellStyle name="Normal 17 3 3 4 2" xfId="7104"/>
    <cellStyle name="Normal 17 3 3 4 2 2" xfId="15163"/>
    <cellStyle name="Normal 17 3 3 4 2 2 2" xfId="32010"/>
    <cellStyle name="Normal 17 3 3 4 2 3" xfId="24443"/>
    <cellStyle name="Normal 17 3 3 4 3" xfId="11380"/>
    <cellStyle name="Normal 17 3 3 4 3 2" xfId="28229"/>
    <cellStyle name="Normal 17 3 3 4 4" xfId="20662"/>
    <cellStyle name="Normal 17 3 3 5" xfId="5220"/>
    <cellStyle name="Normal 17 3 3 5 2" xfId="13279"/>
    <cellStyle name="Normal 17 3 3 5 2 2" xfId="30126"/>
    <cellStyle name="Normal 17 3 3 5 3" xfId="22559"/>
    <cellStyle name="Normal 17 3 3 6" xfId="9381"/>
    <cellStyle name="Normal 17 3 3 6 2" xfId="26345"/>
    <cellStyle name="Normal 17 3 3 7" xfId="17068"/>
    <cellStyle name="Normal 17 3 3 8" xfId="18777"/>
    <cellStyle name="Normal 17 3 4" xfId="1505"/>
    <cellStyle name="Normal 17 3 4 2" xfId="2504"/>
    <cellStyle name="Normal 17 3 4 2 2" xfId="4466"/>
    <cellStyle name="Normal 17 3 4 2 2 2" xfId="8249"/>
    <cellStyle name="Normal 17 3 4 2 2 2 2" xfId="16308"/>
    <cellStyle name="Normal 17 3 4 2 2 2 2 2" xfId="33155"/>
    <cellStyle name="Normal 17 3 4 2 2 2 3" xfId="25588"/>
    <cellStyle name="Normal 17 3 4 2 2 3" xfId="12525"/>
    <cellStyle name="Normal 17 3 4 2 2 3 2" xfId="29374"/>
    <cellStyle name="Normal 17 3 4 2 2 4" xfId="21807"/>
    <cellStyle name="Normal 17 3 4 2 3" xfId="6365"/>
    <cellStyle name="Normal 17 3 4 2 3 2" xfId="14424"/>
    <cellStyle name="Normal 17 3 4 2 3 2 2" xfId="31271"/>
    <cellStyle name="Normal 17 3 4 2 3 3" xfId="23704"/>
    <cellStyle name="Normal 17 3 4 2 4" xfId="10591"/>
    <cellStyle name="Normal 17 3 4 2 4 2" xfId="27490"/>
    <cellStyle name="Normal 17 3 4 2 5" xfId="17073"/>
    <cellStyle name="Normal 17 3 4 2 6" xfId="19922"/>
    <cellStyle name="Normal 17 3 4 3" xfId="3554"/>
    <cellStyle name="Normal 17 3 4 3 2" xfId="7337"/>
    <cellStyle name="Normal 17 3 4 3 2 2" xfId="15396"/>
    <cellStyle name="Normal 17 3 4 3 2 2 2" xfId="32243"/>
    <cellStyle name="Normal 17 3 4 3 2 3" xfId="24676"/>
    <cellStyle name="Normal 17 3 4 3 3" xfId="11613"/>
    <cellStyle name="Normal 17 3 4 3 3 2" xfId="28462"/>
    <cellStyle name="Normal 17 3 4 3 4" xfId="20895"/>
    <cellStyle name="Normal 17 3 4 4" xfId="5453"/>
    <cellStyle name="Normal 17 3 4 4 2" xfId="13512"/>
    <cellStyle name="Normal 17 3 4 4 2 2" xfId="30359"/>
    <cellStyle name="Normal 17 3 4 4 3" xfId="22792"/>
    <cellStyle name="Normal 17 3 4 5" xfId="9638"/>
    <cellStyle name="Normal 17 3 4 5 2" xfId="26578"/>
    <cellStyle name="Normal 17 3 4 6" xfId="17072"/>
    <cellStyle name="Normal 17 3 4 7" xfId="19010"/>
    <cellStyle name="Normal 17 3 5" xfId="2034"/>
    <cellStyle name="Normal 17 3 5 2" xfId="4015"/>
    <cellStyle name="Normal 17 3 5 2 2" xfId="7798"/>
    <cellStyle name="Normal 17 3 5 2 2 2" xfId="15857"/>
    <cellStyle name="Normal 17 3 5 2 2 2 2" xfId="32704"/>
    <cellStyle name="Normal 17 3 5 2 2 3" xfId="25137"/>
    <cellStyle name="Normal 17 3 5 2 3" xfId="12074"/>
    <cellStyle name="Normal 17 3 5 2 3 2" xfId="28923"/>
    <cellStyle name="Normal 17 3 5 2 4" xfId="21356"/>
    <cellStyle name="Normal 17 3 5 3" xfId="5914"/>
    <cellStyle name="Normal 17 3 5 3 2" xfId="13973"/>
    <cellStyle name="Normal 17 3 5 3 2 2" xfId="30820"/>
    <cellStyle name="Normal 17 3 5 3 3" xfId="23253"/>
    <cellStyle name="Normal 17 3 5 4" xfId="10132"/>
    <cellStyle name="Normal 17 3 5 4 2" xfId="27039"/>
    <cellStyle name="Normal 17 3 5 5" xfId="17074"/>
    <cellStyle name="Normal 17 3 5 6" xfId="19471"/>
    <cellStyle name="Normal 17 3 6" xfId="3073"/>
    <cellStyle name="Normal 17 3 6 2" xfId="6886"/>
    <cellStyle name="Normal 17 3 6 2 2" xfId="14945"/>
    <cellStyle name="Normal 17 3 6 2 2 2" xfId="31792"/>
    <cellStyle name="Normal 17 3 6 2 3" xfId="24225"/>
    <cellStyle name="Normal 17 3 6 3" xfId="11136"/>
    <cellStyle name="Normal 17 3 6 3 2" xfId="28011"/>
    <cellStyle name="Normal 17 3 6 4" xfId="20444"/>
    <cellStyle name="Normal 17 3 7" xfId="5002"/>
    <cellStyle name="Normal 17 3 7 2" xfId="13061"/>
    <cellStyle name="Normal 17 3 7 2 2" xfId="29908"/>
    <cellStyle name="Normal 17 3 7 3" xfId="22341"/>
    <cellStyle name="Normal 17 3 8" xfId="9019"/>
    <cellStyle name="Normal 17 3 8 2" xfId="26127"/>
    <cellStyle name="Normal 17 3 9" xfId="17059"/>
    <cellStyle name="Normal 17 4" xfId="938"/>
    <cellStyle name="Normal 17 4 2" xfId="3118"/>
    <cellStyle name="Normal 17 4 3" xfId="17075"/>
    <cellStyle name="Normal 17 4 4" xfId="34058"/>
    <cellStyle name="Normal 17 5" xfId="1022"/>
    <cellStyle name="Normal 17 5 2" xfId="1283"/>
    <cellStyle name="Normal 17 5 2 2" xfId="1779"/>
    <cellStyle name="Normal 17 5 2 2 2" xfId="2778"/>
    <cellStyle name="Normal 17 5 2 2 2 2" xfId="4740"/>
    <cellStyle name="Normal 17 5 2 2 2 2 2" xfId="8523"/>
    <cellStyle name="Normal 17 5 2 2 2 2 2 2" xfId="16582"/>
    <cellStyle name="Normal 17 5 2 2 2 2 2 2 2" xfId="33429"/>
    <cellStyle name="Normal 17 5 2 2 2 2 2 3" xfId="25862"/>
    <cellStyle name="Normal 17 5 2 2 2 2 3" xfId="12799"/>
    <cellStyle name="Normal 17 5 2 2 2 2 3 2" xfId="29648"/>
    <cellStyle name="Normal 17 5 2 2 2 2 4" xfId="22081"/>
    <cellStyle name="Normal 17 5 2 2 2 3" xfId="6639"/>
    <cellStyle name="Normal 17 5 2 2 2 3 2" xfId="14698"/>
    <cellStyle name="Normal 17 5 2 2 2 3 2 2" xfId="31545"/>
    <cellStyle name="Normal 17 5 2 2 2 3 3" xfId="23978"/>
    <cellStyle name="Normal 17 5 2 2 2 4" xfId="10865"/>
    <cellStyle name="Normal 17 5 2 2 2 4 2" xfId="27764"/>
    <cellStyle name="Normal 17 5 2 2 2 5" xfId="17079"/>
    <cellStyle name="Normal 17 5 2 2 2 6" xfId="20196"/>
    <cellStyle name="Normal 17 5 2 2 3" xfId="3828"/>
    <cellStyle name="Normal 17 5 2 2 3 2" xfId="7611"/>
    <cellStyle name="Normal 17 5 2 2 3 2 2" xfId="15670"/>
    <cellStyle name="Normal 17 5 2 2 3 2 2 2" xfId="32517"/>
    <cellStyle name="Normal 17 5 2 2 3 2 3" xfId="24950"/>
    <cellStyle name="Normal 17 5 2 2 3 3" xfId="11887"/>
    <cellStyle name="Normal 17 5 2 2 3 3 2" xfId="28736"/>
    <cellStyle name="Normal 17 5 2 2 3 4" xfId="21169"/>
    <cellStyle name="Normal 17 5 2 2 4" xfId="5727"/>
    <cellStyle name="Normal 17 5 2 2 4 2" xfId="13786"/>
    <cellStyle name="Normal 17 5 2 2 4 2 2" xfId="30633"/>
    <cellStyle name="Normal 17 5 2 2 4 3" xfId="23066"/>
    <cellStyle name="Normal 17 5 2 2 5" xfId="9912"/>
    <cellStyle name="Normal 17 5 2 2 5 2" xfId="26852"/>
    <cellStyle name="Normal 17 5 2 2 6" xfId="17078"/>
    <cellStyle name="Normal 17 5 2 2 7" xfId="19284"/>
    <cellStyle name="Normal 17 5 2 3" xfId="2325"/>
    <cellStyle name="Normal 17 5 2 3 2" xfId="4289"/>
    <cellStyle name="Normal 17 5 2 3 2 2" xfId="8072"/>
    <cellStyle name="Normal 17 5 2 3 2 2 2" xfId="16131"/>
    <cellStyle name="Normal 17 5 2 3 2 2 2 2" xfId="32978"/>
    <cellStyle name="Normal 17 5 2 3 2 2 3" xfId="25411"/>
    <cellStyle name="Normal 17 5 2 3 2 3" xfId="12348"/>
    <cellStyle name="Normal 17 5 2 3 2 3 2" xfId="29197"/>
    <cellStyle name="Normal 17 5 2 3 2 4" xfId="21630"/>
    <cellStyle name="Normal 17 5 2 3 3" xfId="6188"/>
    <cellStyle name="Normal 17 5 2 3 3 2" xfId="14247"/>
    <cellStyle name="Normal 17 5 2 3 3 2 2" xfId="31094"/>
    <cellStyle name="Normal 17 5 2 3 3 3" xfId="23527"/>
    <cellStyle name="Normal 17 5 2 3 4" xfId="10413"/>
    <cellStyle name="Normal 17 5 2 3 4 2" xfId="27313"/>
    <cellStyle name="Normal 17 5 2 3 5" xfId="17080"/>
    <cellStyle name="Normal 17 5 2 3 6" xfId="19745"/>
    <cellStyle name="Normal 17 5 2 4" xfId="3377"/>
    <cellStyle name="Normal 17 5 2 4 2" xfId="7160"/>
    <cellStyle name="Normal 17 5 2 4 2 2" xfId="15219"/>
    <cellStyle name="Normal 17 5 2 4 2 2 2" xfId="32066"/>
    <cellStyle name="Normal 17 5 2 4 2 3" xfId="24499"/>
    <cellStyle name="Normal 17 5 2 4 3" xfId="11436"/>
    <cellStyle name="Normal 17 5 2 4 3 2" xfId="28285"/>
    <cellStyle name="Normal 17 5 2 4 4" xfId="20718"/>
    <cellStyle name="Normal 17 5 2 5" xfId="5276"/>
    <cellStyle name="Normal 17 5 2 5 2" xfId="13335"/>
    <cellStyle name="Normal 17 5 2 5 2 2" xfId="30182"/>
    <cellStyle name="Normal 17 5 2 5 3" xfId="22615"/>
    <cellStyle name="Normal 17 5 2 6" xfId="9437"/>
    <cellStyle name="Normal 17 5 2 6 2" xfId="26401"/>
    <cellStyle name="Normal 17 5 2 7" xfId="17077"/>
    <cellStyle name="Normal 17 5 2 8" xfId="18833"/>
    <cellStyle name="Normal 17 5 3" xfId="1561"/>
    <cellStyle name="Normal 17 5 3 2" xfId="2560"/>
    <cellStyle name="Normal 17 5 3 2 2" xfId="4522"/>
    <cellStyle name="Normal 17 5 3 2 2 2" xfId="8305"/>
    <cellStyle name="Normal 17 5 3 2 2 2 2" xfId="16364"/>
    <cellStyle name="Normal 17 5 3 2 2 2 2 2" xfId="33211"/>
    <cellStyle name="Normal 17 5 3 2 2 2 3" xfId="25644"/>
    <cellStyle name="Normal 17 5 3 2 2 3" xfId="12581"/>
    <cellStyle name="Normal 17 5 3 2 2 3 2" xfId="29430"/>
    <cellStyle name="Normal 17 5 3 2 2 4" xfId="21863"/>
    <cellStyle name="Normal 17 5 3 2 3" xfId="6421"/>
    <cellStyle name="Normal 17 5 3 2 3 2" xfId="14480"/>
    <cellStyle name="Normal 17 5 3 2 3 2 2" xfId="31327"/>
    <cellStyle name="Normal 17 5 3 2 3 3" xfId="23760"/>
    <cellStyle name="Normal 17 5 3 2 4" xfId="10647"/>
    <cellStyle name="Normal 17 5 3 2 4 2" xfId="27546"/>
    <cellStyle name="Normal 17 5 3 2 5" xfId="17082"/>
    <cellStyle name="Normal 17 5 3 2 6" xfId="19978"/>
    <cellStyle name="Normal 17 5 3 3" xfId="3610"/>
    <cellStyle name="Normal 17 5 3 3 2" xfId="7393"/>
    <cellStyle name="Normal 17 5 3 3 2 2" xfId="15452"/>
    <cellStyle name="Normal 17 5 3 3 2 2 2" xfId="32299"/>
    <cellStyle name="Normal 17 5 3 3 2 3" xfId="24732"/>
    <cellStyle name="Normal 17 5 3 3 3" xfId="11669"/>
    <cellStyle name="Normal 17 5 3 3 3 2" xfId="28518"/>
    <cellStyle name="Normal 17 5 3 3 4" xfId="20951"/>
    <cellStyle name="Normal 17 5 3 4" xfId="5509"/>
    <cellStyle name="Normal 17 5 3 4 2" xfId="13568"/>
    <cellStyle name="Normal 17 5 3 4 2 2" xfId="30415"/>
    <cellStyle name="Normal 17 5 3 4 3" xfId="22848"/>
    <cellStyle name="Normal 17 5 3 5" xfId="9694"/>
    <cellStyle name="Normal 17 5 3 5 2" xfId="26634"/>
    <cellStyle name="Normal 17 5 3 6" xfId="17081"/>
    <cellStyle name="Normal 17 5 3 7" xfId="19066"/>
    <cellStyle name="Normal 17 5 4" xfId="2107"/>
    <cellStyle name="Normal 17 5 4 2" xfId="4071"/>
    <cellStyle name="Normal 17 5 4 2 2" xfId="7854"/>
    <cellStyle name="Normal 17 5 4 2 2 2" xfId="15913"/>
    <cellStyle name="Normal 17 5 4 2 2 2 2" xfId="32760"/>
    <cellStyle name="Normal 17 5 4 2 2 3" xfId="25193"/>
    <cellStyle name="Normal 17 5 4 2 3" xfId="12130"/>
    <cellStyle name="Normal 17 5 4 2 3 2" xfId="28979"/>
    <cellStyle name="Normal 17 5 4 2 4" xfId="21412"/>
    <cellStyle name="Normal 17 5 4 3" xfId="5970"/>
    <cellStyle name="Normal 17 5 4 3 2" xfId="14029"/>
    <cellStyle name="Normal 17 5 4 3 2 2" xfId="30876"/>
    <cellStyle name="Normal 17 5 4 3 3" xfId="23309"/>
    <cellStyle name="Normal 17 5 4 4" xfId="10195"/>
    <cellStyle name="Normal 17 5 4 4 2" xfId="27095"/>
    <cellStyle name="Normal 17 5 4 5" xfId="17083"/>
    <cellStyle name="Normal 17 5 4 6" xfId="19527"/>
    <cellStyle name="Normal 17 5 5" xfId="3159"/>
    <cellStyle name="Normal 17 5 5 2" xfId="6942"/>
    <cellStyle name="Normal 17 5 5 2 2" xfId="15001"/>
    <cellStyle name="Normal 17 5 5 2 2 2" xfId="31848"/>
    <cellStyle name="Normal 17 5 5 2 3" xfId="24281"/>
    <cellStyle name="Normal 17 5 5 3" xfId="11218"/>
    <cellStyle name="Normal 17 5 5 3 2" xfId="28067"/>
    <cellStyle name="Normal 17 5 5 4" xfId="20500"/>
    <cellStyle name="Normal 17 5 6" xfId="5058"/>
    <cellStyle name="Normal 17 5 6 2" xfId="13117"/>
    <cellStyle name="Normal 17 5 6 2 2" xfId="29964"/>
    <cellStyle name="Normal 17 5 6 3" xfId="22397"/>
    <cellStyle name="Normal 17 5 7" xfId="9202"/>
    <cellStyle name="Normal 17 5 7 2" xfId="26183"/>
    <cellStyle name="Normal 17 5 8" xfId="17076"/>
    <cellStyle name="Normal 17 5 9" xfId="18615"/>
    <cellStyle name="Normal 17 6" xfId="1191"/>
    <cellStyle name="Normal 17 6 2" xfId="1687"/>
    <cellStyle name="Normal 17 6 2 2" xfId="2686"/>
    <cellStyle name="Normal 17 6 2 2 2" xfId="4648"/>
    <cellStyle name="Normal 17 6 2 2 2 2" xfId="8431"/>
    <cellStyle name="Normal 17 6 2 2 2 2 2" xfId="16490"/>
    <cellStyle name="Normal 17 6 2 2 2 2 2 2" xfId="33337"/>
    <cellStyle name="Normal 17 6 2 2 2 2 3" xfId="25770"/>
    <cellStyle name="Normal 17 6 2 2 2 3" xfId="12707"/>
    <cellStyle name="Normal 17 6 2 2 2 3 2" xfId="29556"/>
    <cellStyle name="Normal 17 6 2 2 2 4" xfId="21989"/>
    <cellStyle name="Normal 17 6 2 2 3" xfId="6547"/>
    <cellStyle name="Normal 17 6 2 2 3 2" xfId="14606"/>
    <cellStyle name="Normal 17 6 2 2 3 2 2" xfId="31453"/>
    <cellStyle name="Normal 17 6 2 2 3 3" xfId="23886"/>
    <cellStyle name="Normal 17 6 2 2 4" xfId="10773"/>
    <cellStyle name="Normal 17 6 2 2 4 2" xfId="27672"/>
    <cellStyle name="Normal 17 6 2 2 5" xfId="17086"/>
    <cellStyle name="Normal 17 6 2 2 6" xfId="20104"/>
    <cellStyle name="Normal 17 6 2 3" xfId="3736"/>
    <cellStyle name="Normal 17 6 2 3 2" xfId="7519"/>
    <cellStyle name="Normal 17 6 2 3 2 2" xfId="15578"/>
    <cellStyle name="Normal 17 6 2 3 2 2 2" xfId="32425"/>
    <cellStyle name="Normal 17 6 2 3 2 3" xfId="24858"/>
    <cellStyle name="Normal 17 6 2 3 3" xfId="11795"/>
    <cellStyle name="Normal 17 6 2 3 3 2" xfId="28644"/>
    <cellStyle name="Normal 17 6 2 3 4" xfId="21077"/>
    <cellStyle name="Normal 17 6 2 4" xfId="5635"/>
    <cellStyle name="Normal 17 6 2 4 2" xfId="13694"/>
    <cellStyle name="Normal 17 6 2 4 2 2" xfId="30541"/>
    <cellStyle name="Normal 17 6 2 4 3" xfId="22974"/>
    <cellStyle name="Normal 17 6 2 5" xfId="9820"/>
    <cellStyle name="Normal 17 6 2 5 2" xfId="26760"/>
    <cellStyle name="Normal 17 6 2 6" xfId="17085"/>
    <cellStyle name="Normal 17 6 2 7" xfId="19192"/>
    <cellStyle name="Normal 17 6 3" xfId="2233"/>
    <cellStyle name="Normal 17 6 3 2" xfId="4197"/>
    <cellStyle name="Normal 17 6 3 2 2" xfId="7980"/>
    <cellStyle name="Normal 17 6 3 2 2 2" xfId="16039"/>
    <cellStyle name="Normal 17 6 3 2 2 2 2" xfId="32886"/>
    <cellStyle name="Normal 17 6 3 2 2 3" xfId="25319"/>
    <cellStyle name="Normal 17 6 3 2 3" xfId="12256"/>
    <cellStyle name="Normal 17 6 3 2 3 2" xfId="29105"/>
    <cellStyle name="Normal 17 6 3 2 4" xfId="21538"/>
    <cellStyle name="Normal 17 6 3 3" xfId="6096"/>
    <cellStyle name="Normal 17 6 3 3 2" xfId="14155"/>
    <cellStyle name="Normal 17 6 3 3 2 2" xfId="31002"/>
    <cellStyle name="Normal 17 6 3 3 3" xfId="23435"/>
    <cellStyle name="Normal 17 6 3 4" xfId="10321"/>
    <cellStyle name="Normal 17 6 3 4 2" xfId="27221"/>
    <cellStyle name="Normal 17 6 3 5" xfId="17087"/>
    <cellStyle name="Normal 17 6 3 6" xfId="19653"/>
    <cellStyle name="Normal 17 6 4" xfId="3285"/>
    <cellStyle name="Normal 17 6 4 2" xfId="7068"/>
    <cellStyle name="Normal 17 6 4 2 2" xfId="15127"/>
    <cellStyle name="Normal 17 6 4 2 2 2" xfId="31974"/>
    <cellStyle name="Normal 17 6 4 2 3" xfId="24407"/>
    <cellStyle name="Normal 17 6 4 3" xfId="11344"/>
    <cellStyle name="Normal 17 6 4 3 2" xfId="28193"/>
    <cellStyle name="Normal 17 6 4 4" xfId="20626"/>
    <cellStyle name="Normal 17 6 5" xfId="5184"/>
    <cellStyle name="Normal 17 6 5 2" xfId="13243"/>
    <cellStyle name="Normal 17 6 5 2 2" xfId="30090"/>
    <cellStyle name="Normal 17 6 5 3" xfId="22523"/>
    <cellStyle name="Normal 17 6 6" xfId="9345"/>
    <cellStyle name="Normal 17 6 6 2" xfId="26309"/>
    <cellStyle name="Normal 17 6 7" xfId="17084"/>
    <cellStyle name="Normal 17 6 8" xfId="18741"/>
    <cellStyle name="Normal 17 7" xfId="1469"/>
    <cellStyle name="Normal 17 7 2" xfId="2468"/>
    <cellStyle name="Normal 17 7 2 2" xfId="4430"/>
    <cellStyle name="Normal 17 7 2 2 2" xfId="8213"/>
    <cellStyle name="Normal 17 7 2 2 2 2" xfId="16272"/>
    <cellStyle name="Normal 17 7 2 2 2 2 2" xfId="33119"/>
    <cellStyle name="Normal 17 7 2 2 2 3" xfId="25552"/>
    <cellStyle name="Normal 17 7 2 2 3" xfId="12489"/>
    <cellStyle name="Normal 17 7 2 2 3 2" xfId="29338"/>
    <cellStyle name="Normal 17 7 2 2 4" xfId="21771"/>
    <cellStyle name="Normal 17 7 2 3" xfId="6329"/>
    <cellStyle name="Normal 17 7 2 3 2" xfId="14388"/>
    <cellStyle name="Normal 17 7 2 3 2 2" xfId="31235"/>
    <cellStyle name="Normal 17 7 2 3 3" xfId="23668"/>
    <cellStyle name="Normal 17 7 2 4" xfId="10555"/>
    <cellStyle name="Normal 17 7 2 4 2" xfId="27454"/>
    <cellStyle name="Normal 17 7 2 5" xfId="17089"/>
    <cellStyle name="Normal 17 7 2 6" xfId="19886"/>
    <cellStyle name="Normal 17 7 3" xfId="3518"/>
    <cellStyle name="Normal 17 7 3 2" xfId="7301"/>
    <cellStyle name="Normal 17 7 3 2 2" xfId="15360"/>
    <cellStyle name="Normal 17 7 3 2 2 2" xfId="32207"/>
    <cellStyle name="Normal 17 7 3 2 3" xfId="24640"/>
    <cellStyle name="Normal 17 7 3 3" xfId="11577"/>
    <cellStyle name="Normal 17 7 3 3 2" xfId="28426"/>
    <cellStyle name="Normal 17 7 3 4" xfId="20859"/>
    <cellStyle name="Normal 17 7 4" xfId="5417"/>
    <cellStyle name="Normal 17 7 4 2" xfId="13476"/>
    <cellStyle name="Normal 17 7 4 2 2" xfId="30323"/>
    <cellStyle name="Normal 17 7 4 3" xfId="22756"/>
    <cellStyle name="Normal 17 7 5" xfId="9602"/>
    <cellStyle name="Normal 17 7 5 2" xfId="26542"/>
    <cellStyle name="Normal 17 7 6" xfId="17088"/>
    <cellStyle name="Normal 17 7 7" xfId="18974"/>
    <cellStyle name="Normal 17 8" xfId="1992"/>
    <cellStyle name="Normal 17 8 2" xfId="3979"/>
    <cellStyle name="Normal 17 8 2 2" xfId="7762"/>
    <cellStyle name="Normal 17 8 2 2 2" xfId="15821"/>
    <cellStyle name="Normal 17 8 2 2 2 2" xfId="32668"/>
    <cellStyle name="Normal 17 8 2 2 3" xfId="25101"/>
    <cellStyle name="Normal 17 8 2 3" xfId="12038"/>
    <cellStyle name="Normal 17 8 2 3 2" xfId="28887"/>
    <cellStyle name="Normal 17 8 2 4" xfId="21320"/>
    <cellStyle name="Normal 17 8 3" xfId="5878"/>
    <cellStyle name="Normal 17 8 3 2" xfId="13937"/>
    <cellStyle name="Normal 17 8 3 2 2" xfId="30784"/>
    <cellStyle name="Normal 17 8 3 3" xfId="23217"/>
    <cellStyle name="Normal 17 8 4" xfId="10091"/>
    <cellStyle name="Normal 17 8 4 2" xfId="27003"/>
    <cellStyle name="Normal 17 8 5" xfId="17090"/>
    <cellStyle name="Normal 17 8 6" xfId="19435"/>
    <cellStyle name="Normal 17 9" xfId="3037"/>
    <cellStyle name="Normal 17 9 2" xfId="6850"/>
    <cellStyle name="Normal 17 9 2 2" xfId="14909"/>
    <cellStyle name="Normal 17 9 2 2 2" xfId="31756"/>
    <cellStyle name="Normal 17 9 2 3" xfId="24189"/>
    <cellStyle name="Normal 17 9 3" xfId="11100"/>
    <cellStyle name="Normal 17 9 3 2" xfId="27975"/>
    <cellStyle name="Normal 17 9 4" xfId="20408"/>
    <cellStyle name="Normal 170" xfId="2948"/>
    <cellStyle name="Normal 170 2" xfId="4908"/>
    <cellStyle name="Normal 170 2 2" xfId="8691"/>
    <cellStyle name="Normal 170 2 2 2" xfId="16750"/>
    <cellStyle name="Normal 170 2 2 2 2" xfId="33597"/>
    <cellStyle name="Normal 170 2 2 3" xfId="26030"/>
    <cellStyle name="Normal 170 2 3" xfId="12967"/>
    <cellStyle name="Normal 170 2 3 2" xfId="29816"/>
    <cellStyle name="Normal 170 2 4" xfId="22249"/>
    <cellStyle name="Normal 170 3" xfId="6807"/>
    <cellStyle name="Normal 170 3 2" xfId="14866"/>
    <cellStyle name="Normal 170 3 2 2" xfId="31713"/>
    <cellStyle name="Normal 170 3 3" xfId="24146"/>
    <cellStyle name="Normal 170 4" xfId="11034"/>
    <cellStyle name="Normal 170 4 2" xfId="27932"/>
    <cellStyle name="Normal 170 5" xfId="17091"/>
    <cellStyle name="Normal 170 6" xfId="20364"/>
    <cellStyle name="Normal 171" xfId="2949"/>
    <cellStyle name="Normal 171 2" xfId="4909"/>
    <cellStyle name="Normal 171 2 2" xfId="8692"/>
    <cellStyle name="Normal 171 2 2 2" xfId="16751"/>
    <cellStyle name="Normal 171 2 2 2 2" xfId="33598"/>
    <cellStyle name="Normal 171 2 2 3" xfId="26031"/>
    <cellStyle name="Normal 171 2 3" xfId="12968"/>
    <cellStyle name="Normal 171 2 3 2" xfId="29817"/>
    <cellStyle name="Normal 171 2 4" xfId="22250"/>
    <cellStyle name="Normal 171 3" xfId="6808"/>
    <cellStyle name="Normal 171 3 2" xfId="14867"/>
    <cellStyle name="Normal 171 3 2 2" xfId="31714"/>
    <cellStyle name="Normal 171 3 3" xfId="24147"/>
    <cellStyle name="Normal 171 4" xfId="11035"/>
    <cellStyle name="Normal 171 4 2" xfId="27933"/>
    <cellStyle name="Normal 171 5" xfId="17092"/>
    <cellStyle name="Normal 171 6" xfId="20365"/>
    <cellStyle name="Normal 172" xfId="2950"/>
    <cellStyle name="Normal 172 2" xfId="4910"/>
    <cellStyle name="Normal 172 2 2" xfId="8693"/>
    <cellStyle name="Normal 172 2 2 2" xfId="16752"/>
    <cellStyle name="Normal 172 2 2 2 2" xfId="33599"/>
    <cellStyle name="Normal 172 2 2 3" xfId="26032"/>
    <cellStyle name="Normal 172 2 3" xfId="12969"/>
    <cellStyle name="Normal 172 2 3 2" xfId="29818"/>
    <cellStyle name="Normal 172 2 4" xfId="22251"/>
    <cellStyle name="Normal 172 3" xfId="6809"/>
    <cellStyle name="Normal 172 3 2" xfId="14868"/>
    <cellStyle name="Normal 172 3 2 2" xfId="31715"/>
    <cellStyle name="Normal 172 3 3" xfId="24148"/>
    <cellStyle name="Normal 172 4" xfId="11036"/>
    <cellStyle name="Normal 172 4 2" xfId="27934"/>
    <cellStyle name="Normal 172 5" xfId="17093"/>
    <cellStyle name="Normal 172 6" xfId="20366"/>
    <cellStyle name="Normal 173" xfId="2951"/>
    <cellStyle name="Normal 173 2" xfId="4911"/>
    <cellStyle name="Normal 173 2 2" xfId="8694"/>
    <cellStyle name="Normal 173 2 2 2" xfId="16753"/>
    <cellStyle name="Normal 173 2 2 2 2" xfId="33600"/>
    <cellStyle name="Normal 173 2 2 3" xfId="26033"/>
    <cellStyle name="Normal 173 2 3" xfId="12970"/>
    <cellStyle name="Normal 173 2 3 2" xfId="29819"/>
    <cellStyle name="Normal 173 2 4" xfId="22252"/>
    <cellStyle name="Normal 173 3" xfId="6810"/>
    <cellStyle name="Normal 173 3 2" xfId="14869"/>
    <cellStyle name="Normal 173 3 2 2" xfId="31716"/>
    <cellStyle name="Normal 173 3 3" xfId="24149"/>
    <cellStyle name="Normal 173 4" xfId="11037"/>
    <cellStyle name="Normal 173 4 2" xfId="27935"/>
    <cellStyle name="Normal 173 5" xfId="17094"/>
    <cellStyle name="Normal 173 6" xfId="20367"/>
    <cellStyle name="Normal 173 7" xfId="33805"/>
    <cellStyle name="Normal 174" xfId="2952"/>
    <cellStyle name="Normal 174 2" xfId="4912"/>
    <cellStyle name="Normal 174 2 2" xfId="8695"/>
    <cellStyle name="Normal 174 2 2 2" xfId="16754"/>
    <cellStyle name="Normal 174 2 2 2 2" xfId="33601"/>
    <cellStyle name="Normal 174 2 2 3" xfId="26034"/>
    <cellStyle name="Normal 174 2 3" xfId="12971"/>
    <cellStyle name="Normal 174 2 3 2" xfId="29820"/>
    <cellStyle name="Normal 174 2 4" xfId="22253"/>
    <cellStyle name="Normal 174 3" xfId="6811"/>
    <cellStyle name="Normal 174 3 2" xfId="14870"/>
    <cellStyle name="Normal 174 3 2 2" xfId="31717"/>
    <cellStyle name="Normal 174 3 3" xfId="24150"/>
    <cellStyle name="Normal 174 4" xfId="11038"/>
    <cellStyle name="Normal 174 4 2" xfId="27936"/>
    <cellStyle name="Normal 174 5" xfId="17095"/>
    <cellStyle name="Normal 174 6" xfId="20368"/>
    <cellStyle name="Normal 174 7" xfId="33806"/>
    <cellStyle name="Normal 175" xfId="2953"/>
    <cellStyle name="Normal 175 2" xfId="4913"/>
    <cellStyle name="Normal 175 2 2" xfId="8696"/>
    <cellStyle name="Normal 175 2 2 2" xfId="16755"/>
    <cellStyle name="Normal 175 2 2 2 2" xfId="33602"/>
    <cellStyle name="Normal 175 2 2 3" xfId="26035"/>
    <cellStyle name="Normal 175 2 3" xfId="12972"/>
    <cellStyle name="Normal 175 2 3 2" xfId="29821"/>
    <cellStyle name="Normal 175 2 4" xfId="22254"/>
    <cellStyle name="Normal 175 3" xfId="6812"/>
    <cellStyle name="Normal 175 3 2" xfId="14871"/>
    <cellStyle name="Normal 175 3 2 2" xfId="31718"/>
    <cellStyle name="Normal 175 3 3" xfId="24151"/>
    <cellStyle name="Normal 175 4" xfId="11039"/>
    <cellStyle name="Normal 175 4 2" xfId="27937"/>
    <cellStyle name="Normal 175 5" xfId="17096"/>
    <cellStyle name="Normal 175 6" xfId="20369"/>
    <cellStyle name="Normal 175 7" xfId="33807"/>
    <cellStyle name="Normal 176" xfId="2954"/>
    <cellStyle name="Normal 176 2" xfId="4914"/>
    <cellStyle name="Normal 176 2 2" xfId="8697"/>
    <cellStyle name="Normal 176 2 2 2" xfId="16756"/>
    <cellStyle name="Normal 176 2 2 2 2" xfId="33603"/>
    <cellStyle name="Normal 176 2 2 3" xfId="26036"/>
    <cellStyle name="Normal 176 2 3" xfId="12973"/>
    <cellStyle name="Normal 176 2 3 2" xfId="29822"/>
    <cellStyle name="Normal 176 2 4" xfId="22255"/>
    <cellStyle name="Normal 176 3" xfId="6813"/>
    <cellStyle name="Normal 176 3 2" xfId="14872"/>
    <cellStyle name="Normal 176 3 2 2" xfId="31719"/>
    <cellStyle name="Normal 176 3 3" xfId="24152"/>
    <cellStyle name="Normal 176 4" xfId="11040"/>
    <cellStyle name="Normal 176 4 2" xfId="27938"/>
    <cellStyle name="Normal 176 5" xfId="20370"/>
    <cellStyle name="Normal 176 6" xfId="33808"/>
    <cellStyle name="Normal 177" xfId="2955"/>
    <cellStyle name="Normal 177 2" xfId="4915"/>
    <cellStyle name="Normal 177 2 2" xfId="8698"/>
    <cellStyle name="Normal 177 2 2 2" xfId="16757"/>
    <cellStyle name="Normal 177 2 2 2 2" xfId="33604"/>
    <cellStyle name="Normal 177 2 2 3" xfId="26037"/>
    <cellStyle name="Normal 177 2 3" xfId="12974"/>
    <cellStyle name="Normal 177 2 3 2" xfId="29823"/>
    <cellStyle name="Normal 177 2 4" xfId="22256"/>
    <cellStyle name="Normal 177 3" xfId="6814"/>
    <cellStyle name="Normal 177 3 2" xfId="14873"/>
    <cellStyle name="Normal 177 3 2 2" xfId="31720"/>
    <cellStyle name="Normal 177 3 3" xfId="24153"/>
    <cellStyle name="Normal 177 4" xfId="11041"/>
    <cellStyle name="Normal 177 4 2" xfId="27939"/>
    <cellStyle name="Normal 177 5" xfId="20371"/>
    <cellStyle name="Normal 177 6" xfId="33809"/>
    <cellStyle name="Normal 178" xfId="2956"/>
    <cellStyle name="Normal 178 2" xfId="4916"/>
    <cellStyle name="Normal 178 2 2" xfId="8699"/>
    <cellStyle name="Normal 178 2 2 2" xfId="16758"/>
    <cellStyle name="Normal 178 2 2 2 2" xfId="33605"/>
    <cellStyle name="Normal 178 2 2 3" xfId="26038"/>
    <cellStyle name="Normal 178 2 3" xfId="12975"/>
    <cellStyle name="Normal 178 2 3 2" xfId="29824"/>
    <cellStyle name="Normal 178 2 4" xfId="22257"/>
    <cellStyle name="Normal 178 3" xfId="6815"/>
    <cellStyle name="Normal 178 3 2" xfId="14874"/>
    <cellStyle name="Normal 178 3 2 2" xfId="31721"/>
    <cellStyle name="Normal 178 3 3" xfId="24154"/>
    <cellStyle name="Normal 178 4" xfId="11042"/>
    <cellStyle name="Normal 178 4 2" xfId="27940"/>
    <cellStyle name="Normal 178 5" xfId="20372"/>
    <cellStyle name="Normal 178 6" xfId="33810"/>
    <cellStyle name="Normal 179" xfId="2957"/>
    <cellStyle name="Normal 179 2" xfId="4917"/>
    <cellStyle name="Normal 179 2 2" xfId="8700"/>
    <cellStyle name="Normal 179 2 2 2" xfId="16759"/>
    <cellStyle name="Normal 179 2 2 2 2" xfId="33606"/>
    <cellStyle name="Normal 179 2 2 3" xfId="26039"/>
    <cellStyle name="Normal 179 2 3" xfId="12976"/>
    <cellStyle name="Normal 179 2 3 2" xfId="29825"/>
    <cellStyle name="Normal 179 2 4" xfId="22258"/>
    <cellStyle name="Normal 179 3" xfId="6816"/>
    <cellStyle name="Normal 179 3 2" xfId="14875"/>
    <cellStyle name="Normal 179 3 2 2" xfId="31722"/>
    <cellStyle name="Normal 179 3 3" xfId="24155"/>
    <cellStyle name="Normal 179 4" xfId="11043"/>
    <cellStyle name="Normal 179 4 2" xfId="27941"/>
    <cellStyle name="Normal 179 5" xfId="20373"/>
    <cellStyle name="Normal 179 6" xfId="33811"/>
    <cellStyle name="Normal 18" xfId="564"/>
    <cellStyle name="Normal 18 10" xfId="4967"/>
    <cellStyle name="Normal 18 10 2" xfId="13026"/>
    <cellStyle name="Normal 18 10 2 2" xfId="29873"/>
    <cellStyle name="Normal 18 10 3" xfId="22306"/>
    <cellStyle name="Normal 18 11" xfId="8929"/>
    <cellStyle name="Normal 18 11 2" xfId="26092"/>
    <cellStyle name="Normal 18 12" xfId="17097"/>
    <cellStyle name="Normal 18 13" xfId="18522"/>
    <cellStyle name="Normal 18 14" xfId="34059"/>
    <cellStyle name="Normal 18 2" xfId="620"/>
    <cellStyle name="Normal 18 2 10" xfId="17098"/>
    <cellStyle name="Normal 18 2 11" xfId="18536"/>
    <cellStyle name="Normal 18 2 12" xfId="34060"/>
    <cellStyle name="Normal 18 2 2" xfId="738"/>
    <cellStyle name="Normal 18 2 2 10" xfId="18572"/>
    <cellStyle name="Normal 18 2 2 11" xfId="34061"/>
    <cellStyle name="Normal 18 2 2 2" xfId="1072"/>
    <cellStyle name="Normal 18 2 2 2 2" xfId="1333"/>
    <cellStyle name="Normal 18 2 2 2 2 2" xfId="1829"/>
    <cellStyle name="Normal 18 2 2 2 2 2 2" xfId="2828"/>
    <cellStyle name="Normal 18 2 2 2 2 2 2 2" xfId="4790"/>
    <cellStyle name="Normal 18 2 2 2 2 2 2 2 2" xfId="8573"/>
    <cellStyle name="Normal 18 2 2 2 2 2 2 2 2 2" xfId="16632"/>
    <cellStyle name="Normal 18 2 2 2 2 2 2 2 2 2 2" xfId="33479"/>
    <cellStyle name="Normal 18 2 2 2 2 2 2 2 2 3" xfId="25912"/>
    <cellStyle name="Normal 18 2 2 2 2 2 2 2 3" xfId="12849"/>
    <cellStyle name="Normal 18 2 2 2 2 2 2 2 3 2" xfId="29698"/>
    <cellStyle name="Normal 18 2 2 2 2 2 2 2 4" xfId="22131"/>
    <cellStyle name="Normal 18 2 2 2 2 2 2 3" xfId="6689"/>
    <cellStyle name="Normal 18 2 2 2 2 2 2 3 2" xfId="14748"/>
    <cellStyle name="Normal 18 2 2 2 2 2 2 3 2 2" xfId="31595"/>
    <cellStyle name="Normal 18 2 2 2 2 2 2 3 3" xfId="24028"/>
    <cellStyle name="Normal 18 2 2 2 2 2 2 4" xfId="10915"/>
    <cellStyle name="Normal 18 2 2 2 2 2 2 4 2" xfId="27814"/>
    <cellStyle name="Normal 18 2 2 2 2 2 2 5" xfId="17103"/>
    <cellStyle name="Normal 18 2 2 2 2 2 2 6" xfId="20246"/>
    <cellStyle name="Normal 18 2 2 2 2 2 3" xfId="3878"/>
    <cellStyle name="Normal 18 2 2 2 2 2 3 2" xfId="7661"/>
    <cellStyle name="Normal 18 2 2 2 2 2 3 2 2" xfId="15720"/>
    <cellStyle name="Normal 18 2 2 2 2 2 3 2 2 2" xfId="32567"/>
    <cellStyle name="Normal 18 2 2 2 2 2 3 2 3" xfId="25000"/>
    <cellStyle name="Normal 18 2 2 2 2 2 3 3" xfId="11937"/>
    <cellStyle name="Normal 18 2 2 2 2 2 3 3 2" xfId="28786"/>
    <cellStyle name="Normal 18 2 2 2 2 2 3 4" xfId="21219"/>
    <cellStyle name="Normal 18 2 2 2 2 2 4" xfId="5777"/>
    <cellStyle name="Normal 18 2 2 2 2 2 4 2" xfId="13836"/>
    <cellStyle name="Normal 18 2 2 2 2 2 4 2 2" xfId="30683"/>
    <cellStyle name="Normal 18 2 2 2 2 2 4 3" xfId="23116"/>
    <cellStyle name="Normal 18 2 2 2 2 2 5" xfId="9962"/>
    <cellStyle name="Normal 18 2 2 2 2 2 5 2" xfId="26902"/>
    <cellStyle name="Normal 18 2 2 2 2 2 6" xfId="17102"/>
    <cellStyle name="Normal 18 2 2 2 2 2 7" xfId="19334"/>
    <cellStyle name="Normal 18 2 2 2 2 3" xfId="2375"/>
    <cellStyle name="Normal 18 2 2 2 2 3 2" xfId="4339"/>
    <cellStyle name="Normal 18 2 2 2 2 3 2 2" xfId="8122"/>
    <cellStyle name="Normal 18 2 2 2 2 3 2 2 2" xfId="16181"/>
    <cellStyle name="Normal 18 2 2 2 2 3 2 2 2 2" xfId="33028"/>
    <cellStyle name="Normal 18 2 2 2 2 3 2 2 3" xfId="25461"/>
    <cellStyle name="Normal 18 2 2 2 2 3 2 3" xfId="12398"/>
    <cellStyle name="Normal 18 2 2 2 2 3 2 3 2" xfId="29247"/>
    <cellStyle name="Normal 18 2 2 2 2 3 2 4" xfId="21680"/>
    <cellStyle name="Normal 18 2 2 2 2 3 3" xfId="6238"/>
    <cellStyle name="Normal 18 2 2 2 2 3 3 2" xfId="14297"/>
    <cellStyle name="Normal 18 2 2 2 2 3 3 2 2" xfId="31144"/>
    <cellStyle name="Normal 18 2 2 2 2 3 3 3" xfId="23577"/>
    <cellStyle name="Normal 18 2 2 2 2 3 4" xfId="10463"/>
    <cellStyle name="Normal 18 2 2 2 2 3 4 2" xfId="27363"/>
    <cellStyle name="Normal 18 2 2 2 2 3 5" xfId="17104"/>
    <cellStyle name="Normal 18 2 2 2 2 3 6" xfId="19795"/>
    <cellStyle name="Normal 18 2 2 2 2 4" xfId="3427"/>
    <cellStyle name="Normal 18 2 2 2 2 4 2" xfId="7210"/>
    <cellStyle name="Normal 18 2 2 2 2 4 2 2" xfId="15269"/>
    <cellStyle name="Normal 18 2 2 2 2 4 2 2 2" xfId="32116"/>
    <cellStyle name="Normal 18 2 2 2 2 4 2 3" xfId="24549"/>
    <cellStyle name="Normal 18 2 2 2 2 4 3" xfId="11486"/>
    <cellStyle name="Normal 18 2 2 2 2 4 3 2" xfId="28335"/>
    <cellStyle name="Normal 18 2 2 2 2 4 4" xfId="20768"/>
    <cellStyle name="Normal 18 2 2 2 2 5" xfId="5326"/>
    <cellStyle name="Normal 18 2 2 2 2 5 2" xfId="13385"/>
    <cellStyle name="Normal 18 2 2 2 2 5 2 2" xfId="30232"/>
    <cellStyle name="Normal 18 2 2 2 2 5 3" xfId="22665"/>
    <cellStyle name="Normal 18 2 2 2 2 6" xfId="9487"/>
    <cellStyle name="Normal 18 2 2 2 2 6 2" xfId="26451"/>
    <cellStyle name="Normal 18 2 2 2 2 7" xfId="17101"/>
    <cellStyle name="Normal 18 2 2 2 2 8" xfId="18883"/>
    <cellStyle name="Normal 18 2 2 2 3" xfId="1611"/>
    <cellStyle name="Normal 18 2 2 2 3 2" xfId="2610"/>
    <cellStyle name="Normal 18 2 2 2 3 2 2" xfId="4572"/>
    <cellStyle name="Normal 18 2 2 2 3 2 2 2" xfId="8355"/>
    <cellStyle name="Normal 18 2 2 2 3 2 2 2 2" xfId="16414"/>
    <cellStyle name="Normal 18 2 2 2 3 2 2 2 2 2" xfId="33261"/>
    <cellStyle name="Normal 18 2 2 2 3 2 2 2 3" xfId="25694"/>
    <cellStyle name="Normal 18 2 2 2 3 2 2 3" xfId="12631"/>
    <cellStyle name="Normal 18 2 2 2 3 2 2 3 2" xfId="29480"/>
    <cellStyle name="Normal 18 2 2 2 3 2 2 4" xfId="21913"/>
    <cellStyle name="Normal 18 2 2 2 3 2 3" xfId="6471"/>
    <cellStyle name="Normal 18 2 2 2 3 2 3 2" xfId="14530"/>
    <cellStyle name="Normal 18 2 2 2 3 2 3 2 2" xfId="31377"/>
    <cellStyle name="Normal 18 2 2 2 3 2 3 3" xfId="23810"/>
    <cellStyle name="Normal 18 2 2 2 3 2 4" xfId="10697"/>
    <cellStyle name="Normal 18 2 2 2 3 2 4 2" xfId="27596"/>
    <cellStyle name="Normal 18 2 2 2 3 2 5" xfId="17106"/>
    <cellStyle name="Normal 18 2 2 2 3 2 6" xfId="20028"/>
    <cellStyle name="Normal 18 2 2 2 3 3" xfId="3660"/>
    <cellStyle name="Normal 18 2 2 2 3 3 2" xfId="7443"/>
    <cellStyle name="Normal 18 2 2 2 3 3 2 2" xfId="15502"/>
    <cellStyle name="Normal 18 2 2 2 3 3 2 2 2" xfId="32349"/>
    <cellStyle name="Normal 18 2 2 2 3 3 2 3" xfId="24782"/>
    <cellStyle name="Normal 18 2 2 2 3 3 3" xfId="11719"/>
    <cellStyle name="Normal 18 2 2 2 3 3 3 2" xfId="28568"/>
    <cellStyle name="Normal 18 2 2 2 3 3 4" xfId="21001"/>
    <cellStyle name="Normal 18 2 2 2 3 4" xfId="5559"/>
    <cellStyle name="Normal 18 2 2 2 3 4 2" xfId="13618"/>
    <cellStyle name="Normal 18 2 2 2 3 4 2 2" xfId="30465"/>
    <cellStyle name="Normal 18 2 2 2 3 4 3" xfId="22898"/>
    <cellStyle name="Normal 18 2 2 2 3 5" xfId="9744"/>
    <cellStyle name="Normal 18 2 2 2 3 5 2" xfId="26684"/>
    <cellStyle name="Normal 18 2 2 2 3 6" xfId="17105"/>
    <cellStyle name="Normal 18 2 2 2 3 7" xfId="19116"/>
    <cellStyle name="Normal 18 2 2 2 4" xfId="2157"/>
    <cellStyle name="Normal 18 2 2 2 4 2" xfId="4121"/>
    <cellStyle name="Normal 18 2 2 2 4 2 2" xfId="7904"/>
    <cellStyle name="Normal 18 2 2 2 4 2 2 2" xfId="15963"/>
    <cellStyle name="Normal 18 2 2 2 4 2 2 2 2" xfId="32810"/>
    <cellStyle name="Normal 18 2 2 2 4 2 2 3" xfId="25243"/>
    <cellStyle name="Normal 18 2 2 2 4 2 3" xfId="12180"/>
    <cellStyle name="Normal 18 2 2 2 4 2 3 2" xfId="29029"/>
    <cellStyle name="Normal 18 2 2 2 4 2 4" xfId="21462"/>
    <cellStyle name="Normal 18 2 2 2 4 3" xfId="6020"/>
    <cellStyle name="Normal 18 2 2 2 4 3 2" xfId="14079"/>
    <cellStyle name="Normal 18 2 2 2 4 3 2 2" xfId="30926"/>
    <cellStyle name="Normal 18 2 2 2 4 3 3" xfId="23359"/>
    <cellStyle name="Normal 18 2 2 2 4 4" xfId="10245"/>
    <cellStyle name="Normal 18 2 2 2 4 4 2" xfId="27145"/>
    <cellStyle name="Normal 18 2 2 2 4 5" xfId="17107"/>
    <cellStyle name="Normal 18 2 2 2 4 6" xfId="19577"/>
    <cellStyle name="Normal 18 2 2 2 5" xfId="3209"/>
    <cellStyle name="Normal 18 2 2 2 5 2" xfId="6992"/>
    <cellStyle name="Normal 18 2 2 2 5 2 2" xfId="15051"/>
    <cellStyle name="Normal 18 2 2 2 5 2 2 2" xfId="31898"/>
    <cellStyle name="Normal 18 2 2 2 5 2 3" xfId="24331"/>
    <cellStyle name="Normal 18 2 2 2 5 3" xfId="11268"/>
    <cellStyle name="Normal 18 2 2 2 5 3 2" xfId="28117"/>
    <cellStyle name="Normal 18 2 2 2 5 4" xfId="20550"/>
    <cellStyle name="Normal 18 2 2 2 6" xfId="5108"/>
    <cellStyle name="Normal 18 2 2 2 6 2" xfId="13167"/>
    <cellStyle name="Normal 18 2 2 2 6 2 2" xfId="30014"/>
    <cellStyle name="Normal 18 2 2 2 6 3" xfId="22447"/>
    <cellStyle name="Normal 18 2 2 2 7" xfId="9252"/>
    <cellStyle name="Normal 18 2 2 2 7 2" xfId="26233"/>
    <cellStyle name="Normal 18 2 2 2 8" xfId="17100"/>
    <cellStyle name="Normal 18 2 2 2 9" xfId="18665"/>
    <cellStyle name="Normal 18 2 2 3" xfId="1241"/>
    <cellStyle name="Normal 18 2 2 3 2" xfId="1737"/>
    <cellStyle name="Normal 18 2 2 3 2 2" xfId="2736"/>
    <cellStyle name="Normal 18 2 2 3 2 2 2" xfId="4698"/>
    <cellStyle name="Normal 18 2 2 3 2 2 2 2" xfId="8481"/>
    <cellStyle name="Normal 18 2 2 3 2 2 2 2 2" xfId="16540"/>
    <cellStyle name="Normal 18 2 2 3 2 2 2 2 2 2" xfId="33387"/>
    <cellStyle name="Normal 18 2 2 3 2 2 2 2 3" xfId="25820"/>
    <cellStyle name="Normal 18 2 2 3 2 2 2 3" xfId="12757"/>
    <cellStyle name="Normal 18 2 2 3 2 2 2 3 2" xfId="29606"/>
    <cellStyle name="Normal 18 2 2 3 2 2 2 4" xfId="22039"/>
    <cellStyle name="Normal 18 2 2 3 2 2 3" xfId="6597"/>
    <cellStyle name="Normal 18 2 2 3 2 2 3 2" xfId="14656"/>
    <cellStyle name="Normal 18 2 2 3 2 2 3 2 2" xfId="31503"/>
    <cellStyle name="Normal 18 2 2 3 2 2 3 3" xfId="23936"/>
    <cellStyle name="Normal 18 2 2 3 2 2 4" xfId="10823"/>
    <cellStyle name="Normal 18 2 2 3 2 2 4 2" xfId="27722"/>
    <cellStyle name="Normal 18 2 2 3 2 2 5" xfId="17110"/>
    <cellStyle name="Normal 18 2 2 3 2 2 6" xfId="20154"/>
    <cellStyle name="Normal 18 2 2 3 2 3" xfId="3786"/>
    <cellStyle name="Normal 18 2 2 3 2 3 2" xfId="7569"/>
    <cellStyle name="Normal 18 2 2 3 2 3 2 2" xfId="15628"/>
    <cellStyle name="Normal 18 2 2 3 2 3 2 2 2" xfId="32475"/>
    <cellStyle name="Normal 18 2 2 3 2 3 2 3" xfId="24908"/>
    <cellStyle name="Normal 18 2 2 3 2 3 3" xfId="11845"/>
    <cellStyle name="Normal 18 2 2 3 2 3 3 2" xfId="28694"/>
    <cellStyle name="Normal 18 2 2 3 2 3 4" xfId="21127"/>
    <cellStyle name="Normal 18 2 2 3 2 4" xfId="5685"/>
    <cellStyle name="Normal 18 2 2 3 2 4 2" xfId="13744"/>
    <cellStyle name="Normal 18 2 2 3 2 4 2 2" xfId="30591"/>
    <cellStyle name="Normal 18 2 2 3 2 4 3" xfId="23024"/>
    <cellStyle name="Normal 18 2 2 3 2 5" xfId="9870"/>
    <cellStyle name="Normal 18 2 2 3 2 5 2" xfId="26810"/>
    <cellStyle name="Normal 18 2 2 3 2 6" xfId="17109"/>
    <cellStyle name="Normal 18 2 2 3 2 7" xfId="19242"/>
    <cellStyle name="Normal 18 2 2 3 3" xfId="2283"/>
    <cellStyle name="Normal 18 2 2 3 3 2" xfId="4247"/>
    <cellStyle name="Normal 18 2 2 3 3 2 2" xfId="8030"/>
    <cellStyle name="Normal 18 2 2 3 3 2 2 2" xfId="16089"/>
    <cellStyle name="Normal 18 2 2 3 3 2 2 2 2" xfId="32936"/>
    <cellStyle name="Normal 18 2 2 3 3 2 2 3" xfId="25369"/>
    <cellStyle name="Normal 18 2 2 3 3 2 3" xfId="12306"/>
    <cellStyle name="Normal 18 2 2 3 3 2 3 2" xfId="29155"/>
    <cellStyle name="Normal 18 2 2 3 3 2 4" xfId="21588"/>
    <cellStyle name="Normal 18 2 2 3 3 3" xfId="6146"/>
    <cellStyle name="Normal 18 2 2 3 3 3 2" xfId="14205"/>
    <cellStyle name="Normal 18 2 2 3 3 3 2 2" xfId="31052"/>
    <cellStyle name="Normal 18 2 2 3 3 3 3" xfId="23485"/>
    <cellStyle name="Normal 18 2 2 3 3 4" xfId="10371"/>
    <cellStyle name="Normal 18 2 2 3 3 4 2" xfId="27271"/>
    <cellStyle name="Normal 18 2 2 3 3 5" xfId="17111"/>
    <cellStyle name="Normal 18 2 2 3 3 6" xfId="19703"/>
    <cellStyle name="Normal 18 2 2 3 4" xfId="3335"/>
    <cellStyle name="Normal 18 2 2 3 4 2" xfId="7118"/>
    <cellStyle name="Normal 18 2 2 3 4 2 2" xfId="15177"/>
    <cellStyle name="Normal 18 2 2 3 4 2 2 2" xfId="32024"/>
    <cellStyle name="Normal 18 2 2 3 4 2 3" xfId="24457"/>
    <cellStyle name="Normal 18 2 2 3 4 3" xfId="11394"/>
    <cellStyle name="Normal 18 2 2 3 4 3 2" xfId="28243"/>
    <cellStyle name="Normal 18 2 2 3 4 4" xfId="20676"/>
    <cellStyle name="Normal 18 2 2 3 5" xfId="5234"/>
    <cellStyle name="Normal 18 2 2 3 5 2" xfId="13293"/>
    <cellStyle name="Normal 18 2 2 3 5 2 2" xfId="30140"/>
    <cellStyle name="Normal 18 2 2 3 5 3" xfId="22573"/>
    <cellStyle name="Normal 18 2 2 3 6" xfId="9395"/>
    <cellStyle name="Normal 18 2 2 3 6 2" xfId="26359"/>
    <cellStyle name="Normal 18 2 2 3 7" xfId="17108"/>
    <cellStyle name="Normal 18 2 2 3 8" xfId="18791"/>
    <cellStyle name="Normal 18 2 2 4" xfId="1519"/>
    <cellStyle name="Normal 18 2 2 4 2" xfId="2518"/>
    <cellStyle name="Normal 18 2 2 4 2 2" xfId="4480"/>
    <cellStyle name="Normal 18 2 2 4 2 2 2" xfId="8263"/>
    <cellStyle name="Normal 18 2 2 4 2 2 2 2" xfId="16322"/>
    <cellStyle name="Normal 18 2 2 4 2 2 2 2 2" xfId="33169"/>
    <cellStyle name="Normal 18 2 2 4 2 2 2 3" xfId="25602"/>
    <cellStyle name="Normal 18 2 2 4 2 2 3" xfId="12539"/>
    <cellStyle name="Normal 18 2 2 4 2 2 3 2" xfId="29388"/>
    <cellStyle name="Normal 18 2 2 4 2 2 4" xfId="21821"/>
    <cellStyle name="Normal 18 2 2 4 2 3" xfId="6379"/>
    <cellStyle name="Normal 18 2 2 4 2 3 2" xfId="14438"/>
    <cellStyle name="Normal 18 2 2 4 2 3 2 2" xfId="31285"/>
    <cellStyle name="Normal 18 2 2 4 2 3 3" xfId="23718"/>
    <cellStyle name="Normal 18 2 2 4 2 4" xfId="10605"/>
    <cellStyle name="Normal 18 2 2 4 2 4 2" xfId="27504"/>
    <cellStyle name="Normal 18 2 2 4 2 5" xfId="17113"/>
    <cellStyle name="Normal 18 2 2 4 2 6" xfId="19936"/>
    <cellStyle name="Normal 18 2 2 4 3" xfId="3568"/>
    <cellStyle name="Normal 18 2 2 4 3 2" xfId="7351"/>
    <cellStyle name="Normal 18 2 2 4 3 2 2" xfId="15410"/>
    <cellStyle name="Normal 18 2 2 4 3 2 2 2" xfId="32257"/>
    <cellStyle name="Normal 18 2 2 4 3 2 3" xfId="24690"/>
    <cellStyle name="Normal 18 2 2 4 3 3" xfId="11627"/>
    <cellStyle name="Normal 18 2 2 4 3 3 2" xfId="28476"/>
    <cellStyle name="Normal 18 2 2 4 3 4" xfId="20909"/>
    <cellStyle name="Normal 18 2 2 4 4" xfId="5467"/>
    <cellStyle name="Normal 18 2 2 4 4 2" xfId="13526"/>
    <cellStyle name="Normal 18 2 2 4 4 2 2" xfId="30373"/>
    <cellStyle name="Normal 18 2 2 4 4 3" xfId="22806"/>
    <cellStyle name="Normal 18 2 2 4 5" xfId="9652"/>
    <cellStyle name="Normal 18 2 2 4 5 2" xfId="26592"/>
    <cellStyle name="Normal 18 2 2 4 6" xfId="17112"/>
    <cellStyle name="Normal 18 2 2 4 7" xfId="19024"/>
    <cellStyle name="Normal 18 2 2 5" xfId="2048"/>
    <cellStyle name="Normal 18 2 2 5 2" xfId="4029"/>
    <cellStyle name="Normal 18 2 2 5 2 2" xfId="7812"/>
    <cellStyle name="Normal 18 2 2 5 2 2 2" xfId="15871"/>
    <cellStyle name="Normal 18 2 2 5 2 2 2 2" xfId="32718"/>
    <cellStyle name="Normal 18 2 2 5 2 2 3" xfId="25151"/>
    <cellStyle name="Normal 18 2 2 5 2 3" xfId="12088"/>
    <cellStyle name="Normal 18 2 2 5 2 3 2" xfId="28937"/>
    <cellStyle name="Normal 18 2 2 5 2 4" xfId="21370"/>
    <cellStyle name="Normal 18 2 2 5 3" xfId="5928"/>
    <cellStyle name="Normal 18 2 2 5 3 2" xfId="13987"/>
    <cellStyle name="Normal 18 2 2 5 3 2 2" xfId="30834"/>
    <cellStyle name="Normal 18 2 2 5 3 3" xfId="23267"/>
    <cellStyle name="Normal 18 2 2 5 4" xfId="10146"/>
    <cellStyle name="Normal 18 2 2 5 4 2" xfId="27053"/>
    <cellStyle name="Normal 18 2 2 5 5" xfId="17114"/>
    <cellStyle name="Normal 18 2 2 5 6" xfId="19485"/>
    <cellStyle name="Normal 18 2 2 6" xfId="3087"/>
    <cellStyle name="Normal 18 2 2 6 2" xfId="6900"/>
    <cellStyle name="Normal 18 2 2 6 2 2" xfId="14959"/>
    <cellStyle name="Normal 18 2 2 6 2 2 2" xfId="31806"/>
    <cellStyle name="Normal 18 2 2 6 2 3" xfId="24239"/>
    <cellStyle name="Normal 18 2 2 6 3" xfId="11150"/>
    <cellStyle name="Normal 18 2 2 6 3 2" xfId="28025"/>
    <cellStyle name="Normal 18 2 2 6 4" xfId="20458"/>
    <cellStyle name="Normal 18 2 2 7" xfId="5016"/>
    <cellStyle name="Normal 18 2 2 7 2" xfId="13075"/>
    <cellStyle name="Normal 18 2 2 7 2 2" xfId="29922"/>
    <cellStyle name="Normal 18 2 2 7 3" xfId="22355"/>
    <cellStyle name="Normal 18 2 2 8" xfId="9035"/>
    <cellStyle name="Normal 18 2 2 8 2" xfId="26141"/>
    <cellStyle name="Normal 18 2 2 9" xfId="17099"/>
    <cellStyle name="Normal 18 2 3" xfId="1036"/>
    <cellStyle name="Normal 18 2 3 2" xfId="1297"/>
    <cellStyle name="Normal 18 2 3 2 2" xfId="1793"/>
    <cellStyle name="Normal 18 2 3 2 2 2" xfId="2792"/>
    <cellStyle name="Normal 18 2 3 2 2 2 2" xfId="4754"/>
    <cellStyle name="Normal 18 2 3 2 2 2 2 2" xfId="8537"/>
    <cellStyle name="Normal 18 2 3 2 2 2 2 2 2" xfId="16596"/>
    <cellStyle name="Normal 18 2 3 2 2 2 2 2 2 2" xfId="33443"/>
    <cellStyle name="Normal 18 2 3 2 2 2 2 2 3" xfId="25876"/>
    <cellStyle name="Normal 18 2 3 2 2 2 2 3" xfId="12813"/>
    <cellStyle name="Normal 18 2 3 2 2 2 2 3 2" xfId="29662"/>
    <cellStyle name="Normal 18 2 3 2 2 2 2 4" xfId="22095"/>
    <cellStyle name="Normal 18 2 3 2 2 2 3" xfId="6653"/>
    <cellStyle name="Normal 18 2 3 2 2 2 3 2" xfId="14712"/>
    <cellStyle name="Normal 18 2 3 2 2 2 3 2 2" xfId="31559"/>
    <cellStyle name="Normal 18 2 3 2 2 2 3 3" xfId="23992"/>
    <cellStyle name="Normal 18 2 3 2 2 2 4" xfId="10879"/>
    <cellStyle name="Normal 18 2 3 2 2 2 4 2" xfId="27778"/>
    <cellStyle name="Normal 18 2 3 2 2 2 5" xfId="17118"/>
    <cellStyle name="Normal 18 2 3 2 2 2 6" xfId="20210"/>
    <cellStyle name="Normal 18 2 3 2 2 3" xfId="3842"/>
    <cellStyle name="Normal 18 2 3 2 2 3 2" xfId="7625"/>
    <cellStyle name="Normal 18 2 3 2 2 3 2 2" xfId="15684"/>
    <cellStyle name="Normal 18 2 3 2 2 3 2 2 2" xfId="32531"/>
    <cellStyle name="Normal 18 2 3 2 2 3 2 3" xfId="24964"/>
    <cellStyle name="Normal 18 2 3 2 2 3 3" xfId="11901"/>
    <cellStyle name="Normal 18 2 3 2 2 3 3 2" xfId="28750"/>
    <cellStyle name="Normal 18 2 3 2 2 3 4" xfId="21183"/>
    <cellStyle name="Normal 18 2 3 2 2 4" xfId="5741"/>
    <cellStyle name="Normal 18 2 3 2 2 4 2" xfId="13800"/>
    <cellStyle name="Normal 18 2 3 2 2 4 2 2" xfId="30647"/>
    <cellStyle name="Normal 18 2 3 2 2 4 3" xfId="23080"/>
    <cellStyle name="Normal 18 2 3 2 2 5" xfId="9926"/>
    <cellStyle name="Normal 18 2 3 2 2 5 2" xfId="26866"/>
    <cellStyle name="Normal 18 2 3 2 2 6" xfId="17117"/>
    <cellStyle name="Normal 18 2 3 2 2 7" xfId="19298"/>
    <cellStyle name="Normal 18 2 3 2 3" xfId="2339"/>
    <cellStyle name="Normal 18 2 3 2 3 2" xfId="4303"/>
    <cellStyle name="Normal 18 2 3 2 3 2 2" xfId="8086"/>
    <cellStyle name="Normal 18 2 3 2 3 2 2 2" xfId="16145"/>
    <cellStyle name="Normal 18 2 3 2 3 2 2 2 2" xfId="32992"/>
    <cellStyle name="Normal 18 2 3 2 3 2 2 3" xfId="25425"/>
    <cellStyle name="Normal 18 2 3 2 3 2 3" xfId="12362"/>
    <cellStyle name="Normal 18 2 3 2 3 2 3 2" xfId="29211"/>
    <cellStyle name="Normal 18 2 3 2 3 2 4" xfId="21644"/>
    <cellStyle name="Normal 18 2 3 2 3 3" xfId="6202"/>
    <cellStyle name="Normal 18 2 3 2 3 3 2" xfId="14261"/>
    <cellStyle name="Normal 18 2 3 2 3 3 2 2" xfId="31108"/>
    <cellStyle name="Normal 18 2 3 2 3 3 3" xfId="23541"/>
    <cellStyle name="Normal 18 2 3 2 3 4" xfId="10427"/>
    <cellStyle name="Normal 18 2 3 2 3 4 2" xfId="27327"/>
    <cellStyle name="Normal 18 2 3 2 3 5" xfId="17119"/>
    <cellStyle name="Normal 18 2 3 2 3 6" xfId="19759"/>
    <cellStyle name="Normal 18 2 3 2 4" xfId="3391"/>
    <cellStyle name="Normal 18 2 3 2 4 2" xfId="7174"/>
    <cellStyle name="Normal 18 2 3 2 4 2 2" xfId="15233"/>
    <cellStyle name="Normal 18 2 3 2 4 2 2 2" xfId="32080"/>
    <cellStyle name="Normal 18 2 3 2 4 2 3" xfId="24513"/>
    <cellStyle name="Normal 18 2 3 2 4 3" xfId="11450"/>
    <cellStyle name="Normal 18 2 3 2 4 3 2" xfId="28299"/>
    <cellStyle name="Normal 18 2 3 2 4 4" xfId="20732"/>
    <cellStyle name="Normal 18 2 3 2 5" xfId="5290"/>
    <cellStyle name="Normal 18 2 3 2 5 2" xfId="13349"/>
    <cellStyle name="Normal 18 2 3 2 5 2 2" xfId="30196"/>
    <cellStyle name="Normal 18 2 3 2 5 3" xfId="22629"/>
    <cellStyle name="Normal 18 2 3 2 6" xfId="9451"/>
    <cellStyle name="Normal 18 2 3 2 6 2" xfId="26415"/>
    <cellStyle name="Normal 18 2 3 2 7" xfId="17116"/>
    <cellStyle name="Normal 18 2 3 2 8" xfId="18847"/>
    <cellStyle name="Normal 18 2 3 3" xfId="1575"/>
    <cellStyle name="Normal 18 2 3 3 2" xfId="2574"/>
    <cellStyle name="Normal 18 2 3 3 2 2" xfId="4536"/>
    <cellStyle name="Normal 18 2 3 3 2 2 2" xfId="8319"/>
    <cellStyle name="Normal 18 2 3 3 2 2 2 2" xfId="16378"/>
    <cellStyle name="Normal 18 2 3 3 2 2 2 2 2" xfId="33225"/>
    <cellStyle name="Normal 18 2 3 3 2 2 2 3" xfId="25658"/>
    <cellStyle name="Normal 18 2 3 3 2 2 3" xfId="12595"/>
    <cellStyle name="Normal 18 2 3 3 2 2 3 2" xfId="29444"/>
    <cellStyle name="Normal 18 2 3 3 2 2 4" xfId="21877"/>
    <cellStyle name="Normal 18 2 3 3 2 3" xfId="6435"/>
    <cellStyle name="Normal 18 2 3 3 2 3 2" xfId="14494"/>
    <cellStyle name="Normal 18 2 3 3 2 3 2 2" xfId="31341"/>
    <cellStyle name="Normal 18 2 3 3 2 3 3" xfId="23774"/>
    <cellStyle name="Normal 18 2 3 3 2 4" xfId="10661"/>
    <cellStyle name="Normal 18 2 3 3 2 4 2" xfId="27560"/>
    <cellStyle name="Normal 18 2 3 3 2 5" xfId="17121"/>
    <cellStyle name="Normal 18 2 3 3 2 6" xfId="19992"/>
    <cellStyle name="Normal 18 2 3 3 3" xfId="3624"/>
    <cellStyle name="Normal 18 2 3 3 3 2" xfId="7407"/>
    <cellStyle name="Normal 18 2 3 3 3 2 2" xfId="15466"/>
    <cellStyle name="Normal 18 2 3 3 3 2 2 2" xfId="32313"/>
    <cellStyle name="Normal 18 2 3 3 3 2 3" xfId="24746"/>
    <cellStyle name="Normal 18 2 3 3 3 3" xfId="11683"/>
    <cellStyle name="Normal 18 2 3 3 3 3 2" xfId="28532"/>
    <cellStyle name="Normal 18 2 3 3 3 4" xfId="20965"/>
    <cellStyle name="Normal 18 2 3 3 4" xfId="5523"/>
    <cellStyle name="Normal 18 2 3 3 4 2" xfId="13582"/>
    <cellStyle name="Normal 18 2 3 3 4 2 2" xfId="30429"/>
    <cellStyle name="Normal 18 2 3 3 4 3" xfId="22862"/>
    <cellStyle name="Normal 18 2 3 3 5" xfId="9708"/>
    <cellStyle name="Normal 18 2 3 3 5 2" xfId="26648"/>
    <cellStyle name="Normal 18 2 3 3 6" xfId="17120"/>
    <cellStyle name="Normal 18 2 3 3 7" xfId="19080"/>
    <cellStyle name="Normal 18 2 3 4" xfId="2121"/>
    <cellStyle name="Normal 18 2 3 4 2" xfId="4085"/>
    <cellStyle name="Normal 18 2 3 4 2 2" xfId="7868"/>
    <cellStyle name="Normal 18 2 3 4 2 2 2" xfId="15927"/>
    <cellStyle name="Normal 18 2 3 4 2 2 2 2" xfId="32774"/>
    <cellStyle name="Normal 18 2 3 4 2 2 3" xfId="25207"/>
    <cellStyle name="Normal 18 2 3 4 2 3" xfId="12144"/>
    <cellStyle name="Normal 18 2 3 4 2 3 2" xfId="28993"/>
    <cellStyle name="Normal 18 2 3 4 2 4" xfId="21426"/>
    <cellStyle name="Normal 18 2 3 4 3" xfId="5984"/>
    <cellStyle name="Normal 18 2 3 4 3 2" xfId="14043"/>
    <cellStyle name="Normal 18 2 3 4 3 2 2" xfId="30890"/>
    <cellStyle name="Normal 18 2 3 4 3 3" xfId="23323"/>
    <cellStyle name="Normal 18 2 3 4 4" xfId="10209"/>
    <cellStyle name="Normal 18 2 3 4 4 2" xfId="27109"/>
    <cellStyle name="Normal 18 2 3 4 5" xfId="17122"/>
    <cellStyle name="Normal 18 2 3 4 6" xfId="19541"/>
    <cellStyle name="Normal 18 2 3 5" xfId="3173"/>
    <cellStyle name="Normal 18 2 3 5 2" xfId="6956"/>
    <cellStyle name="Normal 18 2 3 5 2 2" xfId="15015"/>
    <cellStyle name="Normal 18 2 3 5 2 2 2" xfId="31862"/>
    <cellStyle name="Normal 18 2 3 5 2 3" xfId="24295"/>
    <cellStyle name="Normal 18 2 3 5 3" xfId="11232"/>
    <cellStyle name="Normal 18 2 3 5 3 2" xfId="28081"/>
    <cellStyle name="Normal 18 2 3 5 4" xfId="20514"/>
    <cellStyle name="Normal 18 2 3 6" xfId="5072"/>
    <cellStyle name="Normal 18 2 3 6 2" xfId="13131"/>
    <cellStyle name="Normal 18 2 3 6 2 2" xfId="29978"/>
    <cellStyle name="Normal 18 2 3 6 3" xfId="22411"/>
    <cellStyle name="Normal 18 2 3 7" xfId="9216"/>
    <cellStyle name="Normal 18 2 3 7 2" xfId="26197"/>
    <cellStyle name="Normal 18 2 3 8" xfId="17115"/>
    <cellStyle name="Normal 18 2 3 9" xfId="18629"/>
    <cellStyle name="Normal 18 2 4" xfId="1205"/>
    <cellStyle name="Normal 18 2 4 2" xfId="1701"/>
    <cellStyle name="Normal 18 2 4 2 2" xfId="2700"/>
    <cellStyle name="Normal 18 2 4 2 2 2" xfId="4662"/>
    <cellStyle name="Normal 18 2 4 2 2 2 2" xfId="8445"/>
    <cellStyle name="Normal 18 2 4 2 2 2 2 2" xfId="16504"/>
    <cellStyle name="Normal 18 2 4 2 2 2 2 2 2" xfId="33351"/>
    <cellStyle name="Normal 18 2 4 2 2 2 2 3" xfId="25784"/>
    <cellStyle name="Normal 18 2 4 2 2 2 3" xfId="12721"/>
    <cellStyle name="Normal 18 2 4 2 2 2 3 2" xfId="29570"/>
    <cellStyle name="Normal 18 2 4 2 2 2 4" xfId="22003"/>
    <cellStyle name="Normal 18 2 4 2 2 3" xfId="6561"/>
    <cellStyle name="Normal 18 2 4 2 2 3 2" xfId="14620"/>
    <cellStyle name="Normal 18 2 4 2 2 3 2 2" xfId="31467"/>
    <cellStyle name="Normal 18 2 4 2 2 3 3" xfId="23900"/>
    <cellStyle name="Normal 18 2 4 2 2 4" xfId="10787"/>
    <cellStyle name="Normal 18 2 4 2 2 4 2" xfId="27686"/>
    <cellStyle name="Normal 18 2 4 2 2 5" xfId="17125"/>
    <cellStyle name="Normal 18 2 4 2 2 6" xfId="20118"/>
    <cellStyle name="Normal 18 2 4 2 3" xfId="3750"/>
    <cellStyle name="Normal 18 2 4 2 3 2" xfId="7533"/>
    <cellStyle name="Normal 18 2 4 2 3 2 2" xfId="15592"/>
    <cellStyle name="Normal 18 2 4 2 3 2 2 2" xfId="32439"/>
    <cellStyle name="Normal 18 2 4 2 3 2 3" xfId="24872"/>
    <cellStyle name="Normal 18 2 4 2 3 3" xfId="11809"/>
    <cellStyle name="Normal 18 2 4 2 3 3 2" xfId="28658"/>
    <cellStyle name="Normal 18 2 4 2 3 4" xfId="21091"/>
    <cellStyle name="Normal 18 2 4 2 4" xfId="5649"/>
    <cellStyle name="Normal 18 2 4 2 4 2" xfId="13708"/>
    <cellStyle name="Normal 18 2 4 2 4 2 2" xfId="30555"/>
    <cellStyle name="Normal 18 2 4 2 4 3" xfId="22988"/>
    <cellStyle name="Normal 18 2 4 2 5" xfId="9834"/>
    <cellStyle name="Normal 18 2 4 2 5 2" xfId="26774"/>
    <cellStyle name="Normal 18 2 4 2 6" xfId="17124"/>
    <cellStyle name="Normal 18 2 4 2 7" xfId="19206"/>
    <cellStyle name="Normal 18 2 4 3" xfId="2247"/>
    <cellStyle name="Normal 18 2 4 3 2" xfId="4211"/>
    <cellStyle name="Normal 18 2 4 3 2 2" xfId="7994"/>
    <cellStyle name="Normal 18 2 4 3 2 2 2" xfId="16053"/>
    <cellStyle name="Normal 18 2 4 3 2 2 2 2" xfId="32900"/>
    <cellStyle name="Normal 18 2 4 3 2 2 3" xfId="25333"/>
    <cellStyle name="Normal 18 2 4 3 2 3" xfId="12270"/>
    <cellStyle name="Normal 18 2 4 3 2 3 2" xfId="29119"/>
    <cellStyle name="Normal 18 2 4 3 2 4" xfId="21552"/>
    <cellStyle name="Normal 18 2 4 3 3" xfId="6110"/>
    <cellStyle name="Normal 18 2 4 3 3 2" xfId="14169"/>
    <cellStyle name="Normal 18 2 4 3 3 2 2" xfId="31016"/>
    <cellStyle name="Normal 18 2 4 3 3 3" xfId="23449"/>
    <cellStyle name="Normal 18 2 4 3 4" xfId="10335"/>
    <cellStyle name="Normal 18 2 4 3 4 2" xfId="27235"/>
    <cellStyle name="Normal 18 2 4 3 5" xfId="17126"/>
    <cellStyle name="Normal 18 2 4 3 6" xfId="19667"/>
    <cellStyle name="Normal 18 2 4 4" xfId="3299"/>
    <cellStyle name="Normal 18 2 4 4 2" xfId="7082"/>
    <cellStyle name="Normal 18 2 4 4 2 2" xfId="15141"/>
    <cellStyle name="Normal 18 2 4 4 2 2 2" xfId="31988"/>
    <cellStyle name="Normal 18 2 4 4 2 3" xfId="24421"/>
    <cellStyle name="Normal 18 2 4 4 3" xfId="11358"/>
    <cellStyle name="Normal 18 2 4 4 3 2" xfId="28207"/>
    <cellStyle name="Normal 18 2 4 4 4" xfId="20640"/>
    <cellStyle name="Normal 18 2 4 5" xfId="5198"/>
    <cellStyle name="Normal 18 2 4 5 2" xfId="13257"/>
    <cellStyle name="Normal 18 2 4 5 2 2" xfId="30104"/>
    <cellStyle name="Normal 18 2 4 5 3" xfId="22537"/>
    <cellStyle name="Normal 18 2 4 6" xfId="9359"/>
    <cellStyle name="Normal 18 2 4 6 2" xfId="26323"/>
    <cellStyle name="Normal 18 2 4 7" xfId="17123"/>
    <cellStyle name="Normal 18 2 4 8" xfId="18755"/>
    <cellStyle name="Normal 18 2 5" xfId="1483"/>
    <cellStyle name="Normal 18 2 5 2" xfId="2482"/>
    <cellStyle name="Normal 18 2 5 2 2" xfId="4444"/>
    <cellStyle name="Normal 18 2 5 2 2 2" xfId="8227"/>
    <cellStyle name="Normal 18 2 5 2 2 2 2" xfId="16286"/>
    <cellStyle name="Normal 18 2 5 2 2 2 2 2" xfId="33133"/>
    <cellStyle name="Normal 18 2 5 2 2 2 3" xfId="25566"/>
    <cellStyle name="Normal 18 2 5 2 2 3" xfId="12503"/>
    <cellStyle name="Normal 18 2 5 2 2 3 2" xfId="29352"/>
    <cellStyle name="Normal 18 2 5 2 2 4" xfId="21785"/>
    <cellStyle name="Normal 18 2 5 2 3" xfId="6343"/>
    <cellStyle name="Normal 18 2 5 2 3 2" xfId="14402"/>
    <cellStyle name="Normal 18 2 5 2 3 2 2" xfId="31249"/>
    <cellStyle name="Normal 18 2 5 2 3 3" xfId="23682"/>
    <cellStyle name="Normal 18 2 5 2 4" xfId="10569"/>
    <cellStyle name="Normal 18 2 5 2 4 2" xfId="27468"/>
    <cellStyle name="Normal 18 2 5 2 5" xfId="17128"/>
    <cellStyle name="Normal 18 2 5 2 6" xfId="19900"/>
    <cellStyle name="Normal 18 2 5 3" xfId="3532"/>
    <cellStyle name="Normal 18 2 5 3 2" xfId="7315"/>
    <cellStyle name="Normal 18 2 5 3 2 2" xfId="15374"/>
    <cellStyle name="Normal 18 2 5 3 2 2 2" xfId="32221"/>
    <cellStyle name="Normal 18 2 5 3 2 3" xfId="24654"/>
    <cellStyle name="Normal 18 2 5 3 3" xfId="11591"/>
    <cellStyle name="Normal 18 2 5 3 3 2" xfId="28440"/>
    <cellStyle name="Normal 18 2 5 3 4" xfId="20873"/>
    <cellStyle name="Normal 18 2 5 4" xfId="5431"/>
    <cellStyle name="Normal 18 2 5 4 2" xfId="13490"/>
    <cellStyle name="Normal 18 2 5 4 2 2" xfId="30337"/>
    <cellStyle name="Normal 18 2 5 4 3" xfId="22770"/>
    <cellStyle name="Normal 18 2 5 5" xfId="9616"/>
    <cellStyle name="Normal 18 2 5 5 2" xfId="26556"/>
    <cellStyle name="Normal 18 2 5 6" xfId="17127"/>
    <cellStyle name="Normal 18 2 5 7" xfId="18988"/>
    <cellStyle name="Normal 18 2 6" xfId="2008"/>
    <cellStyle name="Normal 18 2 6 2" xfId="3993"/>
    <cellStyle name="Normal 18 2 6 2 2" xfId="7776"/>
    <cellStyle name="Normal 18 2 6 2 2 2" xfId="15835"/>
    <cellStyle name="Normal 18 2 6 2 2 2 2" xfId="32682"/>
    <cellStyle name="Normal 18 2 6 2 2 3" xfId="25115"/>
    <cellStyle name="Normal 18 2 6 2 3" xfId="12052"/>
    <cellStyle name="Normal 18 2 6 2 3 2" xfId="28901"/>
    <cellStyle name="Normal 18 2 6 2 4" xfId="21334"/>
    <cellStyle name="Normal 18 2 6 3" xfId="5892"/>
    <cellStyle name="Normal 18 2 6 3 2" xfId="13951"/>
    <cellStyle name="Normal 18 2 6 3 2 2" xfId="30798"/>
    <cellStyle name="Normal 18 2 6 3 3" xfId="23231"/>
    <cellStyle name="Normal 18 2 6 4" xfId="10107"/>
    <cellStyle name="Normal 18 2 6 4 2" xfId="27017"/>
    <cellStyle name="Normal 18 2 6 5" xfId="17129"/>
    <cellStyle name="Normal 18 2 6 6" xfId="19449"/>
    <cellStyle name="Normal 18 2 7" xfId="3051"/>
    <cellStyle name="Normal 18 2 7 2" xfId="6864"/>
    <cellStyle name="Normal 18 2 7 2 2" xfId="14923"/>
    <cellStyle name="Normal 18 2 7 2 2 2" xfId="31770"/>
    <cellStyle name="Normal 18 2 7 2 3" xfId="24203"/>
    <cellStyle name="Normal 18 2 7 3" xfId="11114"/>
    <cellStyle name="Normal 18 2 7 3 2" xfId="27989"/>
    <cellStyle name="Normal 18 2 7 4" xfId="20422"/>
    <cellStyle name="Normal 18 2 8" xfId="4980"/>
    <cellStyle name="Normal 18 2 8 2" xfId="13039"/>
    <cellStyle name="Normal 18 2 8 2 2" xfId="29886"/>
    <cellStyle name="Normal 18 2 8 3" xfId="22319"/>
    <cellStyle name="Normal 18 2 9" xfId="8963"/>
    <cellStyle name="Normal 18 2 9 2" xfId="26105"/>
    <cellStyle name="Normal 18 3" xfId="720"/>
    <cellStyle name="Normal 18 3 10" xfId="18559"/>
    <cellStyle name="Normal 18 3 11" xfId="34062"/>
    <cellStyle name="Normal 18 3 2" xfId="1059"/>
    <cellStyle name="Normal 18 3 2 2" xfId="1320"/>
    <cellStyle name="Normal 18 3 2 2 2" xfId="1816"/>
    <cellStyle name="Normal 18 3 2 2 2 2" xfId="2815"/>
    <cellStyle name="Normal 18 3 2 2 2 2 2" xfId="4777"/>
    <cellStyle name="Normal 18 3 2 2 2 2 2 2" xfId="8560"/>
    <cellStyle name="Normal 18 3 2 2 2 2 2 2 2" xfId="16619"/>
    <cellStyle name="Normal 18 3 2 2 2 2 2 2 2 2" xfId="33466"/>
    <cellStyle name="Normal 18 3 2 2 2 2 2 2 3" xfId="25899"/>
    <cellStyle name="Normal 18 3 2 2 2 2 2 3" xfId="12836"/>
    <cellStyle name="Normal 18 3 2 2 2 2 2 3 2" xfId="29685"/>
    <cellStyle name="Normal 18 3 2 2 2 2 2 4" xfId="22118"/>
    <cellStyle name="Normal 18 3 2 2 2 2 3" xfId="6676"/>
    <cellStyle name="Normal 18 3 2 2 2 2 3 2" xfId="14735"/>
    <cellStyle name="Normal 18 3 2 2 2 2 3 2 2" xfId="31582"/>
    <cellStyle name="Normal 18 3 2 2 2 2 3 3" xfId="24015"/>
    <cellStyle name="Normal 18 3 2 2 2 2 4" xfId="10902"/>
    <cellStyle name="Normal 18 3 2 2 2 2 4 2" xfId="27801"/>
    <cellStyle name="Normal 18 3 2 2 2 2 5" xfId="17134"/>
    <cellStyle name="Normal 18 3 2 2 2 2 6" xfId="20233"/>
    <cellStyle name="Normal 18 3 2 2 2 3" xfId="3865"/>
    <cellStyle name="Normal 18 3 2 2 2 3 2" xfId="7648"/>
    <cellStyle name="Normal 18 3 2 2 2 3 2 2" xfId="15707"/>
    <cellStyle name="Normal 18 3 2 2 2 3 2 2 2" xfId="32554"/>
    <cellStyle name="Normal 18 3 2 2 2 3 2 3" xfId="24987"/>
    <cellStyle name="Normal 18 3 2 2 2 3 3" xfId="11924"/>
    <cellStyle name="Normal 18 3 2 2 2 3 3 2" xfId="28773"/>
    <cellStyle name="Normal 18 3 2 2 2 3 4" xfId="21206"/>
    <cellStyle name="Normal 18 3 2 2 2 4" xfId="5764"/>
    <cellStyle name="Normal 18 3 2 2 2 4 2" xfId="13823"/>
    <cellStyle name="Normal 18 3 2 2 2 4 2 2" xfId="30670"/>
    <cellStyle name="Normal 18 3 2 2 2 4 3" xfId="23103"/>
    <cellStyle name="Normal 18 3 2 2 2 5" xfId="9949"/>
    <cellStyle name="Normal 18 3 2 2 2 5 2" xfId="26889"/>
    <cellStyle name="Normal 18 3 2 2 2 6" xfId="17133"/>
    <cellStyle name="Normal 18 3 2 2 2 7" xfId="19321"/>
    <cellStyle name="Normal 18 3 2 2 3" xfId="2362"/>
    <cellStyle name="Normal 18 3 2 2 3 2" xfId="4326"/>
    <cellStyle name="Normal 18 3 2 2 3 2 2" xfId="8109"/>
    <cellStyle name="Normal 18 3 2 2 3 2 2 2" xfId="16168"/>
    <cellStyle name="Normal 18 3 2 2 3 2 2 2 2" xfId="33015"/>
    <cellStyle name="Normal 18 3 2 2 3 2 2 3" xfId="25448"/>
    <cellStyle name="Normal 18 3 2 2 3 2 3" xfId="12385"/>
    <cellStyle name="Normal 18 3 2 2 3 2 3 2" xfId="29234"/>
    <cellStyle name="Normal 18 3 2 2 3 2 4" xfId="21667"/>
    <cellStyle name="Normal 18 3 2 2 3 3" xfId="6225"/>
    <cellStyle name="Normal 18 3 2 2 3 3 2" xfId="14284"/>
    <cellStyle name="Normal 18 3 2 2 3 3 2 2" xfId="31131"/>
    <cellStyle name="Normal 18 3 2 2 3 3 3" xfId="23564"/>
    <cellStyle name="Normal 18 3 2 2 3 4" xfId="10450"/>
    <cellStyle name="Normal 18 3 2 2 3 4 2" xfId="27350"/>
    <cellStyle name="Normal 18 3 2 2 3 5" xfId="17135"/>
    <cellStyle name="Normal 18 3 2 2 3 6" xfId="19782"/>
    <cellStyle name="Normal 18 3 2 2 4" xfId="3414"/>
    <cellStyle name="Normal 18 3 2 2 4 2" xfId="7197"/>
    <cellStyle name="Normal 18 3 2 2 4 2 2" xfId="15256"/>
    <cellStyle name="Normal 18 3 2 2 4 2 2 2" xfId="32103"/>
    <cellStyle name="Normal 18 3 2 2 4 2 3" xfId="24536"/>
    <cellStyle name="Normal 18 3 2 2 4 3" xfId="11473"/>
    <cellStyle name="Normal 18 3 2 2 4 3 2" xfId="28322"/>
    <cellStyle name="Normal 18 3 2 2 4 4" xfId="20755"/>
    <cellStyle name="Normal 18 3 2 2 5" xfId="5313"/>
    <cellStyle name="Normal 18 3 2 2 5 2" xfId="13372"/>
    <cellStyle name="Normal 18 3 2 2 5 2 2" xfId="30219"/>
    <cellStyle name="Normal 18 3 2 2 5 3" xfId="22652"/>
    <cellStyle name="Normal 18 3 2 2 6" xfId="9474"/>
    <cellStyle name="Normal 18 3 2 2 6 2" xfId="26438"/>
    <cellStyle name="Normal 18 3 2 2 7" xfId="17132"/>
    <cellStyle name="Normal 18 3 2 2 8" xfId="18870"/>
    <cellStyle name="Normal 18 3 2 3" xfId="1598"/>
    <cellStyle name="Normal 18 3 2 3 2" xfId="2597"/>
    <cellStyle name="Normal 18 3 2 3 2 2" xfId="4559"/>
    <cellStyle name="Normal 18 3 2 3 2 2 2" xfId="8342"/>
    <cellStyle name="Normal 18 3 2 3 2 2 2 2" xfId="16401"/>
    <cellStyle name="Normal 18 3 2 3 2 2 2 2 2" xfId="33248"/>
    <cellStyle name="Normal 18 3 2 3 2 2 2 3" xfId="25681"/>
    <cellStyle name="Normal 18 3 2 3 2 2 3" xfId="12618"/>
    <cellStyle name="Normal 18 3 2 3 2 2 3 2" xfId="29467"/>
    <cellStyle name="Normal 18 3 2 3 2 2 4" xfId="21900"/>
    <cellStyle name="Normal 18 3 2 3 2 3" xfId="6458"/>
    <cellStyle name="Normal 18 3 2 3 2 3 2" xfId="14517"/>
    <cellStyle name="Normal 18 3 2 3 2 3 2 2" xfId="31364"/>
    <cellStyle name="Normal 18 3 2 3 2 3 3" xfId="23797"/>
    <cellStyle name="Normal 18 3 2 3 2 4" xfId="10684"/>
    <cellStyle name="Normal 18 3 2 3 2 4 2" xfId="27583"/>
    <cellStyle name="Normal 18 3 2 3 2 5" xfId="17137"/>
    <cellStyle name="Normal 18 3 2 3 2 6" xfId="20015"/>
    <cellStyle name="Normal 18 3 2 3 3" xfId="3647"/>
    <cellStyle name="Normal 18 3 2 3 3 2" xfId="7430"/>
    <cellStyle name="Normal 18 3 2 3 3 2 2" xfId="15489"/>
    <cellStyle name="Normal 18 3 2 3 3 2 2 2" xfId="32336"/>
    <cellStyle name="Normal 18 3 2 3 3 2 3" xfId="24769"/>
    <cellStyle name="Normal 18 3 2 3 3 3" xfId="11706"/>
    <cellStyle name="Normal 18 3 2 3 3 3 2" xfId="28555"/>
    <cellStyle name="Normal 18 3 2 3 3 4" xfId="20988"/>
    <cellStyle name="Normal 18 3 2 3 4" xfId="5546"/>
    <cellStyle name="Normal 18 3 2 3 4 2" xfId="13605"/>
    <cellStyle name="Normal 18 3 2 3 4 2 2" xfId="30452"/>
    <cellStyle name="Normal 18 3 2 3 4 3" xfId="22885"/>
    <cellStyle name="Normal 18 3 2 3 5" xfId="9731"/>
    <cellStyle name="Normal 18 3 2 3 5 2" xfId="26671"/>
    <cellStyle name="Normal 18 3 2 3 6" xfId="17136"/>
    <cellStyle name="Normal 18 3 2 3 7" xfId="19103"/>
    <cellStyle name="Normal 18 3 2 4" xfId="2144"/>
    <cellStyle name="Normal 18 3 2 4 2" xfId="4108"/>
    <cellStyle name="Normal 18 3 2 4 2 2" xfId="7891"/>
    <cellStyle name="Normal 18 3 2 4 2 2 2" xfId="15950"/>
    <cellStyle name="Normal 18 3 2 4 2 2 2 2" xfId="32797"/>
    <cellStyle name="Normal 18 3 2 4 2 2 3" xfId="25230"/>
    <cellStyle name="Normal 18 3 2 4 2 3" xfId="12167"/>
    <cellStyle name="Normal 18 3 2 4 2 3 2" xfId="29016"/>
    <cellStyle name="Normal 18 3 2 4 2 4" xfId="21449"/>
    <cellStyle name="Normal 18 3 2 4 3" xfId="6007"/>
    <cellStyle name="Normal 18 3 2 4 3 2" xfId="14066"/>
    <cellStyle name="Normal 18 3 2 4 3 2 2" xfId="30913"/>
    <cellStyle name="Normal 18 3 2 4 3 3" xfId="23346"/>
    <cellStyle name="Normal 18 3 2 4 4" xfId="10232"/>
    <cellStyle name="Normal 18 3 2 4 4 2" xfId="27132"/>
    <cellStyle name="Normal 18 3 2 4 5" xfId="17138"/>
    <cellStyle name="Normal 18 3 2 4 6" xfId="19564"/>
    <cellStyle name="Normal 18 3 2 5" xfId="3196"/>
    <cellStyle name="Normal 18 3 2 5 2" xfId="6979"/>
    <cellStyle name="Normal 18 3 2 5 2 2" xfId="15038"/>
    <cellStyle name="Normal 18 3 2 5 2 2 2" xfId="31885"/>
    <cellStyle name="Normal 18 3 2 5 2 3" xfId="24318"/>
    <cellStyle name="Normal 18 3 2 5 3" xfId="11255"/>
    <cellStyle name="Normal 18 3 2 5 3 2" xfId="28104"/>
    <cellStyle name="Normal 18 3 2 5 4" xfId="20537"/>
    <cellStyle name="Normal 18 3 2 6" xfId="5095"/>
    <cellStyle name="Normal 18 3 2 6 2" xfId="13154"/>
    <cellStyle name="Normal 18 3 2 6 2 2" xfId="30001"/>
    <cellStyle name="Normal 18 3 2 6 3" xfId="22434"/>
    <cellStyle name="Normal 18 3 2 7" xfId="9239"/>
    <cellStyle name="Normal 18 3 2 7 2" xfId="26220"/>
    <cellStyle name="Normal 18 3 2 8" xfId="17131"/>
    <cellStyle name="Normal 18 3 2 9" xfId="18652"/>
    <cellStyle name="Normal 18 3 3" xfId="1228"/>
    <cellStyle name="Normal 18 3 3 2" xfId="1724"/>
    <cellStyle name="Normal 18 3 3 2 2" xfId="2723"/>
    <cellStyle name="Normal 18 3 3 2 2 2" xfId="4685"/>
    <cellStyle name="Normal 18 3 3 2 2 2 2" xfId="8468"/>
    <cellStyle name="Normal 18 3 3 2 2 2 2 2" xfId="16527"/>
    <cellStyle name="Normal 18 3 3 2 2 2 2 2 2" xfId="33374"/>
    <cellStyle name="Normal 18 3 3 2 2 2 2 3" xfId="25807"/>
    <cellStyle name="Normal 18 3 3 2 2 2 3" xfId="12744"/>
    <cellStyle name="Normal 18 3 3 2 2 2 3 2" xfId="29593"/>
    <cellStyle name="Normal 18 3 3 2 2 2 4" xfId="22026"/>
    <cellStyle name="Normal 18 3 3 2 2 3" xfId="6584"/>
    <cellStyle name="Normal 18 3 3 2 2 3 2" xfId="14643"/>
    <cellStyle name="Normal 18 3 3 2 2 3 2 2" xfId="31490"/>
    <cellStyle name="Normal 18 3 3 2 2 3 3" xfId="23923"/>
    <cellStyle name="Normal 18 3 3 2 2 4" xfId="10810"/>
    <cellStyle name="Normal 18 3 3 2 2 4 2" xfId="27709"/>
    <cellStyle name="Normal 18 3 3 2 2 5" xfId="17141"/>
    <cellStyle name="Normal 18 3 3 2 2 6" xfId="20141"/>
    <cellStyle name="Normal 18 3 3 2 3" xfId="3773"/>
    <cellStyle name="Normal 18 3 3 2 3 2" xfId="7556"/>
    <cellStyle name="Normal 18 3 3 2 3 2 2" xfId="15615"/>
    <cellStyle name="Normal 18 3 3 2 3 2 2 2" xfId="32462"/>
    <cellStyle name="Normal 18 3 3 2 3 2 3" xfId="24895"/>
    <cellStyle name="Normal 18 3 3 2 3 3" xfId="11832"/>
    <cellStyle name="Normal 18 3 3 2 3 3 2" xfId="28681"/>
    <cellStyle name="Normal 18 3 3 2 3 4" xfId="21114"/>
    <cellStyle name="Normal 18 3 3 2 4" xfId="5672"/>
    <cellStyle name="Normal 18 3 3 2 4 2" xfId="13731"/>
    <cellStyle name="Normal 18 3 3 2 4 2 2" xfId="30578"/>
    <cellStyle name="Normal 18 3 3 2 4 3" xfId="23011"/>
    <cellStyle name="Normal 18 3 3 2 5" xfId="9857"/>
    <cellStyle name="Normal 18 3 3 2 5 2" xfId="26797"/>
    <cellStyle name="Normal 18 3 3 2 6" xfId="17140"/>
    <cellStyle name="Normal 18 3 3 2 7" xfId="19229"/>
    <cellStyle name="Normal 18 3 3 3" xfId="2270"/>
    <cellStyle name="Normal 18 3 3 3 2" xfId="4234"/>
    <cellStyle name="Normal 18 3 3 3 2 2" xfId="8017"/>
    <cellStyle name="Normal 18 3 3 3 2 2 2" xfId="16076"/>
    <cellStyle name="Normal 18 3 3 3 2 2 2 2" xfId="32923"/>
    <cellStyle name="Normal 18 3 3 3 2 2 3" xfId="25356"/>
    <cellStyle name="Normal 18 3 3 3 2 3" xfId="12293"/>
    <cellStyle name="Normal 18 3 3 3 2 3 2" xfId="29142"/>
    <cellStyle name="Normal 18 3 3 3 2 4" xfId="21575"/>
    <cellStyle name="Normal 18 3 3 3 3" xfId="6133"/>
    <cellStyle name="Normal 18 3 3 3 3 2" xfId="14192"/>
    <cellStyle name="Normal 18 3 3 3 3 2 2" xfId="31039"/>
    <cellStyle name="Normal 18 3 3 3 3 3" xfId="23472"/>
    <cellStyle name="Normal 18 3 3 3 4" xfId="10358"/>
    <cellStyle name="Normal 18 3 3 3 4 2" xfId="27258"/>
    <cellStyle name="Normal 18 3 3 3 5" xfId="17142"/>
    <cellStyle name="Normal 18 3 3 3 6" xfId="19690"/>
    <cellStyle name="Normal 18 3 3 4" xfId="3322"/>
    <cellStyle name="Normal 18 3 3 4 2" xfId="7105"/>
    <cellStyle name="Normal 18 3 3 4 2 2" xfId="15164"/>
    <cellStyle name="Normal 18 3 3 4 2 2 2" xfId="32011"/>
    <cellStyle name="Normal 18 3 3 4 2 3" xfId="24444"/>
    <cellStyle name="Normal 18 3 3 4 3" xfId="11381"/>
    <cellStyle name="Normal 18 3 3 4 3 2" xfId="28230"/>
    <cellStyle name="Normal 18 3 3 4 4" xfId="20663"/>
    <cellStyle name="Normal 18 3 3 5" xfId="5221"/>
    <cellStyle name="Normal 18 3 3 5 2" xfId="13280"/>
    <cellStyle name="Normal 18 3 3 5 2 2" xfId="30127"/>
    <cellStyle name="Normal 18 3 3 5 3" xfId="22560"/>
    <cellStyle name="Normal 18 3 3 6" xfId="9382"/>
    <cellStyle name="Normal 18 3 3 6 2" xfId="26346"/>
    <cellStyle name="Normal 18 3 3 7" xfId="17139"/>
    <cellStyle name="Normal 18 3 3 8" xfId="18778"/>
    <cellStyle name="Normal 18 3 4" xfId="1506"/>
    <cellStyle name="Normal 18 3 4 2" xfId="2505"/>
    <cellStyle name="Normal 18 3 4 2 2" xfId="4467"/>
    <cellStyle name="Normal 18 3 4 2 2 2" xfId="8250"/>
    <cellStyle name="Normal 18 3 4 2 2 2 2" xfId="16309"/>
    <cellStyle name="Normal 18 3 4 2 2 2 2 2" xfId="33156"/>
    <cellStyle name="Normal 18 3 4 2 2 2 3" xfId="25589"/>
    <cellStyle name="Normal 18 3 4 2 2 3" xfId="12526"/>
    <cellStyle name="Normal 18 3 4 2 2 3 2" xfId="29375"/>
    <cellStyle name="Normal 18 3 4 2 2 4" xfId="21808"/>
    <cellStyle name="Normal 18 3 4 2 3" xfId="6366"/>
    <cellStyle name="Normal 18 3 4 2 3 2" xfId="14425"/>
    <cellStyle name="Normal 18 3 4 2 3 2 2" xfId="31272"/>
    <cellStyle name="Normal 18 3 4 2 3 3" xfId="23705"/>
    <cellStyle name="Normal 18 3 4 2 4" xfId="10592"/>
    <cellStyle name="Normal 18 3 4 2 4 2" xfId="27491"/>
    <cellStyle name="Normal 18 3 4 2 5" xfId="17144"/>
    <cellStyle name="Normal 18 3 4 2 6" xfId="19923"/>
    <cellStyle name="Normal 18 3 4 3" xfId="3555"/>
    <cellStyle name="Normal 18 3 4 3 2" xfId="7338"/>
    <cellStyle name="Normal 18 3 4 3 2 2" xfId="15397"/>
    <cellStyle name="Normal 18 3 4 3 2 2 2" xfId="32244"/>
    <cellStyle name="Normal 18 3 4 3 2 3" xfId="24677"/>
    <cellStyle name="Normal 18 3 4 3 3" xfId="11614"/>
    <cellStyle name="Normal 18 3 4 3 3 2" xfId="28463"/>
    <cellStyle name="Normal 18 3 4 3 4" xfId="20896"/>
    <cellStyle name="Normal 18 3 4 4" xfId="5454"/>
    <cellStyle name="Normal 18 3 4 4 2" xfId="13513"/>
    <cellStyle name="Normal 18 3 4 4 2 2" xfId="30360"/>
    <cellStyle name="Normal 18 3 4 4 3" xfId="22793"/>
    <cellStyle name="Normal 18 3 4 5" xfId="9639"/>
    <cellStyle name="Normal 18 3 4 5 2" xfId="26579"/>
    <cellStyle name="Normal 18 3 4 6" xfId="17143"/>
    <cellStyle name="Normal 18 3 4 7" xfId="19011"/>
    <cellStyle name="Normal 18 3 5" xfId="2035"/>
    <cellStyle name="Normal 18 3 5 2" xfId="4016"/>
    <cellStyle name="Normal 18 3 5 2 2" xfId="7799"/>
    <cellStyle name="Normal 18 3 5 2 2 2" xfId="15858"/>
    <cellStyle name="Normal 18 3 5 2 2 2 2" xfId="32705"/>
    <cellStyle name="Normal 18 3 5 2 2 3" xfId="25138"/>
    <cellStyle name="Normal 18 3 5 2 3" xfId="12075"/>
    <cellStyle name="Normal 18 3 5 2 3 2" xfId="28924"/>
    <cellStyle name="Normal 18 3 5 2 4" xfId="21357"/>
    <cellStyle name="Normal 18 3 5 3" xfId="5915"/>
    <cellStyle name="Normal 18 3 5 3 2" xfId="13974"/>
    <cellStyle name="Normal 18 3 5 3 2 2" xfId="30821"/>
    <cellStyle name="Normal 18 3 5 3 3" xfId="23254"/>
    <cellStyle name="Normal 18 3 5 4" xfId="10133"/>
    <cellStyle name="Normal 18 3 5 4 2" xfId="27040"/>
    <cellStyle name="Normal 18 3 5 5" xfId="17145"/>
    <cellStyle name="Normal 18 3 5 6" xfId="19472"/>
    <cellStyle name="Normal 18 3 6" xfId="3074"/>
    <cellStyle name="Normal 18 3 6 2" xfId="6887"/>
    <cellStyle name="Normal 18 3 6 2 2" xfId="14946"/>
    <cellStyle name="Normal 18 3 6 2 2 2" xfId="31793"/>
    <cellStyle name="Normal 18 3 6 2 3" xfId="24226"/>
    <cellStyle name="Normal 18 3 6 3" xfId="11137"/>
    <cellStyle name="Normal 18 3 6 3 2" xfId="28012"/>
    <cellStyle name="Normal 18 3 6 4" xfId="20445"/>
    <cellStyle name="Normal 18 3 7" xfId="5003"/>
    <cellStyle name="Normal 18 3 7 2" xfId="13062"/>
    <cellStyle name="Normal 18 3 7 2 2" xfId="29909"/>
    <cellStyle name="Normal 18 3 7 3" xfId="22342"/>
    <cellStyle name="Normal 18 3 8" xfId="9020"/>
    <cellStyle name="Normal 18 3 8 2" xfId="26128"/>
    <cellStyle name="Normal 18 3 9" xfId="17130"/>
    <cellStyle name="Normal 18 4" xfId="939"/>
    <cellStyle name="Normal 18 4 2" xfId="3119"/>
    <cellStyle name="Normal 18 4 3" xfId="17146"/>
    <cellStyle name="Normal 18 4 4" xfId="34063"/>
    <cellStyle name="Normal 18 5" xfId="1023"/>
    <cellStyle name="Normal 18 5 2" xfId="1284"/>
    <cellStyle name="Normal 18 5 2 2" xfId="1780"/>
    <cellStyle name="Normal 18 5 2 2 2" xfId="2779"/>
    <cellStyle name="Normal 18 5 2 2 2 2" xfId="4741"/>
    <cellStyle name="Normal 18 5 2 2 2 2 2" xfId="8524"/>
    <cellStyle name="Normal 18 5 2 2 2 2 2 2" xfId="16583"/>
    <cellStyle name="Normal 18 5 2 2 2 2 2 2 2" xfId="33430"/>
    <cellStyle name="Normal 18 5 2 2 2 2 2 3" xfId="25863"/>
    <cellStyle name="Normal 18 5 2 2 2 2 3" xfId="12800"/>
    <cellStyle name="Normal 18 5 2 2 2 2 3 2" xfId="29649"/>
    <cellStyle name="Normal 18 5 2 2 2 2 4" xfId="22082"/>
    <cellStyle name="Normal 18 5 2 2 2 3" xfId="6640"/>
    <cellStyle name="Normal 18 5 2 2 2 3 2" xfId="14699"/>
    <cellStyle name="Normal 18 5 2 2 2 3 2 2" xfId="31546"/>
    <cellStyle name="Normal 18 5 2 2 2 3 3" xfId="23979"/>
    <cellStyle name="Normal 18 5 2 2 2 4" xfId="10866"/>
    <cellStyle name="Normal 18 5 2 2 2 4 2" xfId="27765"/>
    <cellStyle name="Normal 18 5 2 2 2 5" xfId="17150"/>
    <cellStyle name="Normal 18 5 2 2 2 6" xfId="20197"/>
    <cellStyle name="Normal 18 5 2 2 3" xfId="3829"/>
    <cellStyle name="Normal 18 5 2 2 3 2" xfId="7612"/>
    <cellStyle name="Normal 18 5 2 2 3 2 2" xfId="15671"/>
    <cellStyle name="Normal 18 5 2 2 3 2 2 2" xfId="32518"/>
    <cellStyle name="Normal 18 5 2 2 3 2 3" xfId="24951"/>
    <cellStyle name="Normal 18 5 2 2 3 3" xfId="11888"/>
    <cellStyle name="Normal 18 5 2 2 3 3 2" xfId="28737"/>
    <cellStyle name="Normal 18 5 2 2 3 4" xfId="21170"/>
    <cellStyle name="Normal 18 5 2 2 4" xfId="5728"/>
    <cellStyle name="Normal 18 5 2 2 4 2" xfId="13787"/>
    <cellStyle name="Normal 18 5 2 2 4 2 2" xfId="30634"/>
    <cellStyle name="Normal 18 5 2 2 4 3" xfId="23067"/>
    <cellStyle name="Normal 18 5 2 2 5" xfId="9913"/>
    <cellStyle name="Normal 18 5 2 2 5 2" xfId="26853"/>
    <cellStyle name="Normal 18 5 2 2 6" xfId="17149"/>
    <cellStyle name="Normal 18 5 2 2 7" xfId="19285"/>
    <cellStyle name="Normal 18 5 2 3" xfId="2326"/>
    <cellStyle name="Normal 18 5 2 3 2" xfId="4290"/>
    <cellStyle name="Normal 18 5 2 3 2 2" xfId="8073"/>
    <cellStyle name="Normal 18 5 2 3 2 2 2" xfId="16132"/>
    <cellStyle name="Normal 18 5 2 3 2 2 2 2" xfId="32979"/>
    <cellStyle name="Normal 18 5 2 3 2 2 3" xfId="25412"/>
    <cellStyle name="Normal 18 5 2 3 2 3" xfId="12349"/>
    <cellStyle name="Normal 18 5 2 3 2 3 2" xfId="29198"/>
    <cellStyle name="Normal 18 5 2 3 2 4" xfId="21631"/>
    <cellStyle name="Normal 18 5 2 3 3" xfId="6189"/>
    <cellStyle name="Normal 18 5 2 3 3 2" xfId="14248"/>
    <cellStyle name="Normal 18 5 2 3 3 2 2" xfId="31095"/>
    <cellStyle name="Normal 18 5 2 3 3 3" xfId="23528"/>
    <cellStyle name="Normal 18 5 2 3 4" xfId="10414"/>
    <cellStyle name="Normal 18 5 2 3 4 2" xfId="27314"/>
    <cellStyle name="Normal 18 5 2 3 5" xfId="17151"/>
    <cellStyle name="Normal 18 5 2 3 6" xfId="19746"/>
    <cellStyle name="Normal 18 5 2 4" xfId="3378"/>
    <cellStyle name="Normal 18 5 2 4 2" xfId="7161"/>
    <cellStyle name="Normal 18 5 2 4 2 2" xfId="15220"/>
    <cellStyle name="Normal 18 5 2 4 2 2 2" xfId="32067"/>
    <cellStyle name="Normal 18 5 2 4 2 3" xfId="24500"/>
    <cellStyle name="Normal 18 5 2 4 3" xfId="11437"/>
    <cellStyle name="Normal 18 5 2 4 3 2" xfId="28286"/>
    <cellStyle name="Normal 18 5 2 4 4" xfId="20719"/>
    <cellStyle name="Normal 18 5 2 5" xfId="5277"/>
    <cellStyle name="Normal 18 5 2 5 2" xfId="13336"/>
    <cellStyle name="Normal 18 5 2 5 2 2" xfId="30183"/>
    <cellStyle name="Normal 18 5 2 5 3" xfId="22616"/>
    <cellStyle name="Normal 18 5 2 6" xfId="9438"/>
    <cellStyle name="Normal 18 5 2 6 2" xfId="26402"/>
    <cellStyle name="Normal 18 5 2 7" xfId="17148"/>
    <cellStyle name="Normal 18 5 2 8" xfId="18834"/>
    <cellStyle name="Normal 18 5 3" xfId="1562"/>
    <cellStyle name="Normal 18 5 3 2" xfId="2561"/>
    <cellStyle name="Normal 18 5 3 2 2" xfId="4523"/>
    <cellStyle name="Normal 18 5 3 2 2 2" xfId="8306"/>
    <cellStyle name="Normal 18 5 3 2 2 2 2" xfId="16365"/>
    <cellStyle name="Normal 18 5 3 2 2 2 2 2" xfId="33212"/>
    <cellStyle name="Normal 18 5 3 2 2 2 3" xfId="25645"/>
    <cellStyle name="Normal 18 5 3 2 2 3" xfId="12582"/>
    <cellStyle name="Normal 18 5 3 2 2 3 2" xfId="29431"/>
    <cellStyle name="Normal 18 5 3 2 2 4" xfId="21864"/>
    <cellStyle name="Normal 18 5 3 2 3" xfId="6422"/>
    <cellStyle name="Normal 18 5 3 2 3 2" xfId="14481"/>
    <cellStyle name="Normal 18 5 3 2 3 2 2" xfId="31328"/>
    <cellStyle name="Normal 18 5 3 2 3 3" xfId="23761"/>
    <cellStyle name="Normal 18 5 3 2 4" xfId="10648"/>
    <cellStyle name="Normal 18 5 3 2 4 2" xfId="27547"/>
    <cellStyle name="Normal 18 5 3 2 5" xfId="17153"/>
    <cellStyle name="Normal 18 5 3 2 6" xfId="19979"/>
    <cellStyle name="Normal 18 5 3 3" xfId="3611"/>
    <cellStyle name="Normal 18 5 3 3 2" xfId="7394"/>
    <cellStyle name="Normal 18 5 3 3 2 2" xfId="15453"/>
    <cellStyle name="Normal 18 5 3 3 2 2 2" xfId="32300"/>
    <cellStyle name="Normal 18 5 3 3 2 3" xfId="24733"/>
    <cellStyle name="Normal 18 5 3 3 3" xfId="11670"/>
    <cellStyle name="Normal 18 5 3 3 3 2" xfId="28519"/>
    <cellStyle name="Normal 18 5 3 3 4" xfId="20952"/>
    <cellStyle name="Normal 18 5 3 4" xfId="5510"/>
    <cellStyle name="Normal 18 5 3 4 2" xfId="13569"/>
    <cellStyle name="Normal 18 5 3 4 2 2" xfId="30416"/>
    <cellStyle name="Normal 18 5 3 4 3" xfId="22849"/>
    <cellStyle name="Normal 18 5 3 5" xfId="9695"/>
    <cellStyle name="Normal 18 5 3 5 2" xfId="26635"/>
    <cellStyle name="Normal 18 5 3 6" xfId="17152"/>
    <cellStyle name="Normal 18 5 3 7" xfId="19067"/>
    <cellStyle name="Normal 18 5 4" xfId="2108"/>
    <cellStyle name="Normal 18 5 4 2" xfId="4072"/>
    <cellStyle name="Normal 18 5 4 2 2" xfId="7855"/>
    <cellStyle name="Normal 18 5 4 2 2 2" xfId="15914"/>
    <cellStyle name="Normal 18 5 4 2 2 2 2" xfId="32761"/>
    <cellStyle name="Normal 18 5 4 2 2 3" xfId="25194"/>
    <cellStyle name="Normal 18 5 4 2 3" xfId="12131"/>
    <cellStyle name="Normal 18 5 4 2 3 2" xfId="28980"/>
    <cellStyle name="Normal 18 5 4 2 4" xfId="21413"/>
    <cellStyle name="Normal 18 5 4 3" xfId="5971"/>
    <cellStyle name="Normal 18 5 4 3 2" xfId="14030"/>
    <cellStyle name="Normal 18 5 4 3 2 2" xfId="30877"/>
    <cellStyle name="Normal 18 5 4 3 3" xfId="23310"/>
    <cellStyle name="Normal 18 5 4 4" xfId="10196"/>
    <cellStyle name="Normal 18 5 4 4 2" xfId="27096"/>
    <cellStyle name="Normal 18 5 4 5" xfId="17154"/>
    <cellStyle name="Normal 18 5 4 6" xfId="19528"/>
    <cellStyle name="Normal 18 5 5" xfId="3160"/>
    <cellStyle name="Normal 18 5 5 2" xfId="6943"/>
    <cellStyle name="Normal 18 5 5 2 2" xfId="15002"/>
    <cellStyle name="Normal 18 5 5 2 2 2" xfId="31849"/>
    <cellStyle name="Normal 18 5 5 2 3" xfId="24282"/>
    <cellStyle name="Normal 18 5 5 3" xfId="11219"/>
    <cellStyle name="Normal 18 5 5 3 2" xfId="28068"/>
    <cellStyle name="Normal 18 5 5 4" xfId="20501"/>
    <cellStyle name="Normal 18 5 6" xfId="5059"/>
    <cellStyle name="Normal 18 5 6 2" xfId="13118"/>
    <cellStyle name="Normal 18 5 6 2 2" xfId="29965"/>
    <cellStyle name="Normal 18 5 6 3" xfId="22398"/>
    <cellStyle name="Normal 18 5 7" xfId="9203"/>
    <cellStyle name="Normal 18 5 7 2" xfId="26184"/>
    <cellStyle name="Normal 18 5 8" xfId="17147"/>
    <cellStyle name="Normal 18 5 9" xfId="18616"/>
    <cellStyle name="Normal 18 6" xfId="1192"/>
    <cellStyle name="Normal 18 6 2" xfId="1688"/>
    <cellStyle name="Normal 18 6 2 2" xfId="2687"/>
    <cellStyle name="Normal 18 6 2 2 2" xfId="4649"/>
    <cellStyle name="Normal 18 6 2 2 2 2" xfId="8432"/>
    <cellStyle name="Normal 18 6 2 2 2 2 2" xfId="16491"/>
    <cellStyle name="Normal 18 6 2 2 2 2 2 2" xfId="33338"/>
    <cellStyle name="Normal 18 6 2 2 2 2 3" xfId="25771"/>
    <cellStyle name="Normal 18 6 2 2 2 3" xfId="12708"/>
    <cellStyle name="Normal 18 6 2 2 2 3 2" xfId="29557"/>
    <cellStyle name="Normal 18 6 2 2 2 4" xfId="21990"/>
    <cellStyle name="Normal 18 6 2 2 3" xfId="6548"/>
    <cellStyle name="Normal 18 6 2 2 3 2" xfId="14607"/>
    <cellStyle name="Normal 18 6 2 2 3 2 2" xfId="31454"/>
    <cellStyle name="Normal 18 6 2 2 3 3" xfId="23887"/>
    <cellStyle name="Normal 18 6 2 2 4" xfId="10774"/>
    <cellStyle name="Normal 18 6 2 2 4 2" xfId="27673"/>
    <cellStyle name="Normal 18 6 2 2 5" xfId="17157"/>
    <cellStyle name="Normal 18 6 2 2 6" xfId="20105"/>
    <cellStyle name="Normal 18 6 2 3" xfId="3737"/>
    <cellStyle name="Normal 18 6 2 3 2" xfId="7520"/>
    <cellStyle name="Normal 18 6 2 3 2 2" xfId="15579"/>
    <cellStyle name="Normal 18 6 2 3 2 2 2" xfId="32426"/>
    <cellStyle name="Normal 18 6 2 3 2 3" xfId="24859"/>
    <cellStyle name="Normal 18 6 2 3 3" xfId="11796"/>
    <cellStyle name="Normal 18 6 2 3 3 2" xfId="28645"/>
    <cellStyle name="Normal 18 6 2 3 4" xfId="21078"/>
    <cellStyle name="Normal 18 6 2 4" xfId="5636"/>
    <cellStyle name="Normal 18 6 2 4 2" xfId="13695"/>
    <cellStyle name="Normal 18 6 2 4 2 2" xfId="30542"/>
    <cellStyle name="Normal 18 6 2 4 3" xfId="22975"/>
    <cellStyle name="Normal 18 6 2 5" xfId="9821"/>
    <cellStyle name="Normal 18 6 2 5 2" xfId="26761"/>
    <cellStyle name="Normal 18 6 2 6" xfId="17156"/>
    <cellStyle name="Normal 18 6 2 7" xfId="19193"/>
    <cellStyle name="Normal 18 6 3" xfId="2234"/>
    <cellStyle name="Normal 18 6 3 2" xfId="4198"/>
    <cellStyle name="Normal 18 6 3 2 2" xfId="7981"/>
    <cellStyle name="Normal 18 6 3 2 2 2" xfId="16040"/>
    <cellStyle name="Normal 18 6 3 2 2 2 2" xfId="32887"/>
    <cellStyle name="Normal 18 6 3 2 2 3" xfId="25320"/>
    <cellStyle name="Normal 18 6 3 2 3" xfId="12257"/>
    <cellStyle name="Normal 18 6 3 2 3 2" xfId="29106"/>
    <cellStyle name="Normal 18 6 3 2 4" xfId="21539"/>
    <cellStyle name="Normal 18 6 3 3" xfId="6097"/>
    <cellStyle name="Normal 18 6 3 3 2" xfId="14156"/>
    <cellStyle name="Normal 18 6 3 3 2 2" xfId="31003"/>
    <cellStyle name="Normal 18 6 3 3 3" xfId="23436"/>
    <cellStyle name="Normal 18 6 3 4" xfId="10322"/>
    <cellStyle name="Normal 18 6 3 4 2" xfId="27222"/>
    <cellStyle name="Normal 18 6 3 5" xfId="17158"/>
    <cellStyle name="Normal 18 6 3 6" xfId="19654"/>
    <cellStyle name="Normal 18 6 4" xfId="3286"/>
    <cellStyle name="Normal 18 6 4 2" xfId="7069"/>
    <cellStyle name="Normal 18 6 4 2 2" xfId="15128"/>
    <cellStyle name="Normal 18 6 4 2 2 2" xfId="31975"/>
    <cellStyle name="Normal 18 6 4 2 3" xfId="24408"/>
    <cellStyle name="Normal 18 6 4 3" xfId="11345"/>
    <cellStyle name="Normal 18 6 4 3 2" xfId="28194"/>
    <cellStyle name="Normal 18 6 4 4" xfId="20627"/>
    <cellStyle name="Normal 18 6 5" xfId="5185"/>
    <cellStyle name="Normal 18 6 5 2" xfId="13244"/>
    <cellStyle name="Normal 18 6 5 2 2" xfId="30091"/>
    <cellStyle name="Normal 18 6 5 3" xfId="22524"/>
    <cellStyle name="Normal 18 6 6" xfId="9346"/>
    <cellStyle name="Normal 18 6 6 2" xfId="26310"/>
    <cellStyle name="Normal 18 6 7" xfId="17155"/>
    <cellStyle name="Normal 18 6 8" xfId="18742"/>
    <cellStyle name="Normal 18 7" xfId="1470"/>
    <cellStyle name="Normal 18 7 2" xfId="2469"/>
    <cellStyle name="Normal 18 7 2 2" xfId="4431"/>
    <cellStyle name="Normal 18 7 2 2 2" xfId="8214"/>
    <cellStyle name="Normal 18 7 2 2 2 2" xfId="16273"/>
    <cellStyle name="Normal 18 7 2 2 2 2 2" xfId="33120"/>
    <cellStyle name="Normal 18 7 2 2 2 3" xfId="25553"/>
    <cellStyle name="Normal 18 7 2 2 3" xfId="12490"/>
    <cellStyle name="Normal 18 7 2 2 3 2" xfId="29339"/>
    <cellStyle name="Normal 18 7 2 2 4" xfId="21772"/>
    <cellStyle name="Normal 18 7 2 3" xfId="6330"/>
    <cellStyle name="Normal 18 7 2 3 2" xfId="14389"/>
    <cellStyle name="Normal 18 7 2 3 2 2" xfId="31236"/>
    <cellStyle name="Normal 18 7 2 3 3" xfId="23669"/>
    <cellStyle name="Normal 18 7 2 4" xfId="10556"/>
    <cellStyle name="Normal 18 7 2 4 2" xfId="27455"/>
    <cellStyle name="Normal 18 7 2 5" xfId="17160"/>
    <cellStyle name="Normal 18 7 2 6" xfId="19887"/>
    <cellStyle name="Normal 18 7 3" xfId="3519"/>
    <cellStyle name="Normal 18 7 3 2" xfId="7302"/>
    <cellStyle name="Normal 18 7 3 2 2" xfId="15361"/>
    <cellStyle name="Normal 18 7 3 2 2 2" xfId="32208"/>
    <cellStyle name="Normal 18 7 3 2 3" xfId="24641"/>
    <cellStyle name="Normal 18 7 3 3" xfId="11578"/>
    <cellStyle name="Normal 18 7 3 3 2" xfId="28427"/>
    <cellStyle name="Normal 18 7 3 4" xfId="20860"/>
    <cellStyle name="Normal 18 7 4" xfId="5418"/>
    <cellStyle name="Normal 18 7 4 2" xfId="13477"/>
    <cellStyle name="Normal 18 7 4 2 2" xfId="30324"/>
    <cellStyle name="Normal 18 7 4 3" xfId="22757"/>
    <cellStyle name="Normal 18 7 5" xfId="9603"/>
    <cellStyle name="Normal 18 7 5 2" xfId="26543"/>
    <cellStyle name="Normal 18 7 6" xfId="17159"/>
    <cellStyle name="Normal 18 7 7" xfId="18975"/>
    <cellStyle name="Normal 18 8" xfId="1993"/>
    <cellStyle name="Normal 18 8 2" xfId="3980"/>
    <cellStyle name="Normal 18 8 2 2" xfId="7763"/>
    <cellStyle name="Normal 18 8 2 2 2" xfId="15822"/>
    <cellStyle name="Normal 18 8 2 2 2 2" xfId="32669"/>
    <cellStyle name="Normal 18 8 2 2 3" xfId="25102"/>
    <cellStyle name="Normal 18 8 2 3" xfId="12039"/>
    <cellStyle name="Normal 18 8 2 3 2" xfId="28888"/>
    <cellStyle name="Normal 18 8 2 4" xfId="21321"/>
    <cellStyle name="Normal 18 8 3" xfId="5879"/>
    <cellStyle name="Normal 18 8 3 2" xfId="13938"/>
    <cellStyle name="Normal 18 8 3 2 2" xfId="30785"/>
    <cellStyle name="Normal 18 8 3 3" xfId="23218"/>
    <cellStyle name="Normal 18 8 4" xfId="10092"/>
    <cellStyle name="Normal 18 8 4 2" xfId="27004"/>
    <cellStyle name="Normal 18 8 5" xfId="17161"/>
    <cellStyle name="Normal 18 8 6" xfId="19436"/>
    <cellStyle name="Normal 18 9" xfId="3038"/>
    <cellStyle name="Normal 18 9 2" xfId="6851"/>
    <cellStyle name="Normal 18 9 2 2" xfId="14910"/>
    <cellStyle name="Normal 18 9 2 2 2" xfId="31757"/>
    <cellStyle name="Normal 18 9 2 3" xfId="24190"/>
    <cellStyle name="Normal 18 9 3" xfId="11101"/>
    <cellStyle name="Normal 18 9 3 2" xfId="27976"/>
    <cellStyle name="Normal 18 9 4" xfId="20409"/>
    <cellStyle name="Normal 180" xfId="2958"/>
    <cellStyle name="Normal 180 2" xfId="4918"/>
    <cellStyle name="Normal 180 2 2" xfId="8701"/>
    <cellStyle name="Normal 180 2 2 2" xfId="16760"/>
    <cellStyle name="Normal 180 2 2 2 2" xfId="33607"/>
    <cellStyle name="Normal 180 2 2 3" xfId="26040"/>
    <cellStyle name="Normal 180 2 3" xfId="12977"/>
    <cellStyle name="Normal 180 2 3 2" xfId="29826"/>
    <cellStyle name="Normal 180 2 4" xfId="22259"/>
    <cellStyle name="Normal 180 3" xfId="6817"/>
    <cellStyle name="Normal 180 3 2" xfId="14876"/>
    <cellStyle name="Normal 180 3 2 2" xfId="31723"/>
    <cellStyle name="Normal 180 3 3" xfId="24156"/>
    <cellStyle name="Normal 180 4" xfId="11044"/>
    <cellStyle name="Normal 180 4 2" xfId="27942"/>
    <cellStyle name="Normal 180 5" xfId="20374"/>
    <cellStyle name="Normal 180 6" xfId="33812"/>
    <cellStyle name="Normal 181" xfId="2959"/>
    <cellStyle name="Normal 181 2" xfId="4919"/>
    <cellStyle name="Normal 181 2 2" xfId="8702"/>
    <cellStyle name="Normal 181 2 2 2" xfId="16761"/>
    <cellStyle name="Normal 181 2 2 2 2" xfId="33608"/>
    <cellStyle name="Normal 181 2 2 3" xfId="26041"/>
    <cellStyle name="Normal 181 2 3" xfId="12978"/>
    <cellStyle name="Normal 181 2 3 2" xfId="29827"/>
    <cellStyle name="Normal 181 2 4" xfId="22260"/>
    <cellStyle name="Normal 181 3" xfId="6818"/>
    <cellStyle name="Normal 181 3 2" xfId="14877"/>
    <cellStyle name="Normal 181 3 2 2" xfId="31724"/>
    <cellStyle name="Normal 181 3 3" xfId="24157"/>
    <cellStyle name="Normal 181 4" xfId="11045"/>
    <cellStyle name="Normal 181 4 2" xfId="27943"/>
    <cellStyle name="Normal 181 5" xfId="20375"/>
    <cellStyle name="Normal 181 6" xfId="33813"/>
    <cellStyle name="Normal 182" xfId="2960"/>
    <cellStyle name="Normal 182 2" xfId="4920"/>
    <cellStyle name="Normal 182 2 2" xfId="8703"/>
    <cellStyle name="Normal 182 2 2 2" xfId="16762"/>
    <cellStyle name="Normal 182 2 2 2 2" xfId="33609"/>
    <cellStyle name="Normal 182 2 2 3" xfId="26042"/>
    <cellStyle name="Normal 182 2 3" xfId="12979"/>
    <cellStyle name="Normal 182 2 3 2" xfId="29828"/>
    <cellStyle name="Normal 182 2 4" xfId="22261"/>
    <cellStyle name="Normal 182 3" xfId="6819"/>
    <cellStyle name="Normal 182 3 2" xfId="14878"/>
    <cellStyle name="Normal 182 3 2 2" xfId="31725"/>
    <cellStyle name="Normal 182 3 3" xfId="24158"/>
    <cellStyle name="Normal 182 4" xfId="11046"/>
    <cellStyle name="Normal 182 4 2" xfId="27944"/>
    <cellStyle name="Normal 182 5" xfId="20376"/>
    <cellStyle name="Normal 182 6" xfId="33814"/>
    <cellStyle name="Normal 183" xfId="2961"/>
    <cellStyle name="Normal 183 2" xfId="6820"/>
    <cellStyle name="Normal 183 2 2" xfId="14879"/>
    <cellStyle name="Normal 183 2 2 2" xfId="31726"/>
    <cellStyle name="Normal 183 2 3" xfId="24159"/>
    <cellStyle name="Normal 183 3" xfId="11047"/>
    <cellStyle name="Normal 183 3 2" xfId="27945"/>
    <cellStyle name="Normal 183 4" xfId="20377"/>
    <cellStyle name="Normal 183 5" xfId="33815"/>
    <cellStyle name="Normal 184" xfId="2962"/>
    <cellStyle name="Normal 184 2" xfId="6821"/>
    <cellStyle name="Normal 184 2 2" xfId="14880"/>
    <cellStyle name="Normal 184 2 2 2" xfId="31727"/>
    <cellStyle name="Normal 184 2 3" xfId="24160"/>
    <cellStyle name="Normal 184 3" xfId="11048"/>
    <cellStyle name="Normal 184 3 2" xfId="27946"/>
    <cellStyle name="Normal 184 4" xfId="20378"/>
    <cellStyle name="Normal 184 5" xfId="33816"/>
    <cellStyle name="Normal 185" xfId="2963"/>
    <cellStyle name="Normal 185 2" xfId="6822"/>
    <cellStyle name="Normal 185 2 2" xfId="14881"/>
    <cellStyle name="Normal 185 2 2 2" xfId="31728"/>
    <cellStyle name="Normal 185 2 3" xfId="24161"/>
    <cellStyle name="Normal 185 3" xfId="11049"/>
    <cellStyle name="Normal 185 3 2" xfId="27947"/>
    <cellStyle name="Normal 185 4" xfId="20379"/>
    <cellStyle name="Normal 185 5" xfId="33817"/>
    <cellStyle name="Normal 186" xfId="2964"/>
    <cellStyle name="Normal 186 2" xfId="6823"/>
    <cellStyle name="Normal 186 2 2" xfId="14882"/>
    <cellStyle name="Normal 186 2 2 2" xfId="31729"/>
    <cellStyle name="Normal 186 2 3" xfId="24162"/>
    <cellStyle name="Normal 186 3" xfId="11050"/>
    <cellStyle name="Normal 186 3 2" xfId="27948"/>
    <cellStyle name="Normal 186 4" xfId="20380"/>
    <cellStyle name="Normal 186 5" xfId="33818"/>
    <cellStyle name="Normal 187" xfId="2965"/>
    <cellStyle name="Normal 187 2" xfId="6824"/>
    <cellStyle name="Normal 187 2 2" xfId="14883"/>
    <cellStyle name="Normal 187 2 2 2" xfId="31730"/>
    <cellStyle name="Normal 187 2 3" xfId="24163"/>
    <cellStyle name="Normal 187 3" xfId="11051"/>
    <cellStyle name="Normal 187 3 2" xfId="27949"/>
    <cellStyle name="Normal 187 4" xfId="20381"/>
    <cellStyle name="Normal 187 5" xfId="33819"/>
    <cellStyle name="Normal 188" xfId="2966"/>
    <cellStyle name="Normal 188 2" xfId="33820"/>
    <cellStyle name="Normal 189" xfId="2987"/>
    <cellStyle name="Normal 189 2" xfId="33821"/>
    <cellStyle name="Normal 19" xfId="565"/>
    <cellStyle name="Normal 19 10" xfId="4968"/>
    <cellStyle name="Normal 19 10 2" xfId="13027"/>
    <cellStyle name="Normal 19 10 2 2" xfId="29874"/>
    <cellStyle name="Normal 19 10 3" xfId="22307"/>
    <cellStyle name="Normal 19 11" xfId="8930"/>
    <cellStyle name="Normal 19 11 2" xfId="26093"/>
    <cellStyle name="Normal 19 12" xfId="17162"/>
    <cellStyle name="Normal 19 13" xfId="18523"/>
    <cellStyle name="Normal 19 14" xfId="34064"/>
    <cellStyle name="Normal 19 2" xfId="621"/>
    <cellStyle name="Normal 19 2 10" xfId="17163"/>
    <cellStyle name="Normal 19 2 11" xfId="18537"/>
    <cellStyle name="Normal 19 2 12" xfId="34065"/>
    <cellStyle name="Normal 19 2 2" xfId="739"/>
    <cellStyle name="Normal 19 2 2 10" xfId="18573"/>
    <cellStyle name="Normal 19 2 2 11" xfId="34066"/>
    <cellStyle name="Normal 19 2 2 2" xfId="1073"/>
    <cellStyle name="Normal 19 2 2 2 2" xfId="1334"/>
    <cellStyle name="Normal 19 2 2 2 2 2" xfId="1830"/>
    <cellStyle name="Normal 19 2 2 2 2 2 2" xfId="2829"/>
    <cellStyle name="Normal 19 2 2 2 2 2 2 2" xfId="4791"/>
    <cellStyle name="Normal 19 2 2 2 2 2 2 2 2" xfId="8574"/>
    <cellStyle name="Normal 19 2 2 2 2 2 2 2 2 2" xfId="16633"/>
    <cellStyle name="Normal 19 2 2 2 2 2 2 2 2 2 2" xfId="33480"/>
    <cellStyle name="Normal 19 2 2 2 2 2 2 2 2 3" xfId="25913"/>
    <cellStyle name="Normal 19 2 2 2 2 2 2 2 3" xfId="12850"/>
    <cellStyle name="Normal 19 2 2 2 2 2 2 2 3 2" xfId="29699"/>
    <cellStyle name="Normal 19 2 2 2 2 2 2 2 4" xfId="22132"/>
    <cellStyle name="Normal 19 2 2 2 2 2 2 3" xfId="6690"/>
    <cellStyle name="Normal 19 2 2 2 2 2 2 3 2" xfId="14749"/>
    <cellStyle name="Normal 19 2 2 2 2 2 2 3 2 2" xfId="31596"/>
    <cellStyle name="Normal 19 2 2 2 2 2 2 3 3" xfId="24029"/>
    <cellStyle name="Normal 19 2 2 2 2 2 2 4" xfId="10916"/>
    <cellStyle name="Normal 19 2 2 2 2 2 2 4 2" xfId="27815"/>
    <cellStyle name="Normal 19 2 2 2 2 2 2 5" xfId="17168"/>
    <cellStyle name="Normal 19 2 2 2 2 2 2 6" xfId="20247"/>
    <cellStyle name="Normal 19 2 2 2 2 2 3" xfId="3879"/>
    <cellStyle name="Normal 19 2 2 2 2 2 3 2" xfId="7662"/>
    <cellStyle name="Normal 19 2 2 2 2 2 3 2 2" xfId="15721"/>
    <cellStyle name="Normal 19 2 2 2 2 2 3 2 2 2" xfId="32568"/>
    <cellStyle name="Normal 19 2 2 2 2 2 3 2 3" xfId="25001"/>
    <cellStyle name="Normal 19 2 2 2 2 2 3 3" xfId="11938"/>
    <cellStyle name="Normal 19 2 2 2 2 2 3 3 2" xfId="28787"/>
    <cellStyle name="Normal 19 2 2 2 2 2 3 4" xfId="21220"/>
    <cellStyle name="Normal 19 2 2 2 2 2 4" xfId="5778"/>
    <cellStyle name="Normal 19 2 2 2 2 2 4 2" xfId="13837"/>
    <cellStyle name="Normal 19 2 2 2 2 2 4 2 2" xfId="30684"/>
    <cellStyle name="Normal 19 2 2 2 2 2 4 3" xfId="23117"/>
    <cellStyle name="Normal 19 2 2 2 2 2 5" xfId="9963"/>
    <cellStyle name="Normal 19 2 2 2 2 2 5 2" xfId="26903"/>
    <cellStyle name="Normal 19 2 2 2 2 2 6" xfId="17167"/>
    <cellStyle name="Normal 19 2 2 2 2 2 7" xfId="19335"/>
    <cellStyle name="Normal 19 2 2 2 2 3" xfId="2376"/>
    <cellStyle name="Normal 19 2 2 2 2 3 2" xfId="4340"/>
    <cellStyle name="Normal 19 2 2 2 2 3 2 2" xfId="8123"/>
    <cellStyle name="Normal 19 2 2 2 2 3 2 2 2" xfId="16182"/>
    <cellStyle name="Normal 19 2 2 2 2 3 2 2 2 2" xfId="33029"/>
    <cellStyle name="Normal 19 2 2 2 2 3 2 2 3" xfId="25462"/>
    <cellStyle name="Normal 19 2 2 2 2 3 2 3" xfId="12399"/>
    <cellStyle name="Normal 19 2 2 2 2 3 2 3 2" xfId="29248"/>
    <cellStyle name="Normal 19 2 2 2 2 3 2 4" xfId="21681"/>
    <cellStyle name="Normal 19 2 2 2 2 3 3" xfId="6239"/>
    <cellStyle name="Normal 19 2 2 2 2 3 3 2" xfId="14298"/>
    <cellStyle name="Normal 19 2 2 2 2 3 3 2 2" xfId="31145"/>
    <cellStyle name="Normal 19 2 2 2 2 3 3 3" xfId="23578"/>
    <cellStyle name="Normal 19 2 2 2 2 3 4" xfId="10464"/>
    <cellStyle name="Normal 19 2 2 2 2 3 4 2" xfId="27364"/>
    <cellStyle name="Normal 19 2 2 2 2 3 5" xfId="17169"/>
    <cellStyle name="Normal 19 2 2 2 2 3 6" xfId="19796"/>
    <cellStyle name="Normal 19 2 2 2 2 4" xfId="3428"/>
    <cellStyle name="Normal 19 2 2 2 2 4 2" xfId="7211"/>
    <cellStyle name="Normal 19 2 2 2 2 4 2 2" xfId="15270"/>
    <cellStyle name="Normal 19 2 2 2 2 4 2 2 2" xfId="32117"/>
    <cellStyle name="Normal 19 2 2 2 2 4 2 3" xfId="24550"/>
    <cellStyle name="Normal 19 2 2 2 2 4 3" xfId="11487"/>
    <cellStyle name="Normal 19 2 2 2 2 4 3 2" xfId="28336"/>
    <cellStyle name="Normal 19 2 2 2 2 4 4" xfId="20769"/>
    <cellStyle name="Normal 19 2 2 2 2 5" xfId="5327"/>
    <cellStyle name="Normal 19 2 2 2 2 5 2" xfId="13386"/>
    <cellStyle name="Normal 19 2 2 2 2 5 2 2" xfId="30233"/>
    <cellStyle name="Normal 19 2 2 2 2 5 3" xfId="22666"/>
    <cellStyle name="Normal 19 2 2 2 2 6" xfId="9488"/>
    <cellStyle name="Normal 19 2 2 2 2 6 2" xfId="26452"/>
    <cellStyle name="Normal 19 2 2 2 2 7" xfId="17166"/>
    <cellStyle name="Normal 19 2 2 2 2 8" xfId="18884"/>
    <cellStyle name="Normal 19 2 2 2 3" xfId="1612"/>
    <cellStyle name="Normal 19 2 2 2 3 2" xfId="2611"/>
    <cellStyle name="Normal 19 2 2 2 3 2 2" xfId="4573"/>
    <cellStyle name="Normal 19 2 2 2 3 2 2 2" xfId="8356"/>
    <cellStyle name="Normal 19 2 2 2 3 2 2 2 2" xfId="16415"/>
    <cellStyle name="Normal 19 2 2 2 3 2 2 2 2 2" xfId="33262"/>
    <cellStyle name="Normal 19 2 2 2 3 2 2 2 3" xfId="25695"/>
    <cellStyle name="Normal 19 2 2 2 3 2 2 3" xfId="12632"/>
    <cellStyle name="Normal 19 2 2 2 3 2 2 3 2" xfId="29481"/>
    <cellStyle name="Normal 19 2 2 2 3 2 2 4" xfId="21914"/>
    <cellStyle name="Normal 19 2 2 2 3 2 3" xfId="6472"/>
    <cellStyle name="Normal 19 2 2 2 3 2 3 2" xfId="14531"/>
    <cellStyle name="Normal 19 2 2 2 3 2 3 2 2" xfId="31378"/>
    <cellStyle name="Normal 19 2 2 2 3 2 3 3" xfId="23811"/>
    <cellStyle name="Normal 19 2 2 2 3 2 4" xfId="10698"/>
    <cellStyle name="Normal 19 2 2 2 3 2 4 2" xfId="27597"/>
    <cellStyle name="Normal 19 2 2 2 3 2 5" xfId="17171"/>
    <cellStyle name="Normal 19 2 2 2 3 2 6" xfId="20029"/>
    <cellStyle name="Normal 19 2 2 2 3 3" xfId="3661"/>
    <cellStyle name="Normal 19 2 2 2 3 3 2" xfId="7444"/>
    <cellStyle name="Normal 19 2 2 2 3 3 2 2" xfId="15503"/>
    <cellStyle name="Normal 19 2 2 2 3 3 2 2 2" xfId="32350"/>
    <cellStyle name="Normal 19 2 2 2 3 3 2 3" xfId="24783"/>
    <cellStyle name="Normal 19 2 2 2 3 3 3" xfId="11720"/>
    <cellStyle name="Normal 19 2 2 2 3 3 3 2" xfId="28569"/>
    <cellStyle name="Normal 19 2 2 2 3 3 4" xfId="21002"/>
    <cellStyle name="Normal 19 2 2 2 3 4" xfId="5560"/>
    <cellStyle name="Normal 19 2 2 2 3 4 2" xfId="13619"/>
    <cellStyle name="Normal 19 2 2 2 3 4 2 2" xfId="30466"/>
    <cellStyle name="Normal 19 2 2 2 3 4 3" xfId="22899"/>
    <cellStyle name="Normal 19 2 2 2 3 5" xfId="9745"/>
    <cellStyle name="Normal 19 2 2 2 3 5 2" xfId="26685"/>
    <cellStyle name="Normal 19 2 2 2 3 6" xfId="17170"/>
    <cellStyle name="Normal 19 2 2 2 3 7" xfId="19117"/>
    <cellStyle name="Normal 19 2 2 2 4" xfId="2158"/>
    <cellStyle name="Normal 19 2 2 2 4 2" xfId="4122"/>
    <cellStyle name="Normal 19 2 2 2 4 2 2" xfId="7905"/>
    <cellStyle name="Normal 19 2 2 2 4 2 2 2" xfId="15964"/>
    <cellStyle name="Normal 19 2 2 2 4 2 2 2 2" xfId="32811"/>
    <cellStyle name="Normal 19 2 2 2 4 2 2 3" xfId="25244"/>
    <cellStyle name="Normal 19 2 2 2 4 2 3" xfId="12181"/>
    <cellStyle name="Normal 19 2 2 2 4 2 3 2" xfId="29030"/>
    <cellStyle name="Normal 19 2 2 2 4 2 4" xfId="21463"/>
    <cellStyle name="Normal 19 2 2 2 4 3" xfId="6021"/>
    <cellStyle name="Normal 19 2 2 2 4 3 2" xfId="14080"/>
    <cellStyle name="Normal 19 2 2 2 4 3 2 2" xfId="30927"/>
    <cellStyle name="Normal 19 2 2 2 4 3 3" xfId="23360"/>
    <cellStyle name="Normal 19 2 2 2 4 4" xfId="10246"/>
    <cellStyle name="Normal 19 2 2 2 4 4 2" xfId="27146"/>
    <cellStyle name="Normal 19 2 2 2 4 5" xfId="17172"/>
    <cellStyle name="Normal 19 2 2 2 4 6" xfId="19578"/>
    <cellStyle name="Normal 19 2 2 2 5" xfId="3210"/>
    <cellStyle name="Normal 19 2 2 2 5 2" xfId="6993"/>
    <cellStyle name="Normal 19 2 2 2 5 2 2" xfId="15052"/>
    <cellStyle name="Normal 19 2 2 2 5 2 2 2" xfId="31899"/>
    <cellStyle name="Normal 19 2 2 2 5 2 3" xfId="24332"/>
    <cellStyle name="Normal 19 2 2 2 5 3" xfId="11269"/>
    <cellStyle name="Normal 19 2 2 2 5 3 2" xfId="28118"/>
    <cellStyle name="Normal 19 2 2 2 5 4" xfId="20551"/>
    <cellStyle name="Normal 19 2 2 2 6" xfId="5109"/>
    <cellStyle name="Normal 19 2 2 2 6 2" xfId="13168"/>
    <cellStyle name="Normal 19 2 2 2 6 2 2" xfId="30015"/>
    <cellStyle name="Normal 19 2 2 2 6 3" xfId="22448"/>
    <cellStyle name="Normal 19 2 2 2 7" xfId="9253"/>
    <cellStyle name="Normal 19 2 2 2 7 2" xfId="26234"/>
    <cellStyle name="Normal 19 2 2 2 8" xfId="17165"/>
    <cellStyle name="Normal 19 2 2 2 9" xfId="18666"/>
    <cellStyle name="Normal 19 2 2 3" xfId="1242"/>
    <cellStyle name="Normal 19 2 2 3 2" xfId="1738"/>
    <cellStyle name="Normal 19 2 2 3 2 2" xfId="2737"/>
    <cellStyle name="Normal 19 2 2 3 2 2 2" xfId="4699"/>
    <cellStyle name="Normal 19 2 2 3 2 2 2 2" xfId="8482"/>
    <cellStyle name="Normal 19 2 2 3 2 2 2 2 2" xfId="16541"/>
    <cellStyle name="Normal 19 2 2 3 2 2 2 2 2 2" xfId="33388"/>
    <cellStyle name="Normal 19 2 2 3 2 2 2 2 3" xfId="25821"/>
    <cellStyle name="Normal 19 2 2 3 2 2 2 3" xfId="12758"/>
    <cellStyle name="Normal 19 2 2 3 2 2 2 3 2" xfId="29607"/>
    <cellStyle name="Normal 19 2 2 3 2 2 2 4" xfId="22040"/>
    <cellStyle name="Normal 19 2 2 3 2 2 3" xfId="6598"/>
    <cellStyle name="Normal 19 2 2 3 2 2 3 2" xfId="14657"/>
    <cellStyle name="Normal 19 2 2 3 2 2 3 2 2" xfId="31504"/>
    <cellStyle name="Normal 19 2 2 3 2 2 3 3" xfId="23937"/>
    <cellStyle name="Normal 19 2 2 3 2 2 4" xfId="10824"/>
    <cellStyle name="Normal 19 2 2 3 2 2 4 2" xfId="27723"/>
    <cellStyle name="Normal 19 2 2 3 2 2 5" xfId="17175"/>
    <cellStyle name="Normal 19 2 2 3 2 2 6" xfId="20155"/>
    <cellStyle name="Normal 19 2 2 3 2 3" xfId="3787"/>
    <cellStyle name="Normal 19 2 2 3 2 3 2" xfId="7570"/>
    <cellStyle name="Normal 19 2 2 3 2 3 2 2" xfId="15629"/>
    <cellStyle name="Normal 19 2 2 3 2 3 2 2 2" xfId="32476"/>
    <cellStyle name="Normal 19 2 2 3 2 3 2 3" xfId="24909"/>
    <cellStyle name="Normal 19 2 2 3 2 3 3" xfId="11846"/>
    <cellStyle name="Normal 19 2 2 3 2 3 3 2" xfId="28695"/>
    <cellStyle name="Normal 19 2 2 3 2 3 4" xfId="21128"/>
    <cellStyle name="Normal 19 2 2 3 2 4" xfId="5686"/>
    <cellStyle name="Normal 19 2 2 3 2 4 2" xfId="13745"/>
    <cellStyle name="Normal 19 2 2 3 2 4 2 2" xfId="30592"/>
    <cellStyle name="Normal 19 2 2 3 2 4 3" xfId="23025"/>
    <cellStyle name="Normal 19 2 2 3 2 5" xfId="9871"/>
    <cellStyle name="Normal 19 2 2 3 2 5 2" xfId="26811"/>
    <cellStyle name="Normal 19 2 2 3 2 6" xfId="17174"/>
    <cellStyle name="Normal 19 2 2 3 2 7" xfId="19243"/>
    <cellStyle name="Normal 19 2 2 3 3" xfId="2284"/>
    <cellStyle name="Normal 19 2 2 3 3 2" xfId="4248"/>
    <cellStyle name="Normal 19 2 2 3 3 2 2" xfId="8031"/>
    <cellStyle name="Normal 19 2 2 3 3 2 2 2" xfId="16090"/>
    <cellStyle name="Normal 19 2 2 3 3 2 2 2 2" xfId="32937"/>
    <cellStyle name="Normal 19 2 2 3 3 2 2 3" xfId="25370"/>
    <cellStyle name="Normal 19 2 2 3 3 2 3" xfId="12307"/>
    <cellStyle name="Normal 19 2 2 3 3 2 3 2" xfId="29156"/>
    <cellStyle name="Normal 19 2 2 3 3 2 4" xfId="21589"/>
    <cellStyle name="Normal 19 2 2 3 3 3" xfId="6147"/>
    <cellStyle name="Normal 19 2 2 3 3 3 2" xfId="14206"/>
    <cellStyle name="Normal 19 2 2 3 3 3 2 2" xfId="31053"/>
    <cellStyle name="Normal 19 2 2 3 3 3 3" xfId="23486"/>
    <cellStyle name="Normal 19 2 2 3 3 4" xfId="10372"/>
    <cellStyle name="Normal 19 2 2 3 3 4 2" xfId="27272"/>
    <cellStyle name="Normal 19 2 2 3 3 5" xfId="17176"/>
    <cellStyle name="Normal 19 2 2 3 3 6" xfId="19704"/>
    <cellStyle name="Normal 19 2 2 3 4" xfId="3336"/>
    <cellStyle name="Normal 19 2 2 3 4 2" xfId="7119"/>
    <cellStyle name="Normal 19 2 2 3 4 2 2" xfId="15178"/>
    <cellStyle name="Normal 19 2 2 3 4 2 2 2" xfId="32025"/>
    <cellStyle name="Normal 19 2 2 3 4 2 3" xfId="24458"/>
    <cellStyle name="Normal 19 2 2 3 4 3" xfId="11395"/>
    <cellStyle name="Normal 19 2 2 3 4 3 2" xfId="28244"/>
    <cellStyle name="Normal 19 2 2 3 4 4" xfId="20677"/>
    <cellStyle name="Normal 19 2 2 3 5" xfId="5235"/>
    <cellStyle name="Normal 19 2 2 3 5 2" xfId="13294"/>
    <cellStyle name="Normal 19 2 2 3 5 2 2" xfId="30141"/>
    <cellStyle name="Normal 19 2 2 3 5 3" xfId="22574"/>
    <cellStyle name="Normal 19 2 2 3 6" xfId="9396"/>
    <cellStyle name="Normal 19 2 2 3 6 2" xfId="26360"/>
    <cellStyle name="Normal 19 2 2 3 7" xfId="17173"/>
    <cellStyle name="Normal 19 2 2 3 8" xfId="18792"/>
    <cellStyle name="Normal 19 2 2 4" xfId="1520"/>
    <cellStyle name="Normal 19 2 2 4 2" xfId="2519"/>
    <cellStyle name="Normal 19 2 2 4 2 2" xfId="4481"/>
    <cellStyle name="Normal 19 2 2 4 2 2 2" xfId="8264"/>
    <cellStyle name="Normal 19 2 2 4 2 2 2 2" xfId="16323"/>
    <cellStyle name="Normal 19 2 2 4 2 2 2 2 2" xfId="33170"/>
    <cellStyle name="Normal 19 2 2 4 2 2 2 3" xfId="25603"/>
    <cellStyle name="Normal 19 2 2 4 2 2 3" xfId="12540"/>
    <cellStyle name="Normal 19 2 2 4 2 2 3 2" xfId="29389"/>
    <cellStyle name="Normal 19 2 2 4 2 2 4" xfId="21822"/>
    <cellStyle name="Normal 19 2 2 4 2 3" xfId="6380"/>
    <cellStyle name="Normal 19 2 2 4 2 3 2" xfId="14439"/>
    <cellStyle name="Normal 19 2 2 4 2 3 2 2" xfId="31286"/>
    <cellStyle name="Normal 19 2 2 4 2 3 3" xfId="23719"/>
    <cellStyle name="Normal 19 2 2 4 2 4" xfId="10606"/>
    <cellStyle name="Normal 19 2 2 4 2 4 2" xfId="27505"/>
    <cellStyle name="Normal 19 2 2 4 2 5" xfId="17178"/>
    <cellStyle name="Normal 19 2 2 4 2 6" xfId="19937"/>
    <cellStyle name="Normal 19 2 2 4 3" xfId="3569"/>
    <cellStyle name="Normal 19 2 2 4 3 2" xfId="7352"/>
    <cellStyle name="Normal 19 2 2 4 3 2 2" xfId="15411"/>
    <cellStyle name="Normal 19 2 2 4 3 2 2 2" xfId="32258"/>
    <cellStyle name="Normal 19 2 2 4 3 2 3" xfId="24691"/>
    <cellStyle name="Normal 19 2 2 4 3 3" xfId="11628"/>
    <cellStyle name="Normal 19 2 2 4 3 3 2" xfId="28477"/>
    <cellStyle name="Normal 19 2 2 4 3 4" xfId="20910"/>
    <cellStyle name="Normal 19 2 2 4 4" xfId="5468"/>
    <cellStyle name="Normal 19 2 2 4 4 2" xfId="13527"/>
    <cellStyle name="Normal 19 2 2 4 4 2 2" xfId="30374"/>
    <cellStyle name="Normal 19 2 2 4 4 3" xfId="22807"/>
    <cellStyle name="Normal 19 2 2 4 5" xfId="9653"/>
    <cellStyle name="Normal 19 2 2 4 5 2" xfId="26593"/>
    <cellStyle name="Normal 19 2 2 4 6" xfId="17177"/>
    <cellStyle name="Normal 19 2 2 4 7" xfId="19025"/>
    <cellStyle name="Normal 19 2 2 5" xfId="2049"/>
    <cellStyle name="Normal 19 2 2 5 2" xfId="4030"/>
    <cellStyle name="Normal 19 2 2 5 2 2" xfId="7813"/>
    <cellStyle name="Normal 19 2 2 5 2 2 2" xfId="15872"/>
    <cellStyle name="Normal 19 2 2 5 2 2 2 2" xfId="32719"/>
    <cellStyle name="Normal 19 2 2 5 2 2 3" xfId="25152"/>
    <cellStyle name="Normal 19 2 2 5 2 3" xfId="12089"/>
    <cellStyle name="Normal 19 2 2 5 2 3 2" xfId="28938"/>
    <cellStyle name="Normal 19 2 2 5 2 4" xfId="21371"/>
    <cellStyle name="Normal 19 2 2 5 3" xfId="5929"/>
    <cellStyle name="Normal 19 2 2 5 3 2" xfId="13988"/>
    <cellStyle name="Normal 19 2 2 5 3 2 2" xfId="30835"/>
    <cellStyle name="Normal 19 2 2 5 3 3" xfId="23268"/>
    <cellStyle name="Normal 19 2 2 5 4" xfId="10147"/>
    <cellStyle name="Normal 19 2 2 5 4 2" xfId="27054"/>
    <cellStyle name="Normal 19 2 2 5 5" xfId="17179"/>
    <cellStyle name="Normal 19 2 2 5 6" xfId="19486"/>
    <cellStyle name="Normal 19 2 2 6" xfId="3088"/>
    <cellStyle name="Normal 19 2 2 6 2" xfId="6901"/>
    <cellStyle name="Normal 19 2 2 6 2 2" xfId="14960"/>
    <cellStyle name="Normal 19 2 2 6 2 2 2" xfId="31807"/>
    <cellStyle name="Normal 19 2 2 6 2 3" xfId="24240"/>
    <cellStyle name="Normal 19 2 2 6 3" xfId="11151"/>
    <cellStyle name="Normal 19 2 2 6 3 2" xfId="28026"/>
    <cellStyle name="Normal 19 2 2 6 4" xfId="20459"/>
    <cellStyle name="Normal 19 2 2 7" xfId="5017"/>
    <cellStyle name="Normal 19 2 2 7 2" xfId="13076"/>
    <cellStyle name="Normal 19 2 2 7 2 2" xfId="29923"/>
    <cellStyle name="Normal 19 2 2 7 3" xfId="22356"/>
    <cellStyle name="Normal 19 2 2 8" xfId="9036"/>
    <cellStyle name="Normal 19 2 2 8 2" xfId="26142"/>
    <cellStyle name="Normal 19 2 2 9" xfId="17164"/>
    <cellStyle name="Normal 19 2 3" xfId="1037"/>
    <cellStyle name="Normal 19 2 3 2" xfId="1298"/>
    <cellStyle name="Normal 19 2 3 2 2" xfId="1794"/>
    <cellStyle name="Normal 19 2 3 2 2 2" xfId="2793"/>
    <cellStyle name="Normal 19 2 3 2 2 2 2" xfId="4755"/>
    <cellStyle name="Normal 19 2 3 2 2 2 2 2" xfId="8538"/>
    <cellStyle name="Normal 19 2 3 2 2 2 2 2 2" xfId="16597"/>
    <cellStyle name="Normal 19 2 3 2 2 2 2 2 2 2" xfId="33444"/>
    <cellStyle name="Normal 19 2 3 2 2 2 2 2 3" xfId="25877"/>
    <cellStyle name="Normal 19 2 3 2 2 2 2 3" xfId="12814"/>
    <cellStyle name="Normal 19 2 3 2 2 2 2 3 2" xfId="29663"/>
    <cellStyle name="Normal 19 2 3 2 2 2 2 4" xfId="22096"/>
    <cellStyle name="Normal 19 2 3 2 2 2 3" xfId="6654"/>
    <cellStyle name="Normal 19 2 3 2 2 2 3 2" xfId="14713"/>
    <cellStyle name="Normal 19 2 3 2 2 2 3 2 2" xfId="31560"/>
    <cellStyle name="Normal 19 2 3 2 2 2 3 3" xfId="23993"/>
    <cellStyle name="Normal 19 2 3 2 2 2 4" xfId="10880"/>
    <cellStyle name="Normal 19 2 3 2 2 2 4 2" xfId="27779"/>
    <cellStyle name="Normal 19 2 3 2 2 2 5" xfId="17183"/>
    <cellStyle name="Normal 19 2 3 2 2 2 6" xfId="20211"/>
    <cellStyle name="Normal 19 2 3 2 2 3" xfId="3843"/>
    <cellStyle name="Normal 19 2 3 2 2 3 2" xfId="7626"/>
    <cellStyle name="Normal 19 2 3 2 2 3 2 2" xfId="15685"/>
    <cellStyle name="Normal 19 2 3 2 2 3 2 2 2" xfId="32532"/>
    <cellStyle name="Normal 19 2 3 2 2 3 2 3" xfId="24965"/>
    <cellStyle name="Normal 19 2 3 2 2 3 3" xfId="11902"/>
    <cellStyle name="Normal 19 2 3 2 2 3 3 2" xfId="28751"/>
    <cellStyle name="Normal 19 2 3 2 2 3 4" xfId="21184"/>
    <cellStyle name="Normal 19 2 3 2 2 4" xfId="5742"/>
    <cellStyle name="Normal 19 2 3 2 2 4 2" xfId="13801"/>
    <cellStyle name="Normal 19 2 3 2 2 4 2 2" xfId="30648"/>
    <cellStyle name="Normal 19 2 3 2 2 4 3" xfId="23081"/>
    <cellStyle name="Normal 19 2 3 2 2 5" xfId="9927"/>
    <cellStyle name="Normal 19 2 3 2 2 5 2" xfId="26867"/>
    <cellStyle name="Normal 19 2 3 2 2 6" xfId="17182"/>
    <cellStyle name="Normal 19 2 3 2 2 7" xfId="19299"/>
    <cellStyle name="Normal 19 2 3 2 3" xfId="2340"/>
    <cellStyle name="Normal 19 2 3 2 3 2" xfId="4304"/>
    <cellStyle name="Normal 19 2 3 2 3 2 2" xfId="8087"/>
    <cellStyle name="Normal 19 2 3 2 3 2 2 2" xfId="16146"/>
    <cellStyle name="Normal 19 2 3 2 3 2 2 2 2" xfId="32993"/>
    <cellStyle name="Normal 19 2 3 2 3 2 2 3" xfId="25426"/>
    <cellStyle name="Normal 19 2 3 2 3 2 3" xfId="12363"/>
    <cellStyle name="Normal 19 2 3 2 3 2 3 2" xfId="29212"/>
    <cellStyle name="Normal 19 2 3 2 3 2 4" xfId="21645"/>
    <cellStyle name="Normal 19 2 3 2 3 3" xfId="6203"/>
    <cellStyle name="Normal 19 2 3 2 3 3 2" xfId="14262"/>
    <cellStyle name="Normal 19 2 3 2 3 3 2 2" xfId="31109"/>
    <cellStyle name="Normal 19 2 3 2 3 3 3" xfId="23542"/>
    <cellStyle name="Normal 19 2 3 2 3 4" xfId="10428"/>
    <cellStyle name="Normal 19 2 3 2 3 4 2" xfId="27328"/>
    <cellStyle name="Normal 19 2 3 2 3 5" xfId="17184"/>
    <cellStyle name="Normal 19 2 3 2 3 6" xfId="19760"/>
    <cellStyle name="Normal 19 2 3 2 4" xfId="3392"/>
    <cellStyle name="Normal 19 2 3 2 4 2" xfId="7175"/>
    <cellStyle name="Normal 19 2 3 2 4 2 2" xfId="15234"/>
    <cellStyle name="Normal 19 2 3 2 4 2 2 2" xfId="32081"/>
    <cellStyle name="Normal 19 2 3 2 4 2 3" xfId="24514"/>
    <cellStyle name="Normal 19 2 3 2 4 3" xfId="11451"/>
    <cellStyle name="Normal 19 2 3 2 4 3 2" xfId="28300"/>
    <cellStyle name="Normal 19 2 3 2 4 4" xfId="20733"/>
    <cellStyle name="Normal 19 2 3 2 5" xfId="5291"/>
    <cellStyle name="Normal 19 2 3 2 5 2" xfId="13350"/>
    <cellStyle name="Normal 19 2 3 2 5 2 2" xfId="30197"/>
    <cellStyle name="Normal 19 2 3 2 5 3" xfId="22630"/>
    <cellStyle name="Normal 19 2 3 2 6" xfId="9452"/>
    <cellStyle name="Normal 19 2 3 2 6 2" xfId="26416"/>
    <cellStyle name="Normal 19 2 3 2 7" xfId="17181"/>
    <cellStyle name="Normal 19 2 3 2 8" xfId="18848"/>
    <cellStyle name="Normal 19 2 3 3" xfId="1576"/>
    <cellStyle name="Normal 19 2 3 3 2" xfId="2575"/>
    <cellStyle name="Normal 19 2 3 3 2 2" xfId="4537"/>
    <cellStyle name="Normal 19 2 3 3 2 2 2" xfId="8320"/>
    <cellStyle name="Normal 19 2 3 3 2 2 2 2" xfId="16379"/>
    <cellStyle name="Normal 19 2 3 3 2 2 2 2 2" xfId="33226"/>
    <cellStyle name="Normal 19 2 3 3 2 2 2 3" xfId="25659"/>
    <cellStyle name="Normal 19 2 3 3 2 2 3" xfId="12596"/>
    <cellStyle name="Normal 19 2 3 3 2 2 3 2" xfId="29445"/>
    <cellStyle name="Normal 19 2 3 3 2 2 4" xfId="21878"/>
    <cellStyle name="Normal 19 2 3 3 2 3" xfId="6436"/>
    <cellStyle name="Normal 19 2 3 3 2 3 2" xfId="14495"/>
    <cellStyle name="Normal 19 2 3 3 2 3 2 2" xfId="31342"/>
    <cellStyle name="Normal 19 2 3 3 2 3 3" xfId="23775"/>
    <cellStyle name="Normal 19 2 3 3 2 4" xfId="10662"/>
    <cellStyle name="Normal 19 2 3 3 2 4 2" xfId="27561"/>
    <cellStyle name="Normal 19 2 3 3 2 5" xfId="17186"/>
    <cellStyle name="Normal 19 2 3 3 2 6" xfId="19993"/>
    <cellStyle name="Normal 19 2 3 3 3" xfId="3625"/>
    <cellStyle name="Normal 19 2 3 3 3 2" xfId="7408"/>
    <cellStyle name="Normal 19 2 3 3 3 2 2" xfId="15467"/>
    <cellStyle name="Normal 19 2 3 3 3 2 2 2" xfId="32314"/>
    <cellStyle name="Normal 19 2 3 3 3 2 3" xfId="24747"/>
    <cellStyle name="Normal 19 2 3 3 3 3" xfId="11684"/>
    <cellStyle name="Normal 19 2 3 3 3 3 2" xfId="28533"/>
    <cellStyle name="Normal 19 2 3 3 3 4" xfId="20966"/>
    <cellStyle name="Normal 19 2 3 3 4" xfId="5524"/>
    <cellStyle name="Normal 19 2 3 3 4 2" xfId="13583"/>
    <cellStyle name="Normal 19 2 3 3 4 2 2" xfId="30430"/>
    <cellStyle name="Normal 19 2 3 3 4 3" xfId="22863"/>
    <cellStyle name="Normal 19 2 3 3 5" xfId="9709"/>
    <cellStyle name="Normal 19 2 3 3 5 2" xfId="26649"/>
    <cellStyle name="Normal 19 2 3 3 6" xfId="17185"/>
    <cellStyle name="Normal 19 2 3 3 7" xfId="19081"/>
    <cellStyle name="Normal 19 2 3 4" xfId="2122"/>
    <cellStyle name="Normal 19 2 3 4 2" xfId="4086"/>
    <cellStyle name="Normal 19 2 3 4 2 2" xfId="7869"/>
    <cellStyle name="Normal 19 2 3 4 2 2 2" xfId="15928"/>
    <cellStyle name="Normal 19 2 3 4 2 2 2 2" xfId="32775"/>
    <cellStyle name="Normal 19 2 3 4 2 2 3" xfId="25208"/>
    <cellStyle name="Normal 19 2 3 4 2 3" xfId="12145"/>
    <cellStyle name="Normal 19 2 3 4 2 3 2" xfId="28994"/>
    <cellStyle name="Normal 19 2 3 4 2 4" xfId="21427"/>
    <cellStyle name="Normal 19 2 3 4 3" xfId="5985"/>
    <cellStyle name="Normal 19 2 3 4 3 2" xfId="14044"/>
    <cellStyle name="Normal 19 2 3 4 3 2 2" xfId="30891"/>
    <cellStyle name="Normal 19 2 3 4 3 3" xfId="23324"/>
    <cellStyle name="Normal 19 2 3 4 4" xfId="10210"/>
    <cellStyle name="Normal 19 2 3 4 4 2" xfId="27110"/>
    <cellStyle name="Normal 19 2 3 4 5" xfId="17187"/>
    <cellStyle name="Normal 19 2 3 4 6" xfId="19542"/>
    <cellStyle name="Normal 19 2 3 5" xfId="3174"/>
    <cellStyle name="Normal 19 2 3 5 2" xfId="6957"/>
    <cellStyle name="Normal 19 2 3 5 2 2" xfId="15016"/>
    <cellStyle name="Normal 19 2 3 5 2 2 2" xfId="31863"/>
    <cellStyle name="Normal 19 2 3 5 2 3" xfId="24296"/>
    <cellStyle name="Normal 19 2 3 5 3" xfId="11233"/>
    <cellStyle name="Normal 19 2 3 5 3 2" xfId="28082"/>
    <cellStyle name="Normal 19 2 3 5 4" xfId="20515"/>
    <cellStyle name="Normal 19 2 3 6" xfId="5073"/>
    <cellStyle name="Normal 19 2 3 6 2" xfId="13132"/>
    <cellStyle name="Normal 19 2 3 6 2 2" xfId="29979"/>
    <cellStyle name="Normal 19 2 3 6 3" xfId="22412"/>
    <cellStyle name="Normal 19 2 3 7" xfId="9217"/>
    <cellStyle name="Normal 19 2 3 7 2" xfId="26198"/>
    <cellStyle name="Normal 19 2 3 8" xfId="17180"/>
    <cellStyle name="Normal 19 2 3 9" xfId="18630"/>
    <cellStyle name="Normal 19 2 4" xfId="1206"/>
    <cellStyle name="Normal 19 2 4 2" xfId="1702"/>
    <cellStyle name="Normal 19 2 4 2 2" xfId="2701"/>
    <cellStyle name="Normal 19 2 4 2 2 2" xfId="4663"/>
    <cellStyle name="Normal 19 2 4 2 2 2 2" xfId="8446"/>
    <cellStyle name="Normal 19 2 4 2 2 2 2 2" xfId="16505"/>
    <cellStyle name="Normal 19 2 4 2 2 2 2 2 2" xfId="33352"/>
    <cellStyle name="Normal 19 2 4 2 2 2 2 3" xfId="25785"/>
    <cellStyle name="Normal 19 2 4 2 2 2 3" xfId="12722"/>
    <cellStyle name="Normal 19 2 4 2 2 2 3 2" xfId="29571"/>
    <cellStyle name="Normal 19 2 4 2 2 2 4" xfId="22004"/>
    <cellStyle name="Normal 19 2 4 2 2 3" xfId="6562"/>
    <cellStyle name="Normal 19 2 4 2 2 3 2" xfId="14621"/>
    <cellStyle name="Normal 19 2 4 2 2 3 2 2" xfId="31468"/>
    <cellStyle name="Normal 19 2 4 2 2 3 3" xfId="23901"/>
    <cellStyle name="Normal 19 2 4 2 2 4" xfId="10788"/>
    <cellStyle name="Normal 19 2 4 2 2 4 2" xfId="27687"/>
    <cellStyle name="Normal 19 2 4 2 2 5" xfId="17190"/>
    <cellStyle name="Normal 19 2 4 2 2 6" xfId="20119"/>
    <cellStyle name="Normal 19 2 4 2 3" xfId="3751"/>
    <cellStyle name="Normal 19 2 4 2 3 2" xfId="7534"/>
    <cellStyle name="Normal 19 2 4 2 3 2 2" xfId="15593"/>
    <cellStyle name="Normal 19 2 4 2 3 2 2 2" xfId="32440"/>
    <cellStyle name="Normal 19 2 4 2 3 2 3" xfId="24873"/>
    <cellStyle name="Normal 19 2 4 2 3 3" xfId="11810"/>
    <cellStyle name="Normal 19 2 4 2 3 3 2" xfId="28659"/>
    <cellStyle name="Normal 19 2 4 2 3 4" xfId="21092"/>
    <cellStyle name="Normal 19 2 4 2 4" xfId="5650"/>
    <cellStyle name="Normal 19 2 4 2 4 2" xfId="13709"/>
    <cellStyle name="Normal 19 2 4 2 4 2 2" xfId="30556"/>
    <cellStyle name="Normal 19 2 4 2 4 3" xfId="22989"/>
    <cellStyle name="Normal 19 2 4 2 5" xfId="9835"/>
    <cellStyle name="Normal 19 2 4 2 5 2" xfId="26775"/>
    <cellStyle name="Normal 19 2 4 2 6" xfId="17189"/>
    <cellStyle name="Normal 19 2 4 2 7" xfId="19207"/>
    <cellStyle name="Normal 19 2 4 3" xfId="2248"/>
    <cellStyle name="Normal 19 2 4 3 2" xfId="4212"/>
    <cellStyle name="Normal 19 2 4 3 2 2" xfId="7995"/>
    <cellStyle name="Normal 19 2 4 3 2 2 2" xfId="16054"/>
    <cellStyle name="Normal 19 2 4 3 2 2 2 2" xfId="32901"/>
    <cellStyle name="Normal 19 2 4 3 2 2 3" xfId="25334"/>
    <cellStyle name="Normal 19 2 4 3 2 3" xfId="12271"/>
    <cellStyle name="Normal 19 2 4 3 2 3 2" xfId="29120"/>
    <cellStyle name="Normal 19 2 4 3 2 4" xfId="21553"/>
    <cellStyle name="Normal 19 2 4 3 3" xfId="6111"/>
    <cellStyle name="Normal 19 2 4 3 3 2" xfId="14170"/>
    <cellStyle name="Normal 19 2 4 3 3 2 2" xfId="31017"/>
    <cellStyle name="Normal 19 2 4 3 3 3" xfId="23450"/>
    <cellStyle name="Normal 19 2 4 3 4" xfId="10336"/>
    <cellStyle name="Normal 19 2 4 3 4 2" xfId="27236"/>
    <cellStyle name="Normal 19 2 4 3 5" xfId="17191"/>
    <cellStyle name="Normal 19 2 4 3 6" xfId="19668"/>
    <cellStyle name="Normal 19 2 4 4" xfId="3300"/>
    <cellStyle name="Normal 19 2 4 4 2" xfId="7083"/>
    <cellStyle name="Normal 19 2 4 4 2 2" xfId="15142"/>
    <cellStyle name="Normal 19 2 4 4 2 2 2" xfId="31989"/>
    <cellStyle name="Normal 19 2 4 4 2 3" xfId="24422"/>
    <cellStyle name="Normal 19 2 4 4 3" xfId="11359"/>
    <cellStyle name="Normal 19 2 4 4 3 2" xfId="28208"/>
    <cellStyle name="Normal 19 2 4 4 4" xfId="20641"/>
    <cellStyle name="Normal 19 2 4 5" xfId="5199"/>
    <cellStyle name="Normal 19 2 4 5 2" xfId="13258"/>
    <cellStyle name="Normal 19 2 4 5 2 2" xfId="30105"/>
    <cellStyle name="Normal 19 2 4 5 3" xfId="22538"/>
    <cellStyle name="Normal 19 2 4 6" xfId="9360"/>
    <cellStyle name="Normal 19 2 4 6 2" xfId="26324"/>
    <cellStyle name="Normal 19 2 4 7" xfId="17188"/>
    <cellStyle name="Normal 19 2 4 8" xfId="18756"/>
    <cellStyle name="Normal 19 2 5" xfId="1484"/>
    <cellStyle name="Normal 19 2 5 2" xfId="2483"/>
    <cellStyle name="Normal 19 2 5 2 2" xfId="4445"/>
    <cellStyle name="Normal 19 2 5 2 2 2" xfId="8228"/>
    <cellStyle name="Normal 19 2 5 2 2 2 2" xfId="16287"/>
    <cellStyle name="Normal 19 2 5 2 2 2 2 2" xfId="33134"/>
    <cellStyle name="Normal 19 2 5 2 2 2 3" xfId="25567"/>
    <cellStyle name="Normal 19 2 5 2 2 3" xfId="12504"/>
    <cellStyle name="Normal 19 2 5 2 2 3 2" xfId="29353"/>
    <cellStyle name="Normal 19 2 5 2 2 4" xfId="21786"/>
    <cellStyle name="Normal 19 2 5 2 3" xfId="6344"/>
    <cellStyle name="Normal 19 2 5 2 3 2" xfId="14403"/>
    <cellStyle name="Normal 19 2 5 2 3 2 2" xfId="31250"/>
    <cellStyle name="Normal 19 2 5 2 3 3" xfId="23683"/>
    <cellStyle name="Normal 19 2 5 2 4" xfId="10570"/>
    <cellStyle name="Normal 19 2 5 2 4 2" xfId="27469"/>
    <cellStyle name="Normal 19 2 5 2 5" xfId="17193"/>
    <cellStyle name="Normal 19 2 5 2 6" xfId="19901"/>
    <cellStyle name="Normal 19 2 5 3" xfId="3533"/>
    <cellStyle name="Normal 19 2 5 3 2" xfId="7316"/>
    <cellStyle name="Normal 19 2 5 3 2 2" xfId="15375"/>
    <cellStyle name="Normal 19 2 5 3 2 2 2" xfId="32222"/>
    <cellStyle name="Normal 19 2 5 3 2 3" xfId="24655"/>
    <cellStyle name="Normal 19 2 5 3 3" xfId="11592"/>
    <cellStyle name="Normal 19 2 5 3 3 2" xfId="28441"/>
    <cellStyle name="Normal 19 2 5 3 4" xfId="20874"/>
    <cellStyle name="Normal 19 2 5 4" xfId="5432"/>
    <cellStyle name="Normal 19 2 5 4 2" xfId="13491"/>
    <cellStyle name="Normal 19 2 5 4 2 2" xfId="30338"/>
    <cellStyle name="Normal 19 2 5 4 3" xfId="22771"/>
    <cellStyle name="Normal 19 2 5 5" xfId="9617"/>
    <cellStyle name="Normal 19 2 5 5 2" xfId="26557"/>
    <cellStyle name="Normal 19 2 5 6" xfId="17192"/>
    <cellStyle name="Normal 19 2 5 7" xfId="18989"/>
    <cellStyle name="Normal 19 2 6" xfId="2009"/>
    <cellStyle name="Normal 19 2 6 2" xfId="3994"/>
    <cellStyle name="Normal 19 2 6 2 2" xfId="7777"/>
    <cellStyle name="Normal 19 2 6 2 2 2" xfId="15836"/>
    <cellStyle name="Normal 19 2 6 2 2 2 2" xfId="32683"/>
    <cellStyle name="Normal 19 2 6 2 2 3" xfId="25116"/>
    <cellStyle name="Normal 19 2 6 2 3" xfId="12053"/>
    <cellStyle name="Normal 19 2 6 2 3 2" xfId="28902"/>
    <cellStyle name="Normal 19 2 6 2 4" xfId="21335"/>
    <cellStyle name="Normal 19 2 6 3" xfId="5893"/>
    <cellStyle name="Normal 19 2 6 3 2" xfId="13952"/>
    <cellStyle name="Normal 19 2 6 3 2 2" xfId="30799"/>
    <cellStyle name="Normal 19 2 6 3 3" xfId="23232"/>
    <cellStyle name="Normal 19 2 6 4" xfId="10108"/>
    <cellStyle name="Normal 19 2 6 4 2" xfId="27018"/>
    <cellStyle name="Normal 19 2 6 5" xfId="17194"/>
    <cellStyle name="Normal 19 2 6 6" xfId="19450"/>
    <cellStyle name="Normal 19 2 7" xfId="3052"/>
    <cellStyle name="Normal 19 2 7 2" xfId="6865"/>
    <cellStyle name="Normal 19 2 7 2 2" xfId="14924"/>
    <cellStyle name="Normal 19 2 7 2 2 2" xfId="31771"/>
    <cellStyle name="Normal 19 2 7 2 3" xfId="24204"/>
    <cellStyle name="Normal 19 2 7 3" xfId="11115"/>
    <cellStyle name="Normal 19 2 7 3 2" xfId="27990"/>
    <cellStyle name="Normal 19 2 7 4" xfId="20423"/>
    <cellStyle name="Normal 19 2 8" xfId="4981"/>
    <cellStyle name="Normal 19 2 8 2" xfId="13040"/>
    <cellStyle name="Normal 19 2 8 2 2" xfId="29887"/>
    <cellStyle name="Normal 19 2 8 3" xfId="22320"/>
    <cellStyle name="Normal 19 2 9" xfId="8964"/>
    <cellStyle name="Normal 19 2 9 2" xfId="26106"/>
    <cellStyle name="Normal 19 3" xfId="721"/>
    <cellStyle name="Normal 19 3 10" xfId="18560"/>
    <cellStyle name="Normal 19 3 11" xfId="34067"/>
    <cellStyle name="Normal 19 3 2" xfId="1060"/>
    <cellStyle name="Normal 19 3 2 2" xfId="1321"/>
    <cellStyle name="Normal 19 3 2 2 2" xfId="1817"/>
    <cellStyle name="Normal 19 3 2 2 2 2" xfId="2816"/>
    <cellStyle name="Normal 19 3 2 2 2 2 2" xfId="4778"/>
    <cellStyle name="Normal 19 3 2 2 2 2 2 2" xfId="8561"/>
    <cellStyle name="Normal 19 3 2 2 2 2 2 2 2" xfId="16620"/>
    <cellStyle name="Normal 19 3 2 2 2 2 2 2 2 2" xfId="33467"/>
    <cellStyle name="Normal 19 3 2 2 2 2 2 2 3" xfId="25900"/>
    <cellStyle name="Normal 19 3 2 2 2 2 2 3" xfId="12837"/>
    <cellStyle name="Normal 19 3 2 2 2 2 2 3 2" xfId="29686"/>
    <cellStyle name="Normal 19 3 2 2 2 2 2 4" xfId="22119"/>
    <cellStyle name="Normal 19 3 2 2 2 2 3" xfId="6677"/>
    <cellStyle name="Normal 19 3 2 2 2 2 3 2" xfId="14736"/>
    <cellStyle name="Normal 19 3 2 2 2 2 3 2 2" xfId="31583"/>
    <cellStyle name="Normal 19 3 2 2 2 2 3 3" xfId="24016"/>
    <cellStyle name="Normal 19 3 2 2 2 2 4" xfId="10903"/>
    <cellStyle name="Normal 19 3 2 2 2 2 4 2" xfId="27802"/>
    <cellStyle name="Normal 19 3 2 2 2 2 5" xfId="17199"/>
    <cellStyle name="Normal 19 3 2 2 2 2 6" xfId="20234"/>
    <cellStyle name="Normal 19 3 2 2 2 3" xfId="3866"/>
    <cellStyle name="Normal 19 3 2 2 2 3 2" xfId="7649"/>
    <cellStyle name="Normal 19 3 2 2 2 3 2 2" xfId="15708"/>
    <cellStyle name="Normal 19 3 2 2 2 3 2 2 2" xfId="32555"/>
    <cellStyle name="Normal 19 3 2 2 2 3 2 3" xfId="24988"/>
    <cellStyle name="Normal 19 3 2 2 2 3 3" xfId="11925"/>
    <cellStyle name="Normal 19 3 2 2 2 3 3 2" xfId="28774"/>
    <cellStyle name="Normal 19 3 2 2 2 3 4" xfId="21207"/>
    <cellStyle name="Normal 19 3 2 2 2 4" xfId="5765"/>
    <cellStyle name="Normal 19 3 2 2 2 4 2" xfId="13824"/>
    <cellStyle name="Normal 19 3 2 2 2 4 2 2" xfId="30671"/>
    <cellStyle name="Normal 19 3 2 2 2 4 3" xfId="23104"/>
    <cellStyle name="Normal 19 3 2 2 2 5" xfId="9950"/>
    <cellStyle name="Normal 19 3 2 2 2 5 2" xfId="26890"/>
    <cellStyle name="Normal 19 3 2 2 2 6" xfId="17198"/>
    <cellStyle name="Normal 19 3 2 2 2 7" xfId="19322"/>
    <cellStyle name="Normal 19 3 2 2 3" xfId="2363"/>
    <cellStyle name="Normal 19 3 2 2 3 2" xfId="4327"/>
    <cellStyle name="Normal 19 3 2 2 3 2 2" xfId="8110"/>
    <cellStyle name="Normal 19 3 2 2 3 2 2 2" xfId="16169"/>
    <cellStyle name="Normal 19 3 2 2 3 2 2 2 2" xfId="33016"/>
    <cellStyle name="Normal 19 3 2 2 3 2 2 3" xfId="25449"/>
    <cellStyle name="Normal 19 3 2 2 3 2 3" xfId="12386"/>
    <cellStyle name="Normal 19 3 2 2 3 2 3 2" xfId="29235"/>
    <cellStyle name="Normal 19 3 2 2 3 2 4" xfId="21668"/>
    <cellStyle name="Normal 19 3 2 2 3 3" xfId="6226"/>
    <cellStyle name="Normal 19 3 2 2 3 3 2" xfId="14285"/>
    <cellStyle name="Normal 19 3 2 2 3 3 2 2" xfId="31132"/>
    <cellStyle name="Normal 19 3 2 2 3 3 3" xfId="23565"/>
    <cellStyle name="Normal 19 3 2 2 3 4" xfId="10451"/>
    <cellStyle name="Normal 19 3 2 2 3 4 2" xfId="27351"/>
    <cellStyle name="Normal 19 3 2 2 3 5" xfId="17200"/>
    <cellStyle name="Normal 19 3 2 2 3 6" xfId="19783"/>
    <cellStyle name="Normal 19 3 2 2 4" xfId="3415"/>
    <cellStyle name="Normal 19 3 2 2 4 2" xfId="7198"/>
    <cellStyle name="Normal 19 3 2 2 4 2 2" xfId="15257"/>
    <cellStyle name="Normal 19 3 2 2 4 2 2 2" xfId="32104"/>
    <cellStyle name="Normal 19 3 2 2 4 2 3" xfId="24537"/>
    <cellStyle name="Normal 19 3 2 2 4 3" xfId="11474"/>
    <cellStyle name="Normal 19 3 2 2 4 3 2" xfId="28323"/>
    <cellStyle name="Normal 19 3 2 2 4 4" xfId="20756"/>
    <cellStyle name="Normal 19 3 2 2 5" xfId="5314"/>
    <cellStyle name="Normal 19 3 2 2 5 2" xfId="13373"/>
    <cellStyle name="Normal 19 3 2 2 5 2 2" xfId="30220"/>
    <cellStyle name="Normal 19 3 2 2 5 3" xfId="22653"/>
    <cellStyle name="Normal 19 3 2 2 6" xfId="9475"/>
    <cellStyle name="Normal 19 3 2 2 6 2" xfId="26439"/>
    <cellStyle name="Normal 19 3 2 2 7" xfId="17197"/>
    <cellStyle name="Normal 19 3 2 2 8" xfId="18871"/>
    <cellStyle name="Normal 19 3 2 3" xfId="1599"/>
    <cellStyle name="Normal 19 3 2 3 2" xfId="2598"/>
    <cellStyle name="Normal 19 3 2 3 2 2" xfId="4560"/>
    <cellStyle name="Normal 19 3 2 3 2 2 2" xfId="8343"/>
    <cellStyle name="Normal 19 3 2 3 2 2 2 2" xfId="16402"/>
    <cellStyle name="Normal 19 3 2 3 2 2 2 2 2" xfId="33249"/>
    <cellStyle name="Normal 19 3 2 3 2 2 2 3" xfId="25682"/>
    <cellStyle name="Normal 19 3 2 3 2 2 3" xfId="12619"/>
    <cellStyle name="Normal 19 3 2 3 2 2 3 2" xfId="29468"/>
    <cellStyle name="Normal 19 3 2 3 2 2 4" xfId="21901"/>
    <cellStyle name="Normal 19 3 2 3 2 3" xfId="6459"/>
    <cellStyle name="Normal 19 3 2 3 2 3 2" xfId="14518"/>
    <cellStyle name="Normal 19 3 2 3 2 3 2 2" xfId="31365"/>
    <cellStyle name="Normal 19 3 2 3 2 3 3" xfId="23798"/>
    <cellStyle name="Normal 19 3 2 3 2 4" xfId="10685"/>
    <cellStyle name="Normal 19 3 2 3 2 4 2" xfId="27584"/>
    <cellStyle name="Normal 19 3 2 3 2 5" xfId="17202"/>
    <cellStyle name="Normal 19 3 2 3 2 6" xfId="20016"/>
    <cellStyle name="Normal 19 3 2 3 3" xfId="3648"/>
    <cellStyle name="Normal 19 3 2 3 3 2" xfId="7431"/>
    <cellStyle name="Normal 19 3 2 3 3 2 2" xfId="15490"/>
    <cellStyle name="Normal 19 3 2 3 3 2 2 2" xfId="32337"/>
    <cellStyle name="Normal 19 3 2 3 3 2 3" xfId="24770"/>
    <cellStyle name="Normal 19 3 2 3 3 3" xfId="11707"/>
    <cellStyle name="Normal 19 3 2 3 3 3 2" xfId="28556"/>
    <cellStyle name="Normal 19 3 2 3 3 4" xfId="20989"/>
    <cellStyle name="Normal 19 3 2 3 4" xfId="5547"/>
    <cellStyle name="Normal 19 3 2 3 4 2" xfId="13606"/>
    <cellStyle name="Normal 19 3 2 3 4 2 2" xfId="30453"/>
    <cellStyle name="Normal 19 3 2 3 4 3" xfId="22886"/>
    <cellStyle name="Normal 19 3 2 3 5" xfId="9732"/>
    <cellStyle name="Normal 19 3 2 3 5 2" xfId="26672"/>
    <cellStyle name="Normal 19 3 2 3 6" xfId="17201"/>
    <cellStyle name="Normal 19 3 2 3 7" xfId="19104"/>
    <cellStyle name="Normal 19 3 2 4" xfId="2145"/>
    <cellStyle name="Normal 19 3 2 4 2" xfId="4109"/>
    <cellStyle name="Normal 19 3 2 4 2 2" xfId="7892"/>
    <cellStyle name="Normal 19 3 2 4 2 2 2" xfId="15951"/>
    <cellStyle name="Normal 19 3 2 4 2 2 2 2" xfId="32798"/>
    <cellStyle name="Normal 19 3 2 4 2 2 3" xfId="25231"/>
    <cellStyle name="Normal 19 3 2 4 2 3" xfId="12168"/>
    <cellStyle name="Normal 19 3 2 4 2 3 2" xfId="29017"/>
    <cellStyle name="Normal 19 3 2 4 2 4" xfId="21450"/>
    <cellStyle name="Normal 19 3 2 4 3" xfId="6008"/>
    <cellStyle name="Normal 19 3 2 4 3 2" xfId="14067"/>
    <cellStyle name="Normal 19 3 2 4 3 2 2" xfId="30914"/>
    <cellStyle name="Normal 19 3 2 4 3 3" xfId="23347"/>
    <cellStyle name="Normal 19 3 2 4 4" xfId="10233"/>
    <cellStyle name="Normal 19 3 2 4 4 2" xfId="27133"/>
    <cellStyle name="Normal 19 3 2 4 5" xfId="17203"/>
    <cellStyle name="Normal 19 3 2 4 6" xfId="19565"/>
    <cellStyle name="Normal 19 3 2 5" xfId="3197"/>
    <cellStyle name="Normal 19 3 2 5 2" xfId="6980"/>
    <cellStyle name="Normal 19 3 2 5 2 2" xfId="15039"/>
    <cellStyle name="Normal 19 3 2 5 2 2 2" xfId="31886"/>
    <cellStyle name="Normal 19 3 2 5 2 3" xfId="24319"/>
    <cellStyle name="Normal 19 3 2 5 3" xfId="11256"/>
    <cellStyle name="Normal 19 3 2 5 3 2" xfId="28105"/>
    <cellStyle name="Normal 19 3 2 5 4" xfId="20538"/>
    <cellStyle name="Normal 19 3 2 6" xfId="5096"/>
    <cellStyle name="Normal 19 3 2 6 2" xfId="13155"/>
    <cellStyle name="Normal 19 3 2 6 2 2" xfId="30002"/>
    <cellStyle name="Normal 19 3 2 6 3" xfId="22435"/>
    <cellStyle name="Normal 19 3 2 7" xfId="9240"/>
    <cellStyle name="Normal 19 3 2 7 2" xfId="26221"/>
    <cellStyle name="Normal 19 3 2 8" xfId="17196"/>
    <cellStyle name="Normal 19 3 2 9" xfId="18653"/>
    <cellStyle name="Normal 19 3 3" xfId="1229"/>
    <cellStyle name="Normal 19 3 3 2" xfId="1725"/>
    <cellStyle name="Normal 19 3 3 2 2" xfId="2724"/>
    <cellStyle name="Normal 19 3 3 2 2 2" xfId="4686"/>
    <cellStyle name="Normal 19 3 3 2 2 2 2" xfId="8469"/>
    <cellStyle name="Normal 19 3 3 2 2 2 2 2" xfId="16528"/>
    <cellStyle name="Normal 19 3 3 2 2 2 2 2 2" xfId="33375"/>
    <cellStyle name="Normal 19 3 3 2 2 2 2 3" xfId="25808"/>
    <cellStyle name="Normal 19 3 3 2 2 2 3" xfId="12745"/>
    <cellStyle name="Normal 19 3 3 2 2 2 3 2" xfId="29594"/>
    <cellStyle name="Normal 19 3 3 2 2 2 4" xfId="22027"/>
    <cellStyle name="Normal 19 3 3 2 2 3" xfId="6585"/>
    <cellStyle name="Normal 19 3 3 2 2 3 2" xfId="14644"/>
    <cellStyle name="Normal 19 3 3 2 2 3 2 2" xfId="31491"/>
    <cellStyle name="Normal 19 3 3 2 2 3 3" xfId="23924"/>
    <cellStyle name="Normal 19 3 3 2 2 4" xfId="10811"/>
    <cellStyle name="Normal 19 3 3 2 2 4 2" xfId="27710"/>
    <cellStyle name="Normal 19 3 3 2 2 5" xfId="17206"/>
    <cellStyle name="Normal 19 3 3 2 2 6" xfId="20142"/>
    <cellStyle name="Normal 19 3 3 2 3" xfId="3774"/>
    <cellStyle name="Normal 19 3 3 2 3 2" xfId="7557"/>
    <cellStyle name="Normal 19 3 3 2 3 2 2" xfId="15616"/>
    <cellStyle name="Normal 19 3 3 2 3 2 2 2" xfId="32463"/>
    <cellStyle name="Normal 19 3 3 2 3 2 3" xfId="24896"/>
    <cellStyle name="Normal 19 3 3 2 3 3" xfId="11833"/>
    <cellStyle name="Normal 19 3 3 2 3 3 2" xfId="28682"/>
    <cellStyle name="Normal 19 3 3 2 3 4" xfId="21115"/>
    <cellStyle name="Normal 19 3 3 2 4" xfId="5673"/>
    <cellStyle name="Normal 19 3 3 2 4 2" xfId="13732"/>
    <cellStyle name="Normal 19 3 3 2 4 2 2" xfId="30579"/>
    <cellStyle name="Normal 19 3 3 2 4 3" xfId="23012"/>
    <cellStyle name="Normal 19 3 3 2 5" xfId="9858"/>
    <cellStyle name="Normal 19 3 3 2 5 2" xfId="26798"/>
    <cellStyle name="Normal 19 3 3 2 6" xfId="17205"/>
    <cellStyle name="Normal 19 3 3 2 7" xfId="19230"/>
    <cellStyle name="Normal 19 3 3 3" xfId="2271"/>
    <cellStyle name="Normal 19 3 3 3 2" xfId="4235"/>
    <cellStyle name="Normal 19 3 3 3 2 2" xfId="8018"/>
    <cellStyle name="Normal 19 3 3 3 2 2 2" xfId="16077"/>
    <cellStyle name="Normal 19 3 3 3 2 2 2 2" xfId="32924"/>
    <cellStyle name="Normal 19 3 3 3 2 2 3" xfId="25357"/>
    <cellStyle name="Normal 19 3 3 3 2 3" xfId="12294"/>
    <cellStyle name="Normal 19 3 3 3 2 3 2" xfId="29143"/>
    <cellStyle name="Normal 19 3 3 3 2 4" xfId="21576"/>
    <cellStyle name="Normal 19 3 3 3 3" xfId="6134"/>
    <cellStyle name="Normal 19 3 3 3 3 2" xfId="14193"/>
    <cellStyle name="Normal 19 3 3 3 3 2 2" xfId="31040"/>
    <cellStyle name="Normal 19 3 3 3 3 3" xfId="23473"/>
    <cellStyle name="Normal 19 3 3 3 4" xfId="10359"/>
    <cellStyle name="Normal 19 3 3 3 4 2" xfId="27259"/>
    <cellStyle name="Normal 19 3 3 3 5" xfId="17207"/>
    <cellStyle name="Normal 19 3 3 3 6" xfId="19691"/>
    <cellStyle name="Normal 19 3 3 4" xfId="3323"/>
    <cellStyle name="Normal 19 3 3 4 2" xfId="7106"/>
    <cellStyle name="Normal 19 3 3 4 2 2" xfId="15165"/>
    <cellStyle name="Normal 19 3 3 4 2 2 2" xfId="32012"/>
    <cellStyle name="Normal 19 3 3 4 2 3" xfId="24445"/>
    <cellStyle name="Normal 19 3 3 4 3" xfId="11382"/>
    <cellStyle name="Normal 19 3 3 4 3 2" xfId="28231"/>
    <cellStyle name="Normal 19 3 3 4 4" xfId="20664"/>
    <cellStyle name="Normal 19 3 3 5" xfId="5222"/>
    <cellStyle name="Normal 19 3 3 5 2" xfId="13281"/>
    <cellStyle name="Normal 19 3 3 5 2 2" xfId="30128"/>
    <cellStyle name="Normal 19 3 3 5 3" xfId="22561"/>
    <cellStyle name="Normal 19 3 3 6" xfId="9383"/>
    <cellStyle name="Normal 19 3 3 6 2" xfId="26347"/>
    <cellStyle name="Normal 19 3 3 7" xfId="17204"/>
    <cellStyle name="Normal 19 3 3 8" xfId="18779"/>
    <cellStyle name="Normal 19 3 4" xfId="1507"/>
    <cellStyle name="Normal 19 3 4 2" xfId="2506"/>
    <cellStyle name="Normal 19 3 4 2 2" xfId="4468"/>
    <cellStyle name="Normal 19 3 4 2 2 2" xfId="8251"/>
    <cellStyle name="Normal 19 3 4 2 2 2 2" xfId="16310"/>
    <cellStyle name="Normal 19 3 4 2 2 2 2 2" xfId="33157"/>
    <cellStyle name="Normal 19 3 4 2 2 2 3" xfId="25590"/>
    <cellStyle name="Normal 19 3 4 2 2 3" xfId="12527"/>
    <cellStyle name="Normal 19 3 4 2 2 3 2" xfId="29376"/>
    <cellStyle name="Normal 19 3 4 2 2 4" xfId="21809"/>
    <cellStyle name="Normal 19 3 4 2 3" xfId="6367"/>
    <cellStyle name="Normal 19 3 4 2 3 2" xfId="14426"/>
    <cellStyle name="Normal 19 3 4 2 3 2 2" xfId="31273"/>
    <cellStyle name="Normal 19 3 4 2 3 3" xfId="23706"/>
    <cellStyle name="Normal 19 3 4 2 4" xfId="10593"/>
    <cellStyle name="Normal 19 3 4 2 4 2" xfId="27492"/>
    <cellStyle name="Normal 19 3 4 2 5" xfId="17209"/>
    <cellStyle name="Normal 19 3 4 2 6" xfId="19924"/>
    <cellStyle name="Normal 19 3 4 3" xfId="3556"/>
    <cellStyle name="Normal 19 3 4 3 2" xfId="7339"/>
    <cellStyle name="Normal 19 3 4 3 2 2" xfId="15398"/>
    <cellStyle name="Normal 19 3 4 3 2 2 2" xfId="32245"/>
    <cellStyle name="Normal 19 3 4 3 2 3" xfId="24678"/>
    <cellStyle name="Normal 19 3 4 3 3" xfId="11615"/>
    <cellStyle name="Normal 19 3 4 3 3 2" xfId="28464"/>
    <cellStyle name="Normal 19 3 4 3 4" xfId="20897"/>
    <cellStyle name="Normal 19 3 4 4" xfId="5455"/>
    <cellStyle name="Normal 19 3 4 4 2" xfId="13514"/>
    <cellStyle name="Normal 19 3 4 4 2 2" xfId="30361"/>
    <cellStyle name="Normal 19 3 4 4 3" xfId="22794"/>
    <cellStyle name="Normal 19 3 4 5" xfId="9640"/>
    <cellStyle name="Normal 19 3 4 5 2" xfId="26580"/>
    <cellStyle name="Normal 19 3 4 6" xfId="17208"/>
    <cellStyle name="Normal 19 3 4 7" xfId="19012"/>
    <cellStyle name="Normal 19 3 5" xfId="2036"/>
    <cellStyle name="Normal 19 3 5 2" xfId="4017"/>
    <cellStyle name="Normal 19 3 5 2 2" xfId="7800"/>
    <cellStyle name="Normal 19 3 5 2 2 2" xfId="15859"/>
    <cellStyle name="Normal 19 3 5 2 2 2 2" xfId="32706"/>
    <cellStyle name="Normal 19 3 5 2 2 3" xfId="25139"/>
    <cellStyle name="Normal 19 3 5 2 3" xfId="12076"/>
    <cellStyle name="Normal 19 3 5 2 3 2" xfId="28925"/>
    <cellStyle name="Normal 19 3 5 2 4" xfId="21358"/>
    <cellStyle name="Normal 19 3 5 3" xfId="5916"/>
    <cellStyle name="Normal 19 3 5 3 2" xfId="13975"/>
    <cellStyle name="Normal 19 3 5 3 2 2" xfId="30822"/>
    <cellStyle name="Normal 19 3 5 3 3" xfId="23255"/>
    <cellStyle name="Normal 19 3 5 4" xfId="10134"/>
    <cellStyle name="Normal 19 3 5 4 2" xfId="27041"/>
    <cellStyle name="Normal 19 3 5 5" xfId="17210"/>
    <cellStyle name="Normal 19 3 5 6" xfId="19473"/>
    <cellStyle name="Normal 19 3 6" xfId="3075"/>
    <cellStyle name="Normal 19 3 6 2" xfId="6888"/>
    <cellStyle name="Normal 19 3 6 2 2" xfId="14947"/>
    <cellStyle name="Normal 19 3 6 2 2 2" xfId="31794"/>
    <cellStyle name="Normal 19 3 6 2 3" xfId="24227"/>
    <cellStyle name="Normal 19 3 6 3" xfId="11138"/>
    <cellStyle name="Normal 19 3 6 3 2" xfId="28013"/>
    <cellStyle name="Normal 19 3 6 4" xfId="20446"/>
    <cellStyle name="Normal 19 3 7" xfId="5004"/>
    <cellStyle name="Normal 19 3 7 2" xfId="13063"/>
    <cellStyle name="Normal 19 3 7 2 2" xfId="29910"/>
    <cellStyle name="Normal 19 3 7 3" xfId="22343"/>
    <cellStyle name="Normal 19 3 8" xfId="9021"/>
    <cellStyle name="Normal 19 3 8 2" xfId="26129"/>
    <cellStyle name="Normal 19 3 9" xfId="17195"/>
    <cellStyle name="Normal 19 4" xfId="940"/>
    <cellStyle name="Normal 19 4 2" xfId="3120"/>
    <cellStyle name="Normal 19 4 3" xfId="17211"/>
    <cellStyle name="Normal 19 4 4" xfId="34068"/>
    <cellStyle name="Normal 19 5" xfId="1024"/>
    <cellStyle name="Normal 19 5 2" xfId="1285"/>
    <cellStyle name="Normal 19 5 2 2" xfId="1781"/>
    <cellStyle name="Normal 19 5 2 2 2" xfId="2780"/>
    <cellStyle name="Normal 19 5 2 2 2 2" xfId="4742"/>
    <cellStyle name="Normal 19 5 2 2 2 2 2" xfId="8525"/>
    <cellStyle name="Normal 19 5 2 2 2 2 2 2" xfId="16584"/>
    <cellStyle name="Normal 19 5 2 2 2 2 2 2 2" xfId="33431"/>
    <cellStyle name="Normal 19 5 2 2 2 2 2 3" xfId="25864"/>
    <cellStyle name="Normal 19 5 2 2 2 2 3" xfId="12801"/>
    <cellStyle name="Normal 19 5 2 2 2 2 3 2" xfId="29650"/>
    <cellStyle name="Normal 19 5 2 2 2 2 4" xfId="22083"/>
    <cellStyle name="Normal 19 5 2 2 2 3" xfId="6641"/>
    <cellStyle name="Normal 19 5 2 2 2 3 2" xfId="14700"/>
    <cellStyle name="Normal 19 5 2 2 2 3 2 2" xfId="31547"/>
    <cellStyle name="Normal 19 5 2 2 2 3 3" xfId="23980"/>
    <cellStyle name="Normal 19 5 2 2 2 4" xfId="10867"/>
    <cellStyle name="Normal 19 5 2 2 2 4 2" xfId="27766"/>
    <cellStyle name="Normal 19 5 2 2 2 5" xfId="17215"/>
    <cellStyle name="Normal 19 5 2 2 2 6" xfId="20198"/>
    <cellStyle name="Normal 19 5 2 2 3" xfId="3830"/>
    <cellStyle name="Normal 19 5 2 2 3 2" xfId="7613"/>
    <cellStyle name="Normal 19 5 2 2 3 2 2" xfId="15672"/>
    <cellStyle name="Normal 19 5 2 2 3 2 2 2" xfId="32519"/>
    <cellStyle name="Normal 19 5 2 2 3 2 3" xfId="24952"/>
    <cellStyle name="Normal 19 5 2 2 3 3" xfId="11889"/>
    <cellStyle name="Normal 19 5 2 2 3 3 2" xfId="28738"/>
    <cellStyle name="Normal 19 5 2 2 3 4" xfId="21171"/>
    <cellStyle name="Normal 19 5 2 2 4" xfId="5729"/>
    <cellStyle name="Normal 19 5 2 2 4 2" xfId="13788"/>
    <cellStyle name="Normal 19 5 2 2 4 2 2" xfId="30635"/>
    <cellStyle name="Normal 19 5 2 2 4 3" xfId="23068"/>
    <cellStyle name="Normal 19 5 2 2 5" xfId="9914"/>
    <cellStyle name="Normal 19 5 2 2 5 2" xfId="26854"/>
    <cellStyle name="Normal 19 5 2 2 6" xfId="17214"/>
    <cellStyle name="Normal 19 5 2 2 7" xfId="19286"/>
    <cellStyle name="Normal 19 5 2 3" xfId="2327"/>
    <cellStyle name="Normal 19 5 2 3 2" xfId="4291"/>
    <cellStyle name="Normal 19 5 2 3 2 2" xfId="8074"/>
    <cellStyle name="Normal 19 5 2 3 2 2 2" xfId="16133"/>
    <cellStyle name="Normal 19 5 2 3 2 2 2 2" xfId="32980"/>
    <cellStyle name="Normal 19 5 2 3 2 2 3" xfId="25413"/>
    <cellStyle name="Normal 19 5 2 3 2 3" xfId="12350"/>
    <cellStyle name="Normal 19 5 2 3 2 3 2" xfId="29199"/>
    <cellStyle name="Normal 19 5 2 3 2 4" xfId="21632"/>
    <cellStyle name="Normal 19 5 2 3 3" xfId="6190"/>
    <cellStyle name="Normal 19 5 2 3 3 2" xfId="14249"/>
    <cellStyle name="Normal 19 5 2 3 3 2 2" xfId="31096"/>
    <cellStyle name="Normal 19 5 2 3 3 3" xfId="23529"/>
    <cellStyle name="Normal 19 5 2 3 4" xfId="10415"/>
    <cellStyle name="Normal 19 5 2 3 4 2" xfId="27315"/>
    <cellStyle name="Normal 19 5 2 3 5" xfId="17216"/>
    <cellStyle name="Normal 19 5 2 3 6" xfId="19747"/>
    <cellStyle name="Normal 19 5 2 4" xfId="3379"/>
    <cellStyle name="Normal 19 5 2 4 2" xfId="7162"/>
    <cellStyle name="Normal 19 5 2 4 2 2" xfId="15221"/>
    <cellStyle name="Normal 19 5 2 4 2 2 2" xfId="32068"/>
    <cellStyle name="Normal 19 5 2 4 2 3" xfId="24501"/>
    <cellStyle name="Normal 19 5 2 4 3" xfId="11438"/>
    <cellStyle name="Normal 19 5 2 4 3 2" xfId="28287"/>
    <cellStyle name="Normal 19 5 2 4 4" xfId="20720"/>
    <cellStyle name="Normal 19 5 2 5" xfId="5278"/>
    <cellStyle name="Normal 19 5 2 5 2" xfId="13337"/>
    <cellStyle name="Normal 19 5 2 5 2 2" xfId="30184"/>
    <cellStyle name="Normal 19 5 2 5 3" xfId="22617"/>
    <cellStyle name="Normal 19 5 2 6" xfId="9439"/>
    <cellStyle name="Normal 19 5 2 6 2" xfId="26403"/>
    <cellStyle name="Normal 19 5 2 7" xfId="17213"/>
    <cellStyle name="Normal 19 5 2 8" xfId="18835"/>
    <cellStyle name="Normal 19 5 3" xfId="1563"/>
    <cellStyle name="Normal 19 5 3 2" xfId="2562"/>
    <cellStyle name="Normal 19 5 3 2 2" xfId="4524"/>
    <cellStyle name="Normal 19 5 3 2 2 2" xfId="8307"/>
    <cellStyle name="Normal 19 5 3 2 2 2 2" xfId="16366"/>
    <cellStyle name="Normal 19 5 3 2 2 2 2 2" xfId="33213"/>
    <cellStyle name="Normal 19 5 3 2 2 2 3" xfId="25646"/>
    <cellStyle name="Normal 19 5 3 2 2 3" xfId="12583"/>
    <cellStyle name="Normal 19 5 3 2 2 3 2" xfId="29432"/>
    <cellStyle name="Normal 19 5 3 2 2 4" xfId="21865"/>
    <cellStyle name="Normal 19 5 3 2 3" xfId="6423"/>
    <cellStyle name="Normal 19 5 3 2 3 2" xfId="14482"/>
    <cellStyle name="Normal 19 5 3 2 3 2 2" xfId="31329"/>
    <cellStyle name="Normal 19 5 3 2 3 3" xfId="23762"/>
    <cellStyle name="Normal 19 5 3 2 4" xfId="10649"/>
    <cellStyle name="Normal 19 5 3 2 4 2" xfId="27548"/>
    <cellStyle name="Normal 19 5 3 2 5" xfId="17218"/>
    <cellStyle name="Normal 19 5 3 2 6" xfId="19980"/>
    <cellStyle name="Normal 19 5 3 3" xfId="3612"/>
    <cellStyle name="Normal 19 5 3 3 2" xfId="7395"/>
    <cellStyle name="Normal 19 5 3 3 2 2" xfId="15454"/>
    <cellStyle name="Normal 19 5 3 3 2 2 2" xfId="32301"/>
    <cellStyle name="Normal 19 5 3 3 2 3" xfId="24734"/>
    <cellStyle name="Normal 19 5 3 3 3" xfId="11671"/>
    <cellStyle name="Normal 19 5 3 3 3 2" xfId="28520"/>
    <cellStyle name="Normal 19 5 3 3 4" xfId="20953"/>
    <cellStyle name="Normal 19 5 3 4" xfId="5511"/>
    <cellStyle name="Normal 19 5 3 4 2" xfId="13570"/>
    <cellStyle name="Normal 19 5 3 4 2 2" xfId="30417"/>
    <cellStyle name="Normal 19 5 3 4 3" xfId="22850"/>
    <cellStyle name="Normal 19 5 3 5" xfId="9696"/>
    <cellStyle name="Normal 19 5 3 5 2" xfId="26636"/>
    <cellStyle name="Normal 19 5 3 6" xfId="17217"/>
    <cellStyle name="Normal 19 5 3 7" xfId="19068"/>
    <cellStyle name="Normal 19 5 4" xfId="2109"/>
    <cellStyle name="Normal 19 5 4 2" xfId="4073"/>
    <cellStyle name="Normal 19 5 4 2 2" xfId="7856"/>
    <cellStyle name="Normal 19 5 4 2 2 2" xfId="15915"/>
    <cellStyle name="Normal 19 5 4 2 2 2 2" xfId="32762"/>
    <cellStyle name="Normal 19 5 4 2 2 3" xfId="25195"/>
    <cellStyle name="Normal 19 5 4 2 3" xfId="12132"/>
    <cellStyle name="Normal 19 5 4 2 3 2" xfId="28981"/>
    <cellStyle name="Normal 19 5 4 2 4" xfId="21414"/>
    <cellStyle name="Normal 19 5 4 3" xfId="5972"/>
    <cellStyle name="Normal 19 5 4 3 2" xfId="14031"/>
    <cellStyle name="Normal 19 5 4 3 2 2" xfId="30878"/>
    <cellStyle name="Normal 19 5 4 3 3" xfId="23311"/>
    <cellStyle name="Normal 19 5 4 4" xfId="10197"/>
    <cellStyle name="Normal 19 5 4 4 2" xfId="27097"/>
    <cellStyle name="Normal 19 5 4 5" xfId="17219"/>
    <cellStyle name="Normal 19 5 4 6" xfId="19529"/>
    <cellStyle name="Normal 19 5 5" xfId="3161"/>
    <cellStyle name="Normal 19 5 5 2" xfId="6944"/>
    <cellStyle name="Normal 19 5 5 2 2" xfId="15003"/>
    <cellStyle name="Normal 19 5 5 2 2 2" xfId="31850"/>
    <cellStyle name="Normal 19 5 5 2 3" xfId="24283"/>
    <cellStyle name="Normal 19 5 5 3" xfId="11220"/>
    <cellStyle name="Normal 19 5 5 3 2" xfId="28069"/>
    <cellStyle name="Normal 19 5 5 4" xfId="20502"/>
    <cellStyle name="Normal 19 5 6" xfId="5060"/>
    <cellStyle name="Normal 19 5 6 2" xfId="13119"/>
    <cellStyle name="Normal 19 5 6 2 2" xfId="29966"/>
    <cellStyle name="Normal 19 5 6 3" xfId="22399"/>
    <cellStyle name="Normal 19 5 7" xfId="9204"/>
    <cellStyle name="Normal 19 5 7 2" xfId="26185"/>
    <cellStyle name="Normal 19 5 8" xfId="17212"/>
    <cellStyle name="Normal 19 5 9" xfId="18617"/>
    <cellStyle name="Normal 19 6" xfId="1193"/>
    <cellStyle name="Normal 19 6 2" xfId="1689"/>
    <cellStyle name="Normal 19 6 2 2" xfId="2688"/>
    <cellStyle name="Normal 19 6 2 2 2" xfId="4650"/>
    <cellStyle name="Normal 19 6 2 2 2 2" xfId="8433"/>
    <cellStyle name="Normal 19 6 2 2 2 2 2" xfId="16492"/>
    <cellStyle name="Normal 19 6 2 2 2 2 2 2" xfId="33339"/>
    <cellStyle name="Normal 19 6 2 2 2 2 3" xfId="25772"/>
    <cellStyle name="Normal 19 6 2 2 2 3" xfId="12709"/>
    <cellStyle name="Normal 19 6 2 2 2 3 2" xfId="29558"/>
    <cellStyle name="Normal 19 6 2 2 2 4" xfId="21991"/>
    <cellStyle name="Normal 19 6 2 2 3" xfId="6549"/>
    <cellStyle name="Normal 19 6 2 2 3 2" xfId="14608"/>
    <cellStyle name="Normal 19 6 2 2 3 2 2" xfId="31455"/>
    <cellStyle name="Normal 19 6 2 2 3 3" xfId="23888"/>
    <cellStyle name="Normal 19 6 2 2 4" xfId="10775"/>
    <cellStyle name="Normal 19 6 2 2 4 2" xfId="27674"/>
    <cellStyle name="Normal 19 6 2 2 5" xfId="17222"/>
    <cellStyle name="Normal 19 6 2 2 6" xfId="20106"/>
    <cellStyle name="Normal 19 6 2 3" xfId="3738"/>
    <cellStyle name="Normal 19 6 2 3 2" xfId="7521"/>
    <cellStyle name="Normal 19 6 2 3 2 2" xfId="15580"/>
    <cellStyle name="Normal 19 6 2 3 2 2 2" xfId="32427"/>
    <cellStyle name="Normal 19 6 2 3 2 3" xfId="24860"/>
    <cellStyle name="Normal 19 6 2 3 3" xfId="11797"/>
    <cellStyle name="Normal 19 6 2 3 3 2" xfId="28646"/>
    <cellStyle name="Normal 19 6 2 3 4" xfId="21079"/>
    <cellStyle name="Normal 19 6 2 4" xfId="5637"/>
    <cellStyle name="Normal 19 6 2 4 2" xfId="13696"/>
    <cellStyle name="Normal 19 6 2 4 2 2" xfId="30543"/>
    <cellStyle name="Normal 19 6 2 4 3" xfId="22976"/>
    <cellStyle name="Normal 19 6 2 5" xfId="9822"/>
    <cellStyle name="Normal 19 6 2 5 2" xfId="26762"/>
    <cellStyle name="Normal 19 6 2 6" xfId="17221"/>
    <cellStyle name="Normal 19 6 2 7" xfId="19194"/>
    <cellStyle name="Normal 19 6 3" xfId="2235"/>
    <cellStyle name="Normal 19 6 3 2" xfId="4199"/>
    <cellStyle name="Normal 19 6 3 2 2" xfId="7982"/>
    <cellStyle name="Normal 19 6 3 2 2 2" xfId="16041"/>
    <cellStyle name="Normal 19 6 3 2 2 2 2" xfId="32888"/>
    <cellStyle name="Normal 19 6 3 2 2 3" xfId="25321"/>
    <cellStyle name="Normal 19 6 3 2 3" xfId="12258"/>
    <cellStyle name="Normal 19 6 3 2 3 2" xfId="29107"/>
    <cellStyle name="Normal 19 6 3 2 4" xfId="21540"/>
    <cellStyle name="Normal 19 6 3 3" xfId="6098"/>
    <cellStyle name="Normal 19 6 3 3 2" xfId="14157"/>
    <cellStyle name="Normal 19 6 3 3 2 2" xfId="31004"/>
    <cellStyle name="Normal 19 6 3 3 3" xfId="23437"/>
    <cellStyle name="Normal 19 6 3 4" xfId="10323"/>
    <cellStyle name="Normal 19 6 3 4 2" xfId="27223"/>
    <cellStyle name="Normal 19 6 3 5" xfId="17223"/>
    <cellStyle name="Normal 19 6 3 6" xfId="19655"/>
    <cellStyle name="Normal 19 6 4" xfId="3287"/>
    <cellStyle name="Normal 19 6 4 2" xfId="7070"/>
    <cellStyle name="Normal 19 6 4 2 2" xfId="15129"/>
    <cellStyle name="Normal 19 6 4 2 2 2" xfId="31976"/>
    <cellStyle name="Normal 19 6 4 2 3" xfId="24409"/>
    <cellStyle name="Normal 19 6 4 3" xfId="11346"/>
    <cellStyle name="Normal 19 6 4 3 2" xfId="28195"/>
    <cellStyle name="Normal 19 6 4 4" xfId="20628"/>
    <cellStyle name="Normal 19 6 5" xfId="5186"/>
    <cellStyle name="Normal 19 6 5 2" xfId="13245"/>
    <cellStyle name="Normal 19 6 5 2 2" xfId="30092"/>
    <cellStyle name="Normal 19 6 5 3" xfId="22525"/>
    <cellStyle name="Normal 19 6 6" xfId="9347"/>
    <cellStyle name="Normal 19 6 6 2" xfId="26311"/>
    <cellStyle name="Normal 19 6 7" xfId="17220"/>
    <cellStyle name="Normal 19 6 8" xfId="18743"/>
    <cellStyle name="Normal 19 7" xfId="1471"/>
    <cellStyle name="Normal 19 7 2" xfId="2470"/>
    <cellStyle name="Normal 19 7 2 2" xfId="4432"/>
    <cellStyle name="Normal 19 7 2 2 2" xfId="8215"/>
    <cellStyle name="Normal 19 7 2 2 2 2" xfId="16274"/>
    <cellStyle name="Normal 19 7 2 2 2 2 2" xfId="33121"/>
    <cellStyle name="Normal 19 7 2 2 2 3" xfId="25554"/>
    <cellStyle name="Normal 19 7 2 2 3" xfId="12491"/>
    <cellStyle name="Normal 19 7 2 2 3 2" xfId="29340"/>
    <cellStyle name="Normal 19 7 2 2 4" xfId="21773"/>
    <cellStyle name="Normal 19 7 2 3" xfId="6331"/>
    <cellStyle name="Normal 19 7 2 3 2" xfId="14390"/>
    <cellStyle name="Normal 19 7 2 3 2 2" xfId="31237"/>
    <cellStyle name="Normal 19 7 2 3 3" xfId="23670"/>
    <cellStyle name="Normal 19 7 2 4" xfId="10557"/>
    <cellStyle name="Normal 19 7 2 4 2" xfId="27456"/>
    <cellStyle name="Normal 19 7 2 5" xfId="17225"/>
    <cellStyle name="Normal 19 7 2 6" xfId="19888"/>
    <cellStyle name="Normal 19 7 3" xfId="3520"/>
    <cellStyle name="Normal 19 7 3 2" xfId="7303"/>
    <cellStyle name="Normal 19 7 3 2 2" xfId="15362"/>
    <cellStyle name="Normal 19 7 3 2 2 2" xfId="32209"/>
    <cellStyle name="Normal 19 7 3 2 3" xfId="24642"/>
    <cellStyle name="Normal 19 7 3 3" xfId="11579"/>
    <cellStyle name="Normal 19 7 3 3 2" xfId="28428"/>
    <cellStyle name="Normal 19 7 3 4" xfId="20861"/>
    <cellStyle name="Normal 19 7 4" xfId="5419"/>
    <cellStyle name="Normal 19 7 4 2" xfId="13478"/>
    <cellStyle name="Normal 19 7 4 2 2" xfId="30325"/>
    <cellStyle name="Normal 19 7 4 3" xfId="22758"/>
    <cellStyle name="Normal 19 7 5" xfId="9604"/>
    <cellStyle name="Normal 19 7 5 2" xfId="26544"/>
    <cellStyle name="Normal 19 7 6" xfId="17224"/>
    <cellStyle name="Normal 19 7 7" xfId="18976"/>
    <cellStyle name="Normal 19 8" xfId="1994"/>
    <cellStyle name="Normal 19 8 2" xfId="3981"/>
    <cellStyle name="Normal 19 8 2 2" xfId="7764"/>
    <cellStyle name="Normal 19 8 2 2 2" xfId="15823"/>
    <cellStyle name="Normal 19 8 2 2 2 2" xfId="32670"/>
    <cellStyle name="Normal 19 8 2 2 3" xfId="25103"/>
    <cellStyle name="Normal 19 8 2 3" xfId="12040"/>
    <cellStyle name="Normal 19 8 2 3 2" xfId="28889"/>
    <cellStyle name="Normal 19 8 2 4" xfId="21322"/>
    <cellStyle name="Normal 19 8 3" xfId="5880"/>
    <cellStyle name="Normal 19 8 3 2" xfId="13939"/>
    <cellStyle name="Normal 19 8 3 2 2" xfId="30786"/>
    <cellStyle name="Normal 19 8 3 3" xfId="23219"/>
    <cellStyle name="Normal 19 8 4" xfId="10093"/>
    <cellStyle name="Normal 19 8 4 2" xfId="27005"/>
    <cellStyle name="Normal 19 8 5" xfId="17226"/>
    <cellStyle name="Normal 19 8 6" xfId="19437"/>
    <cellStyle name="Normal 19 9" xfId="3039"/>
    <cellStyle name="Normal 19 9 2" xfId="6852"/>
    <cellStyle name="Normal 19 9 2 2" xfId="14911"/>
    <cellStyle name="Normal 19 9 2 2 2" xfId="31758"/>
    <cellStyle name="Normal 19 9 2 3" xfId="24191"/>
    <cellStyle name="Normal 19 9 3" xfId="11102"/>
    <cellStyle name="Normal 19 9 3 2" xfId="27977"/>
    <cellStyle name="Normal 19 9 4" xfId="20410"/>
    <cellStyle name="Normal 190" xfId="2986"/>
    <cellStyle name="Normal 190 2" xfId="6843"/>
    <cellStyle name="Normal 190 2 2" xfId="14902"/>
    <cellStyle name="Normal 190 2 2 2" xfId="31749"/>
    <cellStyle name="Normal 190 2 3" xfId="24182"/>
    <cellStyle name="Normal 190 3" xfId="11071"/>
    <cellStyle name="Normal 190 3 2" xfId="27968"/>
    <cellStyle name="Normal 190 4" xfId="20400"/>
    <cellStyle name="Normal 190 5" xfId="33822"/>
    <cellStyle name="Normal 191" xfId="4921"/>
    <cellStyle name="Normal 191 2" xfId="8704"/>
    <cellStyle name="Normal 191 2 2" xfId="16763"/>
    <cellStyle name="Normal 191 2 2 2" xfId="33610"/>
    <cellStyle name="Normal 191 2 3" xfId="26043"/>
    <cellStyle name="Normal 191 3" xfId="12980"/>
    <cellStyle name="Normal 191 3 2" xfId="29829"/>
    <cellStyle name="Normal 191 4" xfId="22262"/>
    <cellStyle name="Normal 191 5" xfId="33823"/>
    <cellStyle name="Normal 192" xfId="4922"/>
    <cellStyle name="Normal 192 2" xfId="8705"/>
    <cellStyle name="Normal 192 2 2" xfId="16764"/>
    <cellStyle name="Normal 192 2 2 2" xfId="33611"/>
    <cellStyle name="Normal 192 2 3" xfId="26044"/>
    <cellStyle name="Normal 192 3" xfId="12981"/>
    <cellStyle name="Normal 192 3 2" xfId="29830"/>
    <cellStyle name="Normal 192 4" xfId="22263"/>
    <cellStyle name="Normal 193" xfId="4923"/>
    <cellStyle name="Normal 193 2" xfId="8706"/>
    <cellStyle name="Normal 193 2 2" xfId="16765"/>
    <cellStyle name="Normal 193 2 2 2" xfId="33612"/>
    <cellStyle name="Normal 193 2 3" xfId="26045"/>
    <cellStyle name="Normal 193 3" xfId="12982"/>
    <cellStyle name="Normal 193 3 2" xfId="29831"/>
    <cellStyle name="Normal 193 4" xfId="22264"/>
    <cellStyle name="Normal 194" xfId="4924"/>
    <cellStyle name="Normal 194 2" xfId="8707"/>
    <cellStyle name="Normal 194 2 2" xfId="16766"/>
    <cellStyle name="Normal 194 2 2 2" xfId="33613"/>
    <cellStyle name="Normal 194 2 3" xfId="26046"/>
    <cellStyle name="Normal 194 3" xfId="12983"/>
    <cellStyle name="Normal 194 3 2" xfId="29832"/>
    <cellStyle name="Normal 194 4" xfId="22265"/>
    <cellStyle name="Normal 195" xfId="4925"/>
    <cellStyle name="Normal 195 2" xfId="8708"/>
    <cellStyle name="Normal 195 2 2" xfId="16767"/>
    <cellStyle name="Normal 195 2 2 2" xfId="33614"/>
    <cellStyle name="Normal 195 2 3" xfId="26047"/>
    <cellStyle name="Normal 195 3" xfId="12984"/>
    <cellStyle name="Normal 195 3 2" xfId="29833"/>
    <cellStyle name="Normal 195 4" xfId="22266"/>
    <cellStyle name="Normal 196" xfId="4926"/>
    <cellStyle name="Normal 196 2" xfId="8709"/>
    <cellStyle name="Normal 196 2 2" xfId="16768"/>
    <cellStyle name="Normal 196 2 2 2" xfId="33615"/>
    <cellStyle name="Normal 196 2 3" xfId="26048"/>
    <cellStyle name="Normal 196 3" xfId="12985"/>
    <cellStyle name="Normal 196 3 2" xfId="29834"/>
    <cellStyle name="Normal 196 4" xfId="22267"/>
    <cellStyle name="Normal 197" xfId="4927"/>
    <cellStyle name="Normal 197 2" xfId="8710"/>
    <cellStyle name="Normal 197 2 2" xfId="16769"/>
    <cellStyle name="Normal 197 2 2 2" xfId="33616"/>
    <cellStyle name="Normal 197 2 3" xfId="26049"/>
    <cellStyle name="Normal 197 3" xfId="12986"/>
    <cellStyle name="Normal 197 3 2" xfId="29835"/>
    <cellStyle name="Normal 197 4" xfId="22268"/>
    <cellStyle name="Normal 198" xfId="4928"/>
    <cellStyle name="Normal 198 2" xfId="8711"/>
    <cellStyle name="Normal 198 2 2" xfId="16770"/>
    <cellStyle name="Normal 198 2 2 2" xfId="33617"/>
    <cellStyle name="Normal 198 2 3" xfId="26050"/>
    <cellStyle name="Normal 198 3" xfId="12987"/>
    <cellStyle name="Normal 198 3 2" xfId="29836"/>
    <cellStyle name="Normal 198 4" xfId="22269"/>
    <cellStyle name="Normal 199" xfId="4929"/>
    <cellStyle name="Normal 199 2" xfId="8712"/>
    <cellStyle name="Normal 199 2 2" xfId="16771"/>
    <cellStyle name="Normal 199 2 2 2" xfId="33618"/>
    <cellStyle name="Normal 199 2 3" xfId="26051"/>
    <cellStyle name="Normal 199 3" xfId="12988"/>
    <cellStyle name="Normal 199 3 2" xfId="29837"/>
    <cellStyle name="Normal 199 4" xfId="22270"/>
    <cellStyle name="Normal 2" xfId="172"/>
    <cellStyle name="Normal 2 10" xfId="33824"/>
    <cellStyle name="Normal 2 11" xfId="33948"/>
    <cellStyle name="Normal 2 12" xfId="439"/>
    <cellStyle name="Normal 2 2" xfId="173"/>
    <cellStyle name="Normal 2 2 2" xfId="760"/>
    <cellStyle name="Normal 2 2 3" xfId="2977"/>
    <cellStyle name="Normal 2 2 3 2" xfId="6834"/>
    <cellStyle name="Normal 2 2 3 2 2" xfId="14893"/>
    <cellStyle name="Normal 2 2 3 2 2 2" xfId="31740"/>
    <cellStyle name="Normal 2 2 3 2 3" xfId="24173"/>
    <cellStyle name="Normal 2 2 3 3" xfId="11062"/>
    <cellStyle name="Normal 2 2 3 3 2" xfId="27959"/>
    <cellStyle name="Normal 2 2 3 4" xfId="20391"/>
    <cellStyle name="Normal 2 2 4" xfId="440"/>
    <cellStyle name="Normal 2 2_Energía" xfId="17227"/>
    <cellStyle name="Normal 2 3" xfId="174"/>
    <cellStyle name="Normal 2 3 2" xfId="17228"/>
    <cellStyle name="Normal 2 3 3" xfId="441"/>
    <cellStyle name="Normal 2 4" xfId="175"/>
    <cellStyle name="Normal 2 4 2" xfId="17229"/>
    <cellStyle name="Normal 2 4 3" xfId="442"/>
    <cellStyle name="Normal 2 5" xfId="443"/>
    <cellStyle name="Normal 2 5 2" xfId="17230"/>
    <cellStyle name="Normal 2 6" xfId="2967"/>
    <cellStyle name="Normal 2 6 2" xfId="6825"/>
    <cellStyle name="Normal 2 6 2 2" xfId="14884"/>
    <cellStyle name="Normal 2 6 2 2 2" xfId="31731"/>
    <cellStyle name="Normal 2 6 2 3" xfId="24164"/>
    <cellStyle name="Normal 2 6 3" xfId="11053"/>
    <cellStyle name="Normal 2 6 3 2" xfId="27950"/>
    <cellStyle name="Normal 2 6 4" xfId="20382"/>
    <cellStyle name="Normal 2 6 5" xfId="33825"/>
    <cellStyle name="Normal 2 7" xfId="33826"/>
    <cellStyle name="Normal 2 8" xfId="33827"/>
    <cellStyle name="Normal 2 9" xfId="33828"/>
    <cellStyle name="Normal 2_Centro1" xfId="17231"/>
    <cellStyle name="Normal 20" xfId="566"/>
    <cellStyle name="Normal 20 10" xfId="4969"/>
    <cellStyle name="Normal 20 10 2" xfId="13028"/>
    <cellStyle name="Normal 20 10 2 2" xfId="29875"/>
    <cellStyle name="Normal 20 10 3" xfId="22308"/>
    <cellStyle name="Normal 20 11" xfId="8931"/>
    <cellStyle name="Normal 20 11 2" xfId="26094"/>
    <cellStyle name="Normal 20 12" xfId="17232"/>
    <cellStyle name="Normal 20 13" xfId="18524"/>
    <cellStyle name="Normal 20 14" xfId="34069"/>
    <cellStyle name="Normal 20 2" xfId="622"/>
    <cellStyle name="Normal 20 2 10" xfId="17233"/>
    <cellStyle name="Normal 20 2 11" xfId="18538"/>
    <cellStyle name="Normal 20 2 12" xfId="34070"/>
    <cellStyle name="Normal 20 2 2" xfId="740"/>
    <cellStyle name="Normal 20 2 2 10" xfId="18574"/>
    <cellStyle name="Normal 20 2 2 11" xfId="34071"/>
    <cellStyle name="Normal 20 2 2 2" xfId="1074"/>
    <cellStyle name="Normal 20 2 2 2 2" xfId="1335"/>
    <cellStyle name="Normal 20 2 2 2 2 2" xfId="1831"/>
    <cellStyle name="Normal 20 2 2 2 2 2 2" xfId="2830"/>
    <cellStyle name="Normal 20 2 2 2 2 2 2 2" xfId="4792"/>
    <cellStyle name="Normal 20 2 2 2 2 2 2 2 2" xfId="8575"/>
    <cellStyle name="Normal 20 2 2 2 2 2 2 2 2 2" xfId="16634"/>
    <cellStyle name="Normal 20 2 2 2 2 2 2 2 2 2 2" xfId="33481"/>
    <cellStyle name="Normal 20 2 2 2 2 2 2 2 2 3" xfId="25914"/>
    <cellStyle name="Normal 20 2 2 2 2 2 2 2 3" xfId="12851"/>
    <cellStyle name="Normal 20 2 2 2 2 2 2 2 3 2" xfId="29700"/>
    <cellStyle name="Normal 20 2 2 2 2 2 2 2 4" xfId="22133"/>
    <cellStyle name="Normal 20 2 2 2 2 2 2 3" xfId="6691"/>
    <cellStyle name="Normal 20 2 2 2 2 2 2 3 2" xfId="14750"/>
    <cellStyle name="Normal 20 2 2 2 2 2 2 3 2 2" xfId="31597"/>
    <cellStyle name="Normal 20 2 2 2 2 2 2 3 3" xfId="24030"/>
    <cellStyle name="Normal 20 2 2 2 2 2 2 4" xfId="10917"/>
    <cellStyle name="Normal 20 2 2 2 2 2 2 4 2" xfId="27816"/>
    <cellStyle name="Normal 20 2 2 2 2 2 2 5" xfId="17238"/>
    <cellStyle name="Normal 20 2 2 2 2 2 2 6" xfId="20248"/>
    <cellStyle name="Normal 20 2 2 2 2 2 3" xfId="3880"/>
    <cellStyle name="Normal 20 2 2 2 2 2 3 2" xfId="7663"/>
    <cellStyle name="Normal 20 2 2 2 2 2 3 2 2" xfId="15722"/>
    <cellStyle name="Normal 20 2 2 2 2 2 3 2 2 2" xfId="32569"/>
    <cellStyle name="Normal 20 2 2 2 2 2 3 2 3" xfId="25002"/>
    <cellStyle name="Normal 20 2 2 2 2 2 3 3" xfId="11939"/>
    <cellStyle name="Normal 20 2 2 2 2 2 3 3 2" xfId="28788"/>
    <cellStyle name="Normal 20 2 2 2 2 2 3 4" xfId="21221"/>
    <cellStyle name="Normal 20 2 2 2 2 2 4" xfId="5779"/>
    <cellStyle name="Normal 20 2 2 2 2 2 4 2" xfId="13838"/>
    <cellStyle name="Normal 20 2 2 2 2 2 4 2 2" xfId="30685"/>
    <cellStyle name="Normal 20 2 2 2 2 2 4 3" xfId="23118"/>
    <cellStyle name="Normal 20 2 2 2 2 2 5" xfId="9964"/>
    <cellStyle name="Normal 20 2 2 2 2 2 5 2" xfId="26904"/>
    <cellStyle name="Normal 20 2 2 2 2 2 6" xfId="17237"/>
    <cellStyle name="Normal 20 2 2 2 2 2 7" xfId="19336"/>
    <cellStyle name="Normal 20 2 2 2 2 3" xfId="2377"/>
    <cellStyle name="Normal 20 2 2 2 2 3 2" xfId="4341"/>
    <cellStyle name="Normal 20 2 2 2 2 3 2 2" xfId="8124"/>
    <cellStyle name="Normal 20 2 2 2 2 3 2 2 2" xfId="16183"/>
    <cellStyle name="Normal 20 2 2 2 2 3 2 2 2 2" xfId="33030"/>
    <cellStyle name="Normal 20 2 2 2 2 3 2 2 3" xfId="25463"/>
    <cellStyle name="Normal 20 2 2 2 2 3 2 3" xfId="12400"/>
    <cellStyle name="Normal 20 2 2 2 2 3 2 3 2" xfId="29249"/>
    <cellStyle name="Normal 20 2 2 2 2 3 2 4" xfId="21682"/>
    <cellStyle name="Normal 20 2 2 2 2 3 3" xfId="6240"/>
    <cellStyle name="Normal 20 2 2 2 2 3 3 2" xfId="14299"/>
    <cellStyle name="Normal 20 2 2 2 2 3 3 2 2" xfId="31146"/>
    <cellStyle name="Normal 20 2 2 2 2 3 3 3" xfId="23579"/>
    <cellStyle name="Normal 20 2 2 2 2 3 4" xfId="10465"/>
    <cellStyle name="Normal 20 2 2 2 2 3 4 2" xfId="27365"/>
    <cellStyle name="Normal 20 2 2 2 2 3 5" xfId="17239"/>
    <cellStyle name="Normal 20 2 2 2 2 3 6" xfId="19797"/>
    <cellStyle name="Normal 20 2 2 2 2 4" xfId="3429"/>
    <cellStyle name="Normal 20 2 2 2 2 4 2" xfId="7212"/>
    <cellStyle name="Normal 20 2 2 2 2 4 2 2" xfId="15271"/>
    <cellStyle name="Normal 20 2 2 2 2 4 2 2 2" xfId="32118"/>
    <cellStyle name="Normal 20 2 2 2 2 4 2 3" xfId="24551"/>
    <cellStyle name="Normal 20 2 2 2 2 4 3" xfId="11488"/>
    <cellStyle name="Normal 20 2 2 2 2 4 3 2" xfId="28337"/>
    <cellStyle name="Normal 20 2 2 2 2 4 4" xfId="20770"/>
    <cellStyle name="Normal 20 2 2 2 2 5" xfId="5328"/>
    <cellStyle name="Normal 20 2 2 2 2 5 2" xfId="13387"/>
    <cellStyle name="Normal 20 2 2 2 2 5 2 2" xfId="30234"/>
    <cellStyle name="Normal 20 2 2 2 2 5 3" xfId="22667"/>
    <cellStyle name="Normal 20 2 2 2 2 6" xfId="9489"/>
    <cellStyle name="Normal 20 2 2 2 2 6 2" xfId="26453"/>
    <cellStyle name="Normal 20 2 2 2 2 7" xfId="17236"/>
    <cellStyle name="Normal 20 2 2 2 2 8" xfId="18885"/>
    <cellStyle name="Normal 20 2 2 2 3" xfId="1613"/>
    <cellStyle name="Normal 20 2 2 2 3 2" xfId="2612"/>
    <cellStyle name="Normal 20 2 2 2 3 2 2" xfId="4574"/>
    <cellStyle name="Normal 20 2 2 2 3 2 2 2" xfId="8357"/>
    <cellStyle name="Normal 20 2 2 2 3 2 2 2 2" xfId="16416"/>
    <cellStyle name="Normal 20 2 2 2 3 2 2 2 2 2" xfId="33263"/>
    <cellStyle name="Normal 20 2 2 2 3 2 2 2 3" xfId="25696"/>
    <cellStyle name="Normal 20 2 2 2 3 2 2 3" xfId="12633"/>
    <cellStyle name="Normal 20 2 2 2 3 2 2 3 2" xfId="29482"/>
    <cellStyle name="Normal 20 2 2 2 3 2 2 4" xfId="21915"/>
    <cellStyle name="Normal 20 2 2 2 3 2 3" xfId="6473"/>
    <cellStyle name="Normal 20 2 2 2 3 2 3 2" xfId="14532"/>
    <cellStyle name="Normal 20 2 2 2 3 2 3 2 2" xfId="31379"/>
    <cellStyle name="Normal 20 2 2 2 3 2 3 3" xfId="23812"/>
    <cellStyle name="Normal 20 2 2 2 3 2 4" xfId="10699"/>
    <cellStyle name="Normal 20 2 2 2 3 2 4 2" xfId="27598"/>
    <cellStyle name="Normal 20 2 2 2 3 2 5" xfId="17241"/>
    <cellStyle name="Normal 20 2 2 2 3 2 6" xfId="20030"/>
    <cellStyle name="Normal 20 2 2 2 3 3" xfId="3662"/>
    <cellStyle name="Normal 20 2 2 2 3 3 2" xfId="7445"/>
    <cellStyle name="Normal 20 2 2 2 3 3 2 2" xfId="15504"/>
    <cellStyle name="Normal 20 2 2 2 3 3 2 2 2" xfId="32351"/>
    <cellStyle name="Normal 20 2 2 2 3 3 2 3" xfId="24784"/>
    <cellStyle name="Normal 20 2 2 2 3 3 3" xfId="11721"/>
    <cellStyle name="Normal 20 2 2 2 3 3 3 2" xfId="28570"/>
    <cellStyle name="Normal 20 2 2 2 3 3 4" xfId="21003"/>
    <cellStyle name="Normal 20 2 2 2 3 4" xfId="5561"/>
    <cellStyle name="Normal 20 2 2 2 3 4 2" xfId="13620"/>
    <cellStyle name="Normal 20 2 2 2 3 4 2 2" xfId="30467"/>
    <cellStyle name="Normal 20 2 2 2 3 4 3" xfId="22900"/>
    <cellStyle name="Normal 20 2 2 2 3 5" xfId="9746"/>
    <cellStyle name="Normal 20 2 2 2 3 5 2" xfId="26686"/>
    <cellStyle name="Normal 20 2 2 2 3 6" xfId="17240"/>
    <cellStyle name="Normal 20 2 2 2 3 7" xfId="19118"/>
    <cellStyle name="Normal 20 2 2 2 4" xfId="2159"/>
    <cellStyle name="Normal 20 2 2 2 4 2" xfId="4123"/>
    <cellStyle name="Normal 20 2 2 2 4 2 2" xfId="7906"/>
    <cellStyle name="Normal 20 2 2 2 4 2 2 2" xfId="15965"/>
    <cellStyle name="Normal 20 2 2 2 4 2 2 2 2" xfId="32812"/>
    <cellStyle name="Normal 20 2 2 2 4 2 2 3" xfId="25245"/>
    <cellStyle name="Normal 20 2 2 2 4 2 3" xfId="12182"/>
    <cellStyle name="Normal 20 2 2 2 4 2 3 2" xfId="29031"/>
    <cellStyle name="Normal 20 2 2 2 4 2 4" xfId="21464"/>
    <cellStyle name="Normal 20 2 2 2 4 3" xfId="6022"/>
    <cellStyle name="Normal 20 2 2 2 4 3 2" xfId="14081"/>
    <cellStyle name="Normal 20 2 2 2 4 3 2 2" xfId="30928"/>
    <cellStyle name="Normal 20 2 2 2 4 3 3" xfId="23361"/>
    <cellStyle name="Normal 20 2 2 2 4 4" xfId="10247"/>
    <cellStyle name="Normal 20 2 2 2 4 4 2" xfId="27147"/>
    <cellStyle name="Normal 20 2 2 2 4 5" xfId="17242"/>
    <cellStyle name="Normal 20 2 2 2 4 6" xfId="19579"/>
    <cellStyle name="Normal 20 2 2 2 5" xfId="3211"/>
    <cellStyle name="Normal 20 2 2 2 5 2" xfId="6994"/>
    <cellStyle name="Normal 20 2 2 2 5 2 2" xfId="15053"/>
    <cellStyle name="Normal 20 2 2 2 5 2 2 2" xfId="31900"/>
    <cellStyle name="Normal 20 2 2 2 5 2 3" xfId="24333"/>
    <cellStyle name="Normal 20 2 2 2 5 3" xfId="11270"/>
    <cellStyle name="Normal 20 2 2 2 5 3 2" xfId="28119"/>
    <cellStyle name="Normal 20 2 2 2 5 4" xfId="20552"/>
    <cellStyle name="Normal 20 2 2 2 6" xfId="5110"/>
    <cellStyle name="Normal 20 2 2 2 6 2" xfId="13169"/>
    <cellStyle name="Normal 20 2 2 2 6 2 2" xfId="30016"/>
    <cellStyle name="Normal 20 2 2 2 6 3" xfId="22449"/>
    <cellStyle name="Normal 20 2 2 2 7" xfId="9254"/>
    <cellStyle name="Normal 20 2 2 2 7 2" xfId="26235"/>
    <cellStyle name="Normal 20 2 2 2 8" xfId="17235"/>
    <cellStyle name="Normal 20 2 2 2 9" xfId="18667"/>
    <cellStyle name="Normal 20 2 2 3" xfId="1243"/>
    <cellStyle name="Normal 20 2 2 3 2" xfId="1739"/>
    <cellStyle name="Normal 20 2 2 3 2 2" xfId="2738"/>
    <cellStyle name="Normal 20 2 2 3 2 2 2" xfId="4700"/>
    <cellStyle name="Normal 20 2 2 3 2 2 2 2" xfId="8483"/>
    <cellStyle name="Normal 20 2 2 3 2 2 2 2 2" xfId="16542"/>
    <cellStyle name="Normal 20 2 2 3 2 2 2 2 2 2" xfId="33389"/>
    <cellStyle name="Normal 20 2 2 3 2 2 2 2 3" xfId="25822"/>
    <cellStyle name="Normal 20 2 2 3 2 2 2 3" xfId="12759"/>
    <cellStyle name="Normal 20 2 2 3 2 2 2 3 2" xfId="29608"/>
    <cellStyle name="Normal 20 2 2 3 2 2 2 4" xfId="22041"/>
    <cellStyle name="Normal 20 2 2 3 2 2 3" xfId="6599"/>
    <cellStyle name="Normal 20 2 2 3 2 2 3 2" xfId="14658"/>
    <cellStyle name="Normal 20 2 2 3 2 2 3 2 2" xfId="31505"/>
    <cellStyle name="Normal 20 2 2 3 2 2 3 3" xfId="23938"/>
    <cellStyle name="Normal 20 2 2 3 2 2 4" xfId="10825"/>
    <cellStyle name="Normal 20 2 2 3 2 2 4 2" xfId="27724"/>
    <cellStyle name="Normal 20 2 2 3 2 2 5" xfId="17245"/>
    <cellStyle name="Normal 20 2 2 3 2 2 6" xfId="20156"/>
    <cellStyle name="Normal 20 2 2 3 2 3" xfId="3788"/>
    <cellStyle name="Normal 20 2 2 3 2 3 2" xfId="7571"/>
    <cellStyle name="Normal 20 2 2 3 2 3 2 2" xfId="15630"/>
    <cellStyle name="Normal 20 2 2 3 2 3 2 2 2" xfId="32477"/>
    <cellStyle name="Normal 20 2 2 3 2 3 2 3" xfId="24910"/>
    <cellStyle name="Normal 20 2 2 3 2 3 3" xfId="11847"/>
    <cellStyle name="Normal 20 2 2 3 2 3 3 2" xfId="28696"/>
    <cellStyle name="Normal 20 2 2 3 2 3 4" xfId="21129"/>
    <cellStyle name="Normal 20 2 2 3 2 4" xfId="5687"/>
    <cellStyle name="Normal 20 2 2 3 2 4 2" xfId="13746"/>
    <cellStyle name="Normal 20 2 2 3 2 4 2 2" xfId="30593"/>
    <cellStyle name="Normal 20 2 2 3 2 4 3" xfId="23026"/>
    <cellStyle name="Normal 20 2 2 3 2 5" xfId="9872"/>
    <cellStyle name="Normal 20 2 2 3 2 5 2" xfId="26812"/>
    <cellStyle name="Normal 20 2 2 3 2 6" xfId="17244"/>
    <cellStyle name="Normal 20 2 2 3 2 7" xfId="19244"/>
    <cellStyle name="Normal 20 2 2 3 3" xfId="2285"/>
    <cellStyle name="Normal 20 2 2 3 3 2" xfId="4249"/>
    <cellStyle name="Normal 20 2 2 3 3 2 2" xfId="8032"/>
    <cellStyle name="Normal 20 2 2 3 3 2 2 2" xfId="16091"/>
    <cellStyle name="Normal 20 2 2 3 3 2 2 2 2" xfId="32938"/>
    <cellStyle name="Normal 20 2 2 3 3 2 2 3" xfId="25371"/>
    <cellStyle name="Normal 20 2 2 3 3 2 3" xfId="12308"/>
    <cellStyle name="Normal 20 2 2 3 3 2 3 2" xfId="29157"/>
    <cellStyle name="Normal 20 2 2 3 3 2 4" xfId="21590"/>
    <cellStyle name="Normal 20 2 2 3 3 3" xfId="6148"/>
    <cellStyle name="Normal 20 2 2 3 3 3 2" xfId="14207"/>
    <cellStyle name="Normal 20 2 2 3 3 3 2 2" xfId="31054"/>
    <cellStyle name="Normal 20 2 2 3 3 3 3" xfId="23487"/>
    <cellStyle name="Normal 20 2 2 3 3 4" xfId="10373"/>
    <cellStyle name="Normal 20 2 2 3 3 4 2" xfId="27273"/>
    <cellStyle name="Normal 20 2 2 3 3 5" xfId="17246"/>
    <cellStyle name="Normal 20 2 2 3 3 6" xfId="19705"/>
    <cellStyle name="Normal 20 2 2 3 4" xfId="3337"/>
    <cellStyle name="Normal 20 2 2 3 4 2" xfId="7120"/>
    <cellStyle name="Normal 20 2 2 3 4 2 2" xfId="15179"/>
    <cellStyle name="Normal 20 2 2 3 4 2 2 2" xfId="32026"/>
    <cellStyle name="Normal 20 2 2 3 4 2 3" xfId="24459"/>
    <cellStyle name="Normal 20 2 2 3 4 3" xfId="11396"/>
    <cellStyle name="Normal 20 2 2 3 4 3 2" xfId="28245"/>
    <cellStyle name="Normal 20 2 2 3 4 4" xfId="20678"/>
    <cellStyle name="Normal 20 2 2 3 5" xfId="5236"/>
    <cellStyle name="Normal 20 2 2 3 5 2" xfId="13295"/>
    <cellStyle name="Normal 20 2 2 3 5 2 2" xfId="30142"/>
    <cellStyle name="Normal 20 2 2 3 5 3" xfId="22575"/>
    <cellStyle name="Normal 20 2 2 3 6" xfId="9397"/>
    <cellStyle name="Normal 20 2 2 3 6 2" xfId="26361"/>
    <cellStyle name="Normal 20 2 2 3 7" xfId="17243"/>
    <cellStyle name="Normal 20 2 2 3 8" xfId="18793"/>
    <cellStyle name="Normal 20 2 2 4" xfId="1521"/>
    <cellStyle name="Normal 20 2 2 4 2" xfId="2520"/>
    <cellStyle name="Normal 20 2 2 4 2 2" xfId="4482"/>
    <cellStyle name="Normal 20 2 2 4 2 2 2" xfId="8265"/>
    <cellStyle name="Normal 20 2 2 4 2 2 2 2" xfId="16324"/>
    <cellStyle name="Normal 20 2 2 4 2 2 2 2 2" xfId="33171"/>
    <cellStyle name="Normal 20 2 2 4 2 2 2 3" xfId="25604"/>
    <cellStyle name="Normal 20 2 2 4 2 2 3" xfId="12541"/>
    <cellStyle name="Normal 20 2 2 4 2 2 3 2" xfId="29390"/>
    <cellStyle name="Normal 20 2 2 4 2 2 4" xfId="21823"/>
    <cellStyle name="Normal 20 2 2 4 2 3" xfId="6381"/>
    <cellStyle name="Normal 20 2 2 4 2 3 2" xfId="14440"/>
    <cellStyle name="Normal 20 2 2 4 2 3 2 2" xfId="31287"/>
    <cellStyle name="Normal 20 2 2 4 2 3 3" xfId="23720"/>
    <cellStyle name="Normal 20 2 2 4 2 4" xfId="10607"/>
    <cellStyle name="Normal 20 2 2 4 2 4 2" xfId="27506"/>
    <cellStyle name="Normal 20 2 2 4 2 5" xfId="17248"/>
    <cellStyle name="Normal 20 2 2 4 2 6" xfId="19938"/>
    <cellStyle name="Normal 20 2 2 4 3" xfId="3570"/>
    <cellStyle name="Normal 20 2 2 4 3 2" xfId="7353"/>
    <cellStyle name="Normal 20 2 2 4 3 2 2" xfId="15412"/>
    <cellStyle name="Normal 20 2 2 4 3 2 2 2" xfId="32259"/>
    <cellStyle name="Normal 20 2 2 4 3 2 3" xfId="24692"/>
    <cellStyle name="Normal 20 2 2 4 3 3" xfId="11629"/>
    <cellStyle name="Normal 20 2 2 4 3 3 2" xfId="28478"/>
    <cellStyle name="Normal 20 2 2 4 3 4" xfId="20911"/>
    <cellStyle name="Normal 20 2 2 4 4" xfId="5469"/>
    <cellStyle name="Normal 20 2 2 4 4 2" xfId="13528"/>
    <cellStyle name="Normal 20 2 2 4 4 2 2" xfId="30375"/>
    <cellStyle name="Normal 20 2 2 4 4 3" xfId="22808"/>
    <cellStyle name="Normal 20 2 2 4 5" xfId="9654"/>
    <cellStyle name="Normal 20 2 2 4 5 2" xfId="26594"/>
    <cellStyle name="Normal 20 2 2 4 6" xfId="17247"/>
    <cellStyle name="Normal 20 2 2 4 7" xfId="19026"/>
    <cellStyle name="Normal 20 2 2 5" xfId="2050"/>
    <cellStyle name="Normal 20 2 2 5 2" xfId="4031"/>
    <cellStyle name="Normal 20 2 2 5 2 2" xfId="7814"/>
    <cellStyle name="Normal 20 2 2 5 2 2 2" xfId="15873"/>
    <cellStyle name="Normal 20 2 2 5 2 2 2 2" xfId="32720"/>
    <cellStyle name="Normal 20 2 2 5 2 2 3" xfId="25153"/>
    <cellStyle name="Normal 20 2 2 5 2 3" xfId="12090"/>
    <cellStyle name="Normal 20 2 2 5 2 3 2" xfId="28939"/>
    <cellStyle name="Normal 20 2 2 5 2 4" xfId="21372"/>
    <cellStyle name="Normal 20 2 2 5 3" xfId="5930"/>
    <cellStyle name="Normal 20 2 2 5 3 2" xfId="13989"/>
    <cellStyle name="Normal 20 2 2 5 3 2 2" xfId="30836"/>
    <cellStyle name="Normal 20 2 2 5 3 3" xfId="23269"/>
    <cellStyle name="Normal 20 2 2 5 4" xfId="10148"/>
    <cellStyle name="Normal 20 2 2 5 4 2" xfId="27055"/>
    <cellStyle name="Normal 20 2 2 5 5" xfId="17249"/>
    <cellStyle name="Normal 20 2 2 5 6" xfId="19487"/>
    <cellStyle name="Normal 20 2 2 6" xfId="3089"/>
    <cellStyle name="Normal 20 2 2 6 2" xfId="6902"/>
    <cellStyle name="Normal 20 2 2 6 2 2" xfId="14961"/>
    <cellStyle name="Normal 20 2 2 6 2 2 2" xfId="31808"/>
    <cellStyle name="Normal 20 2 2 6 2 3" xfId="24241"/>
    <cellStyle name="Normal 20 2 2 6 3" xfId="11152"/>
    <cellStyle name="Normal 20 2 2 6 3 2" xfId="28027"/>
    <cellStyle name="Normal 20 2 2 6 4" xfId="20460"/>
    <cellStyle name="Normal 20 2 2 7" xfId="5018"/>
    <cellStyle name="Normal 20 2 2 7 2" xfId="13077"/>
    <cellStyle name="Normal 20 2 2 7 2 2" xfId="29924"/>
    <cellStyle name="Normal 20 2 2 7 3" xfId="22357"/>
    <cellStyle name="Normal 20 2 2 8" xfId="9037"/>
    <cellStyle name="Normal 20 2 2 8 2" xfId="26143"/>
    <cellStyle name="Normal 20 2 2 9" xfId="17234"/>
    <cellStyle name="Normal 20 2 3" xfId="1038"/>
    <cellStyle name="Normal 20 2 3 2" xfId="1299"/>
    <cellStyle name="Normal 20 2 3 2 2" xfId="1795"/>
    <cellStyle name="Normal 20 2 3 2 2 2" xfId="2794"/>
    <cellStyle name="Normal 20 2 3 2 2 2 2" xfId="4756"/>
    <cellStyle name="Normal 20 2 3 2 2 2 2 2" xfId="8539"/>
    <cellStyle name="Normal 20 2 3 2 2 2 2 2 2" xfId="16598"/>
    <cellStyle name="Normal 20 2 3 2 2 2 2 2 2 2" xfId="33445"/>
    <cellStyle name="Normal 20 2 3 2 2 2 2 2 3" xfId="25878"/>
    <cellStyle name="Normal 20 2 3 2 2 2 2 3" xfId="12815"/>
    <cellStyle name="Normal 20 2 3 2 2 2 2 3 2" xfId="29664"/>
    <cellStyle name="Normal 20 2 3 2 2 2 2 4" xfId="22097"/>
    <cellStyle name="Normal 20 2 3 2 2 2 3" xfId="6655"/>
    <cellStyle name="Normal 20 2 3 2 2 2 3 2" xfId="14714"/>
    <cellStyle name="Normal 20 2 3 2 2 2 3 2 2" xfId="31561"/>
    <cellStyle name="Normal 20 2 3 2 2 2 3 3" xfId="23994"/>
    <cellStyle name="Normal 20 2 3 2 2 2 4" xfId="10881"/>
    <cellStyle name="Normal 20 2 3 2 2 2 4 2" xfId="27780"/>
    <cellStyle name="Normal 20 2 3 2 2 2 5" xfId="17253"/>
    <cellStyle name="Normal 20 2 3 2 2 2 6" xfId="20212"/>
    <cellStyle name="Normal 20 2 3 2 2 3" xfId="3844"/>
    <cellStyle name="Normal 20 2 3 2 2 3 2" xfId="7627"/>
    <cellStyle name="Normal 20 2 3 2 2 3 2 2" xfId="15686"/>
    <cellStyle name="Normal 20 2 3 2 2 3 2 2 2" xfId="32533"/>
    <cellStyle name="Normal 20 2 3 2 2 3 2 3" xfId="24966"/>
    <cellStyle name="Normal 20 2 3 2 2 3 3" xfId="11903"/>
    <cellStyle name="Normal 20 2 3 2 2 3 3 2" xfId="28752"/>
    <cellStyle name="Normal 20 2 3 2 2 3 4" xfId="21185"/>
    <cellStyle name="Normal 20 2 3 2 2 4" xfId="5743"/>
    <cellStyle name="Normal 20 2 3 2 2 4 2" xfId="13802"/>
    <cellStyle name="Normal 20 2 3 2 2 4 2 2" xfId="30649"/>
    <cellStyle name="Normal 20 2 3 2 2 4 3" xfId="23082"/>
    <cellStyle name="Normal 20 2 3 2 2 5" xfId="9928"/>
    <cellStyle name="Normal 20 2 3 2 2 5 2" xfId="26868"/>
    <cellStyle name="Normal 20 2 3 2 2 6" xfId="17252"/>
    <cellStyle name="Normal 20 2 3 2 2 7" xfId="19300"/>
    <cellStyle name="Normal 20 2 3 2 3" xfId="2341"/>
    <cellStyle name="Normal 20 2 3 2 3 2" xfId="4305"/>
    <cellStyle name="Normal 20 2 3 2 3 2 2" xfId="8088"/>
    <cellStyle name="Normal 20 2 3 2 3 2 2 2" xfId="16147"/>
    <cellStyle name="Normal 20 2 3 2 3 2 2 2 2" xfId="32994"/>
    <cellStyle name="Normal 20 2 3 2 3 2 2 3" xfId="25427"/>
    <cellStyle name="Normal 20 2 3 2 3 2 3" xfId="12364"/>
    <cellStyle name="Normal 20 2 3 2 3 2 3 2" xfId="29213"/>
    <cellStyle name="Normal 20 2 3 2 3 2 4" xfId="21646"/>
    <cellStyle name="Normal 20 2 3 2 3 3" xfId="6204"/>
    <cellStyle name="Normal 20 2 3 2 3 3 2" xfId="14263"/>
    <cellStyle name="Normal 20 2 3 2 3 3 2 2" xfId="31110"/>
    <cellStyle name="Normal 20 2 3 2 3 3 3" xfId="23543"/>
    <cellStyle name="Normal 20 2 3 2 3 4" xfId="10429"/>
    <cellStyle name="Normal 20 2 3 2 3 4 2" xfId="27329"/>
    <cellStyle name="Normal 20 2 3 2 3 5" xfId="17254"/>
    <cellStyle name="Normal 20 2 3 2 3 6" xfId="19761"/>
    <cellStyle name="Normal 20 2 3 2 4" xfId="3393"/>
    <cellStyle name="Normal 20 2 3 2 4 2" xfId="7176"/>
    <cellStyle name="Normal 20 2 3 2 4 2 2" xfId="15235"/>
    <cellStyle name="Normal 20 2 3 2 4 2 2 2" xfId="32082"/>
    <cellStyle name="Normal 20 2 3 2 4 2 3" xfId="24515"/>
    <cellStyle name="Normal 20 2 3 2 4 3" xfId="11452"/>
    <cellStyle name="Normal 20 2 3 2 4 3 2" xfId="28301"/>
    <cellStyle name="Normal 20 2 3 2 4 4" xfId="20734"/>
    <cellStyle name="Normal 20 2 3 2 5" xfId="5292"/>
    <cellStyle name="Normal 20 2 3 2 5 2" xfId="13351"/>
    <cellStyle name="Normal 20 2 3 2 5 2 2" xfId="30198"/>
    <cellStyle name="Normal 20 2 3 2 5 3" xfId="22631"/>
    <cellStyle name="Normal 20 2 3 2 6" xfId="9453"/>
    <cellStyle name="Normal 20 2 3 2 6 2" xfId="26417"/>
    <cellStyle name="Normal 20 2 3 2 7" xfId="17251"/>
    <cellStyle name="Normal 20 2 3 2 8" xfId="18849"/>
    <cellStyle name="Normal 20 2 3 3" xfId="1577"/>
    <cellStyle name="Normal 20 2 3 3 2" xfId="2576"/>
    <cellStyle name="Normal 20 2 3 3 2 2" xfId="4538"/>
    <cellStyle name="Normal 20 2 3 3 2 2 2" xfId="8321"/>
    <cellStyle name="Normal 20 2 3 3 2 2 2 2" xfId="16380"/>
    <cellStyle name="Normal 20 2 3 3 2 2 2 2 2" xfId="33227"/>
    <cellStyle name="Normal 20 2 3 3 2 2 2 3" xfId="25660"/>
    <cellStyle name="Normal 20 2 3 3 2 2 3" xfId="12597"/>
    <cellStyle name="Normal 20 2 3 3 2 2 3 2" xfId="29446"/>
    <cellStyle name="Normal 20 2 3 3 2 2 4" xfId="21879"/>
    <cellStyle name="Normal 20 2 3 3 2 3" xfId="6437"/>
    <cellStyle name="Normal 20 2 3 3 2 3 2" xfId="14496"/>
    <cellStyle name="Normal 20 2 3 3 2 3 2 2" xfId="31343"/>
    <cellStyle name="Normal 20 2 3 3 2 3 3" xfId="23776"/>
    <cellStyle name="Normal 20 2 3 3 2 4" xfId="10663"/>
    <cellStyle name="Normal 20 2 3 3 2 4 2" xfId="27562"/>
    <cellStyle name="Normal 20 2 3 3 2 5" xfId="17256"/>
    <cellStyle name="Normal 20 2 3 3 2 6" xfId="19994"/>
    <cellStyle name="Normal 20 2 3 3 3" xfId="3626"/>
    <cellStyle name="Normal 20 2 3 3 3 2" xfId="7409"/>
    <cellStyle name="Normal 20 2 3 3 3 2 2" xfId="15468"/>
    <cellStyle name="Normal 20 2 3 3 3 2 2 2" xfId="32315"/>
    <cellStyle name="Normal 20 2 3 3 3 2 3" xfId="24748"/>
    <cellStyle name="Normal 20 2 3 3 3 3" xfId="11685"/>
    <cellStyle name="Normal 20 2 3 3 3 3 2" xfId="28534"/>
    <cellStyle name="Normal 20 2 3 3 3 4" xfId="20967"/>
    <cellStyle name="Normal 20 2 3 3 4" xfId="5525"/>
    <cellStyle name="Normal 20 2 3 3 4 2" xfId="13584"/>
    <cellStyle name="Normal 20 2 3 3 4 2 2" xfId="30431"/>
    <cellStyle name="Normal 20 2 3 3 4 3" xfId="22864"/>
    <cellStyle name="Normal 20 2 3 3 5" xfId="9710"/>
    <cellStyle name="Normal 20 2 3 3 5 2" xfId="26650"/>
    <cellStyle name="Normal 20 2 3 3 6" xfId="17255"/>
    <cellStyle name="Normal 20 2 3 3 7" xfId="19082"/>
    <cellStyle name="Normal 20 2 3 4" xfId="2123"/>
    <cellStyle name="Normal 20 2 3 4 2" xfId="4087"/>
    <cellStyle name="Normal 20 2 3 4 2 2" xfId="7870"/>
    <cellStyle name="Normal 20 2 3 4 2 2 2" xfId="15929"/>
    <cellStyle name="Normal 20 2 3 4 2 2 2 2" xfId="32776"/>
    <cellStyle name="Normal 20 2 3 4 2 2 3" xfId="25209"/>
    <cellStyle name="Normal 20 2 3 4 2 3" xfId="12146"/>
    <cellStyle name="Normal 20 2 3 4 2 3 2" xfId="28995"/>
    <cellStyle name="Normal 20 2 3 4 2 4" xfId="21428"/>
    <cellStyle name="Normal 20 2 3 4 3" xfId="5986"/>
    <cellStyle name="Normal 20 2 3 4 3 2" xfId="14045"/>
    <cellStyle name="Normal 20 2 3 4 3 2 2" xfId="30892"/>
    <cellStyle name="Normal 20 2 3 4 3 3" xfId="23325"/>
    <cellStyle name="Normal 20 2 3 4 4" xfId="10211"/>
    <cellStyle name="Normal 20 2 3 4 4 2" xfId="27111"/>
    <cellStyle name="Normal 20 2 3 4 5" xfId="17257"/>
    <cellStyle name="Normal 20 2 3 4 6" xfId="19543"/>
    <cellStyle name="Normal 20 2 3 5" xfId="3175"/>
    <cellStyle name="Normal 20 2 3 5 2" xfId="6958"/>
    <cellStyle name="Normal 20 2 3 5 2 2" xfId="15017"/>
    <cellStyle name="Normal 20 2 3 5 2 2 2" xfId="31864"/>
    <cellStyle name="Normal 20 2 3 5 2 3" xfId="24297"/>
    <cellStyle name="Normal 20 2 3 5 3" xfId="11234"/>
    <cellStyle name="Normal 20 2 3 5 3 2" xfId="28083"/>
    <cellStyle name="Normal 20 2 3 5 4" xfId="20516"/>
    <cellStyle name="Normal 20 2 3 6" xfId="5074"/>
    <cellStyle name="Normal 20 2 3 6 2" xfId="13133"/>
    <cellStyle name="Normal 20 2 3 6 2 2" xfId="29980"/>
    <cellStyle name="Normal 20 2 3 6 3" xfId="22413"/>
    <cellStyle name="Normal 20 2 3 7" xfId="9218"/>
    <cellStyle name="Normal 20 2 3 7 2" xfId="26199"/>
    <cellStyle name="Normal 20 2 3 8" xfId="17250"/>
    <cellStyle name="Normal 20 2 3 9" xfId="18631"/>
    <cellStyle name="Normal 20 2 4" xfId="1207"/>
    <cellStyle name="Normal 20 2 4 2" xfId="1703"/>
    <cellStyle name="Normal 20 2 4 2 2" xfId="2702"/>
    <cellStyle name="Normal 20 2 4 2 2 2" xfId="4664"/>
    <cellStyle name="Normal 20 2 4 2 2 2 2" xfId="8447"/>
    <cellStyle name="Normal 20 2 4 2 2 2 2 2" xfId="16506"/>
    <cellStyle name="Normal 20 2 4 2 2 2 2 2 2" xfId="33353"/>
    <cellStyle name="Normal 20 2 4 2 2 2 2 3" xfId="25786"/>
    <cellStyle name="Normal 20 2 4 2 2 2 3" xfId="12723"/>
    <cellStyle name="Normal 20 2 4 2 2 2 3 2" xfId="29572"/>
    <cellStyle name="Normal 20 2 4 2 2 2 4" xfId="22005"/>
    <cellStyle name="Normal 20 2 4 2 2 3" xfId="6563"/>
    <cellStyle name="Normal 20 2 4 2 2 3 2" xfId="14622"/>
    <cellStyle name="Normal 20 2 4 2 2 3 2 2" xfId="31469"/>
    <cellStyle name="Normal 20 2 4 2 2 3 3" xfId="23902"/>
    <cellStyle name="Normal 20 2 4 2 2 4" xfId="10789"/>
    <cellStyle name="Normal 20 2 4 2 2 4 2" xfId="27688"/>
    <cellStyle name="Normal 20 2 4 2 2 5" xfId="17260"/>
    <cellStyle name="Normal 20 2 4 2 2 6" xfId="20120"/>
    <cellStyle name="Normal 20 2 4 2 3" xfId="3752"/>
    <cellStyle name="Normal 20 2 4 2 3 2" xfId="7535"/>
    <cellStyle name="Normal 20 2 4 2 3 2 2" xfId="15594"/>
    <cellStyle name="Normal 20 2 4 2 3 2 2 2" xfId="32441"/>
    <cellStyle name="Normal 20 2 4 2 3 2 3" xfId="24874"/>
    <cellStyle name="Normal 20 2 4 2 3 3" xfId="11811"/>
    <cellStyle name="Normal 20 2 4 2 3 3 2" xfId="28660"/>
    <cellStyle name="Normal 20 2 4 2 3 4" xfId="21093"/>
    <cellStyle name="Normal 20 2 4 2 4" xfId="5651"/>
    <cellStyle name="Normal 20 2 4 2 4 2" xfId="13710"/>
    <cellStyle name="Normal 20 2 4 2 4 2 2" xfId="30557"/>
    <cellStyle name="Normal 20 2 4 2 4 3" xfId="22990"/>
    <cellStyle name="Normal 20 2 4 2 5" xfId="9836"/>
    <cellStyle name="Normal 20 2 4 2 5 2" xfId="26776"/>
    <cellStyle name="Normal 20 2 4 2 6" xfId="17259"/>
    <cellStyle name="Normal 20 2 4 2 7" xfId="19208"/>
    <cellStyle name="Normal 20 2 4 3" xfId="2249"/>
    <cellStyle name="Normal 20 2 4 3 2" xfId="4213"/>
    <cellStyle name="Normal 20 2 4 3 2 2" xfId="7996"/>
    <cellStyle name="Normal 20 2 4 3 2 2 2" xfId="16055"/>
    <cellStyle name="Normal 20 2 4 3 2 2 2 2" xfId="32902"/>
    <cellStyle name="Normal 20 2 4 3 2 2 3" xfId="25335"/>
    <cellStyle name="Normal 20 2 4 3 2 3" xfId="12272"/>
    <cellStyle name="Normal 20 2 4 3 2 3 2" xfId="29121"/>
    <cellStyle name="Normal 20 2 4 3 2 4" xfId="21554"/>
    <cellStyle name="Normal 20 2 4 3 3" xfId="6112"/>
    <cellStyle name="Normal 20 2 4 3 3 2" xfId="14171"/>
    <cellStyle name="Normal 20 2 4 3 3 2 2" xfId="31018"/>
    <cellStyle name="Normal 20 2 4 3 3 3" xfId="23451"/>
    <cellStyle name="Normal 20 2 4 3 4" xfId="10337"/>
    <cellStyle name="Normal 20 2 4 3 4 2" xfId="27237"/>
    <cellStyle name="Normal 20 2 4 3 5" xfId="17261"/>
    <cellStyle name="Normal 20 2 4 3 6" xfId="19669"/>
    <cellStyle name="Normal 20 2 4 4" xfId="3301"/>
    <cellStyle name="Normal 20 2 4 4 2" xfId="7084"/>
    <cellStyle name="Normal 20 2 4 4 2 2" xfId="15143"/>
    <cellStyle name="Normal 20 2 4 4 2 2 2" xfId="31990"/>
    <cellStyle name="Normal 20 2 4 4 2 3" xfId="24423"/>
    <cellStyle name="Normal 20 2 4 4 3" xfId="11360"/>
    <cellStyle name="Normal 20 2 4 4 3 2" xfId="28209"/>
    <cellStyle name="Normal 20 2 4 4 4" xfId="20642"/>
    <cellStyle name="Normal 20 2 4 5" xfId="5200"/>
    <cellStyle name="Normal 20 2 4 5 2" xfId="13259"/>
    <cellStyle name="Normal 20 2 4 5 2 2" xfId="30106"/>
    <cellStyle name="Normal 20 2 4 5 3" xfId="22539"/>
    <cellStyle name="Normal 20 2 4 6" xfId="9361"/>
    <cellStyle name="Normal 20 2 4 6 2" xfId="26325"/>
    <cellStyle name="Normal 20 2 4 7" xfId="17258"/>
    <cellStyle name="Normal 20 2 4 8" xfId="18757"/>
    <cellStyle name="Normal 20 2 5" xfId="1485"/>
    <cellStyle name="Normal 20 2 5 2" xfId="2484"/>
    <cellStyle name="Normal 20 2 5 2 2" xfId="4446"/>
    <cellStyle name="Normal 20 2 5 2 2 2" xfId="8229"/>
    <cellStyle name="Normal 20 2 5 2 2 2 2" xfId="16288"/>
    <cellStyle name="Normal 20 2 5 2 2 2 2 2" xfId="33135"/>
    <cellStyle name="Normal 20 2 5 2 2 2 3" xfId="25568"/>
    <cellStyle name="Normal 20 2 5 2 2 3" xfId="12505"/>
    <cellStyle name="Normal 20 2 5 2 2 3 2" xfId="29354"/>
    <cellStyle name="Normal 20 2 5 2 2 4" xfId="21787"/>
    <cellStyle name="Normal 20 2 5 2 3" xfId="6345"/>
    <cellStyle name="Normal 20 2 5 2 3 2" xfId="14404"/>
    <cellStyle name="Normal 20 2 5 2 3 2 2" xfId="31251"/>
    <cellStyle name="Normal 20 2 5 2 3 3" xfId="23684"/>
    <cellStyle name="Normal 20 2 5 2 4" xfId="10571"/>
    <cellStyle name="Normal 20 2 5 2 4 2" xfId="27470"/>
    <cellStyle name="Normal 20 2 5 2 5" xfId="17263"/>
    <cellStyle name="Normal 20 2 5 2 6" xfId="19902"/>
    <cellStyle name="Normal 20 2 5 3" xfId="3534"/>
    <cellStyle name="Normal 20 2 5 3 2" xfId="7317"/>
    <cellStyle name="Normal 20 2 5 3 2 2" xfId="15376"/>
    <cellStyle name="Normal 20 2 5 3 2 2 2" xfId="32223"/>
    <cellStyle name="Normal 20 2 5 3 2 3" xfId="24656"/>
    <cellStyle name="Normal 20 2 5 3 3" xfId="11593"/>
    <cellStyle name="Normal 20 2 5 3 3 2" xfId="28442"/>
    <cellStyle name="Normal 20 2 5 3 4" xfId="20875"/>
    <cellStyle name="Normal 20 2 5 4" xfId="5433"/>
    <cellStyle name="Normal 20 2 5 4 2" xfId="13492"/>
    <cellStyle name="Normal 20 2 5 4 2 2" xfId="30339"/>
    <cellStyle name="Normal 20 2 5 4 3" xfId="22772"/>
    <cellStyle name="Normal 20 2 5 5" xfId="9618"/>
    <cellStyle name="Normal 20 2 5 5 2" xfId="26558"/>
    <cellStyle name="Normal 20 2 5 6" xfId="17262"/>
    <cellStyle name="Normal 20 2 5 7" xfId="18990"/>
    <cellStyle name="Normal 20 2 6" xfId="2010"/>
    <cellStyle name="Normal 20 2 6 2" xfId="3995"/>
    <cellStyle name="Normal 20 2 6 2 2" xfId="7778"/>
    <cellStyle name="Normal 20 2 6 2 2 2" xfId="15837"/>
    <cellStyle name="Normal 20 2 6 2 2 2 2" xfId="32684"/>
    <cellStyle name="Normal 20 2 6 2 2 3" xfId="25117"/>
    <cellStyle name="Normal 20 2 6 2 3" xfId="12054"/>
    <cellStyle name="Normal 20 2 6 2 3 2" xfId="28903"/>
    <cellStyle name="Normal 20 2 6 2 4" xfId="21336"/>
    <cellStyle name="Normal 20 2 6 3" xfId="5894"/>
    <cellStyle name="Normal 20 2 6 3 2" xfId="13953"/>
    <cellStyle name="Normal 20 2 6 3 2 2" xfId="30800"/>
    <cellStyle name="Normal 20 2 6 3 3" xfId="23233"/>
    <cellStyle name="Normal 20 2 6 4" xfId="10109"/>
    <cellStyle name="Normal 20 2 6 4 2" xfId="27019"/>
    <cellStyle name="Normal 20 2 6 5" xfId="17264"/>
    <cellStyle name="Normal 20 2 6 6" xfId="19451"/>
    <cellStyle name="Normal 20 2 7" xfId="3053"/>
    <cellStyle name="Normal 20 2 7 2" xfId="6866"/>
    <cellStyle name="Normal 20 2 7 2 2" xfId="14925"/>
    <cellStyle name="Normal 20 2 7 2 2 2" xfId="31772"/>
    <cellStyle name="Normal 20 2 7 2 3" xfId="24205"/>
    <cellStyle name="Normal 20 2 7 3" xfId="11116"/>
    <cellStyle name="Normal 20 2 7 3 2" xfId="27991"/>
    <cellStyle name="Normal 20 2 7 4" xfId="20424"/>
    <cellStyle name="Normal 20 2 8" xfId="4982"/>
    <cellStyle name="Normal 20 2 8 2" xfId="13041"/>
    <cellStyle name="Normal 20 2 8 2 2" xfId="29888"/>
    <cellStyle name="Normal 20 2 8 3" xfId="22321"/>
    <cellStyle name="Normal 20 2 9" xfId="8965"/>
    <cellStyle name="Normal 20 2 9 2" xfId="26107"/>
    <cellStyle name="Normal 20 3" xfId="722"/>
    <cellStyle name="Normal 20 3 10" xfId="18561"/>
    <cellStyle name="Normal 20 3 11" xfId="34072"/>
    <cellStyle name="Normal 20 3 2" xfId="1061"/>
    <cellStyle name="Normal 20 3 2 2" xfId="1322"/>
    <cellStyle name="Normal 20 3 2 2 2" xfId="1818"/>
    <cellStyle name="Normal 20 3 2 2 2 2" xfId="2817"/>
    <cellStyle name="Normal 20 3 2 2 2 2 2" xfId="4779"/>
    <cellStyle name="Normal 20 3 2 2 2 2 2 2" xfId="8562"/>
    <cellStyle name="Normal 20 3 2 2 2 2 2 2 2" xfId="16621"/>
    <cellStyle name="Normal 20 3 2 2 2 2 2 2 2 2" xfId="33468"/>
    <cellStyle name="Normal 20 3 2 2 2 2 2 2 3" xfId="25901"/>
    <cellStyle name="Normal 20 3 2 2 2 2 2 3" xfId="12838"/>
    <cellStyle name="Normal 20 3 2 2 2 2 2 3 2" xfId="29687"/>
    <cellStyle name="Normal 20 3 2 2 2 2 2 4" xfId="22120"/>
    <cellStyle name="Normal 20 3 2 2 2 2 3" xfId="6678"/>
    <cellStyle name="Normal 20 3 2 2 2 2 3 2" xfId="14737"/>
    <cellStyle name="Normal 20 3 2 2 2 2 3 2 2" xfId="31584"/>
    <cellStyle name="Normal 20 3 2 2 2 2 3 3" xfId="24017"/>
    <cellStyle name="Normal 20 3 2 2 2 2 4" xfId="10904"/>
    <cellStyle name="Normal 20 3 2 2 2 2 4 2" xfId="27803"/>
    <cellStyle name="Normal 20 3 2 2 2 2 5" xfId="17269"/>
    <cellStyle name="Normal 20 3 2 2 2 2 6" xfId="20235"/>
    <cellStyle name="Normal 20 3 2 2 2 3" xfId="3867"/>
    <cellStyle name="Normal 20 3 2 2 2 3 2" xfId="7650"/>
    <cellStyle name="Normal 20 3 2 2 2 3 2 2" xfId="15709"/>
    <cellStyle name="Normal 20 3 2 2 2 3 2 2 2" xfId="32556"/>
    <cellStyle name="Normal 20 3 2 2 2 3 2 3" xfId="24989"/>
    <cellStyle name="Normal 20 3 2 2 2 3 3" xfId="11926"/>
    <cellStyle name="Normal 20 3 2 2 2 3 3 2" xfId="28775"/>
    <cellStyle name="Normal 20 3 2 2 2 3 4" xfId="21208"/>
    <cellStyle name="Normal 20 3 2 2 2 4" xfId="5766"/>
    <cellStyle name="Normal 20 3 2 2 2 4 2" xfId="13825"/>
    <cellStyle name="Normal 20 3 2 2 2 4 2 2" xfId="30672"/>
    <cellStyle name="Normal 20 3 2 2 2 4 3" xfId="23105"/>
    <cellStyle name="Normal 20 3 2 2 2 5" xfId="9951"/>
    <cellStyle name="Normal 20 3 2 2 2 5 2" xfId="26891"/>
    <cellStyle name="Normal 20 3 2 2 2 6" xfId="17268"/>
    <cellStyle name="Normal 20 3 2 2 2 7" xfId="19323"/>
    <cellStyle name="Normal 20 3 2 2 3" xfId="2364"/>
    <cellStyle name="Normal 20 3 2 2 3 2" xfId="4328"/>
    <cellStyle name="Normal 20 3 2 2 3 2 2" xfId="8111"/>
    <cellStyle name="Normal 20 3 2 2 3 2 2 2" xfId="16170"/>
    <cellStyle name="Normal 20 3 2 2 3 2 2 2 2" xfId="33017"/>
    <cellStyle name="Normal 20 3 2 2 3 2 2 3" xfId="25450"/>
    <cellStyle name="Normal 20 3 2 2 3 2 3" xfId="12387"/>
    <cellStyle name="Normal 20 3 2 2 3 2 3 2" xfId="29236"/>
    <cellStyle name="Normal 20 3 2 2 3 2 4" xfId="21669"/>
    <cellStyle name="Normal 20 3 2 2 3 3" xfId="6227"/>
    <cellStyle name="Normal 20 3 2 2 3 3 2" xfId="14286"/>
    <cellStyle name="Normal 20 3 2 2 3 3 2 2" xfId="31133"/>
    <cellStyle name="Normal 20 3 2 2 3 3 3" xfId="23566"/>
    <cellStyle name="Normal 20 3 2 2 3 4" xfId="10452"/>
    <cellStyle name="Normal 20 3 2 2 3 4 2" xfId="27352"/>
    <cellStyle name="Normal 20 3 2 2 3 5" xfId="17270"/>
    <cellStyle name="Normal 20 3 2 2 3 6" xfId="19784"/>
    <cellStyle name="Normal 20 3 2 2 4" xfId="3416"/>
    <cellStyle name="Normal 20 3 2 2 4 2" xfId="7199"/>
    <cellStyle name="Normal 20 3 2 2 4 2 2" xfId="15258"/>
    <cellStyle name="Normal 20 3 2 2 4 2 2 2" xfId="32105"/>
    <cellStyle name="Normal 20 3 2 2 4 2 3" xfId="24538"/>
    <cellStyle name="Normal 20 3 2 2 4 3" xfId="11475"/>
    <cellStyle name="Normal 20 3 2 2 4 3 2" xfId="28324"/>
    <cellStyle name="Normal 20 3 2 2 4 4" xfId="20757"/>
    <cellStyle name="Normal 20 3 2 2 5" xfId="5315"/>
    <cellStyle name="Normal 20 3 2 2 5 2" xfId="13374"/>
    <cellStyle name="Normal 20 3 2 2 5 2 2" xfId="30221"/>
    <cellStyle name="Normal 20 3 2 2 5 3" xfId="22654"/>
    <cellStyle name="Normal 20 3 2 2 6" xfId="9476"/>
    <cellStyle name="Normal 20 3 2 2 6 2" xfId="26440"/>
    <cellStyle name="Normal 20 3 2 2 7" xfId="17267"/>
    <cellStyle name="Normal 20 3 2 2 8" xfId="18872"/>
    <cellStyle name="Normal 20 3 2 3" xfId="1600"/>
    <cellStyle name="Normal 20 3 2 3 2" xfId="2599"/>
    <cellStyle name="Normal 20 3 2 3 2 2" xfId="4561"/>
    <cellStyle name="Normal 20 3 2 3 2 2 2" xfId="8344"/>
    <cellStyle name="Normal 20 3 2 3 2 2 2 2" xfId="16403"/>
    <cellStyle name="Normal 20 3 2 3 2 2 2 2 2" xfId="33250"/>
    <cellStyle name="Normal 20 3 2 3 2 2 2 3" xfId="25683"/>
    <cellStyle name="Normal 20 3 2 3 2 2 3" xfId="12620"/>
    <cellStyle name="Normal 20 3 2 3 2 2 3 2" xfId="29469"/>
    <cellStyle name="Normal 20 3 2 3 2 2 4" xfId="21902"/>
    <cellStyle name="Normal 20 3 2 3 2 3" xfId="6460"/>
    <cellStyle name="Normal 20 3 2 3 2 3 2" xfId="14519"/>
    <cellStyle name="Normal 20 3 2 3 2 3 2 2" xfId="31366"/>
    <cellStyle name="Normal 20 3 2 3 2 3 3" xfId="23799"/>
    <cellStyle name="Normal 20 3 2 3 2 4" xfId="10686"/>
    <cellStyle name="Normal 20 3 2 3 2 4 2" xfId="27585"/>
    <cellStyle name="Normal 20 3 2 3 2 5" xfId="17272"/>
    <cellStyle name="Normal 20 3 2 3 2 6" xfId="20017"/>
    <cellStyle name="Normal 20 3 2 3 3" xfId="3649"/>
    <cellStyle name="Normal 20 3 2 3 3 2" xfId="7432"/>
    <cellStyle name="Normal 20 3 2 3 3 2 2" xfId="15491"/>
    <cellStyle name="Normal 20 3 2 3 3 2 2 2" xfId="32338"/>
    <cellStyle name="Normal 20 3 2 3 3 2 3" xfId="24771"/>
    <cellStyle name="Normal 20 3 2 3 3 3" xfId="11708"/>
    <cellStyle name="Normal 20 3 2 3 3 3 2" xfId="28557"/>
    <cellStyle name="Normal 20 3 2 3 3 4" xfId="20990"/>
    <cellStyle name="Normal 20 3 2 3 4" xfId="5548"/>
    <cellStyle name="Normal 20 3 2 3 4 2" xfId="13607"/>
    <cellStyle name="Normal 20 3 2 3 4 2 2" xfId="30454"/>
    <cellStyle name="Normal 20 3 2 3 4 3" xfId="22887"/>
    <cellStyle name="Normal 20 3 2 3 5" xfId="9733"/>
    <cellStyle name="Normal 20 3 2 3 5 2" xfId="26673"/>
    <cellStyle name="Normal 20 3 2 3 6" xfId="17271"/>
    <cellStyle name="Normal 20 3 2 3 7" xfId="19105"/>
    <cellStyle name="Normal 20 3 2 4" xfId="2146"/>
    <cellStyle name="Normal 20 3 2 4 2" xfId="4110"/>
    <cellStyle name="Normal 20 3 2 4 2 2" xfId="7893"/>
    <cellStyle name="Normal 20 3 2 4 2 2 2" xfId="15952"/>
    <cellStyle name="Normal 20 3 2 4 2 2 2 2" xfId="32799"/>
    <cellStyle name="Normal 20 3 2 4 2 2 3" xfId="25232"/>
    <cellStyle name="Normal 20 3 2 4 2 3" xfId="12169"/>
    <cellStyle name="Normal 20 3 2 4 2 3 2" xfId="29018"/>
    <cellStyle name="Normal 20 3 2 4 2 4" xfId="21451"/>
    <cellStyle name="Normal 20 3 2 4 3" xfId="6009"/>
    <cellStyle name="Normal 20 3 2 4 3 2" xfId="14068"/>
    <cellStyle name="Normal 20 3 2 4 3 2 2" xfId="30915"/>
    <cellStyle name="Normal 20 3 2 4 3 3" xfId="23348"/>
    <cellStyle name="Normal 20 3 2 4 4" xfId="10234"/>
    <cellStyle name="Normal 20 3 2 4 4 2" xfId="27134"/>
    <cellStyle name="Normal 20 3 2 4 5" xfId="17273"/>
    <cellStyle name="Normal 20 3 2 4 6" xfId="19566"/>
    <cellStyle name="Normal 20 3 2 5" xfId="3198"/>
    <cellStyle name="Normal 20 3 2 5 2" xfId="6981"/>
    <cellStyle name="Normal 20 3 2 5 2 2" xfId="15040"/>
    <cellStyle name="Normal 20 3 2 5 2 2 2" xfId="31887"/>
    <cellStyle name="Normal 20 3 2 5 2 3" xfId="24320"/>
    <cellStyle name="Normal 20 3 2 5 3" xfId="11257"/>
    <cellStyle name="Normal 20 3 2 5 3 2" xfId="28106"/>
    <cellStyle name="Normal 20 3 2 5 4" xfId="20539"/>
    <cellStyle name="Normal 20 3 2 6" xfId="5097"/>
    <cellStyle name="Normal 20 3 2 6 2" xfId="13156"/>
    <cellStyle name="Normal 20 3 2 6 2 2" xfId="30003"/>
    <cellStyle name="Normal 20 3 2 6 3" xfId="22436"/>
    <cellStyle name="Normal 20 3 2 7" xfId="9241"/>
    <cellStyle name="Normal 20 3 2 7 2" xfId="26222"/>
    <cellStyle name="Normal 20 3 2 8" xfId="17266"/>
    <cellStyle name="Normal 20 3 2 9" xfId="18654"/>
    <cellStyle name="Normal 20 3 3" xfId="1230"/>
    <cellStyle name="Normal 20 3 3 2" xfId="1726"/>
    <cellStyle name="Normal 20 3 3 2 2" xfId="2725"/>
    <cellStyle name="Normal 20 3 3 2 2 2" xfId="4687"/>
    <cellStyle name="Normal 20 3 3 2 2 2 2" xfId="8470"/>
    <cellStyle name="Normal 20 3 3 2 2 2 2 2" xfId="16529"/>
    <cellStyle name="Normal 20 3 3 2 2 2 2 2 2" xfId="33376"/>
    <cellStyle name="Normal 20 3 3 2 2 2 2 3" xfId="25809"/>
    <cellStyle name="Normal 20 3 3 2 2 2 3" xfId="12746"/>
    <cellStyle name="Normal 20 3 3 2 2 2 3 2" xfId="29595"/>
    <cellStyle name="Normal 20 3 3 2 2 2 4" xfId="22028"/>
    <cellStyle name="Normal 20 3 3 2 2 3" xfId="6586"/>
    <cellStyle name="Normal 20 3 3 2 2 3 2" xfId="14645"/>
    <cellStyle name="Normal 20 3 3 2 2 3 2 2" xfId="31492"/>
    <cellStyle name="Normal 20 3 3 2 2 3 3" xfId="23925"/>
    <cellStyle name="Normal 20 3 3 2 2 4" xfId="10812"/>
    <cellStyle name="Normal 20 3 3 2 2 4 2" xfId="27711"/>
    <cellStyle name="Normal 20 3 3 2 2 5" xfId="17276"/>
    <cellStyle name="Normal 20 3 3 2 2 6" xfId="20143"/>
    <cellStyle name="Normal 20 3 3 2 3" xfId="3775"/>
    <cellStyle name="Normal 20 3 3 2 3 2" xfId="7558"/>
    <cellStyle name="Normal 20 3 3 2 3 2 2" xfId="15617"/>
    <cellStyle name="Normal 20 3 3 2 3 2 2 2" xfId="32464"/>
    <cellStyle name="Normal 20 3 3 2 3 2 3" xfId="24897"/>
    <cellStyle name="Normal 20 3 3 2 3 3" xfId="11834"/>
    <cellStyle name="Normal 20 3 3 2 3 3 2" xfId="28683"/>
    <cellStyle name="Normal 20 3 3 2 3 4" xfId="21116"/>
    <cellStyle name="Normal 20 3 3 2 4" xfId="5674"/>
    <cellStyle name="Normal 20 3 3 2 4 2" xfId="13733"/>
    <cellStyle name="Normal 20 3 3 2 4 2 2" xfId="30580"/>
    <cellStyle name="Normal 20 3 3 2 4 3" xfId="23013"/>
    <cellStyle name="Normal 20 3 3 2 5" xfId="9859"/>
    <cellStyle name="Normal 20 3 3 2 5 2" xfId="26799"/>
    <cellStyle name="Normal 20 3 3 2 6" xfId="17275"/>
    <cellStyle name="Normal 20 3 3 2 7" xfId="19231"/>
    <cellStyle name="Normal 20 3 3 3" xfId="2272"/>
    <cellStyle name="Normal 20 3 3 3 2" xfId="4236"/>
    <cellStyle name="Normal 20 3 3 3 2 2" xfId="8019"/>
    <cellStyle name="Normal 20 3 3 3 2 2 2" xfId="16078"/>
    <cellStyle name="Normal 20 3 3 3 2 2 2 2" xfId="32925"/>
    <cellStyle name="Normal 20 3 3 3 2 2 3" xfId="25358"/>
    <cellStyle name="Normal 20 3 3 3 2 3" xfId="12295"/>
    <cellStyle name="Normal 20 3 3 3 2 3 2" xfId="29144"/>
    <cellStyle name="Normal 20 3 3 3 2 4" xfId="21577"/>
    <cellStyle name="Normal 20 3 3 3 3" xfId="6135"/>
    <cellStyle name="Normal 20 3 3 3 3 2" xfId="14194"/>
    <cellStyle name="Normal 20 3 3 3 3 2 2" xfId="31041"/>
    <cellStyle name="Normal 20 3 3 3 3 3" xfId="23474"/>
    <cellStyle name="Normal 20 3 3 3 4" xfId="10360"/>
    <cellStyle name="Normal 20 3 3 3 4 2" xfId="27260"/>
    <cellStyle name="Normal 20 3 3 3 5" xfId="17277"/>
    <cellStyle name="Normal 20 3 3 3 6" xfId="19692"/>
    <cellStyle name="Normal 20 3 3 4" xfId="3324"/>
    <cellStyle name="Normal 20 3 3 4 2" xfId="7107"/>
    <cellStyle name="Normal 20 3 3 4 2 2" xfId="15166"/>
    <cellStyle name="Normal 20 3 3 4 2 2 2" xfId="32013"/>
    <cellStyle name="Normal 20 3 3 4 2 3" xfId="24446"/>
    <cellStyle name="Normal 20 3 3 4 3" xfId="11383"/>
    <cellStyle name="Normal 20 3 3 4 3 2" xfId="28232"/>
    <cellStyle name="Normal 20 3 3 4 4" xfId="20665"/>
    <cellStyle name="Normal 20 3 3 5" xfId="5223"/>
    <cellStyle name="Normal 20 3 3 5 2" xfId="13282"/>
    <cellStyle name="Normal 20 3 3 5 2 2" xfId="30129"/>
    <cellStyle name="Normal 20 3 3 5 3" xfId="22562"/>
    <cellStyle name="Normal 20 3 3 6" xfId="9384"/>
    <cellStyle name="Normal 20 3 3 6 2" xfId="26348"/>
    <cellStyle name="Normal 20 3 3 7" xfId="17274"/>
    <cellStyle name="Normal 20 3 3 8" xfId="18780"/>
    <cellStyle name="Normal 20 3 4" xfId="1508"/>
    <cellStyle name="Normal 20 3 4 2" xfId="2507"/>
    <cellStyle name="Normal 20 3 4 2 2" xfId="4469"/>
    <cellStyle name="Normal 20 3 4 2 2 2" xfId="8252"/>
    <cellStyle name="Normal 20 3 4 2 2 2 2" xfId="16311"/>
    <cellStyle name="Normal 20 3 4 2 2 2 2 2" xfId="33158"/>
    <cellStyle name="Normal 20 3 4 2 2 2 3" xfId="25591"/>
    <cellStyle name="Normal 20 3 4 2 2 3" xfId="12528"/>
    <cellStyle name="Normal 20 3 4 2 2 3 2" xfId="29377"/>
    <cellStyle name="Normal 20 3 4 2 2 4" xfId="21810"/>
    <cellStyle name="Normal 20 3 4 2 3" xfId="6368"/>
    <cellStyle name="Normal 20 3 4 2 3 2" xfId="14427"/>
    <cellStyle name="Normal 20 3 4 2 3 2 2" xfId="31274"/>
    <cellStyle name="Normal 20 3 4 2 3 3" xfId="23707"/>
    <cellStyle name="Normal 20 3 4 2 4" xfId="10594"/>
    <cellStyle name="Normal 20 3 4 2 4 2" xfId="27493"/>
    <cellStyle name="Normal 20 3 4 2 5" xfId="17279"/>
    <cellStyle name="Normal 20 3 4 2 6" xfId="19925"/>
    <cellStyle name="Normal 20 3 4 3" xfId="3557"/>
    <cellStyle name="Normal 20 3 4 3 2" xfId="7340"/>
    <cellStyle name="Normal 20 3 4 3 2 2" xfId="15399"/>
    <cellStyle name="Normal 20 3 4 3 2 2 2" xfId="32246"/>
    <cellStyle name="Normal 20 3 4 3 2 3" xfId="24679"/>
    <cellStyle name="Normal 20 3 4 3 3" xfId="11616"/>
    <cellStyle name="Normal 20 3 4 3 3 2" xfId="28465"/>
    <cellStyle name="Normal 20 3 4 3 4" xfId="20898"/>
    <cellStyle name="Normal 20 3 4 4" xfId="5456"/>
    <cellStyle name="Normal 20 3 4 4 2" xfId="13515"/>
    <cellStyle name="Normal 20 3 4 4 2 2" xfId="30362"/>
    <cellStyle name="Normal 20 3 4 4 3" xfId="22795"/>
    <cellStyle name="Normal 20 3 4 5" xfId="9641"/>
    <cellStyle name="Normal 20 3 4 5 2" xfId="26581"/>
    <cellStyle name="Normal 20 3 4 6" xfId="17278"/>
    <cellStyle name="Normal 20 3 4 7" xfId="19013"/>
    <cellStyle name="Normal 20 3 5" xfId="2037"/>
    <cellStyle name="Normal 20 3 5 2" xfId="4018"/>
    <cellStyle name="Normal 20 3 5 2 2" xfId="7801"/>
    <cellStyle name="Normal 20 3 5 2 2 2" xfId="15860"/>
    <cellStyle name="Normal 20 3 5 2 2 2 2" xfId="32707"/>
    <cellStyle name="Normal 20 3 5 2 2 3" xfId="25140"/>
    <cellStyle name="Normal 20 3 5 2 3" xfId="12077"/>
    <cellStyle name="Normal 20 3 5 2 3 2" xfId="28926"/>
    <cellStyle name="Normal 20 3 5 2 4" xfId="21359"/>
    <cellStyle name="Normal 20 3 5 3" xfId="5917"/>
    <cellStyle name="Normal 20 3 5 3 2" xfId="13976"/>
    <cellStyle name="Normal 20 3 5 3 2 2" xfId="30823"/>
    <cellStyle name="Normal 20 3 5 3 3" xfId="23256"/>
    <cellStyle name="Normal 20 3 5 4" xfId="10135"/>
    <cellStyle name="Normal 20 3 5 4 2" xfId="27042"/>
    <cellStyle name="Normal 20 3 5 5" xfId="17280"/>
    <cellStyle name="Normal 20 3 5 6" xfId="19474"/>
    <cellStyle name="Normal 20 3 6" xfId="3076"/>
    <cellStyle name="Normal 20 3 6 2" xfId="6889"/>
    <cellStyle name="Normal 20 3 6 2 2" xfId="14948"/>
    <cellStyle name="Normal 20 3 6 2 2 2" xfId="31795"/>
    <cellStyle name="Normal 20 3 6 2 3" xfId="24228"/>
    <cellStyle name="Normal 20 3 6 3" xfId="11139"/>
    <cellStyle name="Normal 20 3 6 3 2" xfId="28014"/>
    <cellStyle name="Normal 20 3 6 4" xfId="20447"/>
    <cellStyle name="Normal 20 3 7" xfId="5005"/>
    <cellStyle name="Normal 20 3 7 2" xfId="13064"/>
    <cellStyle name="Normal 20 3 7 2 2" xfId="29911"/>
    <cellStyle name="Normal 20 3 7 3" xfId="22344"/>
    <cellStyle name="Normal 20 3 8" xfId="9022"/>
    <cellStyle name="Normal 20 3 8 2" xfId="26130"/>
    <cellStyle name="Normal 20 3 9" xfId="17265"/>
    <cellStyle name="Normal 20 4" xfId="941"/>
    <cellStyle name="Normal 20 4 2" xfId="3121"/>
    <cellStyle name="Normal 20 4 3" xfId="17281"/>
    <cellStyle name="Normal 20 4 4" xfId="34073"/>
    <cellStyle name="Normal 20 5" xfId="1025"/>
    <cellStyle name="Normal 20 5 2" xfId="1286"/>
    <cellStyle name="Normal 20 5 2 2" xfId="1782"/>
    <cellStyle name="Normal 20 5 2 2 2" xfId="2781"/>
    <cellStyle name="Normal 20 5 2 2 2 2" xfId="4743"/>
    <cellStyle name="Normal 20 5 2 2 2 2 2" xfId="8526"/>
    <cellStyle name="Normal 20 5 2 2 2 2 2 2" xfId="16585"/>
    <cellStyle name="Normal 20 5 2 2 2 2 2 2 2" xfId="33432"/>
    <cellStyle name="Normal 20 5 2 2 2 2 2 3" xfId="25865"/>
    <cellStyle name="Normal 20 5 2 2 2 2 3" xfId="12802"/>
    <cellStyle name="Normal 20 5 2 2 2 2 3 2" xfId="29651"/>
    <cellStyle name="Normal 20 5 2 2 2 2 4" xfId="22084"/>
    <cellStyle name="Normal 20 5 2 2 2 3" xfId="6642"/>
    <cellStyle name="Normal 20 5 2 2 2 3 2" xfId="14701"/>
    <cellStyle name="Normal 20 5 2 2 2 3 2 2" xfId="31548"/>
    <cellStyle name="Normal 20 5 2 2 2 3 3" xfId="23981"/>
    <cellStyle name="Normal 20 5 2 2 2 4" xfId="10868"/>
    <cellStyle name="Normal 20 5 2 2 2 4 2" xfId="27767"/>
    <cellStyle name="Normal 20 5 2 2 2 5" xfId="17285"/>
    <cellStyle name="Normal 20 5 2 2 2 6" xfId="20199"/>
    <cellStyle name="Normal 20 5 2 2 3" xfId="3831"/>
    <cellStyle name="Normal 20 5 2 2 3 2" xfId="7614"/>
    <cellStyle name="Normal 20 5 2 2 3 2 2" xfId="15673"/>
    <cellStyle name="Normal 20 5 2 2 3 2 2 2" xfId="32520"/>
    <cellStyle name="Normal 20 5 2 2 3 2 3" xfId="24953"/>
    <cellStyle name="Normal 20 5 2 2 3 3" xfId="11890"/>
    <cellStyle name="Normal 20 5 2 2 3 3 2" xfId="28739"/>
    <cellStyle name="Normal 20 5 2 2 3 4" xfId="21172"/>
    <cellStyle name="Normal 20 5 2 2 4" xfId="5730"/>
    <cellStyle name="Normal 20 5 2 2 4 2" xfId="13789"/>
    <cellStyle name="Normal 20 5 2 2 4 2 2" xfId="30636"/>
    <cellStyle name="Normal 20 5 2 2 4 3" xfId="23069"/>
    <cellStyle name="Normal 20 5 2 2 5" xfId="9915"/>
    <cellStyle name="Normal 20 5 2 2 5 2" xfId="26855"/>
    <cellStyle name="Normal 20 5 2 2 6" xfId="17284"/>
    <cellStyle name="Normal 20 5 2 2 7" xfId="19287"/>
    <cellStyle name="Normal 20 5 2 3" xfId="2328"/>
    <cellStyle name="Normal 20 5 2 3 2" xfId="4292"/>
    <cellStyle name="Normal 20 5 2 3 2 2" xfId="8075"/>
    <cellStyle name="Normal 20 5 2 3 2 2 2" xfId="16134"/>
    <cellStyle name="Normal 20 5 2 3 2 2 2 2" xfId="32981"/>
    <cellStyle name="Normal 20 5 2 3 2 2 3" xfId="25414"/>
    <cellStyle name="Normal 20 5 2 3 2 3" xfId="12351"/>
    <cellStyle name="Normal 20 5 2 3 2 3 2" xfId="29200"/>
    <cellStyle name="Normal 20 5 2 3 2 4" xfId="21633"/>
    <cellStyle name="Normal 20 5 2 3 3" xfId="6191"/>
    <cellStyle name="Normal 20 5 2 3 3 2" xfId="14250"/>
    <cellStyle name="Normal 20 5 2 3 3 2 2" xfId="31097"/>
    <cellStyle name="Normal 20 5 2 3 3 3" xfId="23530"/>
    <cellStyle name="Normal 20 5 2 3 4" xfId="10416"/>
    <cellStyle name="Normal 20 5 2 3 4 2" xfId="27316"/>
    <cellStyle name="Normal 20 5 2 3 5" xfId="17286"/>
    <cellStyle name="Normal 20 5 2 3 6" xfId="19748"/>
    <cellStyle name="Normal 20 5 2 4" xfId="3380"/>
    <cellStyle name="Normal 20 5 2 4 2" xfId="7163"/>
    <cellStyle name="Normal 20 5 2 4 2 2" xfId="15222"/>
    <cellStyle name="Normal 20 5 2 4 2 2 2" xfId="32069"/>
    <cellStyle name="Normal 20 5 2 4 2 3" xfId="24502"/>
    <cellStyle name="Normal 20 5 2 4 3" xfId="11439"/>
    <cellStyle name="Normal 20 5 2 4 3 2" xfId="28288"/>
    <cellStyle name="Normal 20 5 2 4 4" xfId="20721"/>
    <cellStyle name="Normal 20 5 2 5" xfId="5279"/>
    <cellStyle name="Normal 20 5 2 5 2" xfId="13338"/>
    <cellStyle name="Normal 20 5 2 5 2 2" xfId="30185"/>
    <cellStyle name="Normal 20 5 2 5 3" xfId="22618"/>
    <cellStyle name="Normal 20 5 2 6" xfId="9440"/>
    <cellStyle name="Normal 20 5 2 6 2" xfId="26404"/>
    <cellStyle name="Normal 20 5 2 7" xfId="17283"/>
    <cellStyle name="Normal 20 5 2 8" xfId="18836"/>
    <cellStyle name="Normal 20 5 3" xfId="1564"/>
    <cellStyle name="Normal 20 5 3 2" xfId="2563"/>
    <cellStyle name="Normal 20 5 3 2 2" xfId="4525"/>
    <cellStyle name="Normal 20 5 3 2 2 2" xfId="8308"/>
    <cellStyle name="Normal 20 5 3 2 2 2 2" xfId="16367"/>
    <cellStyle name="Normal 20 5 3 2 2 2 2 2" xfId="33214"/>
    <cellStyle name="Normal 20 5 3 2 2 2 3" xfId="25647"/>
    <cellStyle name="Normal 20 5 3 2 2 3" xfId="12584"/>
    <cellStyle name="Normal 20 5 3 2 2 3 2" xfId="29433"/>
    <cellStyle name="Normal 20 5 3 2 2 4" xfId="21866"/>
    <cellStyle name="Normal 20 5 3 2 3" xfId="6424"/>
    <cellStyle name="Normal 20 5 3 2 3 2" xfId="14483"/>
    <cellStyle name="Normal 20 5 3 2 3 2 2" xfId="31330"/>
    <cellStyle name="Normal 20 5 3 2 3 3" xfId="23763"/>
    <cellStyle name="Normal 20 5 3 2 4" xfId="10650"/>
    <cellStyle name="Normal 20 5 3 2 4 2" xfId="27549"/>
    <cellStyle name="Normal 20 5 3 2 5" xfId="17288"/>
    <cellStyle name="Normal 20 5 3 2 6" xfId="19981"/>
    <cellStyle name="Normal 20 5 3 3" xfId="3613"/>
    <cellStyle name="Normal 20 5 3 3 2" xfId="7396"/>
    <cellStyle name="Normal 20 5 3 3 2 2" xfId="15455"/>
    <cellStyle name="Normal 20 5 3 3 2 2 2" xfId="32302"/>
    <cellStyle name="Normal 20 5 3 3 2 3" xfId="24735"/>
    <cellStyle name="Normal 20 5 3 3 3" xfId="11672"/>
    <cellStyle name="Normal 20 5 3 3 3 2" xfId="28521"/>
    <cellStyle name="Normal 20 5 3 3 4" xfId="20954"/>
    <cellStyle name="Normal 20 5 3 4" xfId="5512"/>
    <cellStyle name="Normal 20 5 3 4 2" xfId="13571"/>
    <cellStyle name="Normal 20 5 3 4 2 2" xfId="30418"/>
    <cellStyle name="Normal 20 5 3 4 3" xfId="22851"/>
    <cellStyle name="Normal 20 5 3 5" xfId="9697"/>
    <cellStyle name="Normal 20 5 3 5 2" xfId="26637"/>
    <cellStyle name="Normal 20 5 3 6" xfId="17287"/>
    <cellStyle name="Normal 20 5 3 7" xfId="19069"/>
    <cellStyle name="Normal 20 5 4" xfId="2110"/>
    <cellStyle name="Normal 20 5 4 2" xfId="4074"/>
    <cellStyle name="Normal 20 5 4 2 2" xfId="7857"/>
    <cellStyle name="Normal 20 5 4 2 2 2" xfId="15916"/>
    <cellStyle name="Normal 20 5 4 2 2 2 2" xfId="32763"/>
    <cellStyle name="Normal 20 5 4 2 2 3" xfId="25196"/>
    <cellStyle name="Normal 20 5 4 2 3" xfId="12133"/>
    <cellStyle name="Normal 20 5 4 2 3 2" xfId="28982"/>
    <cellStyle name="Normal 20 5 4 2 4" xfId="21415"/>
    <cellStyle name="Normal 20 5 4 3" xfId="5973"/>
    <cellStyle name="Normal 20 5 4 3 2" xfId="14032"/>
    <cellStyle name="Normal 20 5 4 3 2 2" xfId="30879"/>
    <cellStyle name="Normal 20 5 4 3 3" xfId="23312"/>
    <cellStyle name="Normal 20 5 4 4" xfId="10198"/>
    <cellStyle name="Normal 20 5 4 4 2" xfId="27098"/>
    <cellStyle name="Normal 20 5 4 5" xfId="17289"/>
    <cellStyle name="Normal 20 5 4 6" xfId="19530"/>
    <cellStyle name="Normal 20 5 5" xfId="3162"/>
    <cellStyle name="Normal 20 5 5 2" xfId="6945"/>
    <cellStyle name="Normal 20 5 5 2 2" xfId="15004"/>
    <cellStyle name="Normal 20 5 5 2 2 2" xfId="31851"/>
    <cellStyle name="Normal 20 5 5 2 3" xfId="24284"/>
    <cellStyle name="Normal 20 5 5 3" xfId="11221"/>
    <cellStyle name="Normal 20 5 5 3 2" xfId="28070"/>
    <cellStyle name="Normal 20 5 5 4" xfId="20503"/>
    <cellStyle name="Normal 20 5 6" xfId="5061"/>
    <cellStyle name="Normal 20 5 6 2" xfId="13120"/>
    <cellStyle name="Normal 20 5 6 2 2" xfId="29967"/>
    <cellStyle name="Normal 20 5 6 3" xfId="22400"/>
    <cellStyle name="Normal 20 5 7" xfId="9205"/>
    <cellStyle name="Normal 20 5 7 2" xfId="26186"/>
    <cellStyle name="Normal 20 5 8" xfId="17282"/>
    <cellStyle name="Normal 20 5 9" xfId="18618"/>
    <cellStyle name="Normal 20 6" xfId="1194"/>
    <cellStyle name="Normal 20 6 2" xfId="1690"/>
    <cellStyle name="Normal 20 6 2 2" xfId="2689"/>
    <cellStyle name="Normal 20 6 2 2 2" xfId="4651"/>
    <cellStyle name="Normal 20 6 2 2 2 2" xfId="8434"/>
    <cellStyle name="Normal 20 6 2 2 2 2 2" xfId="16493"/>
    <cellStyle name="Normal 20 6 2 2 2 2 2 2" xfId="33340"/>
    <cellStyle name="Normal 20 6 2 2 2 2 3" xfId="25773"/>
    <cellStyle name="Normal 20 6 2 2 2 3" xfId="12710"/>
    <cellStyle name="Normal 20 6 2 2 2 3 2" xfId="29559"/>
    <cellStyle name="Normal 20 6 2 2 2 4" xfId="21992"/>
    <cellStyle name="Normal 20 6 2 2 3" xfId="6550"/>
    <cellStyle name="Normal 20 6 2 2 3 2" xfId="14609"/>
    <cellStyle name="Normal 20 6 2 2 3 2 2" xfId="31456"/>
    <cellStyle name="Normal 20 6 2 2 3 3" xfId="23889"/>
    <cellStyle name="Normal 20 6 2 2 4" xfId="10776"/>
    <cellStyle name="Normal 20 6 2 2 4 2" xfId="27675"/>
    <cellStyle name="Normal 20 6 2 2 5" xfId="17292"/>
    <cellStyle name="Normal 20 6 2 2 6" xfId="20107"/>
    <cellStyle name="Normal 20 6 2 3" xfId="3739"/>
    <cellStyle name="Normal 20 6 2 3 2" xfId="7522"/>
    <cellStyle name="Normal 20 6 2 3 2 2" xfId="15581"/>
    <cellStyle name="Normal 20 6 2 3 2 2 2" xfId="32428"/>
    <cellStyle name="Normal 20 6 2 3 2 3" xfId="24861"/>
    <cellStyle name="Normal 20 6 2 3 3" xfId="11798"/>
    <cellStyle name="Normal 20 6 2 3 3 2" xfId="28647"/>
    <cellStyle name="Normal 20 6 2 3 4" xfId="21080"/>
    <cellStyle name="Normal 20 6 2 4" xfId="5638"/>
    <cellStyle name="Normal 20 6 2 4 2" xfId="13697"/>
    <cellStyle name="Normal 20 6 2 4 2 2" xfId="30544"/>
    <cellStyle name="Normal 20 6 2 4 3" xfId="22977"/>
    <cellStyle name="Normal 20 6 2 5" xfId="9823"/>
    <cellStyle name="Normal 20 6 2 5 2" xfId="26763"/>
    <cellStyle name="Normal 20 6 2 6" xfId="17291"/>
    <cellStyle name="Normal 20 6 2 7" xfId="19195"/>
    <cellStyle name="Normal 20 6 3" xfId="2236"/>
    <cellStyle name="Normal 20 6 3 2" xfId="4200"/>
    <cellStyle name="Normal 20 6 3 2 2" xfId="7983"/>
    <cellStyle name="Normal 20 6 3 2 2 2" xfId="16042"/>
    <cellStyle name="Normal 20 6 3 2 2 2 2" xfId="32889"/>
    <cellStyle name="Normal 20 6 3 2 2 3" xfId="25322"/>
    <cellStyle name="Normal 20 6 3 2 3" xfId="12259"/>
    <cellStyle name="Normal 20 6 3 2 3 2" xfId="29108"/>
    <cellStyle name="Normal 20 6 3 2 4" xfId="21541"/>
    <cellStyle name="Normal 20 6 3 3" xfId="6099"/>
    <cellStyle name="Normal 20 6 3 3 2" xfId="14158"/>
    <cellStyle name="Normal 20 6 3 3 2 2" xfId="31005"/>
    <cellStyle name="Normal 20 6 3 3 3" xfId="23438"/>
    <cellStyle name="Normal 20 6 3 4" xfId="10324"/>
    <cellStyle name="Normal 20 6 3 4 2" xfId="27224"/>
    <cellStyle name="Normal 20 6 3 5" xfId="17293"/>
    <cellStyle name="Normal 20 6 3 6" xfId="19656"/>
    <cellStyle name="Normal 20 6 4" xfId="3288"/>
    <cellStyle name="Normal 20 6 4 2" xfId="7071"/>
    <cellStyle name="Normal 20 6 4 2 2" xfId="15130"/>
    <cellStyle name="Normal 20 6 4 2 2 2" xfId="31977"/>
    <cellStyle name="Normal 20 6 4 2 3" xfId="24410"/>
    <cellStyle name="Normal 20 6 4 3" xfId="11347"/>
    <cellStyle name="Normal 20 6 4 3 2" xfId="28196"/>
    <cellStyle name="Normal 20 6 4 4" xfId="20629"/>
    <cellStyle name="Normal 20 6 5" xfId="5187"/>
    <cellStyle name="Normal 20 6 5 2" xfId="13246"/>
    <cellStyle name="Normal 20 6 5 2 2" xfId="30093"/>
    <cellStyle name="Normal 20 6 5 3" xfId="22526"/>
    <cellStyle name="Normal 20 6 6" xfId="9348"/>
    <cellStyle name="Normal 20 6 6 2" xfId="26312"/>
    <cellStyle name="Normal 20 6 7" xfId="17290"/>
    <cellStyle name="Normal 20 6 8" xfId="18744"/>
    <cellStyle name="Normal 20 7" xfId="1472"/>
    <cellStyle name="Normal 20 7 2" xfId="2471"/>
    <cellStyle name="Normal 20 7 2 2" xfId="4433"/>
    <cellStyle name="Normal 20 7 2 2 2" xfId="8216"/>
    <cellStyle name="Normal 20 7 2 2 2 2" xfId="16275"/>
    <cellStyle name="Normal 20 7 2 2 2 2 2" xfId="33122"/>
    <cellStyle name="Normal 20 7 2 2 2 3" xfId="25555"/>
    <cellStyle name="Normal 20 7 2 2 3" xfId="12492"/>
    <cellStyle name="Normal 20 7 2 2 3 2" xfId="29341"/>
    <cellStyle name="Normal 20 7 2 2 4" xfId="21774"/>
    <cellStyle name="Normal 20 7 2 3" xfId="6332"/>
    <cellStyle name="Normal 20 7 2 3 2" xfId="14391"/>
    <cellStyle name="Normal 20 7 2 3 2 2" xfId="31238"/>
    <cellStyle name="Normal 20 7 2 3 3" xfId="23671"/>
    <cellStyle name="Normal 20 7 2 4" xfId="10558"/>
    <cellStyle name="Normal 20 7 2 4 2" xfId="27457"/>
    <cellStyle name="Normal 20 7 2 5" xfId="17295"/>
    <cellStyle name="Normal 20 7 2 6" xfId="19889"/>
    <cellStyle name="Normal 20 7 3" xfId="3521"/>
    <cellStyle name="Normal 20 7 3 2" xfId="7304"/>
    <cellStyle name="Normal 20 7 3 2 2" xfId="15363"/>
    <cellStyle name="Normal 20 7 3 2 2 2" xfId="32210"/>
    <cellStyle name="Normal 20 7 3 2 3" xfId="24643"/>
    <cellStyle name="Normal 20 7 3 3" xfId="11580"/>
    <cellStyle name="Normal 20 7 3 3 2" xfId="28429"/>
    <cellStyle name="Normal 20 7 3 4" xfId="20862"/>
    <cellStyle name="Normal 20 7 4" xfId="5420"/>
    <cellStyle name="Normal 20 7 4 2" xfId="13479"/>
    <cellStyle name="Normal 20 7 4 2 2" xfId="30326"/>
    <cellStyle name="Normal 20 7 4 3" xfId="22759"/>
    <cellStyle name="Normal 20 7 5" xfId="9605"/>
    <cellStyle name="Normal 20 7 5 2" xfId="26545"/>
    <cellStyle name="Normal 20 7 6" xfId="17294"/>
    <cellStyle name="Normal 20 7 7" xfId="18977"/>
    <cellStyle name="Normal 20 8" xfId="1995"/>
    <cellStyle name="Normal 20 8 2" xfId="3982"/>
    <cellStyle name="Normal 20 8 2 2" xfId="7765"/>
    <cellStyle name="Normal 20 8 2 2 2" xfId="15824"/>
    <cellStyle name="Normal 20 8 2 2 2 2" xfId="32671"/>
    <cellStyle name="Normal 20 8 2 2 3" xfId="25104"/>
    <cellStyle name="Normal 20 8 2 3" xfId="12041"/>
    <cellStyle name="Normal 20 8 2 3 2" xfId="28890"/>
    <cellStyle name="Normal 20 8 2 4" xfId="21323"/>
    <cellStyle name="Normal 20 8 3" xfId="5881"/>
    <cellStyle name="Normal 20 8 3 2" xfId="13940"/>
    <cellStyle name="Normal 20 8 3 2 2" xfId="30787"/>
    <cellStyle name="Normal 20 8 3 3" xfId="23220"/>
    <cellStyle name="Normal 20 8 4" xfId="10094"/>
    <cellStyle name="Normal 20 8 4 2" xfId="27006"/>
    <cellStyle name="Normal 20 8 5" xfId="17296"/>
    <cellStyle name="Normal 20 8 6" xfId="19438"/>
    <cellStyle name="Normal 20 9" xfId="3040"/>
    <cellStyle name="Normal 20 9 2" xfId="6853"/>
    <cellStyle name="Normal 20 9 2 2" xfId="14912"/>
    <cellStyle name="Normal 20 9 2 2 2" xfId="31759"/>
    <cellStyle name="Normal 20 9 2 3" xfId="24192"/>
    <cellStyle name="Normal 20 9 3" xfId="11103"/>
    <cellStyle name="Normal 20 9 3 2" xfId="27978"/>
    <cellStyle name="Normal 20 9 4" xfId="20411"/>
    <cellStyle name="Normal 200" xfId="4930"/>
    <cellStyle name="Normal 200 2" xfId="8713"/>
    <cellStyle name="Normal 200 2 2" xfId="16772"/>
    <cellStyle name="Normal 200 2 2 2" xfId="33619"/>
    <cellStyle name="Normal 200 2 3" xfId="26052"/>
    <cellStyle name="Normal 200 3" xfId="12989"/>
    <cellStyle name="Normal 200 3 2" xfId="29838"/>
    <cellStyle name="Normal 200 4" xfId="22271"/>
    <cellStyle name="Normal 201" xfId="4931"/>
    <cellStyle name="Normal 201 2" xfId="8714"/>
    <cellStyle name="Normal 201 2 2" xfId="16773"/>
    <cellStyle name="Normal 201 2 2 2" xfId="33620"/>
    <cellStyle name="Normal 201 2 3" xfId="26053"/>
    <cellStyle name="Normal 201 3" xfId="12990"/>
    <cellStyle name="Normal 201 3 2" xfId="29839"/>
    <cellStyle name="Normal 201 4" xfId="22272"/>
    <cellStyle name="Normal 202" xfId="4932"/>
    <cellStyle name="Normal 202 2" xfId="8715"/>
    <cellStyle name="Normal 202 2 2" xfId="16774"/>
    <cellStyle name="Normal 202 2 2 2" xfId="33621"/>
    <cellStyle name="Normal 202 2 3" xfId="26054"/>
    <cellStyle name="Normal 202 3" xfId="12991"/>
    <cellStyle name="Normal 202 3 2" xfId="29840"/>
    <cellStyle name="Normal 202 4" xfId="22273"/>
    <cellStyle name="Normal 203" xfId="4933"/>
    <cellStyle name="Normal 203 2" xfId="8716"/>
    <cellStyle name="Normal 203 2 2" xfId="16775"/>
    <cellStyle name="Normal 203 2 2 2" xfId="33622"/>
    <cellStyle name="Normal 203 2 3" xfId="26055"/>
    <cellStyle name="Normal 203 3" xfId="12992"/>
    <cellStyle name="Normal 203 3 2" xfId="29841"/>
    <cellStyle name="Normal 203 4" xfId="22274"/>
    <cellStyle name="Normal 204" xfId="4934"/>
    <cellStyle name="Normal 204 2" xfId="8717"/>
    <cellStyle name="Normal 204 2 2" xfId="16776"/>
    <cellStyle name="Normal 204 2 2 2" xfId="33623"/>
    <cellStyle name="Normal 204 2 3" xfId="26056"/>
    <cellStyle name="Normal 204 3" xfId="12993"/>
    <cellStyle name="Normal 204 3 2" xfId="29842"/>
    <cellStyle name="Normal 204 4" xfId="22275"/>
    <cellStyle name="Normal 205" xfId="4935"/>
    <cellStyle name="Normal 205 2" xfId="8718"/>
    <cellStyle name="Normal 205 2 2" xfId="16777"/>
    <cellStyle name="Normal 205 2 2 2" xfId="33624"/>
    <cellStyle name="Normal 205 2 3" xfId="26057"/>
    <cellStyle name="Normal 205 3" xfId="12994"/>
    <cellStyle name="Normal 205 3 2" xfId="29843"/>
    <cellStyle name="Normal 205 4" xfId="22276"/>
    <cellStyle name="Normal 206" xfId="4936"/>
    <cellStyle name="Normal 206 2" xfId="8719"/>
    <cellStyle name="Normal 206 2 2" xfId="16778"/>
    <cellStyle name="Normal 206 2 2 2" xfId="33625"/>
    <cellStyle name="Normal 206 2 3" xfId="26058"/>
    <cellStyle name="Normal 206 3" xfId="12995"/>
    <cellStyle name="Normal 206 3 2" xfId="29844"/>
    <cellStyle name="Normal 206 4" xfId="22277"/>
    <cellStyle name="Normal 207" xfId="4937"/>
    <cellStyle name="Normal 207 2" xfId="8720"/>
    <cellStyle name="Normal 207 2 2" xfId="16779"/>
    <cellStyle name="Normal 207 2 2 2" xfId="33626"/>
    <cellStyle name="Normal 207 2 3" xfId="26059"/>
    <cellStyle name="Normal 207 3" xfId="12996"/>
    <cellStyle name="Normal 207 3 2" xfId="29845"/>
    <cellStyle name="Normal 207 4" xfId="22278"/>
    <cellStyle name="Normal 208" xfId="4938"/>
    <cellStyle name="Normal 208 2" xfId="8721"/>
    <cellStyle name="Normal 208 2 2" xfId="16780"/>
    <cellStyle name="Normal 208 2 2 2" xfId="33627"/>
    <cellStyle name="Normal 208 2 3" xfId="26060"/>
    <cellStyle name="Normal 208 3" xfId="12997"/>
    <cellStyle name="Normal 208 3 2" xfId="29846"/>
    <cellStyle name="Normal 208 4" xfId="22279"/>
    <cellStyle name="Normal 209" xfId="4939"/>
    <cellStyle name="Normal 209 2" xfId="8722"/>
    <cellStyle name="Normal 209 2 2" xfId="16781"/>
    <cellStyle name="Normal 209 2 2 2" xfId="33628"/>
    <cellStyle name="Normal 209 2 3" xfId="26061"/>
    <cellStyle name="Normal 209 3" xfId="12998"/>
    <cellStyle name="Normal 209 3 2" xfId="29847"/>
    <cellStyle name="Normal 209 4" xfId="22280"/>
    <cellStyle name="Normal 21" xfId="567"/>
    <cellStyle name="Normal 21 10" xfId="4970"/>
    <cellStyle name="Normal 21 10 2" xfId="13029"/>
    <cellStyle name="Normal 21 10 2 2" xfId="29876"/>
    <cellStyle name="Normal 21 10 3" xfId="22309"/>
    <cellStyle name="Normal 21 11" xfId="8932"/>
    <cellStyle name="Normal 21 11 2" xfId="26095"/>
    <cellStyle name="Normal 21 12" xfId="17297"/>
    <cellStyle name="Normal 21 13" xfId="18525"/>
    <cellStyle name="Normal 21 14" xfId="34074"/>
    <cellStyle name="Normal 21 2" xfId="623"/>
    <cellStyle name="Normal 21 2 10" xfId="17298"/>
    <cellStyle name="Normal 21 2 11" xfId="18539"/>
    <cellStyle name="Normal 21 2 12" xfId="34075"/>
    <cellStyle name="Normal 21 2 2" xfId="741"/>
    <cellStyle name="Normal 21 2 2 10" xfId="18575"/>
    <cellStyle name="Normal 21 2 2 11" xfId="34076"/>
    <cellStyle name="Normal 21 2 2 2" xfId="1075"/>
    <cellStyle name="Normal 21 2 2 2 2" xfId="1336"/>
    <cellStyle name="Normal 21 2 2 2 2 2" xfId="1832"/>
    <cellStyle name="Normal 21 2 2 2 2 2 2" xfId="2831"/>
    <cellStyle name="Normal 21 2 2 2 2 2 2 2" xfId="4793"/>
    <cellStyle name="Normal 21 2 2 2 2 2 2 2 2" xfId="8576"/>
    <cellStyle name="Normal 21 2 2 2 2 2 2 2 2 2" xfId="16635"/>
    <cellStyle name="Normal 21 2 2 2 2 2 2 2 2 2 2" xfId="33482"/>
    <cellStyle name="Normal 21 2 2 2 2 2 2 2 2 3" xfId="25915"/>
    <cellStyle name="Normal 21 2 2 2 2 2 2 2 3" xfId="12852"/>
    <cellStyle name="Normal 21 2 2 2 2 2 2 2 3 2" xfId="29701"/>
    <cellStyle name="Normal 21 2 2 2 2 2 2 2 4" xfId="22134"/>
    <cellStyle name="Normal 21 2 2 2 2 2 2 3" xfId="6692"/>
    <cellStyle name="Normal 21 2 2 2 2 2 2 3 2" xfId="14751"/>
    <cellStyle name="Normal 21 2 2 2 2 2 2 3 2 2" xfId="31598"/>
    <cellStyle name="Normal 21 2 2 2 2 2 2 3 3" xfId="24031"/>
    <cellStyle name="Normal 21 2 2 2 2 2 2 4" xfId="10918"/>
    <cellStyle name="Normal 21 2 2 2 2 2 2 4 2" xfId="27817"/>
    <cellStyle name="Normal 21 2 2 2 2 2 2 5" xfId="17303"/>
    <cellStyle name="Normal 21 2 2 2 2 2 2 6" xfId="20249"/>
    <cellStyle name="Normal 21 2 2 2 2 2 3" xfId="3881"/>
    <cellStyle name="Normal 21 2 2 2 2 2 3 2" xfId="7664"/>
    <cellStyle name="Normal 21 2 2 2 2 2 3 2 2" xfId="15723"/>
    <cellStyle name="Normal 21 2 2 2 2 2 3 2 2 2" xfId="32570"/>
    <cellStyle name="Normal 21 2 2 2 2 2 3 2 3" xfId="25003"/>
    <cellStyle name="Normal 21 2 2 2 2 2 3 3" xfId="11940"/>
    <cellStyle name="Normal 21 2 2 2 2 2 3 3 2" xfId="28789"/>
    <cellStyle name="Normal 21 2 2 2 2 2 3 4" xfId="21222"/>
    <cellStyle name="Normal 21 2 2 2 2 2 4" xfId="5780"/>
    <cellStyle name="Normal 21 2 2 2 2 2 4 2" xfId="13839"/>
    <cellStyle name="Normal 21 2 2 2 2 2 4 2 2" xfId="30686"/>
    <cellStyle name="Normal 21 2 2 2 2 2 4 3" xfId="23119"/>
    <cellStyle name="Normal 21 2 2 2 2 2 5" xfId="9965"/>
    <cellStyle name="Normal 21 2 2 2 2 2 5 2" xfId="26905"/>
    <cellStyle name="Normal 21 2 2 2 2 2 6" xfId="17302"/>
    <cellStyle name="Normal 21 2 2 2 2 2 7" xfId="19337"/>
    <cellStyle name="Normal 21 2 2 2 2 3" xfId="2378"/>
    <cellStyle name="Normal 21 2 2 2 2 3 2" xfId="4342"/>
    <cellStyle name="Normal 21 2 2 2 2 3 2 2" xfId="8125"/>
    <cellStyle name="Normal 21 2 2 2 2 3 2 2 2" xfId="16184"/>
    <cellStyle name="Normal 21 2 2 2 2 3 2 2 2 2" xfId="33031"/>
    <cellStyle name="Normal 21 2 2 2 2 3 2 2 3" xfId="25464"/>
    <cellStyle name="Normal 21 2 2 2 2 3 2 3" xfId="12401"/>
    <cellStyle name="Normal 21 2 2 2 2 3 2 3 2" xfId="29250"/>
    <cellStyle name="Normal 21 2 2 2 2 3 2 4" xfId="21683"/>
    <cellStyle name="Normal 21 2 2 2 2 3 3" xfId="6241"/>
    <cellStyle name="Normal 21 2 2 2 2 3 3 2" xfId="14300"/>
    <cellStyle name="Normal 21 2 2 2 2 3 3 2 2" xfId="31147"/>
    <cellStyle name="Normal 21 2 2 2 2 3 3 3" xfId="23580"/>
    <cellStyle name="Normal 21 2 2 2 2 3 4" xfId="10466"/>
    <cellStyle name="Normal 21 2 2 2 2 3 4 2" xfId="27366"/>
    <cellStyle name="Normal 21 2 2 2 2 3 5" xfId="17304"/>
    <cellStyle name="Normal 21 2 2 2 2 3 6" xfId="19798"/>
    <cellStyle name="Normal 21 2 2 2 2 4" xfId="3430"/>
    <cellStyle name="Normal 21 2 2 2 2 4 2" xfId="7213"/>
    <cellStyle name="Normal 21 2 2 2 2 4 2 2" xfId="15272"/>
    <cellStyle name="Normal 21 2 2 2 2 4 2 2 2" xfId="32119"/>
    <cellStyle name="Normal 21 2 2 2 2 4 2 3" xfId="24552"/>
    <cellStyle name="Normal 21 2 2 2 2 4 3" xfId="11489"/>
    <cellStyle name="Normal 21 2 2 2 2 4 3 2" xfId="28338"/>
    <cellStyle name="Normal 21 2 2 2 2 4 4" xfId="20771"/>
    <cellStyle name="Normal 21 2 2 2 2 5" xfId="5329"/>
    <cellStyle name="Normal 21 2 2 2 2 5 2" xfId="13388"/>
    <cellStyle name="Normal 21 2 2 2 2 5 2 2" xfId="30235"/>
    <cellStyle name="Normal 21 2 2 2 2 5 3" xfId="22668"/>
    <cellStyle name="Normal 21 2 2 2 2 6" xfId="9490"/>
    <cellStyle name="Normal 21 2 2 2 2 6 2" xfId="26454"/>
    <cellStyle name="Normal 21 2 2 2 2 7" xfId="17301"/>
    <cellStyle name="Normal 21 2 2 2 2 8" xfId="18886"/>
    <cellStyle name="Normal 21 2 2 2 3" xfId="1614"/>
    <cellStyle name="Normal 21 2 2 2 3 2" xfId="2613"/>
    <cellStyle name="Normal 21 2 2 2 3 2 2" xfId="4575"/>
    <cellStyle name="Normal 21 2 2 2 3 2 2 2" xfId="8358"/>
    <cellStyle name="Normal 21 2 2 2 3 2 2 2 2" xfId="16417"/>
    <cellStyle name="Normal 21 2 2 2 3 2 2 2 2 2" xfId="33264"/>
    <cellStyle name="Normal 21 2 2 2 3 2 2 2 3" xfId="25697"/>
    <cellStyle name="Normal 21 2 2 2 3 2 2 3" xfId="12634"/>
    <cellStyle name="Normal 21 2 2 2 3 2 2 3 2" xfId="29483"/>
    <cellStyle name="Normal 21 2 2 2 3 2 2 4" xfId="21916"/>
    <cellStyle name="Normal 21 2 2 2 3 2 3" xfId="6474"/>
    <cellStyle name="Normal 21 2 2 2 3 2 3 2" xfId="14533"/>
    <cellStyle name="Normal 21 2 2 2 3 2 3 2 2" xfId="31380"/>
    <cellStyle name="Normal 21 2 2 2 3 2 3 3" xfId="23813"/>
    <cellStyle name="Normal 21 2 2 2 3 2 4" xfId="10700"/>
    <cellStyle name="Normal 21 2 2 2 3 2 4 2" xfId="27599"/>
    <cellStyle name="Normal 21 2 2 2 3 2 5" xfId="17306"/>
    <cellStyle name="Normal 21 2 2 2 3 2 6" xfId="20031"/>
    <cellStyle name="Normal 21 2 2 2 3 3" xfId="3663"/>
    <cellStyle name="Normal 21 2 2 2 3 3 2" xfId="7446"/>
    <cellStyle name="Normal 21 2 2 2 3 3 2 2" xfId="15505"/>
    <cellStyle name="Normal 21 2 2 2 3 3 2 2 2" xfId="32352"/>
    <cellStyle name="Normal 21 2 2 2 3 3 2 3" xfId="24785"/>
    <cellStyle name="Normal 21 2 2 2 3 3 3" xfId="11722"/>
    <cellStyle name="Normal 21 2 2 2 3 3 3 2" xfId="28571"/>
    <cellStyle name="Normal 21 2 2 2 3 3 4" xfId="21004"/>
    <cellStyle name="Normal 21 2 2 2 3 4" xfId="5562"/>
    <cellStyle name="Normal 21 2 2 2 3 4 2" xfId="13621"/>
    <cellStyle name="Normal 21 2 2 2 3 4 2 2" xfId="30468"/>
    <cellStyle name="Normal 21 2 2 2 3 4 3" xfId="22901"/>
    <cellStyle name="Normal 21 2 2 2 3 5" xfId="9747"/>
    <cellStyle name="Normal 21 2 2 2 3 5 2" xfId="26687"/>
    <cellStyle name="Normal 21 2 2 2 3 6" xfId="17305"/>
    <cellStyle name="Normal 21 2 2 2 3 7" xfId="19119"/>
    <cellStyle name="Normal 21 2 2 2 4" xfId="2160"/>
    <cellStyle name="Normal 21 2 2 2 4 2" xfId="4124"/>
    <cellStyle name="Normal 21 2 2 2 4 2 2" xfId="7907"/>
    <cellStyle name="Normal 21 2 2 2 4 2 2 2" xfId="15966"/>
    <cellStyle name="Normal 21 2 2 2 4 2 2 2 2" xfId="32813"/>
    <cellStyle name="Normal 21 2 2 2 4 2 2 3" xfId="25246"/>
    <cellStyle name="Normal 21 2 2 2 4 2 3" xfId="12183"/>
    <cellStyle name="Normal 21 2 2 2 4 2 3 2" xfId="29032"/>
    <cellStyle name="Normal 21 2 2 2 4 2 4" xfId="21465"/>
    <cellStyle name="Normal 21 2 2 2 4 3" xfId="6023"/>
    <cellStyle name="Normal 21 2 2 2 4 3 2" xfId="14082"/>
    <cellStyle name="Normal 21 2 2 2 4 3 2 2" xfId="30929"/>
    <cellStyle name="Normal 21 2 2 2 4 3 3" xfId="23362"/>
    <cellStyle name="Normal 21 2 2 2 4 4" xfId="10248"/>
    <cellStyle name="Normal 21 2 2 2 4 4 2" xfId="27148"/>
    <cellStyle name="Normal 21 2 2 2 4 5" xfId="17307"/>
    <cellStyle name="Normal 21 2 2 2 4 6" xfId="19580"/>
    <cellStyle name="Normal 21 2 2 2 5" xfId="3212"/>
    <cellStyle name="Normal 21 2 2 2 5 2" xfId="6995"/>
    <cellStyle name="Normal 21 2 2 2 5 2 2" xfId="15054"/>
    <cellStyle name="Normal 21 2 2 2 5 2 2 2" xfId="31901"/>
    <cellStyle name="Normal 21 2 2 2 5 2 3" xfId="24334"/>
    <cellStyle name="Normal 21 2 2 2 5 3" xfId="11271"/>
    <cellStyle name="Normal 21 2 2 2 5 3 2" xfId="28120"/>
    <cellStyle name="Normal 21 2 2 2 5 4" xfId="20553"/>
    <cellStyle name="Normal 21 2 2 2 6" xfId="5111"/>
    <cellStyle name="Normal 21 2 2 2 6 2" xfId="13170"/>
    <cellStyle name="Normal 21 2 2 2 6 2 2" xfId="30017"/>
    <cellStyle name="Normal 21 2 2 2 6 3" xfId="22450"/>
    <cellStyle name="Normal 21 2 2 2 7" xfId="9255"/>
    <cellStyle name="Normal 21 2 2 2 7 2" xfId="26236"/>
    <cellStyle name="Normal 21 2 2 2 8" xfId="17300"/>
    <cellStyle name="Normal 21 2 2 2 9" xfId="18668"/>
    <cellStyle name="Normal 21 2 2 3" xfId="1244"/>
    <cellStyle name="Normal 21 2 2 3 2" xfId="1740"/>
    <cellStyle name="Normal 21 2 2 3 2 2" xfId="2739"/>
    <cellStyle name="Normal 21 2 2 3 2 2 2" xfId="4701"/>
    <cellStyle name="Normal 21 2 2 3 2 2 2 2" xfId="8484"/>
    <cellStyle name="Normal 21 2 2 3 2 2 2 2 2" xfId="16543"/>
    <cellStyle name="Normal 21 2 2 3 2 2 2 2 2 2" xfId="33390"/>
    <cellStyle name="Normal 21 2 2 3 2 2 2 2 3" xfId="25823"/>
    <cellStyle name="Normal 21 2 2 3 2 2 2 3" xfId="12760"/>
    <cellStyle name="Normal 21 2 2 3 2 2 2 3 2" xfId="29609"/>
    <cellStyle name="Normal 21 2 2 3 2 2 2 4" xfId="22042"/>
    <cellStyle name="Normal 21 2 2 3 2 2 3" xfId="6600"/>
    <cellStyle name="Normal 21 2 2 3 2 2 3 2" xfId="14659"/>
    <cellStyle name="Normal 21 2 2 3 2 2 3 2 2" xfId="31506"/>
    <cellStyle name="Normal 21 2 2 3 2 2 3 3" xfId="23939"/>
    <cellStyle name="Normal 21 2 2 3 2 2 4" xfId="10826"/>
    <cellStyle name="Normal 21 2 2 3 2 2 4 2" xfId="27725"/>
    <cellStyle name="Normal 21 2 2 3 2 2 5" xfId="17310"/>
    <cellStyle name="Normal 21 2 2 3 2 2 6" xfId="20157"/>
    <cellStyle name="Normal 21 2 2 3 2 3" xfId="3789"/>
    <cellStyle name="Normal 21 2 2 3 2 3 2" xfId="7572"/>
    <cellStyle name="Normal 21 2 2 3 2 3 2 2" xfId="15631"/>
    <cellStyle name="Normal 21 2 2 3 2 3 2 2 2" xfId="32478"/>
    <cellStyle name="Normal 21 2 2 3 2 3 2 3" xfId="24911"/>
    <cellStyle name="Normal 21 2 2 3 2 3 3" xfId="11848"/>
    <cellStyle name="Normal 21 2 2 3 2 3 3 2" xfId="28697"/>
    <cellStyle name="Normal 21 2 2 3 2 3 4" xfId="21130"/>
    <cellStyle name="Normal 21 2 2 3 2 4" xfId="5688"/>
    <cellStyle name="Normal 21 2 2 3 2 4 2" xfId="13747"/>
    <cellStyle name="Normal 21 2 2 3 2 4 2 2" xfId="30594"/>
    <cellStyle name="Normal 21 2 2 3 2 4 3" xfId="23027"/>
    <cellStyle name="Normal 21 2 2 3 2 5" xfId="9873"/>
    <cellStyle name="Normal 21 2 2 3 2 5 2" xfId="26813"/>
    <cellStyle name="Normal 21 2 2 3 2 6" xfId="17309"/>
    <cellStyle name="Normal 21 2 2 3 2 7" xfId="19245"/>
    <cellStyle name="Normal 21 2 2 3 3" xfId="2286"/>
    <cellStyle name="Normal 21 2 2 3 3 2" xfId="4250"/>
    <cellStyle name="Normal 21 2 2 3 3 2 2" xfId="8033"/>
    <cellStyle name="Normal 21 2 2 3 3 2 2 2" xfId="16092"/>
    <cellStyle name="Normal 21 2 2 3 3 2 2 2 2" xfId="32939"/>
    <cellStyle name="Normal 21 2 2 3 3 2 2 3" xfId="25372"/>
    <cellStyle name="Normal 21 2 2 3 3 2 3" xfId="12309"/>
    <cellStyle name="Normal 21 2 2 3 3 2 3 2" xfId="29158"/>
    <cellStyle name="Normal 21 2 2 3 3 2 4" xfId="21591"/>
    <cellStyle name="Normal 21 2 2 3 3 3" xfId="6149"/>
    <cellStyle name="Normal 21 2 2 3 3 3 2" xfId="14208"/>
    <cellStyle name="Normal 21 2 2 3 3 3 2 2" xfId="31055"/>
    <cellStyle name="Normal 21 2 2 3 3 3 3" xfId="23488"/>
    <cellStyle name="Normal 21 2 2 3 3 4" xfId="10374"/>
    <cellStyle name="Normal 21 2 2 3 3 4 2" xfId="27274"/>
    <cellStyle name="Normal 21 2 2 3 3 5" xfId="17311"/>
    <cellStyle name="Normal 21 2 2 3 3 6" xfId="19706"/>
    <cellStyle name="Normal 21 2 2 3 4" xfId="3338"/>
    <cellStyle name="Normal 21 2 2 3 4 2" xfId="7121"/>
    <cellStyle name="Normal 21 2 2 3 4 2 2" xfId="15180"/>
    <cellStyle name="Normal 21 2 2 3 4 2 2 2" xfId="32027"/>
    <cellStyle name="Normal 21 2 2 3 4 2 3" xfId="24460"/>
    <cellStyle name="Normal 21 2 2 3 4 3" xfId="11397"/>
    <cellStyle name="Normal 21 2 2 3 4 3 2" xfId="28246"/>
    <cellStyle name="Normal 21 2 2 3 4 4" xfId="20679"/>
    <cellStyle name="Normal 21 2 2 3 5" xfId="5237"/>
    <cellStyle name="Normal 21 2 2 3 5 2" xfId="13296"/>
    <cellStyle name="Normal 21 2 2 3 5 2 2" xfId="30143"/>
    <cellStyle name="Normal 21 2 2 3 5 3" xfId="22576"/>
    <cellStyle name="Normal 21 2 2 3 6" xfId="9398"/>
    <cellStyle name="Normal 21 2 2 3 6 2" xfId="26362"/>
    <cellStyle name="Normal 21 2 2 3 7" xfId="17308"/>
    <cellStyle name="Normal 21 2 2 3 8" xfId="18794"/>
    <cellStyle name="Normal 21 2 2 4" xfId="1522"/>
    <cellStyle name="Normal 21 2 2 4 2" xfId="2521"/>
    <cellStyle name="Normal 21 2 2 4 2 2" xfId="4483"/>
    <cellStyle name="Normal 21 2 2 4 2 2 2" xfId="8266"/>
    <cellStyle name="Normal 21 2 2 4 2 2 2 2" xfId="16325"/>
    <cellStyle name="Normal 21 2 2 4 2 2 2 2 2" xfId="33172"/>
    <cellStyle name="Normal 21 2 2 4 2 2 2 3" xfId="25605"/>
    <cellStyle name="Normal 21 2 2 4 2 2 3" xfId="12542"/>
    <cellStyle name="Normal 21 2 2 4 2 2 3 2" xfId="29391"/>
    <cellStyle name="Normal 21 2 2 4 2 2 4" xfId="21824"/>
    <cellStyle name="Normal 21 2 2 4 2 3" xfId="6382"/>
    <cellStyle name="Normal 21 2 2 4 2 3 2" xfId="14441"/>
    <cellStyle name="Normal 21 2 2 4 2 3 2 2" xfId="31288"/>
    <cellStyle name="Normal 21 2 2 4 2 3 3" xfId="23721"/>
    <cellStyle name="Normal 21 2 2 4 2 4" xfId="10608"/>
    <cellStyle name="Normal 21 2 2 4 2 4 2" xfId="27507"/>
    <cellStyle name="Normal 21 2 2 4 2 5" xfId="17313"/>
    <cellStyle name="Normal 21 2 2 4 2 6" xfId="19939"/>
    <cellStyle name="Normal 21 2 2 4 3" xfId="3571"/>
    <cellStyle name="Normal 21 2 2 4 3 2" xfId="7354"/>
    <cellStyle name="Normal 21 2 2 4 3 2 2" xfId="15413"/>
    <cellStyle name="Normal 21 2 2 4 3 2 2 2" xfId="32260"/>
    <cellStyle name="Normal 21 2 2 4 3 2 3" xfId="24693"/>
    <cellStyle name="Normal 21 2 2 4 3 3" xfId="11630"/>
    <cellStyle name="Normal 21 2 2 4 3 3 2" xfId="28479"/>
    <cellStyle name="Normal 21 2 2 4 3 4" xfId="20912"/>
    <cellStyle name="Normal 21 2 2 4 4" xfId="5470"/>
    <cellStyle name="Normal 21 2 2 4 4 2" xfId="13529"/>
    <cellStyle name="Normal 21 2 2 4 4 2 2" xfId="30376"/>
    <cellStyle name="Normal 21 2 2 4 4 3" xfId="22809"/>
    <cellStyle name="Normal 21 2 2 4 5" xfId="9655"/>
    <cellStyle name="Normal 21 2 2 4 5 2" xfId="26595"/>
    <cellStyle name="Normal 21 2 2 4 6" xfId="17312"/>
    <cellStyle name="Normal 21 2 2 4 7" xfId="19027"/>
    <cellStyle name="Normal 21 2 2 5" xfId="2051"/>
    <cellStyle name="Normal 21 2 2 5 2" xfId="4032"/>
    <cellStyle name="Normal 21 2 2 5 2 2" xfId="7815"/>
    <cellStyle name="Normal 21 2 2 5 2 2 2" xfId="15874"/>
    <cellStyle name="Normal 21 2 2 5 2 2 2 2" xfId="32721"/>
    <cellStyle name="Normal 21 2 2 5 2 2 3" xfId="25154"/>
    <cellStyle name="Normal 21 2 2 5 2 3" xfId="12091"/>
    <cellStyle name="Normal 21 2 2 5 2 3 2" xfId="28940"/>
    <cellStyle name="Normal 21 2 2 5 2 4" xfId="21373"/>
    <cellStyle name="Normal 21 2 2 5 3" xfId="5931"/>
    <cellStyle name="Normal 21 2 2 5 3 2" xfId="13990"/>
    <cellStyle name="Normal 21 2 2 5 3 2 2" xfId="30837"/>
    <cellStyle name="Normal 21 2 2 5 3 3" xfId="23270"/>
    <cellStyle name="Normal 21 2 2 5 4" xfId="10149"/>
    <cellStyle name="Normal 21 2 2 5 4 2" xfId="27056"/>
    <cellStyle name="Normal 21 2 2 5 5" xfId="17314"/>
    <cellStyle name="Normal 21 2 2 5 6" xfId="19488"/>
    <cellStyle name="Normal 21 2 2 6" xfId="3090"/>
    <cellStyle name="Normal 21 2 2 6 2" xfId="6903"/>
    <cellStyle name="Normal 21 2 2 6 2 2" xfId="14962"/>
    <cellStyle name="Normal 21 2 2 6 2 2 2" xfId="31809"/>
    <cellStyle name="Normal 21 2 2 6 2 3" xfId="24242"/>
    <cellStyle name="Normal 21 2 2 6 3" xfId="11153"/>
    <cellStyle name="Normal 21 2 2 6 3 2" xfId="28028"/>
    <cellStyle name="Normal 21 2 2 6 4" xfId="20461"/>
    <cellStyle name="Normal 21 2 2 7" xfId="5019"/>
    <cellStyle name="Normal 21 2 2 7 2" xfId="13078"/>
    <cellStyle name="Normal 21 2 2 7 2 2" xfId="29925"/>
    <cellStyle name="Normal 21 2 2 7 3" xfId="22358"/>
    <cellStyle name="Normal 21 2 2 8" xfId="9038"/>
    <cellStyle name="Normal 21 2 2 8 2" xfId="26144"/>
    <cellStyle name="Normal 21 2 2 9" xfId="17299"/>
    <cellStyle name="Normal 21 2 3" xfId="1039"/>
    <cellStyle name="Normal 21 2 3 2" xfId="1300"/>
    <cellStyle name="Normal 21 2 3 2 2" xfId="1796"/>
    <cellStyle name="Normal 21 2 3 2 2 2" xfId="2795"/>
    <cellStyle name="Normal 21 2 3 2 2 2 2" xfId="4757"/>
    <cellStyle name="Normal 21 2 3 2 2 2 2 2" xfId="8540"/>
    <cellStyle name="Normal 21 2 3 2 2 2 2 2 2" xfId="16599"/>
    <cellStyle name="Normal 21 2 3 2 2 2 2 2 2 2" xfId="33446"/>
    <cellStyle name="Normal 21 2 3 2 2 2 2 2 3" xfId="25879"/>
    <cellStyle name="Normal 21 2 3 2 2 2 2 3" xfId="12816"/>
    <cellStyle name="Normal 21 2 3 2 2 2 2 3 2" xfId="29665"/>
    <cellStyle name="Normal 21 2 3 2 2 2 2 4" xfId="22098"/>
    <cellStyle name="Normal 21 2 3 2 2 2 3" xfId="6656"/>
    <cellStyle name="Normal 21 2 3 2 2 2 3 2" xfId="14715"/>
    <cellStyle name="Normal 21 2 3 2 2 2 3 2 2" xfId="31562"/>
    <cellStyle name="Normal 21 2 3 2 2 2 3 3" xfId="23995"/>
    <cellStyle name="Normal 21 2 3 2 2 2 4" xfId="10882"/>
    <cellStyle name="Normal 21 2 3 2 2 2 4 2" xfId="27781"/>
    <cellStyle name="Normal 21 2 3 2 2 2 5" xfId="17318"/>
    <cellStyle name="Normal 21 2 3 2 2 2 6" xfId="20213"/>
    <cellStyle name="Normal 21 2 3 2 2 3" xfId="3845"/>
    <cellStyle name="Normal 21 2 3 2 2 3 2" xfId="7628"/>
    <cellStyle name="Normal 21 2 3 2 2 3 2 2" xfId="15687"/>
    <cellStyle name="Normal 21 2 3 2 2 3 2 2 2" xfId="32534"/>
    <cellStyle name="Normal 21 2 3 2 2 3 2 3" xfId="24967"/>
    <cellStyle name="Normal 21 2 3 2 2 3 3" xfId="11904"/>
    <cellStyle name="Normal 21 2 3 2 2 3 3 2" xfId="28753"/>
    <cellStyle name="Normal 21 2 3 2 2 3 4" xfId="21186"/>
    <cellStyle name="Normal 21 2 3 2 2 4" xfId="5744"/>
    <cellStyle name="Normal 21 2 3 2 2 4 2" xfId="13803"/>
    <cellStyle name="Normal 21 2 3 2 2 4 2 2" xfId="30650"/>
    <cellStyle name="Normal 21 2 3 2 2 4 3" xfId="23083"/>
    <cellStyle name="Normal 21 2 3 2 2 5" xfId="9929"/>
    <cellStyle name="Normal 21 2 3 2 2 5 2" xfId="26869"/>
    <cellStyle name="Normal 21 2 3 2 2 6" xfId="17317"/>
    <cellStyle name="Normal 21 2 3 2 2 7" xfId="19301"/>
    <cellStyle name="Normal 21 2 3 2 3" xfId="2342"/>
    <cellStyle name="Normal 21 2 3 2 3 2" xfId="4306"/>
    <cellStyle name="Normal 21 2 3 2 3 2 2" xfId="8089"/>
    <cellStyle name="Normal 21 2 3 2 3 2 2 2" xfId="16148"/>
    <cellStyle name="Normal 21 2 3 2 3 2 2 2 2" xfId="32995"/>
    <cellStyle name="Normal 21 2 3 2 3 2 2 3" xfId="25428"/>
    <cellStyle name="Normal 21 2 3 2 3 2 3" xfId="12365"/>
    <cellStyle name="Normal 21 2 3 2 3 2 3 2" xfId="29214"/>
    <cellStyle name="Normal 21 2 3 2 3 2 4" xfId="21647"/>
    <cellStyle name="Normal 21 2 3 2 3 3" xfId="6205"/>
    <cellStyle name="Normal 21 2 3 2 3 3 2" xfId="14264"/>
    <cellStyle name="Normal 21 2 3 2 3 3 2 2" xfId="31111"/>
    <cellStyle name="Normal 21 2 3 2 3 3 3" xfId="23544"/>
    <cellStyle name="Normal 21 2 3 2 3 4" xfId="10430"/>
    <cellStyle name="Normal 21 2 3 2 3 4 2" xfId="27330"/>
    <cellStyle name="Normal 21 2 3 2 3 5" xfId="17319"/>
    <cellStyle name="Normal 21 2 3 2 3 6" xfId="19762"/>
    <cellStyle name="Normal 21 2 3 2 4" xfId="3394"/>
    <cellStyle name="Normal 21 2 3 2 4 2" xfId="7177"/>
    <cellStyle name="Normal 21 2 3 2 4 2 2" xfId="15236"/>
    <cellStyle name="Normal 21 2 3 2 4 2 2 2" xfId="32083"/>
    <cellStyle name="Normal 21 2 3 2 4 2 3" xfId="24516"/>
    <cellStyle name="Normal 21 2 3 2 4 3" xfId="11453"/>
    <cellStyle name="Normal 21 2 3 2 4 3 2" xfId="28302"/>
    <cellStyle name="Normal 21 2 3 2 4 4" xfId="20735"/>
    <cellStyle name="Normal 21 2 3 2 5" xfId="5293"/>
    <cellStyle name="Normal 21 2 3 2 5 2" xfId="13352"/>
    <cellStyle name="Normal 21 2 3 2 5 2 2" xfId="30199"/>
    <cellStyle name="Normal 21 2 3 2 5 3" xfId="22632"/>
    <cellStyle name="Normal 21 2 3 2 6" xfId="9454"/>
    <cellStyle name="Normal 21 2 3 2 6 2" xfId="26418"/>
    <cellStyle name="Normal 21 2 3 2 7" xfId="17316"/>
    <cellStyle name="Normal 21 2 3 2 8" xfId="18850"/>
    <cellStyle name="Normal 21 2 3 3" xfId="1578"/>
    <cellStyle name="Normal 21 2 3 3 2" xfId="2577"/>
    <cellStyle name="Normal 21 2 3 3 2 2" xfId="4539"/>
    <cellStyle name="Normal 21 2 3 3 2 2 2" xfId="8322"/>
    <cellStyle name="Normal 21 2 3 3 2 2 2 2" xfId="16381"/>
    <cellStyle name="Normal 21 2 3 3 2 2 2 2 2" xfId="33228"/>
    <cellStyle name="Normal 21 2 3 3 2 2 2 3" xfId="25661"/>
    <cellStyle name="Normal 21 2 3 3 2 2 3" xfId="12598"/>
    <cellStyle name="Normal 21 2 3 3 2 2 3 2" xfId="29447"/>
    <cellStyle name="Normal 21 2 3 3 2 2 4" xfId="21880"/>
    <cellStyle name="Normal 21 2 3 3 2 3" xfId="6438"/>
    <cellStyle name="Normal 21 2 3 3 2 3 2" xfId="14497"/>
    <cellStyle name="Normal 21 2 3 3 2 3 2 2" xfId="31344"/>
    <cellStyle name="Normal 21 2 3 3 2 3 3" xfId="23777"/>
    <cellStyle name="Normal 21 2 3 3 2 4" xfId="10664"/>
    <cellStyle name="Normal 21 2 3 3 2 4 2" xfId="27563"/>
    <cellStyle name="Normal 21 2 3 3 2 5" xfId="17321"/>
    <cellStyle name="Normal 21 2 3 3 2 6" xfId="19995"/>
    <cellStyle name="Normal 21 2 3 3 3" xfId="3627"/>
    <cellStyle name="Normal 21 2 3 3 3 2" xfId="7410"/>
    <cellStyle name="Normal 21 2 3 3 3 2 2" xfId="15469"/>
    <cellStyle name="Normal 21 2 3 3 3 2 2 2" xfId="32316"/>
    <cellStyle name="Normal 21 2 3 3 3 2 3" xfId="24749"/>
    <cellStyle name="Normal 21 2 3 3 3 3" xfId="11686"/>
    <cellStyle name="Normal 21 2 3 3 3 3 2" xfId="28535"/>
    <cellStyle name="Normal 21 2 3 3 3 4" xfId="20968"/>
    <cellStyle name="Normal 21 2 3 3 4" xfId="5526"/>
    <cellStyle name="Normal 21 2 3 3 4 2" xfId="13585"/>
    <cellStyle name="Normal 21 2 3 3 4 2 2" xfId="30432"/>
    <cellStyle name="Normal 21 2 3 3 4 3" xfId="22865"/>
    <cellStyle name="Normal 21 2 3 3 5" xfId="9711"/>
    <cellStyle name="Normal 21 2 3 3 5 2" xfId="26651"/>
    <cellStyle name="Normal 21 2 3 3 6" xfId="17320"/>
    <cellStyle name="Normal 21 2 3 3 7" xfId="19083"/>
    <cellStyle name="Normal 21 2 3 4" xfId="2124"/>
    <cellStyle name="Normal 21 2 3 4 2" xfId="4088"/>
    <cellStyle name="Normal 21 2 3 4 2 2" xfId="7871"/>
    <cellStyle name="Normal 21 2 3 4 2 2 2" xfId="15930"/>
    <cellStyle name="Normal 21 2 3 4 2 2 2 2" xfId="32777"/>
    <cellStyle name="Normal 21 2 3 4 2 2 3" xfId="25210"/>
    <cellStyle name="Normal 21 2 3 4 2 3" xfId="12147"/>
    <cellStyle name="Normal 21 2 3 4 2 3 2" xfId="28996"/>
    <cellStyle name="Normal 21 2 3 4 2 4" xfId="21429"/>
    <cellStyle name="Normal 21 2 3 4 3" xfId="5987"/>
    <cellStyle name="Normal 21 2 3 4 3 2" xfId="14046"/>
    <cellStyle name="Normal 21 2 3 4 3 2 2" xfId="30893"/>
    <cellStyle name="Normal 21 2 3 4 3 3" xfId="23326"/>
    <cellStyle name="Normal 21 2 3 4 4" xfId="10212"/>
    <cellStyle name="Normal 21 2 3 4 4 2" xfId="27112"/>
    <cellStyle name="Normal 21 2 3 4 5" xfId="17322"/>
    <cellStyle name="Normal 21 2 3 4 6" xfId="19544"/>
    <cellStyle name="Normal 21 2 3 5" xfId="3176"/>
    <cellStyle name="Normal 21 2 3 5 2" xfId="6959"/>
    <cellStyle name="Normal 21 2 3 5 2 2" xfId="15018"/>
    <cellStyle name="Normal 21 2 3 5 2 2 2" xfId="31865"/>
    <cellStyle name="Normal 21 2 3 5 2 3" xfId="24298"/>
    <cellStyle name="Normal 21 2 3 5 3" xfId="11235"/>
    <cellStyle name="Normal 21 2 3 5 3 2" xfId="28084"/>
    <cellStyle name="Normal 21 2 3 5 4" xfId="20517"/>
    <cellStyle name="Normal 21 2 3 6" xfId="5075"/>
    <cellStyle name="Normal 21 2 3 6 2" xfId="13134"/>
    <cellStyle name="Normal 21 2 3 6 2 2" xfId="29981"/>
    <cellStyle name="Normal 21 2 3 6 3" xfId="22414"/>
    <cellStyle name="Normal 21 2 3 7" xfId="9219"/>
    <cellStyle name="Normal 21 2 3 7 2" xfId="26200"/>
    <cellStyle name="Normal 21 2 3 8" xfId="17315"/>
    <cellStyle name="Normal 21 2 3 9" xfId="18632"/>
    <cellStyle name="Normal 21 2 4" xfId="1208"/>
    <cellStyle name="Normal 21 2 4 2" xfId="1704"/>
    <cellStyle name="Normal 21 2 4 2 2" xfId="2703"/>
    <cellStyle name="Normal 21 2 4 2 2 2" xfId="4665"/>
    <cellStyle name="Normal 21 2 4 2 2 2 2" xfId="8448"/>
    <cellStyle name="Normal 21 2 4 2 2 2 2 2" xfId="16507"/>
    <cellStyle name="Normal 21 2 4 2 2 2 2 2 2" xfId="33354"/>
    <cellStyle name="Normal 21 2 4 2 2 2 2 3" xfId="25787"/>
    <cellStyle name="Normal 21 2 4 2 2 2 3" xfId="12724"/>
    <cellStyle name="Normal 21 2 4 2 2 2 3 2" xfId="29573"/>
    <cellStyle name="Normal 21 2 4 2 2 2 4" xfId="22006"/>
    <cellStyle name="Normal 21 2 4 2 2 3" xfId="6564"/>
    <cellStyle name="Normal 21 2 4 2 2 3 2" xfId="14623"/>
    <cellStyle name="Normal 21 2 4 2 2 3 2 2" xfId="31470"/>
    <cellStyle name="Normal 21 2 4 2 2 3 3" xfId="23903"/>
    <cellStyle name="Normal 21 2 4 2 2 4" xfId="10790"/>
    <cellStyle name="Normal 21 2 4 2 2 4 2" xfId="27689"/>
    <cellStyle name="Normal 21 2 4 2 2 5" xfId="17325"/>
    <cellStyle name="Normal 21 2 4 2 2 6" xfId="20121"/>
    <cellStyle name="Normal 21 2 4 2 3" xfId="3753"/>
    <cellStyle name="Normal 21 2 4 2 3 2" xfId="7536"/>
    <cellStyle name="Normal 21 2 4 2 3 2 2" xfId="15595"/>
    <cellStyle name="Normal 21 2 4 2 3 2 2 2" xfId="32442"/>
    <cellStyle name="Normal 21 2 4 2 3 2 3" xfId="24875"/>
    <cellStyle name="Normal 21 2 4 2 3 3" xfId="11812"/>
    <cellStyle name="Normal 21 2 4 2 3 3 2" xfId="28661"/>
    <cellStyle name="Normal 21 2 4 2 3 4" xfId="21094"/>
    <cellStyle name="Normal 21 2 4 2 4" xfId="5652"/>
    <cellStyle name="Normal 21 2 4 2 4 2" xfId="13711"/>
    <cellStyle name="Normal 21 2 4 2 4 2 2" xfId="30558"/>
    <cellStyle name="Normal 21 2 4 2 4 3" xfId="22991"/>
    <cellStyle name="Normal 21 2 4 2 5" xfId="9837"/>
    <cellStyle name="Normal 21 2 4 2 5 2" xfId="26777"/>
    <cellStyle name="Normal 21 2 4 2 6" xfId="17324"/>
    <cellStyle name="Normal 21 2 4 2 7" xfId="19209"/>
    <cellStyle name="Normal 21 2 4 3" xfId="2250"/>
    <cellStyle name="Normal 21 2 4 3 2" xfId="4214"/>
    <cellStyle name="Normal 21 2 4 3 2 2" xfId="7997"/>
    <cellStyle name="Normal 21 2 4 3 2 2 2" xfId="16056"/>
    <cellStyle name="Normal 21 2 4 3 2 2 2 2" xfId="32903"/>
    <cellStyle name="Normal 21 2 4 3 2 2 3" xfId="25336"/>
    <cellStyle name="Normal 21 2 4 3 2 3" xfId="12273"/>
    <cellStyle name="Normal 21 2 4 3 2 3 2" xfId="29122"/>
    <cellStyle name="Normal 21 2 4 3 2 4" xfId="21555"/>
    <cellStyle name="Normal 21 2 4 3 3" xfId="6113"/>
    <cellStyle name="Normal 21 2 4 3 3 2" xfId="14172"/>
    <cellStyle name="Normal 21 2 4 3 3 2 2" xfId="31019"/>
    <cellStyle name="Normal 21 2 4 3 3 3" xfId="23452"/>
    <cellStyle name="Normal 21 2 4 3 4" xfId="10338"/>
    <cellStyle name="Normal 21 2 4 3 4 2" xfId="27238"/>
    <cellStyle name="Normal 21 2 4 3 5" xfId="17326"/>
    <cellStyle name="Normal 21 2 4 3 6" xfId="19670"/>
    <cellStyle name="Normal 21 2 4 4" xfId="3302"/>
    <cellStyle name="Normal 21 2 4 4 2" xfId="7085"/>
    <cellStyle name="Normal 21 2 4 4 2 2" xfId="15144"/>
    <cellStyle name="Normal 21 2 4 4 2 2 2" xfId="31991"/>
    <cellStyle name="Normal 21 2 4 4 2 3" xfId="24424"/>
    <cellStyle name="Normal 21 2 4 4 3" xfId="11361"/>
    <cellStyle name="Normal 21 2 4 4 3 2" xfId="28210"/>
    <cellStyle name="Normal 21 2 4 4 4" xfId="20643"/>
    <cellStyle name="Normal 21 2 4 5" xfId="5201"/>
    <cellStyle name="Normal 21 2 4 5 2" xfId="13260"/>
    <cellStyle name="Normal 21 2 4 5 2 2" xfId="30107"/>
    <cellStyle name="Normal 21 2 4 5 3" xfId="22540"/>
    <cellStyle name="Normal 21 2 4 6" xfId="9362"/>
    <cellStyle name="Normal 21 2 4 6 2" xfId="26326"/>
    <cellStyle name="Normal 21 2 4 7" xfId="17323"/>
    <cellStyle name="Normal 21 2 4 8" xfId="18758"/>
    <cellStyle name="Normal 21 2 5" xfId="1486"/>
    <cellStyle name="Normal 21 2 5 2" xfId="2485"/>
    <cellStyle name="Normal 21 2 5 2 2" xfId="4447"/>
    <cellStyle name="Normal 21 2 5 2 2 2" xfId="8230"/>
    <cellStyle name="Normal 21 2 5 2 2 2 2" xfId="16289"/>
    <cellStyle name="Normal 21 2 5 2 2 2 2 2" xfId="33136"/>
    <cellStyle name="Normal 21 2 5 2 2 2 3" xfId="25569"/>
    <cellStyle name="Normal 21 2 5 2 2 3" xfId="12506"/>
    <cellStyle name="Normal 21 2 5 2 2 3 2" xfId="29355"/>
    <cellStyle name="Normal 21 2 5 2 2 4" xfId="21788"/>
    <cellStyle name="Normal 21 2 5 2 3" xfId="6346"/>
    <cellStyle name="Normal 21 2 5 2 3 2" xfId="14405"/>
    <cellStyle name="Normal 21 2 5 2 3 2 2" xfId="31252"/>
    <cellStyle name="Normal 21 2 5 2 3 3" xfId="23685"/>
    <cellStyle name="Normal 21 2 5 2 4" xfId="10572"/>
    <cellStyle name="Normal 21 2 5 2 4 2" xfId="27471"/>
    <cellStyle name="Normal 21 2 5 2 5" xfId="17328"/>
    <cellStyle name="Normal 21 2 5 2 6" xfId="19903"/>
    <cellStyle name="Normal 21 2 5 3" xfId="3535"/>
    <cellStyle name="Normal 21 2 5 3 2" xfId="7318"/>
    <cellStyle name="Normal 21 2 5 3 2 2" xfId="15377"/>
    <cellStyle name="Normal 21 2 5 3 2 2 2" xfId="32224"/>
    <cellStyle name="Normal 21 2 5 3 2 3" xfId="24657"/>
    <cellStyle name="Normal 21 2 5 3 3" xfId="11594"/>
    <cellStyle name="Normal 21 2 5 3 3 2" xfId="28443"/>
    <cellStyle name="Normal 21 2 5 3 4" xfId="20876"/>
    <cellStyle name="Normal 21 2 5 4" xfId="5434"/>
    <cellStyle name="Normal 21 2 5 4 2" xfId="13493"/>
    <cellStyle name="Normal 21 2 5 4 2 2" xfId="30340"/>
    <cellStyle name="Normal 21 2 5 4 3" xfId="22773"/>
    <cellStyle name="Normal 21 2 5 5" xfId="9619"/>
    <cellStyle name="Normal 21 2 5 5 2" xfId="26559"/>
    <cellStyle name="Normal 21 2 5 6" xfId="17327"/>
    <cellStyle name="Normal 21 2 5 7" xfId="18991"/>
    <cellStyle name="Normal 21 2 6" xfId="2011"/>
    <cellStyle name="Normal 21 2 6 2" xfId="3996"/>
    <cellStyle name="Normal 21 2 6 2 2" xfId="7779"/>
    <cellStyle name="Normal 21 2 6 2 2 2" xfId="15838"/>
    <cellStyle name="Normal 21 2 6 2 2 2 2" xfId="32685"/>
    <cellStyle name="Normal 21 2 6 2 2 3" xfId="25118"/>
    <cellStyle name="Normal 21 2 6 2 3" xfId="12055"/>
    <cellStyle name="Normal 21 2 6 2 3 2" xfId="28904"/>
    <cellStyle name="Normal 21 2 6 2 4" xfId="21337"/>
    <cellStyle name="Normal 21 2 6 3" xfId="5895"/>
    <cellStyle name="Normal 21 2 6 3 2" xfId="13954"/>
    <cellStyle name="Normal 21 2 6 3 2 2" xfId="30801"/>
    <cellStyle name="Normal 21 2 6 3 3" xfId="23234"/>
    <cellStyle name="Normal 21 2 6 4" xfId="10110"/>
    <cellStyle name="Normal 21 2 6 4 2" xfId="27020"/>
    <cellStyle name="Normal 21 2 6 5" xfId="17329"/>
    <cellStyle name="Normal 21 2 6 6" xfId="19452"/>
    <cellStyle name="Normal 21 2 7" xfId="3054"/>
    <cellStyle name="Normal 21 2 7 2" xfId="6867"/>
    <cellStyle name="Normal 21 2 7 2 2" xfId="14926"/>
    <cellStyle name="Normal 21 2 7 2 2 2" xfId="31773"/>
    <cellStyle name="Normal 21 2 7 2 3" xfId="24206"/>
    <cellStyle name="Normal 21 2 7 3" xfId="11117"/>
    <cellStyle name="Normal 21 2 7 3 2" xfId="27992"/>
    <cellStyle name="Normal 21 2 7 4" xfId="20425"/>
    <cellStyle name="Normal 21 2 8" xfId="4983"/>
    <cellStyle name="Normal 21 2 8 2" xfId="13042"/>
    <cellStyle name="Normal 21 2 8 2 2" xfId="29889"/>
    <cellStyle name="Normal 21 2 8 3" xfId="22322"/>
    <cellStyle name="Normal 21 2 9" xfId="8966"/>
    <cellStyle name="Normal 21 2 9 2" xfId="26108"/>
    <cellStyle name="Normal 21 3" xfId="723"/>
    <cellStyle name="Normal 21 3 10" xfId="18562"/>
    <cellStyle name="Normal 21 3 11" xfId="34077"/>
    <cellStyle name="Normal 21 3 2" xfId="1062"/>
    <cellStyle name="Normal 21 3 2 2" xfId="1323"/>
    <cellStyle name="Normal 21 3 2 2 2" xfId="1819"/>
    <cellStyle name="Normal 21 3 2 2 2 2" xfId="2818"/>
    <cellStyle name="Normal 21 3 2 2 2 2 2" xfId="4780"/>
    <cellStyle name="Normal 21 3 2 2 2 2 2 2" xfId="8563"/>
    <cellStyle name="Normal 21 3 2 2 2 2 2 2 2" xfId="16622"/>
    <cellStyle name="Normal 21 3 2 2 2 2 2 2 2 2" xfId="33469"/>
    <cellStyle name="Normal 21 3 2 2 2 2 2 2 3" xfId="25902"/>
    <cellStyle name="Normal 21 3 2 2 2 2 2 3" xfId="12839"/>
    <cellStyle name="Normal 21 3 2 2 2 2 2 3 2" xfId="29688"/>
    <cellStyle name="Normal 21 3 2 2 2 2 2 4" xfId="22121"/>
    <cellStyle name="Normal 21 3 2 2 2 2 3" xfId="6679"/>
    <cellStyle name="Normal 21 3 2 2 2 2 3 2" xfId="14738"/>
    <cellStyle name="Normal 21 3 2 2 2 2 3 2 2" xfId="31585"/>
    <cellStyle name="Normal 21 3 2 2 2 2 3 3" xfId="24018"/>
    <cellStyle name="Normal 21 3 2 2 2 2 4" xfId="10905"/>
    <cellStyle name="Normal 21 3 2 2 2 2 4 2" xfId="27804"/>
    <cellStyle name="Normal 21 3 2 2 2 2 5" xfId="17334"/>
    <cellStyle name="Normal 21 3 2 2 2 2 6" xfId="20236"/>
    <cellStyle name="Normal 21 3 2 2 2 3" xfId="3868"/>
    <cellStyle name="Normal 21 3 2 2 2 3 2" xfId="7651"/>
    <cellStyle name="Normal 21 3 2 2 2 3 2 2" xfId="15710"/>
    <cellStyle name="Normal 21 3 2 2 2 3 2 2 2" xfId="32557"/>
    <cellStyle name="Normal 21 3 2 2 2 3 2 3" xfId="24990"/>
    <cellStyle name="Normal 21 3 2 2 2 3 3" xfId="11927"/>
    <cellStyle name="Normal 21 3 2 2 2 3 3 2" xfId="28776"/>
    <cellStyle name="Normal 21 3 2 2 2 3 4" xfId="21209"/>
    <cellStyle name="Normal 21 3 2 2 2 4" xfId="5767"/>
    <cellStyle name="Normal 21 3 2 2 2 4 2" xfId="13826"/>
    <cellStyle name="Normal 21 3 2 2 2 4 2 2" xfId="30673"/>
    <cellStyle name="Normal 21 3 2 2 2 4 3" xfId="23106"/>
    <cellStyle name="Normal 21 3 2 2 2 5" xfId="9952"/>
    <cellStyle name="Normal 21 3 2 2 2 5 2" xfId="26892"/>
    <cellStyle name="Normal 21 3 2 2 2 6" xfId="17333"/>
    <cellStyle name="Normal 21 3 2 2 2 7" xfId="19324"/>
    <cellStyle name="Normal 21 3 2 2 3" xfId="2365"/>
    <cellStyle name="Normal 21 3 2 2 3 2" xfId="4329"/>
    <cellStyle name="Normal 21 3 2 2 3 2 2" xfId="8112"/>
    <cellStyle name="Normal 21 3 2 2 3 2 2 2" xfId="16171"/>
    <cellStyle name="Normal 21 3 2 2 3 2 2 2 2" xfId="33018"/>
    <cellStyle name="Normal 21 3 2 2 3 2 2 3" xfId="25451"/>
    <cellStyle name="Normal 21 3 2 2 3 2 3" xfId="12388"/>
    <cellStyle name="Normal 21 3 2 2 3 2 3 2" xfId="29237"/>
    <cellStyle name="Normal 21 3 2 2 3 2 4" xfId="21670"/>
    <cellStyle name="Normal 21 3 2 2 3 3" xfId="6228"/>
    <cellStyle name="Normal 21 3 2 2 3 3 2" xfId="14287"/>
    <cellStyle name="Normal 21 3 2 2 3 3 2 2" xfId="31134"/>
    <cellStyle name="Normal 21 3 2 2 3 3 3" xfId="23567"/>
    <cellStyle name="Normal 21 3 2 2 3 4" xfId="10453"/>
    <cellStyle name="Normal 21 3 2 2 3 4 2" xfId="27353"/>
    <cellStyle name="Normal 21 3 2 2 3 5" xfId="17335"/>
    <cellStyle name="Normal 21 3 2 2 3 6" xfId="19785"/>
    <cellStyle name="Normal 21 3 2 2 4" xfId="3417"/>
    <cellStyle name="Normal 21 3 2 2 4 2" xfId="7200"/>
    <cellStyle name="Normal 21 3 2 2 4 2 2" xfId="15259"/>
    <cellStyle name="Normal 21 3 2 2 4 2 2 2" xfId="32106"/>
    <cellStyle name="Normal 21 3 2 2 4 2 3" xfId="24539"/>
    <cellStyle name="Normal 21 3 2 2 4 3" xfId="11476"/>
    <cellStyle name="Normal 21 3 2 2 4 3 2" xfId="28325"/>
    <cellStyle name="Normal 21 3 2 2 4 4" xfId="20758"/>
    <cellStyle name="Normal 21 3 2 2 5" xfId="5316"/>
    <cellStyle name="Normal 21 3 2 2 5 2" xfId="13375"/>
    <cellStyle name="Normal 21 3 2 2 5 2 2" xfId="30222"/>
    <cellStyle name="Normal 21 3 2 2 5 3" xfId="22655"/>
    <cellStyle name="Normal 21 3 2 2 6" xfId="9477"/>
    <cellStyle name="Normal 21 3 2 2 6 2" xfId="26441"/>
    <cellStyle name="Normal 21 3 2 2 7" xfId="17332"/>
    <cellStyle name="Normal 21 3 2 2 8" xfId="18873"/>
    <cellStyle name="Normal 21 3 2 3" xfId="1601"/>
    <cellStyle name="Normal 21 3 2 3 2" xfId="2600"/>
    <cellStyle name="Normal 21 3 2 3 2 2" xfId="4562"/>
    <cellStyle name="Normal 21 3 2 3 2 2 2" xfId="8345"/>
    <cellStyle name="Normal 21 3 2 3 2 2 2 2" xfId="16404"/>
    <cellStyle name="Normal 21 3 2 3 2 2 2 2 2" xfId="33251"/>
    <cellStyle name="Normal 21 3 2 3 2 2 2 3" xfId="25684"/>
    <cellStyle name="Normal 21 3 2 3 2 2 3" xfId="12621"/>
    <cellStyle name="Normal 21 3 2 3 2 2 3 2" xfId="29470"/>
    <cellStyle name="Normal 21 3 2 3 2 2 4" xfId="21903"/>
    <cellStyle name="Normal 21 3 2 3 2 3" xfId="6461"/>
    <cellStyle name="Normal 21 3 2 3 2 3 2" xfId="14520"/>
    <cellStyle name="Normal 21 3 2 3 2 3 2 2" xfId="31367"/>
    <cellStyle name="Normal 21 3 2 3 2 3 3" xfId="23800"/>
    <cellStyle name="Normal 21 3 2 3 2 4" xfId="10687"/>
    <cellStyle name="Normal 21 3 2 3 2 4 2" xfId="27586"/>
    <cellStyle name="Normal 21 3 2 3 2 5" xfId="17337"/>
    <cellStyle name="Normal 21 3 2 3 2 6" xfId="20018"/>
    <cellStyle name="Normal 21 3 2 3 3" xfId="3650"/>
    <cellStyle name="Normal 21 3 2 3 3 2" xfId="7433"/>
    <cellStyle name="Normal 21 3 2 3 3 2 2" xfId="15492"/>
    <cellStyle name="Normal 21 3 2 3 3 2 2 2" xfId="32339"/>
    <cellStyle name="Normal 21 3 2 3 3 2 3" xfId="24772"/>
    <cellStyle name="Normal 21 3 2 3 3 3" xfId="11709"/>
    <cellStyle name="Normal 21 3 2 3 3 3 2" xfId="28558"/>
    <cellStyle name="Normal 21 3 2 3 3 4" xfId="20991"/>
    <cellStyle name="Normal 21 3 2 3 4" xfId="5549"/>
    <cellStyle name="Normal 21 3 2 3 4 2" xfId="13608"/>
    <cellStyle name="Normal 21 3 2 3 4 2 2" xfId="30455"/>
    <cellStyle name="Normal 21 3 2 3 4 3" xfId="22888"/>
    <cellStyle name="Normal 21 3 2 3 5" xfId="9734"/>
    <cellStyle name="Normal 21 3 2 3 5 2" xfId="26674"/>
    <cellStyle name="Normal 21 3 2 3 6" xfId="17336"/>
    <cellStyle name="Normal 21 3 2 3 7" xfId="19106"/>
    <cellStyle name="Normal 21 3 2 4" xfId="2147"/>
    <cellStyle name="Normal 21 3 2 4 2" xfId="4111"/>
    <cellStyle name="Normal 21 3 2 4 2 2" xfId="7894"/>
    <cellStyle name="Normal 21 3 2 4 2 2 2" xfId="15953"/>
    <cellStyle name="Normal 21 3 2 4 2 2 2 2" xfId="32800"/>
    <cellStyle name="Normal 21 3 2 4 2 2 3" xfId="25233"/>
    <cellStyle name="Normal 21 3 2 4 2 3" xfId="12170"/>
    <cellStyle name="Normal 21 3 2 4 2 3 2" xfId="29019"/>
    <cellStyle name="Normal 21 3 2 4 2 4" xfId="21452"/>
    <cellStyle name="Normal 21 3 2 4 3" xfId="6010"/>
    <cellStyle name="Normal 21 3 2 4 3 2" xfId="14069"/>
    <cellStyle name="Normal 21 3 2 4 3 2 2" xfId="30916"/>
    <cellStyle name="Normal 21 3 2 4 3 3" xfId="23349"/>
    <cellStyle name="Normal 21 3 2 4 4" xfId="10235"/>
    <cellStyle name="Normal 21 3 2 4 4 2" xfId="27135"/>
    <cellStyle name="Normal 21 3 2 4 5" xfId="17338"/>
    <cellStyle name="Normal 21 3 2 4 6" xfId="19567"/>
    <cellStyle name="Normal 21 3 2 5" xfId="3199"/>
    <cellStyle name="Normal 21 3 2 5 2" xfId="6982"/>
    <cellStyle name="Normal 21 3 2 5 2 2" xfId="15041"/>
    <cellStyle name="Normal 21 3 2 5 2 2 2" xfId="31888"/>
    <cellStyle name="Normal 21 3 2 5 2 3" xfId="24321"/>
    <cellStyle name="Normal 21 3 2 5 3" xfId="11258"/>
    <cellStyle name="Normal 21 3 2 5 3 2" xfId="28107"/>
    <cellStyle name="Normal 21 3 2 5 4" xfId="20540"/>
    <cellStyle name="Normal 21 3 2 6" xfId="5098"/>
    <cellStyle name="Normal 21 3 2 6 2" xfId="13157"/>
    <cellStyle name="Normal 21 3 2 6 2 2" xfId="30004"/>
    <cellStyle name="Normal 21 3 2 6 3" xfId="22437"/>
    <cellStyle name="Normal 21 3 2 7" xfId="9242"/>
    <cellStyle name="Normal 21 3 2 7 2" xfId="26223"/>
    <cellStyle name="Normal 21 3 2 8" xfId="17331"/>
    <cellStyle name="Normal 21 3 2 9" xfId="18655"/>
    <cellStyle name="Normal 21 3 3" xfId="1231"/>
    <cellStyle name="Normal 21 3 3 2" xfId="1727"/>
    <cellStyle name="Normal 21 3 3 2 2" xfId="2726"/>
    <cellStyle name="Normal 21 3 3 2 2 2" xfId="4688"/>
    <cellStyle name="Normal 21 3 3 2 2 2 2" xfId="8471"/>
    <cellStyle name="Normal 21 3 3 2 2 2 2 2" xfId="16530"/>
    <cellStyle name="Normal 21 3 3 2 2 2 2 2 2" xfId="33377"/>
    <cellStyle name="Normal 21 3 3 2 2 2 2 3" xfId="25810"/>
    <cellStyle name="Normal 21 3 3 2 2 2 3" xfId="12747"/>
    <cellStyle name="Normal 21 3 3 2 2 2 3 2" xfId="29596"/>
    <cellStyle name="Normal 21 3 3 2 2 2 4" xfId="22029"/>
    <cellStyle name="Normal 21 3 3 2 2 3" xfId="6587"/>
    <cellStyle name="Normal 21 3 3 2 2 3 2" xfId="14646"/>
    <cellStyle name="Normal 21 3 3 2 2 3 2 2" xfId="31493"/>
    <cellStyle name="Normal 21 3 3 2 2 3 3" xfId="23926"/>
    <cellStyle name="Normal 21 3 3 2 2 4" xfId="10813"/>
    <cellStyle name="Normal 21 3 3 2 2 4 2" xfId="27712"/>
    <cellStyle name="Normal 21 3 3 2 2 5" xfId="17341"/>
    <cellStyle name="Normal 21 3 3 2 2 6" xfId="20144"/>
    <cellStyle name="Normal 21 3 3 2 3" xfId="3776"/>
    <cellStyle name="Normal 21 3 3 2 3 2" xfId="7559"/>
    <cellStyle name="Normal 21 3 3 2 3 2 2" xfId="15618"/>
    <cellStyle name="Normal 21 3 3 2 3 2 2 2" xfId="32465"/>
    <cellStyle name="Normal 21 3 3 2 3 2 3" xfId="24898"/>
    <cellStyle name="Normal 21 3 3 2 3 3" xfId="11835"/>
    <cellStyle name="Normal 21 3 3 2 3 3 2" xfId="28684"/>
    <cellStyle name="Normal 21 3 3 2 3 4" xfId="21117"/>
    <cellStyle name="Normal 21 3 3 2 4" xfId="5675"/>
    <cellStyle name="Normal 21 3 3 2 4 2" xfId="13734"/>
    <cellStyle name="Normal 21 3 3 2 4 2 2" xfId="30581"/>
    <cellStyle name="Normal 21 3 3 2 4 3" xfId="23014"/>
    <cellStyle name="Normal 21 3 3 2 5" xfId="9860"/>
    <cellStyle name="Normal 21 3 3 2 5 2" xfId="26800"/>
    <cellStyle name="Normal 21 3 3 2 6" xfId="17340"/>
    <cellStyle name="Normal 21 3 3 2 7" xfId="19232"/>
    <cellStyle name="Normal 21 3 3 3" xfId="2273"/>
    <cellStyle name="Normal 21 3 3 3 2" xfId="4237"/>
    <cellStyle name="Normal 21 3 3 3 2 2" xfId="8020"/>
    <cellStyle name="Normal 21 3 3 3 2 2 2" xfId="16079"/>
    <cellStyle name="Normal 21 3 3 3 2 2 2 2" xfId="32926"/>
    <cellStyle name="Normal 21 3 3 3 2 2 3" xfId="25359"/>
    <cellStyle name="Normal 21 3 3 3 2 3" xfId="12296"/>
    <cellStyle name="Normal 21 3 3 3 2 3 2" xfId="29145"/>
    <cellStyle name="Normal 21 3 3 3 2 4" xfId="21578"/>
    <cellStyle name="Normal 21 3 3 3 3" xfId="6136"/>
    <cellStyle name="Normal 21 3 3 3 3 2" xfId="14195"/>
    <cellStyle name="Normal 21 3 3 3 3 2 2" xfId="31042"/>
    <cellStyle name="Normal 21 3 3 3 3 3" xfId="23475"/>
    <cellStyle name="Normal 21 3 3 3 4" xfId="10361"/>
    <cellStyle name="Normal 21 3 3 3 4 2" xfId="27261"/>
    <cellStyle name="Normal 21 3 3 3 5" xfId="17342"/>
    <cellStyle name="Normal 21 3 3 3 6" xfId="19693"/>
    <cellStyle name="Normal 21 3 3 4" xfId="3325"/>
    <cellStyle name="Normal 21 3 3 4 2" xfId="7108"/>
    <cellStyle name="Normal 21 3 3 4 2 2" xfId="15167"/>
    <cellStyle name="Normal 21 3 3 4 2 2 2" xfId="32014"/>
    <cellStyle name="Normal 21 3 3 4 2 3" xfId="24447"/>
    <cellStyle name="Normal 21 3 3 4 3" xfId="11384"/>
    <cellStyle name="Normal 21 3 3 4 3 2" xfId="28233"/>
    <cellStyle name="Normal 21 3 3 4 4" xfId="20666"/>
    <cellStyle name="Normal 21 3 3 5" xfId="5224"/>
    <cellStyle name="Normal 21 3 3 5 2" xfId="13283"/>
    <cellStyle name="Normal 21 3 3 5 2 2" xfId="30130"/>
    <cellStyle name="Normal 21 3 3 5 3" xfId="22563"/>
    <cellStyle name="Normal 21 3 3 6" xfId="9385"/>
    <cellStyle name="Normal 21 3 3 6 2" xfId="26349"/>
    <cellStyle name="Normal 21 3 3 7" xfId="17339"/>
    <cellStyle name="Normal 21 3 3 8" xfId="18781"/>
    <cellStyle name="Normal 21 3 4" xfId="1509"/>
    <cellStyle name="Normal 21 3 4 2" xfId="2508"/>
    <cellStyle name="Normal 21 3 4 2 2" xfId="4470"/>
    <cellStyle name="Normal 21 3 4 2 2 2" xfId="8253"/>
    <cellStyle name="Normal 21 3 4 2 2 2 2" xfId="16312"/>
    <cellStyle name="Normal 21 3 4 2 2 2 2 2" xfId="33159"/>
    <cellStyle name="Normal 21 3 4 2 2 2 3" xfId="25592"/>
    <cellStyle name="Normal 21 3 4 2 2 3" xfId="12529"/>
    <cellStyle name="Normal 21 3 4 2 2 3 2" xfId="29378"/>
    <cellStyle name="Normal 21 3 4 2 2 4" xfId="21811"/>
    <cellStyle name="Normal 21 3 4 2 3" xfId="6369"/>
    <cellStyle name="Normal 21 3 4 2 3 2" xfId="14428"/>
    <cellStyle name="Normal 21 3 4 2 3 2 2" xfId="31275"/>
    <cellStyle name="Normal 21 3 4 2 3 3" xfId="23708"/>
    <cellStyle name="Normal 21 3 4 2 4" xfId="10595"/>
    <cellStyle name="Normal 21 3 4 2 4 2" xfId="27494"/>
    <cellStyle name="Normal 21 3 4 2 5" xfId="17344"/>
    <cellStyle name="Normal 21 3 4 2 6" xfId="19926"/>
    <cellStyle name="Normal 21 3 4 3" xfId="3558"/>
    <cellStyle name="Normal 21 3 4 3 2" xfId="7341"/>
    <cellStyle name="Normal 21 3 4 3 2 2" xfId="15400"/>
    <cellStyle name="Normal 21 3 4 3 2 2 2" xfId="32247"/>
    <cellStyle name="Normal 21 3 4 3 2 3" xfId="24680"/>
    <cellStyle name="Normal 21 3 4 3 3" xfId="11617"/>
    <cellStyle name="Normal 21 3 4 3 3 2" xfId="28466"/>
    <cellStyle name="Normal 21 3 4 3 4" xfId="20899"/>
    <cellStyle name="Normal 21 3 4 4" xfId="5457"/>
    <cellStyle name="Normal 21 3 4 4 2" xfId="13516"/>
    <cellStyle name="Normal 21 3 4 4 2 2" xfId="30363"/>
    <cellStyle name="Normal 21 3 4 4 3" xfId="22796"/>
    <cellStyle name="Normal 21 3 4 5" xfId="9642"/>
    <cellStyle name="Normal 21 3 4 5 2" xfId="26582"/>
    <cellStyle name="Normal 21 3 4 6" xfId="17343"/>
    <cellStyle name="Normal 21 3 4 7" xfId="19014"/>
    <cellStyle name="Normal 21 3 5" xfId="2038"/>
    <cellStyle name="Normal 21 3 5 2" xfId="4019"/>
    <cellStyle name="Normal 21 3 5 2 2" xfId="7802"/>
    <cellStyle name="Normal 21 3 5 2 2 2" xfId="15861"/>
    <cellStyle name="Normal 21 3 5 2 2 2 2" xfId="32708"/>
    <cellStyle name="Normal 21 3 5 2 2 3" xfId="25141"/>
    <cellStyle name="Normal 21 3 5 2 3" xfId="12078"/>
    <cellStyle name="Normal 21 3 5 2 3 2" xfId="28927"/>
    <cellStyle name="Normal 21 3 5 2 4" xfId="21360"/>
    <cellStyle name="Normal 21 3 5 3" xfId="5918"/>
    <cellStyle name="Normal 21 3 5 3 2" xfId="13977"/>
    <cellStyle name="Normal 21 3 5 3 2 2" xfId="30824"/>
    <cellStyle name="Normal 21 3 5 3 3" xfId="23257"/>
    <cellStyle name="Normal 21 3 5 4" xfId="10136"/>
    <cellStyle name="Normal 21 3 5 4 2" xfId="27043"/>
    <cellStyle name="Normal 21 3 5 5" xfId="17345"/>
    <cellStyle name="Normal 21 3 5 6" xfId="19475"/>
    <cellStyle name="Normal 21 3 6" xfId="3077"/>
    <cellStyle name="Normal 21 3 6 2" xfId="6890"/>
    <cellStyle name="Normal 21 3 6 2 2" xfId="14949"/>
    <cellStyle name="Normal 21 3 6 2 2 2" xfId="31796"/>
    <cellStyle name="Normal 21 3 6 2 3" xfId="24229"/>
    <cellStyle name="Normal 21 3 6 3" xfId="11140"/>
    <cellStyle name="Normal 21 3 6 3 2" xfId="28015"/>
    <cellStyle name="Normal 21 3 6 4" xfId="20448"/>
    <cellStyle name="Normal 21 3 7" xfId="5006"/>
    <cellStyle name="Normal 21 3 7 2" xfId="13065"/>
    <cellStyle name="Normal 21 3 7 2 2" xfId="29912"/>
    <cellStyle name="Normal 21 3 7 3" xfId="22345"/>
    <cellStyle name="Normal 21 3 8" xfId="9023"/>
    <cellStyle name="Normal 21 3 8 2" xfId="26131"/>
    <cellStyle name="Normal 21 3 9" xfId="17330"/>
    <cellStyle name="Normal 21 4" xfId="942"/>
    <cellStyle name="Normal 21 4 2" xfId="3122"/>
    <cellStyle name="Normal 21 4 3" xfId="17346"/>
    <cellStyle name="Normal 21 4 4" xfId="34078"/>
    <cellStyle name="Normal 21 5" xfId="1026"/>
    <cellStyle name="Normal 21 5 2" xfId="1287"/>
    <cellStyle name="Normal 21 5 2 2" xfId="1783"/>
    <cellStyle name="Normal 21 5 2 2 2" xfId="2782"/>
    <cellStyle name="Normal 21 5 2 2 2 2" xfId="4744"/>
    <cellStyle name="Normal 21 5 2 2 2 2 2" xfId="8527"/>
    <cellStyle name="Normal 21 5 2 2 2 2 2 2" xfId="16586"/>
    <cellStyle name="Normal 21 5 2 2 2 2 2 2 2" xfId="33433"/>
    <cellStyle name="Normal 21 5 2 2 2 2 2 3" xfId="25866"/>
    <cellStyle name="Normal 21 5 2 2 2 2 3" xfId="12803"/>
    <cellStyle name="Normal 21 5 2 2 2 2 3 2" xfId="29652"/>
    <cellStyle name="Normal 21 5 2 2 2 2 4" xfId="22085"/>
    <cellStyle name="Normal 21 5 2 2 2 3" xfId="6643"/>
    <cellStyle name="Normal 21 5 2 2 2 3 2" xfId="14702"/>
    <cellStyle name="Normal 21 5 2 2 2 3 2 2" xfId="31549"/>
    <cellStyle name="Normal 21 5 2 2 2 3 3" xfId="23982"/>
    <cellStyle name="Normal 21 5 2 2 2 4" xfId="10869"/>
    <cellStyle name="Normal 21 5 2 2 2 4 2" xfId="27768"/>
    <cellStyle name="Normal 21 5 2 2 2 5" xfId="17350"/>
    <cellStyle name="Normal 21 5 2 2 2 6" xfId="20200"/>
    <cellStyle name="Normal 21 5 2 2 3" xfId="3832"/>
    <cellStyle name="Normal 21 5 2 2 3 2" xfId="7615"/>
    <cellStyle name="Normal 21 5 2 2 3 2 2" xfId="15674"/>
    <cellStyle name="Normal 21 5 2 2 3 2 2 2" xfId="32521"/>
    <cellStyle name="Normal 21 5 2 2 3 2 3" xfId="24954"/>
    <cellStyle name="Normal 21 5 2 2 3 3" xfId="11891"/>
    <cellStyle name="Normal 21 5 2 2 3 3 2" xfId="28740"/>
    <cellStyle name="Normal 21 5 2 2 3 4" xfId="21173"/>
    <cellStyle name="Normal 21 5 2 2 4" xfId="5731"/>
    <cellStyle name="Normal 21 5 2 2 4 2" xfId="13790"/>
    <cellStyle name="Normal 21 5 2 2 4 2 2" xfId="30637"/>
    <cellStyle name="Normal 21 5 2 2 4 3" xfId="23070"/>
    <cellStyle name="Normal 21 5 2 2 5" xfId="9916"/>
    <cellStyle name="Normal 21 5 2 2 5 2" xfId="26856"/>
    <cellStyle name="Normal 21 5 2 2 6" xfId="17349"/>
    <cellStyle name="Normal 21 5 2 2 7" xfId="19288"/>
    <cellStyle name="Normal 21 5 2 3" xfId="2329"/>
    <cellStyle name="Normal 21 5 2 3 2" xfId="4293"/>
    <cellStyle name="Normal 21 5 2 3 2 2" xfId="8076"/>
    <cellStyle name="Normal 21 5 2 3 2 2 2" xfId="16135"/>
    <cellStyle name="Normal 21 5 2 3 2 2 2 2" xfId="32982"/>
    <cellStyle name="Normal 21 5 2 3 2 2 3" xfId="25415"/>
    <cellStyle name="Normal 21 5 2 3 2 3" xfId="12352"/>
    <cellStyle name="Normal 21 5 2 3 2 3 2" xfId="29201"/>
    <cellStyle name="Normal 21 5 2 3 2 4" xfId="21634"/>
    <cellStyle name="Normal 21 5 2 3 3" xfId="6192"/>
    <cellStyle name="Normal 21 5 2 3 3 2" xfId="14251"/>
    <cellStyle name="Normal 21 5 2 3 3 2 2" xfId="31098"/>
    <cellStyle name="Normal 21 5 2 3 3 3" xfId="23531"/>
    <cellStyle name="Normal 21 5 2 3 4" xfId="10417"/>
    <cellStyle name="Normal 21 5 2 3 4 2" xfId="27317"/>
    <cellStyle name="Normal 21 5 2 3 5" xfId="17351"/>
    <cellStyle name="Normal 21 5 2 3 6" xfId="19749"/>
    <cellStyle name="Normal 21 5 2 4" xfId="3381"/>
    <cellStyle name="Normal 21 5 2 4 2" xfId="7164"/>
    <cellStyle name="Normal 21 5 2 4 2 2" xfId="15223"/>
    <cellStyle name="Normal 21 5 2 4 2 2 2" xfId="32070"/>
    <cellStyle name="Normal 21 5 2 4 2 3" xfId="24503"/>
    <cellStyle name="Normal 21 5 2 4 3" xfId="11440"/>
    <cellStyle name="Normal 21 5 2 4 3 2" xfId="28289"/>
    <cellStyle name="Normal 21 5 2 4 4" xfId="20722"/>
    <cellStyle name="Normal 21 5 2 5" xfId="5280"/>
    <cellStyle name="Normal 21 5 2 5 2" xfId="13339"/>
    <cellStyle name="Normal 21 5 2 5 2 2" xfId="30186"/>
    <cellStyle name="Normal 21 5 2 5 3" xfId="22619"/>
    <cellStyle name="Normal 21 5 2 6" xfId="9441"/>
    <cellStyle name="Normal 21 5 2 6 2" xfId="26405"/>
    <cellStyle name="Normal 21 5 2 7" xfId="17348"/>
    <cellStyle name="Normal 21 5 2 8" xfId="18837"/>
    <cellStyle name="Normal 21 5 3" xfId="1565"/>
    <cellStyle name="Normal 21 5 3 2" xfId="2564"/>
    <cellStyle name="Normal 21 5 3 2 2" xfId="4526"/>
    <cellStyle name="Normal 21 5 3 2 2 2" xfId="8309"/>
    <cellStyle name="Normal 21 5 3 2 2 2 2" xfId="16368"/>
    <cellStyle name="Normal 21 5 3 2 2 2 2 2" xfId="33215"/>
    <cellStyle name="Normal 21 5 3 2 2 2 3" xfId="25648"/>
    <cellStyle name="Normal 21 5 3 2 2 3" xfId="12585"/>
    <cellStyle name="Normal 21 5 3 2 2 3 2" xfId="29434"/>
    <cellStyle name="Normal 21 5 3 2 2 4" xfId="21867"/>
    <cellStyle name="Normal 21 5 3 2 3" xfId="6425"/>
    <cellStyle name="Normal 21 5 3 2 3 2" xfId="14484"/>
    <cellStyle name="Normal 21 5 3 2 3 2 2" xfId="31331"/>
    <cellStyle name="Normal 21 5 3 2 3 3" xfId="23764"/>
    <cellStyle name="Normal 21 5 3 2 4" xfId="10651"/>
    <cellStyle name="Normal 21 5 3 2 4 2" xfId="27550"/>
    <cellStyle name="Normal 21 5 3 2 5" xfId="17353"/>
    <cellStyle name="Normal 21 5 3 2 6" xfId="19982"/>
    <cellStyle name="Normal 21 5 3 3" xfId="3614"/>
    <cellStyle name="Normal 21 5 3 3 2" xfId="7397"/>
    <cellStyle name="Normal 21 5 3 3 2 2" xfId="15456"/>
    <cellStyle name="Normal 21 5 3 3 2 2 2" xfId="32303"/>
    <cellStyle name="Normal 21 5 3 3 2 3" xfId="24736"/>
    <cellStyle name="Normal 21 5 3 3 3" xfId="11673"/>
    <cellStyle name="Normal 21 5 3 3 3 2" xfId="28522"/>
    <cellStyle name="Normal 21 5 3 3 4" xfId="20955"/>
    <cellStyle name="Normal 21 5 3 4" xfId="5513"/>
    <cellStyle name="Normal 21 5 3 4 2" xfId="13572"/>
    <cellStyle name="Normal 21 5 3 4 2 2" xfId="30419"/>
    <cellStyle name="Normal 21 5 3 4 3" xfId="22852"/>
    <cellStyle name="Normal 21 5 3 5" xfId="9698"/>
    <cellStyle name="Normal 21 5 3 5 2" xfId="26638"/>
    <cellStyle name="Normal 21 5 3 6" xfId="17352"/>
    <cellStyle name="Normal 21 5 3 7" xfId="19070"/>
    <cellStyle name="Normal 21 5 4" xfId="2111"/>
    <cellStyle name="Normal 21 5 4 2" xfId="4075"/>
    <cellStyle name="Normal 21 5 4 2 2" xfId="7858"/>
    <cellStyle name="Normal 21 5 4 2 2 2" xfId="15917"/>
    <cellStyle name="Normal 21 5 4 2 2 2 2" xfId="32764"/>
    <cellStyle name="Normal 21 5 4 2 2 3" xfId="25197"/>
    <cellStyle name="Normal 21 5 4 2 3" xfId="12134"/>
    <cellStyle name="Normal 21 5 4 2 3 2" xfId="28983"/>
    <cellStyle name="Normal 21 5 4 2 4" xfId="21416"/>
    <cellStyle name="Normal 21 5 4 3" xfId="5974"/>
    <cellStyle name="Normal 21 5 4 3 2" xfId="14033"/>
    <cellStyle name="Normal 21 5 4 3 2 2" xfId="30880"/>
    <cellStyle name="Normal 21 5 4 3 3" xfId="23313"/>
    <cellStyle name="Normal 21 5 4 4" xfId="10199"/>
    <cellStyle name="Normal 21 5 4 4 2" xfId="27099"/>
    <cellStyle name="Normal 21 5 4 5" xfId="17354"/>
    <cellStyle name="Normal 21 5 4 6" xfId="19531"/>
    <cellStyle name="Normal 21 5 5" xfId="3163"/>
    <cellStyle name="Normal 21 5 5 2" xfId="6946"/>
    <cellStyle name="Normal 21 5 5 2 2" xfId="15005"/>
    <cellStyle name="Normal 21 5 5 2 2 2" xfId="31852"/>
    <cellStyle name="Normal 21 5 5 2 3" xfId="24285"/>
    <cellStyle name="Normal 21 5 5 3" xfId="11222"/>
    <cellStyle name="Normal 21 5 5 3 2" xfId="28071"/>
    <cellStyle name="Normal 21 5 5 4" xfId="20504"/>
    <cellStyle name="Normal 21 5 6" xfId="5062"/>
    <cellStyle name="Normal 21 5 6 2" xfId="13121"/>
    <cellStyle name="Normal 21 5 6 2 2" xfId="29968"/>
    <cellStyle name="Normal 21 5 6 3" xfId="22401"/>
    <cellStyle name="Normal 21 5 7" xfId="9206"/>
    <cellStyle name="Normal 21 5 7 2" xfId="26187"/>
    <cellStyle name="Normal 21 5 8" xfId="17347"/>
    <cellStyle name="Normal 21 5 9" xfId="18619"/>
    <cellStyle name="Normal 21 6" xfId="1195"/>
    <cellStyle name="Normal 21 6 2" xfId="1691"/>
    <cellStyle name="Normal 21 6 2 2" xfId="2690"/>
    <cellStyle name="Normal 21 6 2 2 2" xfId="4652"/>
    <cellStyle name="Normal 21 6 2 2 2 2" xfId="8435"/>
    <cellStyle name="Normal 21 6 2 2 2 2 2" xfId="16494"/>
    <cellStyle name="Normal 21 6 2 2 2 2 2 2" xfId="33341"/>
    <cellStyle name="Normal 21 6 2 2 2 2 3" xfId="25774"/>
    <cellStyle name="Normal 21 6 2 2 2 3" xfId="12711"/>
    <cellStyle name="Normal 21 6 2 2 2 3 2" xfId="29560"/>
    <cellStyle name="Normal 21 6 2 2 2 4" xfId="21993"/>
    <cellStyle name="Normal 21 6 2 2 3" xfId="6551"/>
    <cellStyle name="Normal 21 6 2 2 3 2" xfId="14610"/>
    <cellStyle name="Normal 21 6 2 2 3 2 2" xfId="31457"/>
    <cellStyle name="Normal 21 6 2 2 3 3" xfId="23890"/>
    <cellStyle name="Normal 21 6 2 2 4" xfId="10777"/>
    <cellStyle name="Normal 21 6 2 2 4 2" xfId="27676"/>
    <cellStyle name="Normal 21 6 2 2 5" xfId="17357"/>
    <cellStyle name="Normal 21 6 2 2 6" xfId="20108"/>
    <cellStyle name="Normal 21 6 2 3" xfId="3740"/>
    <cellStyle name="Normal 21 6 2 3 2" xfId="7523"/>
    <cellStyle name="Normal 21 6 2 3 2 2" xfId="15582"/>
    <cellStyle name="Normal 21 6 2 3 2 2 2" xfId="32429"/>
    <cellStyle name="Normal 21 6 2 3 2 3" xfId="24862"/>
    <cellStyle name="Normal 21 6 2 3 3" xfId="11799"/>
    <cellStyle name="Normal 21 6 2 3 3 2" xfId="28648"/>
    <cellStyle name="Normal 21 6 2 3 4" xfId="21081"/>
    <cellStyle name="Normal 21 6 2 4" xfId="5639"/>
    <cellStyle name="Normal 21 6 2 4 2" xfId="13698"/>
    <cellStyle name="Normal 21 6 2 4 2 2" xfId="30545"/>
    <cellStyle name="Normal 21 6 2 4 3" xfId="22978"/>
    <cellStyle name="Normal 21 6 2 5" xfId="9824"/>
    <cellStyle name="Normal 21 6 2 5 2" xfId="26764"/>
    <cellStyle name="Normal 21 6 2 6" xfId="17356"/>
    <cellStyle name="Normal 21 6 2 7" xfId="19196"/>
    <cellStyle name="Normal 21 6 3" xfId="2237"/>
    <cellStyle name="Normal 21 6 3 2" xfId="4201"/>
    <cellStyle name="Normal 21 6 3 2 2" xfId="7984"/>
    <cellStyle name="Normal 21 6 3 2 2 2" xfId="16043"/>
    <cellStyle name="Normal 21 6 3 2 2 2 2" xfId="32890"/>
    <cellStyle name="Normal 21 6 3 2 2 3" xfId="25323"/>
    <cellStyle name="Normal 21 6 3 2 3" xfId="12260"/>
    <cellStyle name="Normal 21 6 3 2 3 2" xfId="29109"/>
    <cellStyle name="Normal 21 6 3 2 4" xfId="21542"/>
    <cellStyle name="Normal 21 6 3 3" xfId="6100"/>
    <cellStyle name="Normal 21 6 3 3 2" xfId="14159"/>
    <cellStyle name="Normal 21 6 3 3 2 2" xfId="31006"/>
    <cellStyle name="Normal 21 6 3 3 3" xfId="23439"/>
    <cellStyle name="Normal 21 6 3 4" xfId="10325"/>
    <cellStyle name="Normal 21 6 3 4 2" xfId="27225"/>
    <cellStyle name="Normal 21 6 3 5" xfId="17358"/>
    <cellStyle name="Normal 21 6 3 6" xfId="19657"/>
    <cellStyle name="Normal 21 6 4" xfId="3289"/>
    <cellStyle name="Normal 21 6 4 2" xfId="7072"/>
    <cellStyle name="Normal 21 6 4 2 2" xfId="15131"/>
    <cellStyle name="Normal 21 6 4 2 2 2" xfId="31978"/>
    <cellStyle name="Normal 21 6 4 2 3" xfId="24411"/>
    <cellStyle name="Normal 21 6 4 3" xfId="11348"/>
    <cellStyle name="Normal 21 6 4 3 2" xfId="28197"/>
    <cellStyle name="Normal 21 6 4 4" xfId="20630"/>
    <cellStyle name="Normal 21 6 5" xfId="5188"/>
    <cellStyle name="Normal 21 6 5 2" xfId="13247"/>
    <cellStyle name="Normal 21 6 5 2 2" xfId="30094"/>
    <cellStyle name="Normal 21 6 5 3" xfId="22527"/>
    <cellStyle name="Normal 21 6 6" xfId="9349"/>
    <cellStyle name="Normal 21 6 6 2" xfId="26313"/>
    <cellStyle name="Normal 21 6 7" xfId="17355"/>
    <cellStyle name="Normal 21 6 8" xfId="18745"/>
    <cellStyle name="Normal 21 7" xfId="1473"/>
    <cellStyle name="Normal 21 7 2" xfId="2472"/>
    <cellStyle name="Normal 21 7 2 2" xfId="4434"/>
    <cellStyle name="Normal 21 7 2 2 2" xfId="8217"/>
    <cellStyle name="Normal 21 7 2 2 2 2" xfId="16276"/>
    <cellStyle name="Normal 21 7 2 2 2 2 2" xfId="33123"/>
    <cellStyle name="Normal 21 7 2 2 2 3" xfId="25556"/>
    <cellStyle name="Normal 21 7 2 2 3" xfId="12493"/>
    <cellStyle name="Normal 21 7 2 2 3 2" xfId="29342"/>
    <cellStyle name="Normal 21 7 2 2 4" xfId="21775"/>
    <cellStyle name="Normal 21 7 2 3" xfId="6333"/>
    <cellStyle name="Normal 21 7 2 3 2" xfId="14392"/>
    <cellStyle name="Normal 21 7 2 3 2 2" xfId="31239"/>
    <cellStyle name="Normal 21 7 2 3 3" xfId="23672"/>
    <cellStyle name="Normal 21 7 2 4" xfId="10559"/>
    <cellStyle name="Normal 21 7 2 4 2" xfId="27458"/>
    <cellStyle name="Normal 21 7 2 5" xfId="17360"/>
    <cellStyle name="Normal 21 7 2 6" xfId="19890"/>
    <cellStyle name="Normal 21 7 3" xfId="3522"/>
    <cellStyle name="Normal 21 7 3 2" xfId="7305"/>
    <cellStyle name="Normal 21 7 3 2 2" xfId="15364"/>
    <cellStyle name="Normal 21 7 3 2 2 2" xfId="32211"/>
    <cellStyle name="Normal 21 7 3 2 3" xfId="24644"/>
    <cellStyle name="Normal 21 7 3 3" xfId="11581"/>
    <cellStyle name="Normal 21 7 3 3 2" xfId="28430"/>
    <cellStyle name="Normal 21 7 3 4" xfId="20863"/>
    <cellStyle name="Normal 21 7 4" xfId="5421"/>
    <cellStyle name="Normal 21 7 4 2" xfId="13480"/>
    <cellStyle name="Normal 21 7 4 2 2" xfId="30327"/>
    <cellStyle name="Normal 21 7 4 3" xfId="22760"/>
    <cellStyle name="Normal 21 7 5" xfId="9606"/>
    <cellStyle name="Normal 21 7 5 2" xfId="26546"/>
    <cellStyle name="Normal 21 7 6" xfId="17359"/>
    <cellStyle name="Normal 21 7 7" xfId="18978"/>
    <cellStyle name="Normal 21 8" xfId="1996"/>
    <cellStyle name="Normal 21 8 2" xfId="3983"/>
    <cellStyle name="Normal 21 8 2 2" xfId="7766"/>
    <cellStyle name="Normal 21 8 2 2 2" xfId="15825"/>
    <cellStyle name="Normal 21 8 2 2 2 2" xfId="32672"/>
    <cellStyle name="Normal 21 8 2 2 3" xfId="25105"/>
    <cellStyle name="Normal 21 8 2 3" xfId="12042"/>
    <cellStyle name="Normal 21 8 2 3 2" xfId="28891"/>
    <cellStyle name="Normal 21 8 2 4" xfId="21324"/>
    <cellStyle name="Normal 21 8 3" xfId="5882"/>
    <cellStyle name="Normal 21 8 3 2" xfId="13941"/>
    <cellStyle name="Normal 21 8 3 2 2" xfId="30788"/>
    <cellStyle name="Normal 21 8 3 3" xfId="23221"/>
    <cellStyle name="Normal 21 8 4" xfId="10095"/>
    <cellStyle name="Normal 21 8 4 2" xfId="27007"/>
    <cellStyle name="Normal 21 8 5" xfId="17361"/>
    <cellStyle name="Normal 21 8 6" xfId="19439"/>
    <cellStyle name="Normal 21 9" xfId="3041"/>
    <cellStyle name="Normal 21 9 2" xfId="6854"/>
    <cellStyle name="Normal 21 9 2 2" xfId="14913"/>
    <cellStyle name="Normal 21 9 2 2 2" xfId="31760"/>
    <cellStyle name="Normal 21 9 2 3" xfId="24193"/>
    <cellStyle name="Normal 21 9 3" xfId="11104"/>
    <cellStyle name="Normal 21 9 3 2" xfId="27979"/>
    <cellStyle name="Normal 21 9 4" xfId="20412"/>
    <cellStyle name="Normal 210" xfId="4940"/>
    <cellStyle name="Normal 210 2" xfId="8723"/>
    <cellStyle name="Normal 210 2 2" xfId="16782"/>
    <cellStyle name="Normal 210 2 2 2" xfId="33629"/>
    <cellStyle name="Normal 210 2 3" xfId="26062"/>
    <cellStyle name="Normal 210 3" xfId="12999"/>
    <cellStyle name="Normal 210 3 2" xfId="29848"/>
    <cellStyle name="Normal 210 4" xfId="22281"/>
    <cellStyle name="Normal 211" xfId="4941"/>
    <cellStyle name="Normal 211 2" xfId="8724"/>
    <cellStyle name="Normal 211 2 2" xfId="16783"/>
    <cellStyle name="Normal 211 2 2 2" xfId="33630"/>
    <cellStyle name="Normal 211 2 3" xfId="26063"/>
    <cellStyle name="Normal 211 3" xfId="13000"/>
    <cellStyle name="Normal 211 3 2" xfId="29849"/>
    <cellStyle name="Normal 211 4" xfId="22282"/>
    <cellStyle name="Normal 212" xfId="4942"/>
    <cellStyle name="Normal 212 2" xfId="8725"/>
    <cellStyle name="Normal 212 2 2" xfId="16784"/>
    <cellStyle name="Normal 212 2 2 2" xfId="33631"/>
    <cellStyle name="Normal 212 2 3" xfId="26064"/>
    <cellStyle name="Normal 212 3" xfId="13001"/>
    <cellStyle name="Normal 212 3 2" xfId="29850"/>
    <cellStyle name="Normal 212 4" xfId="22283"/>
    <cellStyle name="Normal 213" xfId="4943"/>
    <cellStyle name="Normal 213 2" xfId="8726"/>
    <cellStyle name="Normal 213 2 2" xfId="16785"/>
    <cellStyle name="Normal 213 2 2 2" xfId="33632"/>
    <cellStyle name="Normal 213 2 3" xfId="26065"/>
    <cellStyle name="Normal 213 3" xfId="13002"/>
    <cellStyle name="Normal 213 3 2" xfId="29851"/>
    <cellStyle name="Normal 213 4" xfId="22284"/>
    <cellStyle name="Normal 214" xfId="4944"/>
    <cellStyle name="Normal 214 2" xfId="8727"/>
    <cellStyle name="Normal 214 2 2" xfId="16786"/>
    <cellStyle name="Normal 214 2 2 2" xfId="33633"/>
    <cellStyle name="Normal 214 2 3" xfId="26066"/>
    <cellStyle name="Normal 214 3" xfId="13003"/>
    <cellStyle name="Normal 214 3 2" xfId="29852"/>
    <cellStyle name="Normal 214 4" xfId="22285"/>
    <cellStyle name="Normal 215" xfId="4945"/>
    <cellStyle name="Normal 215 2" xfId="8728"/>
    <cellStyle name="Normal 215 2 2" xfId="16787"/>
    <cellStyle name="Normal 215 2 2 2" xfId="33634"/>
    <cellStyle name="Normal 215 2 3" xfId="26067"/>
    <cellStyle name="Normal 215 3" xfId="13004"/>
    <cellStyle name="Normal 215 3 2" xfId="29853"/>
    <cellStyle name="Normal 215 4" xfId="22286"/>
    <cellStyle name="Normal 216" xfId="4946"/>
    <cellStyle name="Normal 216 2" xfId="8729"/>
    <cellStyle name="Normal 216 2 2" xfId="16788"/>
    <cellStyle name="Normal 216 2 2 2" xfId="33635"/>
    <cellStyle name="Normal 216 2 3" xfId="26068"/>
    <cellStyle name="Normal 216 3" xfId="13005"/>
    <cellStyle name="Normal 216 3 2" xfId="29854"/>
    <cellStyle name="Normal 216 4" xfId="22287"/>
    <cellStyle name="Normal 217" xfId="4947"/>
    <cellStyle name="Normal 217 2" xfId="8730"/>
    <cellStyle name="Normal 217 2 2" xfId="16789"/>
    <cellStyle name="Normal 217 2 2 2" xfId="33636"/>
    <cellStyle name="Normal 217 2 3" xfId="26069"/>
    <cellStyle name="Normal 217 3" xfId="13006"/>
    <cellStyle name="Normal 217 3 2" xfId="29855"/>
    <cellStyle name="Normal 217 4" xfId="22288"/>
    <cellStyle name="Normal 218" xfId="4948"/>
    <cellStyle name="Normal 218 2" xfId="8731"/>
    <cellStyle name="Normal 218 2 2" xfId="16790"/>
    <cellStyle name="Normal 218 2 2 2" xfId="33637"/>
    <cellStyle name="Normal 218 2 3" xfId="26070"/>
    <cellStyle name="Normal 218 3" xfId="13007"/>
    <cellStyle name="Normal 218 3 2" xfId="29856"/>
    <cellStyle name="Normal 218 4" xfId="22289"/>
    <cellStyle name="Normal 219" xfId="4949"/>
    <cellStyle name="Normal 219 2" xfId="8732"/>
    <cellStyle name="Normal 219 2 2" xfId="16791"/>
    <cellStyle name="Normal 219 2 2 2" xfId="33638"/>
    <cellStyle name="Normal 219 2 3" xfId="26071"/>
    <cellStyle name="Normal 219 3" xfId="13008"/>
    <cellStyle name="Normal 219 3 2" xfId="29857"/>
    <cellStyle name="Normal 219 4" xfId="22290"/>
    <cellStyle name="Normal 22" xfId="568"/>
    <cellStyle name="Normal 22 10" xfId="4971"/>
    <cellStyle name="Normal 22 10 2" xfId="13030"/>
    <cellStyle name="Normal 22 10 2 2" xfId="29877"/>
    <cellStyle name="Normal 22 10 3" xfId="22310"/>
    <cellStyle name="Normal 22 11" xfId="8933"/>
    <cellStyle name="Normal 22 11 2" xfId="26096"/>
    <cellStyle name="Normal 22 12" xfId="17362"/>
    <cellStyle name="Normal 22 13" xfId="18526"/>
    <cellStyle name="Normal 22 14" xfId="34079"/>
    <cellStyle name="Normal 22 2" xfId="624"/>
    <cellStyle name="Normal 22 2 10" xfId="17363"/>
    <cellStyle name="Normal 22 2 11" xfId="18540"/>
    <cellStyle name="Normal 22 2 12" xfId="34080"/>
    <cellStyle name="Normal 22 2 2" xfId="742"/>
    <cellStyle name="Normal 22 2 2 10" xfId="18576"/>
    <cellStyle name="Normal 22 2 2 11" xfId="34081"/>
    <cellStyle name="Normal 22 2 2 2" xfId="1076"/>
    <cellStyle name="Normal 22 2 2 2 2" xfId="1337"/>
    <cellStyle name="Normal 22 2 2 2 2 2" xfId="1833"/>
    <cellStyle name="Normal 22 2 2 2 2 2 2" xfId="2832"/>
    <cellStyle name="Normal 22 2 2 2 2 2 2 2" xfId="4794"/>
    <cellStyle name="Normal 22 2 2 2 2 2 2 2 2" xfId="8577"/>
    <cellStyle name="Normal 22 2 2 2 2 2 2 2 2 2" xfId="16636"/>
    <cellStyle name="Normal 22 2 2 2 2 2 2 2 2 2 2" xfId="33483"/>
    <cellStyle name="Normal 22 2 2 2 2 2 2 2 2 3" xfId="25916"/>
    <cellStyle name="Normal 22 2 2 2 2 2 2 2 3" xfId="12853"/>
    <cellStyle name="Normal 22 2 2 2 2 2 2 2 3 2" xfId="29702"/>
    <cellStyle name="Normal 22 2 2 2 2 2 2 2 4" xfId="22135"/>
    <cellStyle name="Normal 22 2 2 2 2 2 2 3" xfId="6693"/>
    <cellStyle name="Normal 22 2 2 2 2 2 2 3 2" xfId="14752"/>
    <cellStyle name="Normal 22 2 2 2 2 2 2 3 2 2" xfId="31599"/>
    <cellStyle name="Normal 22 2 2 2 2 2 2 3 3" xfId="24032"/>
    <cellStyle name="Normal 22 2 2 2 2 2 2 4" xfId="10919"/>
    <cellStyle name="Normal 22 2 2 2 2 2 2 4 2" xfId="27818"/>
    <cellStyle name="Normal 22 2 2 2 2 2 2 5" xfId="17368"/>
    <cellStyle name="Normal 22 2 2 2 2 2 2 6" xfId="20250"/>
    <cellStyle name="Normal 22 2 2 2 2 2 3" xfId="3882"/>
    <cellStyle name="Normal 22 2 2 2 2 2 3 2" xfId="7665"/>
    <cellStyle name="Normal 22 2 2 2 2 2 3 2 2" xfId="15724"/>
    <cellStyle name="Normal 22 2 2 2 2 2 3 2 2 2" xfId="32571"/>
    <cellStyle name="Normal 22 2 2 2 2 2 3 2 3" xfId="25004"/>
    <cellStyle name="Normal 22 2 2 2 2 2 3 3" xfId="11941"/>
    <cellStyle name="Normal 22 2 2 2 2 2 3 3 2" xfId="28790"/>
    <cellStyle name="Normal 22 2 2 2 2 2 3 4" xfId="21223"/>
    <cellStyle name="Normal 22 2 2 2 2 2 4" xfId="5781"/>
    <cellStyle name="Normal 22 2 2 2 2 2 4 2" xfId="13840"/>
    <cellStyle name="Normal 22 2 2 2 2 2 4 2 2" xfId="30687"/>
    <cellStyle name="Normal 22 2 2 2 2 2 4 3" xfId="23120"/>
    <cellStyle name="Normal 22 2 2 2 2 2 5" xfId="9966"/>
    <cellStyle name="Normal 22 2 2 2 2 2 5 2" xfId="26906"/>
    <cellStyle name="Normal 22 2 2 2 2 2 6" xfId="17367"/>
    <cellStyle name="Normal 22 2 2 2 2 2 7" xfId="19338"/>
    <cellStyle name="Normal 22 2 2 2 2 3" xfId="2379"/>
    <cellStyle name="Normal 22 2 2 2 2 3 2" xfId="4343"/>
    <cellStyle name="Normal 22 2 2 2 2 3 2 2" xfId="8126"/>
    <cellStyle name="Normal 22 2 2 2 2 3 2 2 2" xfId="16185"/>
    <cellStyle name="Normal 22 2 2 2 2 3 2 2 2 2" xfId="33032"/>
    <cellStyle name="Normal 22 2 2 2 2 3 2 2 3" xfId="25465"/>
    <cellStyle name="Normal 22 2 2 2 2 3 2 3" xfId="12402"/>
    <cellStyle name="Normal 22 2 2 2 2 3 2 3 2" xfId="29251"/>
    <cellStyle name="Normal 22 2 2 2 2 3 2 4" xfId="21684"/>
    <cellStyle name="Normal 22 2 2 2 2 3 3" xfId="6242"/>
    <cellStyle name="Normal 22 2 2 2 2 3 3 2" xfId="14301"/>
    <cellStyle name="Normal 22 2 2 2 2 3 3 2 2" xfId="31148"/>
    <cellStyle name="Normal 22 2 2 2 2 3 3 3" xfId="23581"/>
    <cellStyle name="Normal 22 2 2 2 2 3 4" xfId="10467"/>
    <cellStyle name="Normal 22 2 2 2 2 3 4 2" xfId="27367"/>
    <cellStyle name="Normal 22 2 2 2 2 3 5" xfId="17369"/>
    <cellStyle name="Normal 22 2 2 2 2 3 6" xfId="19799"/>
    <cellStyle name="Normal 22 2 2 2 2 4" xfId="3431"/>
    <cellStyle name="Normal 22 2 2 2 2 4 2" xfId="7214"/>
    <cellStyle name="Normal 22 2 2 2 2 4 2 2" xfId="15273"/>
    <cellStyle name="Normal 22 2 2 2 2 4 2 2 2" xfId="32120"/>
    <cellStyle name="Normal 22 2 2 2 2 4 2 3" xfId="24553"/>
    <cellStyle name="Normal 22 2 2 2 2 4 3" xfId="11490"/>
    <cellStyle name="Normal 22 2 2 2 2 4 3 2" xfId="28339"/>
    <cellStyle name="Normal 22 2 2 2 2 4 4" xfId="20772"/>
    <cellStyle name="Normal 22 2 2 2 2 5" xfId="5330"/>
    <cellStyle name="Normal 22 2 2 2 2 5 2" xfId="13389"/>
    <cellStyle name="Normal 22 2 2 2 2 5 2 2" xfId="30236"/>
    <cellStyle name="Normal 22 2 2 2 2 5 3" xfId="22669"/>
    <cellStyle name="Normal 22 2 2 2 2 6" xfId="9491"/>
    <cellStyle name="Normal 22 2 2 2 2 6 2" xfId="26455"/>
    <cellStyle name="Normal 22 2 2 2 2 7" xfId="17366"/>
    <cellStyle name="Normal 22 2 2 2 2 8" xfId="18887"/>
    <cellStyle name="Normal 22 2 2 2 3" xfId="1615"/>
    <cellStyle name="Normal 22 2 2 2 3 2" xfId="2614"/>
    <cellStyle name="Normal 22 2 2 2 3 2 2" xfId="4576"/>
    <cellStyle name="Normal 22 2 2 2 3 2 2 2" xfId="8359"/>
    <cellStyle name="Normal 22 2 2 2 3 2 2 2 2" xfId="16418"/>
    <cellStyle name="Normal 22 2 2 2 3 2 2 2 2 2" xfId="33265"/>
    <cellStyle name="Normal 22 2 2 2 3 2 2 2 3" xfId="25698"/>
    <cellStyle name="Normal 22 2 2 2 3 2 2 3" xfId="12635"/>
    <cellStyle name="Normal 22 2 2 2 3 2 2 3 2" xfId="29484"/>
    <cellStyle name="Normal 22 2 2 2 3 2 2 4" xfId="21917"/>
    <cellStyle name="Normal 22 2 2 2 3 2 3" xfId="6475"/>
    <cellStyle name="Normal 22 2 2 2 3 2 3 2" xfId="14534"/>
    <cellStyle name="Normal 22 2 2 2 3 2 3 2 2" xfId="31381"/>
    <cellStyle name="Normal 22 2 2 2 3 2 3 3" xfId="23814"/>
    <cellStyle name="Normal 22 2 2 2 3 2 4" xfId="10701"/>
    <cellStyle name="Normal 22 2 2 2 3 2 4 2" xfId="27600"/>
    <cellStyle name="Normal 22 2 2 2 3 2 5" xfId="17371"/>
    <cellStyle name="Normal 22 2 2 2 3 2 6" xfId="20032"/>
    <cellStyle name="Normal 22 2 2 2 3 3" xfId="3664"/>
    <cellStyle name="Normal 22 2 2 2 3 3 2" xfId="7447"/>
    <cellStyle name="Normal 22 2 2 2 3 3 2 2" xfId="15506"/>
    <cellStyle name="Normal 22 2 2 2 3 3 2 2 2" xfId="32353"/>
    <cellStyle name="Normal 22 2 2 2 3 3 2 3" xfId="24786"/>
    <cellStyle name="Normal 22 2 2 2 3 3 3" xfId="11723"/>
    <cellStyle name="Normal 22 2 2 2 3 3 3 2" xfId="28572"/>
    <cellStyle name="Normal 22 2 2 2 3 3 4" xfId="21005"/>
    <cellStyle name="Normal 22 2 2 2 3 4" xfId="5563"/>
    <cellStyle name="Normal 22 2 2 2 3 4 2" xfId="13622"/>
    <cellStyle name="Normal 22 2 2 2 3 4 2 2" xfId="30469"/>
    <cellStyle name="Normal 22 2 2 2 3 4 3" xfId="22902"/>
    <cellStyle name="Normal 22 2 2 2 3 5" xfId="9748"/>
    <cellStyle name="Normal 22 2 2 2 3 5 2" xfId="26688"/>
    <cellStyle name="Normal 22 2 2 2 3 6" xfId="17370"/>
    <cellStyle name="Normal 22 2 2 2 3 7" xfId="19120"/>
    <cellStyle name="Normal 22 2 2 2 4" xfId="2161"/>
    <cellStyle name="Normal 22 2 2 2 4 2" xfId="4125"/>
    <cellStyle name="Normal 22 2 2 2 4 2 2" xfId="7908"/>
    <cellStyle name="Normal 22 2 2 2 4 2 2 2" xfId="15967"/>
    <cellStyle name="Normal 22 2 2 2 4 2 2 2 2" xfId="32814"/>
    <cellStyle name="Normal 22 2 2 2 4 2 2 3" xfId="25247"/>
    <cellStyle name="Normal 22 2 2 2 4 2 3" xfId="12184"/>
    <cellStyle name="Normal 22 2 2 2 4 2 3 2" xfId="29033"/>
    <cellStyle name="Normal 22 2 2 2 4 2 4" xfId="21466"/>
    <cellStyle name="Normal 22 2 2 2 4 3" xfId="6024"/>
    <cellStyle name="Normal 22 2 2 2 4 3 2" xfId="14083"/>
    <cellStyle name="Normal 22 2 2 2 4 3 2 2" xfId="30930"/>
    <cellStyle name="Normal 22 2 2 2 4 3 3" xfId="23363"/>
    <cellStyle name="Normal 22 2 2 2 4 4" xfId="10249"/>
    <cellStyle name="Normal 22 2 2 2 4 4 2" xfId="27149"/>
    <cellStyle name="Normal 22 2 2 2 4 5" xfId="17372"/>
    <cellStyle name="Normal 22 2 2 2 4 6" xfId="19581"/>
    <cellStyle name="Normal 22 2 2 2 5" xfId="3213"/>
    <cellStyle name="Normal 22 2 2 2 5 2" xfId="6996"/>
    <cellStyle name="Normal 22 2 2 2 5 2 2" xfId="15055"/>
    <cellStyle name="Normal 22 2 2 2 5 2 2 2" xfId="31902"/>
    <cellStyle name="Normal 22 2 2 2 5 2 3" xfId="24335"/>
    <cellStyle name="Normal 22 2 2 2 5 3" xfId="11272"/>
    <cellStyle name="Normal 22 2 2 2 5 3 2" xfId="28121"/>
    <cellStyle name="Normal 22 2 2 2 5 4" xfId="20554"/>
    <cellStyle name="Normal 22 2 2 2 6" xfId="5112"/>
    <cellStyle name="Normal 22 2 2 2 6 2" xfId="13171"/>
    <cellStyle name="Normal 22 2 2 2 6 2 2" xfId="30018"/>
    <cellStyle name="Normal 22 2 2 2 6 3" xfId="22451"/>
    <cellStyle name="Normal 22 2 2 2 7" xfId="9256"/>
    <cellStyle name="Normal 22 2 2 2 7 2" xfId="26237"/>
    <cellStyle name="Normal 22 2 2 2 8" xfId="17365"/>
    <cellStyle name="Normal 22 2 2 2 9" xfId="18669"/>
    <cellStyle name="Normal 22 2 2 3" xfId="1245"/>
    <cellStyle name="Normal 22 2 2 3 2" xfId="1741"/>
    <cellStyle name="Normal 22 2 2 3 2 2" xfId="2740"/>
    <cellStyle name="Normal 22 2 2 3 2 2 2" xfId="4702"/>
    <cellStyle name="Normal 22 2 2 3 2 2 2 2" xfId="8485"/>
    <cellStyle name="Normal 22 2 2 3 2 2 2 2 2" xfId="16544"/>
    <cellStyle name="Normal 22 2 2 3 2 2 2 2 2 2" xfId="33391"/>
    <cellStyle name="Normal 22 2 2 3 2 2 2 2 3" xfId="25824"/>
    <cellStyle name="Normal 22 2 2 3 2 2 2 3" xfId="12761"/>
    <cellStyle name="Normal 22 2 2 3 2 2 2 3 2" xfId="29610"/>
    <cellStyle name="Normal 22 2 2 3 2 2 2 4" xfId="22043"/>
    <cellStyle name="Normal 22 2 2 3 2 2 3" xfId="6601"/>
    <cellStyle name="Normal 22 2 2 3 2 2 3 2" xfId="14660"/>
    <cellStyle name="Normal 22 2 2 3 2 2 3 2 2" xfId="31507"/>
    <cellStyle name="Normal 22 2 2 3 2 2 3 3" xfId="23940"/>
    <cellStyle name="Normal 22 2 2 3 2 2 4" xfId="10827"/>
    <cellStyle name="Normal 22 2 2 3 2 2 4 2" xfId="27726"/>
    <cellStyle name="Normal 22 2 2 3 2 2 5" xfId="17375"/>
    <cellStyle name="Normal 22 2 2 3 2 2 6" xfId="20158"/>
    <cellStyle name="Normal 22 2 2 3 2 3" xfId="3790"/>
    <cellStyle name="Normal 22 2 2 3 2 3 2" xfId="7573"/>
    <cellStyle name="Normal 22 2 2 3 2 3 2 2" xfId="15632"/>
    <cellStyle name="Normal 22 2 2 3 2 3 2 2 2" xfId="32479"/>
    <cellStyle name="Normal 22 2 2 3 2 3 2 3" xfId="24912"/>
    <cellStyle name="Normal 22 2 2 3 2 3 3" xfId="11849"/>
    <cellStyle name="Normal 22 2 2 3 2 3 3 2" xfId="28698"/>
    <cellStyle name="Normal 22 2 2 3 2 3 4" xfId="21131"/>
    <cellStyle name="Normal 22 2 2 3 2 4" xfId="5689"/>
    <cellStyle name="Normal 22 2 2 3 2 4 2" xfId="13748"/>
    <cellStyle name="Normal 22 2 2 3 2 4 2 2" xfId="30595"/>
    <cellStyle name="Normal 22 2 2 3 2 4 3" xfId="23028"/>
    <cellStyle name="Normal 22 2 2 3 2 5" xfId="9874"/>
    <cellStyle name="Normal 22 2 2 3 2 5 2" xfId="26814"/>
    <cellStyle name="Normal 22 2 2 3 2 6" xfId="17374"/>
    <cellStyle name="Normal 22 2 2 3 2 7" xfId="19246"/>
    <cellStyle name="Normal 22 2 2 3 3" xfId="2287"/>
    <cellStyle name="Normal 22 2 2 3 3 2" xfId="4251"/>
    <cellStyle name="Normal 22 2 2 3 3 2 2" xfId="8034"/>
    <cellStyle name="Normal 22 2 2 3 3 2 2 2" xfId="16093"/>
    <cellStyle name="Normal 22 2 2 3 3 2 2 2 2" xfId="32940"/>
    <cellStyle name="Normal 22 2 2 3 3 2 2 3" xfId="25373"/>
    <cellStyle name="Normal 22 2 2 3 3 2 3" xfId="12310"/>
    <cellStyle name="Normal 22 2 2 3 3 2 3 2" xfId="29159"/>
    <cellStyle name="Normal 22 2 2 3 3 2 4" xfId="21592"/>
    <cellStyle name="Normal 22 2 2 3 3 3" xfId="6150"/>
    <cellStyle name="Normal 22 2 2 3 3 3 2" xfId="14209"/>
    <cellStyle name="Normal 22 2 2 3 3 3 2 2" xfId="31056"/>
    <cellStyle name="Normal 22 2 2 3 3 3 3" xfId="23489"/>
    <cellStyle name="Normal 22 2 2 3 3 4" xfId="10375"/>
    <cellStyle name="Normal 22 2 2 3 3 4 2" xfId="27275"/>
    <cellStyle name="Normal 22 2 2 3 3 5" xfId="17376"/>
    <cellStyle name="Normal 22 2 2 3 3 6" xfId="19707"/>
    <cellStyle name="Normal 22 2 2 3 4" xfId="3339"/>
    <cellStyle name="Normal 22 2 2 3 4 2" xfId="7122"/>
    <cellStyle name="Normal 22 2 2 3 4 2 2" xfId="15181"/>
    <cellStyle name="Normal 22 2 2 3 4 2 2 2" xfId="32028"/>
    <cellStyle name="Normal 22 2 2 3 4 2 3" xfId="24461"/>
    <cellStyle name="Normal 22 2 2 3 4 3" xfId="11398"/>
    <cellStyle name="Normal 22 2 2 3 4 3 2" xfId="28247"/>
    <cellStyle name="Normal 22 2 2 3 4 4" xfId="20680"/>
    <cellStyle name="Normal 22 2 2 3 5" xfId="5238"/>
    <cellStyle name="Normal 22 2 2 3 5 2" xfId="13297"/>
    <cellStyle name="Normal 22 2 2 3 5 2 2" xfId="30144"/>
    <cellStyle name="Normal 22 2 2 3 5 3" xfId="22577"/>
    <cellStyle name="Normal 22 2 2 3 6" xfId="9399"/>
    <cellStyle name="Normal 22 2 2 3 6 2" xfId="26363"/>
    <cellStyle name="Normal 22 2 2 3 7" xfId="17373"/>
    <cellStyle name="Normal 22 2 2 3 8" xfId="18795"/>
    <cellStyle name="Normal 22 2 2 4" xfId="1523"/>
    <cellStyle name="Normal 22 2 2 4 2" xfId="2522"/>
    <cellStyle name="Normal 22 2 2 4 2 2" xfId="4484"/>
    <cellStyle name="Normal 22 2 2 4 2 2 2" xfId="8267"/>
    <cellStyle name="Normal 22 2 2 4 2 2 2 2" xfId="16326"/>
    <cellStyle name="Normal 22 2 2 4 2 2 2 2 2" xfId="33173"/>
    <cellStyle name="Normal 22 2 2 4 2 2 2 3" xfId="25606"/>
    <cellStyle name="Normal 22 2 2 4 2 2 3" xfId="12543"/>
    <cellStyle name="Normal 22 2 2 4 2 2 3 2" xfId="29392"/>
    <cellStyle name="Normal 22 2 2 4 2 2 4" xfId="21825"/>
    <cellStyle name="Normal 22 2 2 4 2 3" xfId="6383"/>
    <cellStyle name="Normal 22 2 2 4 2 3 2" xfId="14442"/>
    <cellStyle name="Normal 22 2 2 4 2 3 2 2" xfId="31289"/>
    <cellStyle name="Normal 22 2 2 4 2 3 3" xfId="23722"/>
    <cellStyle name="Normal 22 2 2 4 2 4" xfId="10609"/>
    <cellStyle name="Normal 22 2 2 4 2 4 2" xfId="27508"/>
    <cellStyle name="Normal 22 2 2 4 2 5" xfId="17378"/>
    <cellStyle name="Normal 22 2 2 4 2 6" xfId="19940"/>
    <cellStyle name="Normal 22 2 2 4 3" xfId="3572"/>
    <cellStyle name="Normal 22 2 2 4 3 2" xfId="7355"/>
    <cellStyle name="Normal 22 2 2 4 3 2 2" xfId="15414"/>
    <cellStyle name="Normal 22 2 2 4 3 2 2 2" xfId="32261"/>
    <cellStyle name="Normal 22 2 2 4 3 2 3" xfId="24694"/>
    <cellStyle name="Normal 22 2 2 4 3 3" xfId="11631"/>
    <cellStyle name="Normal 22 2 2 4 3 3 2" xfId="28480"/>
    <cellStyle name="Normal 22 2 2 4 3 4" xfId="20913"/>
    <cellStyle name="Normal 22 2 2 4 4" xfId="5471"/>
    <cellStyle name="Normal 22 2 2 4 4 2" xfId="13530"/>
    <cellStyle name="Normal 22 2 2 4 4 2 2" xfId="30377"/>
    <cellStyle name="Normal 22 2 2 4 4 3" xfId="22810"/>
    <cellStyle name="Normal 22 2 2 4 5" xfId="9656"/>
    <cellStyle name="Normal 22 2 2 4 5 2" xfId="26596"/>
    <cellStyle name="Normal 22 2 2 4 6" xfId="17377"/>
    <cellStyle name="Normal 22 2 2 4 7" xfId="19028"/>
    <cellStyle name="Normal 22 2 2 5" xfId="2052"/>
    <cellStyle name="Normal 22 2 2 5 2" xfId="4033"/>
    <cellStyle name="Normal 22 2 2 5 2 2" xfId="7816"/>
    <cellStyle name="Normal 22 2 2 5 2 2 2" xfId="15875"/>
    <cellStyle name="Normal 22 2 2 5 2 2 2 2" xfId="32722"/>
    <cellStyle name="Normal 22 2 2 5 2 2 3" xfId="25155"/>
    <cellStyle name="Normal 22 2 2 5 2 3" xfId="12092"/>
    <cellStyle name="Normal 22 2 2 5 2 3 2" xfId="28941"/>
    <cellStyle name="Normal 22 2 2 5 2 4" xfId="21374"/>
    <cellStyle name="Normal 22 2 2 5 3" xfId="5932"/>
    <cellStyle name="Normal 22 2 2 5 3 2" xfId="13991"/>
    <cellStyle name="Normal 22 2 2 5 3 2 2" xfId="30838"/>
    <cellStyle name="Normal 22 2 2 5 3 3" xfId="23271"/>
    <cellStyle name="Normal 22 2 2 5 4" xfId="10150"/>
    <cellStyle name="Normal 22 2 2 5 4 2" xfId="27057"/>
    <cellStyle name="Normal 22 2 2 5 5" xfId="17379"/>
    <cellStyle name="Normal 22 2 2 5 6" xfId="19489"/>
    <cellStyle name="Normal 22 2 2 6" xfId="3091"/>
    <cellStyle name="Normal 22 2 2 6 2" xfId="6904"/>
    <cellStyle name="Normal 22 2 2 6 2 2" xfId="14963"/>
    <cellStyle name="Normal 22 2 2 6 2 2 2" xfId="31810"/>
    <cellStyle name="Normal 22 2 2 6 2 3" xfId="24243"/>
    <cellStyle name="Normal 22 2 2 6 3" xfId="11154"/>
    <cellStyle name="Normal 22 2 2 6 3 2" xfId="28029"/>
    <cellStyle name="Normal 22 2 2 6 4" xfId="20462"/>
    <cellStyle name="Normal 22 2 2 7" xfId="5020"/>
    <cellStyle name="Normal 22 2 2 7 2" xfId="13079"/>
    <cellStyle name="Normal 22 2 2 7 2 2" xfId="29926"/>
    <cellStyle name="Normal 22 2 2 7 3" xfId="22359"/>
    <cellStyle name="Normal 22 2 2 8" xfId="9039"/>
    <cellStyle name="Normal 22 2 2 8 2" xfId="26145"/>
    <cellStyle name="Normal 22 2 2 9" xfId="17364"/>
    <cellStyle name="Normal 22 2 3" xfId="1040"/>
    <cellStyle name="Normal 22 2 3 2" xfId="1301"/>
    <cellStyle name="Normal 22 2 3 2 2" xfId="1797"/>
    <cellStyle name="Normal 22 2 3 2 2 2" xfId="2796"/>
    <cellStyle name="Normal 22 2 3 2 2 2 2" xfId="4758"/>
    <cellStyle name="Normal 22 2 3 2 2 2 2 2" xfId="8541"/>
    <cellStyle name="Normal 22 2 3 2 2 2 2 2 2" xfId="16600"/>
    <cellStyle name="Normal 22 2 3 2 2 2 2 2 2 2" xfId="33447"/>
    <cellStyle name="Normal 22 2 3 2 2 2 2 2 3" xfId="25880"/>
    <cellStyle name="Normal 22 2 3 2 2 2 2 3" xfId="12817"/>
    <cellStyle name="Normal 22 2 3 2 2 2 2 3 2" xfId="29666"/>
    <cellStyle name="Normal 22 2 3 2 2 2 2 4" xfId="22099"/>
    <cellStyle name="Normal 22 2 3 2 2 2 3" xfId="6657"/>
    <cellStyle name="Normal 22 2 3 2 2 2 3 2" xfId="14716"/>
    <cellStyle name="Normal 22 2 3 2 2 2 3 2 2" xfId="31563"/>
    <cellStyle name="Normal 22 2 3 2 2 2 3 3" xfId="23996"/>
    <cellStyle name="Normal 22 2 3 2 2 2 4" xfId="10883"/>
    <cellStyle name="Normal 22 2 3 2 2 2 4 2" xfId="27782"/>
    <cellStyle name="Normal 22 2 3 2 2 2 5" xfId="17383"/>
    <cellStyle name="Normal 22 2 3 2 2 2 6" xfId="20214"/>
    <cellStyle name="Normal 22 2 3 2 2 3" xfId="3846"/>
    <cellStyle name="Normal 22 2 3 2 2 3 2" xfId="7629"/>
    <cellStyle name="Normal 22 2 3 2 2 3 2 2" xfId="15688"/>
    <cellStyle name="Normal 22 2 3 2 2 3 2 2 2" xfId="32535"/>
    <cellStyle name="Normal 22 2 3 2 2 3 2 3" xfId="24968"/>
    <cellStyle name="Normal 22 2 3 2 2 3 3" xfId="11905"/>
    <cellStyle name="Normal 22 2 3 2 2 3 3 2" xfId="28754"/>
    <cellStyle name="Normal 22 2 3 2 2 3 4" xfId="21187"/>
    <cellStyle name="Normal 22 2 3 2 2 4" xfId="5745"/>
    <cellStyle name="Normal 22 2 3 2 2 4 2" xfId="13804"/>
    <cellStyle name="Normal 22 2 3 2 2 4 2 2" xfId="30651"/>
    <cellStyle name="Normal 22 2 3 2 2 4 3" xfId="23084"/>
    <cellStyle name="Normal 22 2 3 2 2 5" xfId="9930"/>
    <cellStyle name="Normal 22 2 3 2 2 5 2" xfId="26870"/>
    <cellStyle name="Normal 22 2 3 2 2 6" xfId="17382"/>
    <cellStyle name="Normal 22 2 3 2 2 7" xfId="19302"/>
    <cellStyle name="Normal 22 2 3 2 3" xfId="2343"/>
    <cellStyle name="Normal 22 2 3 2 3 2" xfId="4307"/>
    <cellStyle name="Normal 22 2 3 2 3 2 2" xfId="8090"/>
    <cellStyle name="Normal 22 2 3 2 3 2 2 2" xfId="16149"/>
    <cellStyle name="Normal 22 2 3 2 3 2 2 2 2" xfId="32996"/>
    <cellStyle name="Normal 22 2 3 2 3 2 2 3" xfId="25429"/>
    <cellStyle name="Normal 22 2 3 2 3 2 3" xfId="12366"/>
    <cellStyle name="Normal 22 2 3 2 3 2 3 2" xfId="29215"/>
    <cellStyle name="Normal 22 2 3 2 3 2 4" xfId="21648"/>
    <cellStyle name="Normal 22 2 3 2 3 3" xfId="6206"/>
    <cellStyle name="Normal 22 2 3 2 3 3 2" xfId="14265"/>
    <cellStyle name="Normal 22 2 3 2 3 3 2 2" xfId="31112"/>
    <cellStyle name="Normal 22 2 3 2 3 3 3" xfId="23545"/>
    <cellStyle name="Normal 22 2 3 2 3 4" xfId="10431"/>
    <cellStyle name="Normal 22 2 3 2 3 4 2" xfId="27331"/>
    <cellStyle name="Normal 22 2 3 2 3 5" xfId="17384"/>
    <cellStyle name="Normal 22 2 3 2 3 6" xfId="19763"/>
    <cellStyle name="Normal 22 2 3 2 4" xfId="3395"/>
    <cellStyle name="Normal 22 2 3 2 4 2" xfId="7178"/>
    <cellStyle name="Normal 22 2 3 2 4 2 2" xfId="15237"/>
    <cellStyle name="Normal 22 2 3 2 4 2 2 2" xfId="32084"/>
    <cellStyle name="Normal 22 2 3 2 4 2 3" xfId="24517"/>
    <cellStyle name="Normal 22 2 3 2 4 3" xfId="11454"/>
    <cellStyle name="Normal 22 2 3 2 4 3 2" xfId="28303"/>
    <cellStyle name="Normal 22 2 3 2 4 4" xfId="20736"/>
    <cellStyle name="Normal 22 2 3 2 5" xfId="5294"/>
    <cellStyle name="Normal 22 2 3 2 5 2" xfId="13353"/>
    <cellStyle name="Normal 22 2 3 2 5 2 2" xfId="30200"/>
    <cellStyle name="Normal 22 2 3 2 5 3" xfId="22633"/>
    <cellStyle name="Normal 22 2 3 2 6" xfId="9455"/>
    <cellStyle name="Normal 22 2 3 2 6 2" xfId="26419"/>
    <cellStyle name="Normal 22 2 3 2 7" xfId="17381"/>
    <cellStyle name="Normal 22 2 3 2 8" xfId="18851"/>
    <cellStyle name="Normal 22 2 3 3" xfId="1579"/>
    <cellStyle name="Normal 22 2 3 3 2" xfId="2578"/>
    <cellStyle name="Normal 22 2 3 3 2 2" xfId="4540"/>
    <cellStyle name="Normal 22 2 3 3 2 2 2" xfId="8323"/>
    <cellStyle name="Normal 22 2 3 3 2 2 2 2" xfId="16382"/>
    <cellStyle name="Normal 22 2 3 3 2 2 2 2 2" xfId="33229"/>
    <cellStyle name="Normal 22 2 3 3 2 2 2 3" xfId="25662"/>
    <cellStyle name="Normal 22 2 3 3 2 2 3" xfId="12599"/>
    <cellStyle name="Normal 22 2 3 3 2 2 3 2" xfId="29448"/>
    <cellStyle name="Normal 22 2 3 3 2 2 4" xfId="21881"/>
    <cellStyle name="Normal 22 2 3 3 2 3" xfId="6439"/>
    <cellStyle name="Normal 22 2 3 3 2 3 2" xfId="14498"/>
    <cellStyle name="Normal 22 2 3 3 2 3 2 2" xfId="31345"/>
    <cellStyle name="Normal 22 2 3 3 2 3 3" xfId="23778"/>
    <cellStyle name="Normal 22 2 3 3 2 4" xfId="10665"/>
    <cellStyle name="Normal 22 2 3 3 2 4 2" xfId="27564"/>
    <cellStyle name="Normal 22 2 3 3 2 5" xfId="17386"/>
    <cellStyle name="Normal 22 2 3 3 2 6" xfId="19996"/>
    <cellStyle name="Normal 22 2 3 3 3" xfId="3628"/>
    <cellStyle name="Normal 22 2 3 3 3 2" xfId="7411"/>
    <cellStyle name="Normal 22 2 3 3 3 2 2" xfId="15470"/>
    <cellStyle name="Normal 22 2 3 3 3 2 2 2" xfId="32317"/>
    <cellStyle name="Normal 22 2 3 3 3 2 3" xfId="24750"/>
    <cellStyle name="Normal 22 2 3 3 3 3" xfId="11687"/>
    <cellStyle name="Normal 22 2 3 3 3 3 2" xfId="28536"/>
    <cellStyle name="Normal 22 2 3 3 3 4" xfId="20969"/>
    <cellStyle name="Normal 22 2 3 3 4" xfId="5527"/>
    <cellStyle name="Normal 22 2 3 3 4 2" xfId="13586"/>
    <cellStyle name="Normal 22 2 3 3 4 2 2" xfId="30433"/>
    <cellStyle name="Normal 22 2 3 3 4 3" xfId="22866"/>
    <cellStyle name="Normal 22 2 3 3 5" xfId="9712"/>
    <cellStyle name="Normal 22 2 3 3 5 2" xfId="26652"/>
    <cellStyle name="Normal 22 2 3 3 6" xfId="17385"/>
    <cellStyle name="Normal 22 2 3 3 7" xfId="19084"/>
    <cellStyle name="Normal 22 2 3 4" xfId="2125"/>
    <cellStyle name="Normal 22 2 3 4 2" xfId="4089"/>
    <cellStyle name="Normal 22 2 3 4 2 2" xfId="7872"/>
    <cellStyle name="Normal 22 2 3 4 2 2 2" xfId="15931"/>
    <cellStyle name="Normal 22 2 3 4 2 2 2 2" xfId="32778"/>
    <cellStyle name="Normal 22 2 3 4 2 2 3" xfId="25211"/>
    <cellStyle name="Normal 22 2 3 4 2 3" xfId="12148"/>
    <cellStyle name="Normal 22 2 3 4 2 3 2" xfId="28997"/>
    <cellStyle name="Normal 22 2 3 4 2 4" xfId="21430"/>
    <cellStyle name="Normal 22 2 3 4 3" xfId="5988"/>
    <cellStyle name="Normal 22 2 3 4 3 2" xfId="14047"/>
    <cellStyle name="Normal 22 2 3 4 3 2 2" xfId="30894"/>
    <cellStyle name="Normal 22 2 3 4 3 3" xfId="23327"/>
    <cellStyle name="Normal 22 2 3 4 4" xfId="10213"/>
    <cellStyle name="Normal 22 2 3 4 4 2" xfId="27113"/>
    <cellStyle name="Normal 22 2 3 4 5" xfId="17387"/>
    <cellStyle name="Normal 22 2 3 4 6" xfId="19545"/>
    <cellStyle name="Normal 22 2 3 5" xfId="3177"/>
    <cellStyle name="Normal 22 2 3 5 2" xfId="6960"/>
    <cellStyle name="Normal 22 2 3 5 2 2" xfId="15019"/>
    <cellStyle name="Normal 22 2 3 5 2 2 2" xfId="31866"/>
    <cellStyle name="Normal 22 2 3 5 2 3" xfId="24299"/>
    <cellStyle name="Normal 22 2 3 5 3" xfId="11236"/>
    <cellStyle name="Normal 22 2 3 5 3 2" xfId="28085"/>
    <cellStyle name="Normal 22 2 3 5 4" xfId="20518"/>
    <cellStyle name="Normal 22 2 3 6" xfId="5076"/>
    <cellStyle name="Normal 22 2 3 6 2" xfId="13135"/>
    <cellStyle name="Normal 22 2 3 6 2 2" xfId="29982"/>
    <cellStyle name="Normal 22 2 3 6 3" xfId="22415"/>
    <cellStyle name="Normal 22 2 3 7" xfId="9220"/>
    <cellStyle name="Normal 22 2 3 7 2" xfId="26201"/>
    <cellStyle name="Normal 22 2 3 8" xfId="17380"/>
    <cellStyle name="Normal 22 2 3 9" xfId="18633"/>
    <cellStyle name="Normal 22 2 4" xfId="1209"/>
    <cellStyle name="Normal 22 2 4 2" xfId="1705"/>
    <cellStyle name="Normal 22 2 4 2 2" xfId="2704"/>
    <cellStyle name="Normal 22 2 4 2 2 2" xfId="4666"/>
    <cellStyle name="Normal 22 2 4 2 2 2 2" xfId="8449"/>
    <cellStyle name="Normal 22 2 4 2 2 2 2 2" xfId="16508"/>
    <cellStyle name="Normal 22 2 4 2 2 2 2 2 2" xfId="33355"/>
    <cellStyle name="Normal 22 2 4 2 2 2 2 3" xfId="25788"/>
    <cellStyle name="Normal 22 2 4 2 2 2 3" xfId="12725"/>
    <cellStyle name="Normal 22 2 4 2 2 2 3 2" xfId="29574"/>
    <cellStyle name="Normal 22 2 4 2 2 2 4" xfId="22007"/>
    <cellStyle name="Normal 22 2 4 2 2 3" xfId="6565"/>
    <cellStyle name="Normal 22 2 4 2 2 3 2" xfId="14624"/>
    <cellStyle name="Normal 22 2 4 2 2 3 2 2" xfId="31471"/>
    <cellStyle name="Normal 22 2 4 2 2 3 3" xfId="23904"/>
    <cellStyle name="Normal 22 2 4 2 2 4" xfId="10791"/>
    <cellStyle name="Normal 22 2 4 2 2 4 2" xfId="27690"/>
    <cellStyle name="Normal 22 2 4 2 2 5" xfId="17390"/>
    <cellStyle name="Normal 22 2 4 2 2 6" xfId="20122"/>
    <cellStyle name="Normal 22 2 4 2 3" xfId="3754"/>
    <cellStyle name="Normal 22 2 4 2 3 2" xfId="7537"/>
    <cellStyle name="Normal 22 2 4 2 3 2 2" xfId="15596"/>
    <cellStyle name="Normal 22 2 4 2 3 2 2 2" xfId="32443"/>
    <cellStyle name="Normal 22 2 4 2 3 2 3" xfId="24876"/>
    <cellStyle name="Normal 22 2 4 2 3 3" xfId="11813"/>
    <cellStyle name="Normal 22 2 4 2 3 3 2" xfId="28662"/>
    <cellStyle name="Normal 22 2 4 2 3 4" xfId="21095"/>
    <cellStyle name="Normal 22 2 4 2 4" xfId="5653"/>
    <cellStyle name="Normal 22 2 4 2 4 2" xfId="13712"/>
    <cellStyle name="Normal 22 2 4 2 4 2 2" xfId="30559"/>
    <cellStyle name="Normal 22 2 4 2 4 3" xfId="22992"/>
    <cellStyle name="Normal 22 2 4 2 5" xfId="9838"/>
    <cellStyle name="Normal 22 2 4 2 5 2" xfId="26778"/>
    <cellStyle name="Normal 22 2 4 2 6" xfId="17389"/>
    <cellStyle name="Normal 22 2 4 2 7" xfId="19210"/>
    <cellStyle name="Normal 22 2 4 3" xfId="2251"/>
    <cellStyle name="Normal 22 2 4 3 2" xfId="4215"/>
    <cellStyle name="Normal 22 2 4 3 2 2" xfId="7998"/>
    <cellStyle name="Normal 22 2 4 3 2 2 2" xfId="16057"/>
    <cellStyle name="Normal 22 2 4 3 2 2 2 2" xfId="32904"/>
    <cellStyle name="Normal 22 2 4 3 2 2 3" xfId="25337"/>
    <cellStyle name="Normal 22 2 4 3 2 3" xfId="12274"/>
    <cellStyle name="Normal 22 2 4 3 2 3 2" xfId="29123"/>
    <cellStyle name="Normal 22 2 4 3 2 4" xfId="21556"/>
    <cellStyle name="Normal 22 2 4 3 3" xfId="6114"/>
    <cellStyle name="Normal 22 2 4 3 3 2" xfId="14173"/>
    <cellStyle name="Normal 22 2 4 3 3 2 2" xfId="31020"/>
    <cellStyle name="Normal 22 2 4 3 3 3" xfId="23453"/>
    <cellStyle name="Normal 22 2 4 3 4" xfId="10339"/>
    <cellStyle name="Normal 22 2 4 3 4 2" xfId="27239"/>
    <cellStyle name="Normal 22 2 4 3 5" xfId="17391"/>
    <cellStyle name="Normal 22 2 4 3 6" xfId="19671"/>
    <cellStyle name="Normal 22 2 4 4" xfId="3303"/>
    <cellStyle name="Normal 22 2 4 4 2" xfId="7086"/>
    <cellStyle name="Normal 22 2 4 4 2 2" xfId="15145"/>
    <cellStyle name="Normal 22 2 4 4 2 2 2" xfId="31992"/>
    <cellStyle name="Normal 22 2 4 4 2 3" xfId="24425"/>
    <cellStyle name="Normal 22 2 4 4 3" xfId="11362"/>
    <cellStyle name="Normal 22 2 4 4 3 2" xfId="28211"/>
    <cellStyle name="Normal 22 2 4 4 4" xfId="20644"/>
    <cellStyle name="Normal 22 2 4 5" xfId="5202"/>
    <cellStyle name="Normal 22 2 4 5 2" xfId="13261"/>
    <cellStyle name="Normal 22 2 4 5 2 2" xfId="30108"/>
    <cellStyle name="Normal 22 2 4 5 3" xfId="22541"/>
    <cellStyle name="Normal 22 2 4 6" xfId="9363"/>
    <cellStyle name="Normal 22 2 4 6 2" xfId="26327"/>
    <cellStyle name="Normal 22 2 4 7" xfId="17388"/>
    <cellStyle name="Normal 22 2 4 8" xfId="18759"/>
    <cellStyle name="Normal 22 2 5" xfId="1487"/>
    <cellStyle name="Normal 22 2 5 2" xfId="2486"/>
    <cellStyle name="Normal 22 2 5 2 2" xfId="4448"/>
    <cellStyle name="Normal 22 2 5 2 2 2" xfId="8231"/>
    <cellStyle name="Normal 22 2 5 2 2 2 2" xfId="16290"/>
    <cellStyle name="Normal 22 2 5 2 2 2 2 2" xfId="33137"/>
    <cellStyle name="Normal 22 2 5 2 2 2 3" xfId="25570"/>
    <cellStyle name="Normal 22 2 5 2 2 3" xfId="12507"/>
    <cellStyle name="Normal 22 2 5 2 2 3 2" xfId="29356"/>
    <cellStyle name="Normal 22 2 5 2 2 4" xfId="21789"/>
    <cellStyle name="Normal 22 2 5 2 3" xfId="6347"/>
    <cellStyle name="Normal 22 2 5 2 3 2" xfId="14406"/>
    <cellStyle name="Normal 22 2 5 2 3 2 2" xfId="31253"/>
    <cellStyle name="Normal 22 2 5 2 3 3" xfId="23686"/>
    <cellStyle name="Normal 22 2 5 2 4" xfId="10573"/>
    <cellStyle name="Normal 22 2 5 2 4 2" xfId="27472"/>
    <cellStyle name="Normal 22 2 5 2 5" xfId="17393"/>
    <cellStyle name="Normal 22 2 5 2 6" xfId="19904"/>
    <cellStyle name="Normal 22 2 5 3" xfId="3536"/>
    <cellStyle name="Normal 22 2 5 3 2" xfId="7319"/>
    <cellStyle name="Normal 22 2 5 3 2 2" xfId="15378"/>
    <cellStyle name="Normal 22 2 5 3 2 2 2" xfId="32225"/>
    <cellStyle name="Normal 22 2 5 3 2 3" xfId="24658"/>
    <cellStyle name="Normal 22 2 5 3 3" xfId="11595"/>
    <cellStyle name="Normal 22 2 5 3 3 2" xfId="28444"/>
    <cellStyle name="Normal 22 2 5 3 4" xfId="20877"/>
    <cellStyle name="Normal 22 2 5 4" xfId="5435"/>
    <cellStyle name="Normal 22 2 5 4 2" xfId="13494"/>
    <cellStyle name="Normal 22 2 5 4 2 2" xfId="30341"/>
    <cellStyle name="Normal 22 2 5 4 3" xfId="22774"/>
    <cellStyle name="Normal 22 2 5 5" xfId="9620"/>
    <cellStyle name="Normal 22 2 5 5 2" xfId="26560"/>
    <cellStyle name="Normal 22 2 5 6" xfId="17392"/>
    <cellStyle name="Normal 22 2 5 7" xfId="18992"/>
    <cellStyle name="Normal 22 2 6" xfId="2012"/>
    <cellStyle name="Normal 22 2 6 2" xfId="3997"/>
    <cellStyle name="Normal 22 2 6 2 2" xfId="7780"/>
    <cellStyle name="Normal 22 2 6 2 2 2" xfId="15839"/>
    <cellStyle name="Normal 22 2 6 2 2 2 2" xfId="32686"/>
    <cellStyle name="Normal 22 2 6 2 2 3" xfId="25119"/>
    <cellStyle name="Normal 22 2 6 2 3" xfId="12056"/>
    <cellStyle name="Normal 22 2 6 2 3 2" xfId="28905"/>
    <cellStyle name="Normal 22 2 6 2 4" xfId="21338"/>
    <cellStyle name="Normal 22 2 6 3" xfId="5896"/>
    <cellStyle name="Normal 22 2 6 3 2" xfId="13955"/>
    <cellStyle name="Normal 22 2 6 3 2 2" xfId="30802"/>
    <cellStyle name="Normal 22 2 6 3 3" xfId="23235"/>
    <cellStyle name="Normal 22 2 6 4" xfId="10111"/>
    <cellStyle name="Normal 22 2 6 4 2" xfId="27021"/>
    <cellStyle name="Normal 22 2 6 5" xfId="17394"/>
    <cellStyle name="Normal 22 2 6 6" xfId="19453"/>
    <cellStyle name="Normal 22 2 7" xfId="3055"/>
    <cellStyle name="Normal 22 2 7 2" xfId="6868"/>
    <cellStyle name="Normal 22 2 7 2 2" xfId="14927"/>
    <cellStyle name="Normal 22 2 7 2 2 2" xfId="31774"/>
    <cellStyle name="Normal 22 2 7 2 3" xfId="24207"/>
    <cellStyle name="Normal 22 2 7 3" xfId="11118"/>
    <cellStyle name="Normal 22 2 7 3 2" xfId="27993"/>
    <cellStyle name="Normal 22 2 7 4" xfId="20426"/>
    <cellStyle name="Normal 22 2 8" xfId="4984"/>
    <cellStyle name="Normal 22 2 8 2" xfId="13043"/>
    <cellStyle name="Normal 22 2 8 2 2" xfId="29890"/>
    <cellStyle name="Normal 22 2 8 3" xfId="22323"/>
    <cellStyle name="Normal 22 2 9" xfId="8967"/>
    <cellStyle name="Normal 22 2 9 2" xfId="26109"/>
    <cellStyle name="Normal 22 3" xfId="724"/>
    <cellStyle name="Normal 22 3 10" xfId="18563"/>
    <cellStyle name="Normal 22 3 11" xfId="34082"/>
    <cellStyle name="Normal 22 3 2" xfId="1063"/>
    <cellStyle name="Normal 22 3 2 2" xfId="1324"/>
    <cellStyle name="Normal 22 3 2 2 2" xfId="1820"/>
    <cellStyle name="Normal 22 3 2 2 2 2" xfId="2819"/>
    <cellStyle name="Normal 22 3 2 2 2 2 2" xfId="4781"/>
    <cellStyle name="Normal 22 3 2 2 2 2 2 2" xfId="8564"/>
    <cellStyle name="Normal 22 3 2 2 2 2 2 2 2" xfId="16623"/>
    <cellStyle name="Normal 22 3 2 2 2 2 2 2 2 2" xfId="33470"/>
    <cellStyle name="Normal 22 3 2 2 2 2 2 2 3" xfId="25903"/>
    <cellStyle name="Normal 22 3 2 2 2 2 2 3" xfId="12840"/>
    <cellStyle name="Normal 22 3 2 2 2 2 2 3 2" xfId="29689"/>
    <cellStyle name="Normal 22 3 2 2 2 2 2 4" xfId="22122"/>
    <cellStyle name="Normal 22 3 2 2 2 2 3" xfId="6680"/>
    <cellStyle name="Normal 22 3 2 2 2 2 3 2" xfId="14739"/>
    <cellStyle name="Normal 22 3 2 2 2 2 3 2 2" xfId="31586"/>
    <cellStyle name="Normal 22 3 2 2 2 2 3 3" xfId="24019"/>
    <cellStyle name="Normal 22 3 2 2 2 2 4" xfId="10906"/>
    <cellStyle name="Normal 22 3 2 2 2 2 4 2" xfId="27805"/>
    <cellStyle name="Normal 22 3 2 2 2 2 5" xfId="17399"/>
    <cellStyle name="Normal 22 3 2 2 2 2 6" xfId="20237"/>
    <cellStyle name="Normal 22 3 2 2 2 3" xfId="3869"/>
    <cellStyle name="Normal 22 3 2 2 2 3 2" xfId="7652"/>
    <cellStyle name="Normal 22 3 2 2 2 3 2 2" xfId="15711"/>
    <cellStyle name="Normal 22 3 2 2 2 3 2 2 2" xfId="32558"/>
    <cellStyle name="Normal 22 3 2 2 2 3 2 3" xfId="24991"/>
    <cellStyle name="Normal 22 3 2 2 2 3 3" xfId="11928"/>
    <cellStyle name="Normal 22 3 2 2 2 3 3 2" xfId="28777"/>
    <cellStyle name="Normal 22 3 2 2 2 3 4" xfId="21210"/>
    <cellStyle name="Normal 22 3 2 2 2 4" xfId="5768"/>
    <cellStyle name="Normal 22 3 2 2 2 4 2" xfId="13827"/>
    <cellStyle name="Normal 22 3 2 2 2 4 2 2" xfId="30674"/>
    <cellStyle name="Normal 22 3 2 2 2 4 3" xfId="23107"/>
    <cellStyle name="Normal 22 3 2 2 2 5" xfId="9953"/>
    <cellStyle name="Normal 22 3 2 2 2 5 2" xfId="26893"/>
    <cellStyle name="Normal 22 3 2 2 2 6" xfId="17398"/>
    <cellStyle name="Normal 22 3 2 2 2 7" xfId="19325"/>
    <cellStyle name="Normal 22 3 2 2 3" xfId="2366"/>
    <cellStyle name="Normal 22 3 2 2 3 2" xfId="4330"/>
    <cellStyle name="Normal 22 3 2 2 3 2 2" xfId="8113"/>
    <cellStyle name="Normal 22 3 2 2 3 2 2 2" xfId="16172"/>
    <cellStyle name="Normal 22 3 2 2 3 2 2 2 2" xfId="33019"/>
    <cellStyle name="Normal 22 3 2 2 3 2 2 3" xfId="25452"/>
    <cellStyle name="Normal 22 3 2 2 3 2 3" xfId="12389"/>
    <cellStyle name="Normal 22 3 2 2 3 2 3 2" xfId="29238"/>
    <cellStyle name="Normal 22 3 2 2 3 2 4" xfId="21671"/>
    <cellStyle name="Normal 22 3 2 2 3 3" xfId="6229"/>
    <cellStyle name="Normal 22 3 2 2 3 3 2" xfId="14288"/>
    <cellStyle name="Normal 22 3 2 2 3 3 2 2" xfId="31135"/>
    <cellStyle name="Normal 22 3 2 2 3 3 3" xfId="23568"/>
    <cellStyle name="Normal 22 3 2 2 3 4" xfId="10454"/>
    <cellStyle name="Normal 22 3 2 2 3 4 2" xfId="27354"/>
    <cellStyle name="Normal 22 3 2 2 3 5" xfId="17400"/>
    <cellStyle name="Normal 22 3 2 2 3 6" xfId="19786"/>
    <cellStyle name="Normal 22 3 2 2 4" xfId="3418"/>
    <cellStyle name="Normal 22 3 2 2 4 2" xfId="7201"/>
    <cellStyle name="Normal 22 3 2 2 4 2 2" xfId="15260"/>
    <cellStyle name="Normal 22 3 2 2 4 2 2 2" xfId="32107"/>
    <cellStyle name="Normal 22 3 2 2 4 2 3" xfId="24540"/>
    <cellStyle name="Normal 22 3 2 2 4 3" xfId="11477"/>
    <cellStyle name="Normal 22 3 2 2 4 3 2" xfId="28326"/>
    <cellStyle name="Normal 22 3 2 2 4 4" xfId="20759"/>
    <cellStyle name="Normal 22 3 2 2 5" xfId="5317"/>
    <cellStyle name="Normal 22 3 2 2 5 2" xfId="13376"/>
    <cellStyle name="Normal 22 3 2 2 5 2 2" xfId="30223"/>
    <cellStyle name="Normal 22 3 2 2 5 3" xfId="22656"/>
    <cellStyle name="Normal 22 3 2 2 6" xfId="9478"/>
    <cellStyle name="Normal 22 3 2 2 6 2" xfId="26442"/>
    <cellStyle name="Normal 22 3 2 2 7" xfId="17397"/>
    <cellStyle name="Normal 22 3 2 2 8" xfId="18874"/>
    <cellStyle name="Normal 22 3 2 3" xfId="1602"/>
    <cellStyle name="Normal 22 3 2 3 2" xfId="2601"/>
    <cellStyle name="Normal 22 3 2 3 2 2" xfId="4563"/>
    <cellStyle name="Normal 22 3 2 3 2 2 2" xfId="8346"/>
    <cellStyle name="Normal 22 3 2 3 2 2 2 2" xfId="16405"/>
    <cellStyle name="Normal 22 3 2 3 2 2 2 2 2" xfId="33252"/>
    <cellStyle name="Normal 22 3 2 3 2 2 2 3" xfId="25685"/>
    <cellStyle name="Normal 22 3 2 3 2 2 3" xfId="12622"/>
    <cellStyle name="Normal 22 3 2 3 2 2 3 2" xfId="29471"/>
    <cellStyle name="Normal 22 3 2 3 2 2 4" xfId="21904"/>
    <cellStyle name="Normal 22 3 2 3 2 3" xfId="6462"/>
    <cellStyle name="Normal 22 3 2 3 2 3 2" xfId="14521"/>
    <cellStyle name="Normal 22 3 2 3 2 3 2 2" xfId="31368"/>
    <cellStyle name="Normal 22 3 2 3 2 3 3" xfId="23801"/>
    <cellStyle name="Normal 22 3 2 3 2 4" xfId="10688"/>
    <cellStyle name="Normal 22 3 2 3 2 4 2" xfId="27587"/>
    <cellStyle name="Normal 22 3 2 3 2 5" xfId="17402"/>
    <cellStyle name="Normal 22 3 2 3 2 6" xfId="20019"/>
    <cellStyle name="Normal 22 3 2 3 3" xfId="3651"/>
    <cellStyle name="Normal 22 3 2 3 3 2" xfId="7434"/>
    <cellStyle name="Normal 22 3 2 3 3 2 2" xfId="15493"/>
    <cellStyle name="Normal 22 3 2 3 3 2 2 2" xfId="32340"/>
    <cellStyle name="Normal 22 3 2 3 3 2 3" xfId="24773"/>
    <cellStyle name="Normal 22 3 2 3 3 3" xfId="11710"/>
    <cellStyle name="Normal 22 3 2 3 3 3 2" xfId="28559"/>
    <cellStyle name="Normal 22 3 2 3 3 4" xfId="20992"/>
    <cellStyle name="Normal 22 3 2 3 4" xfId="5550"/>
    <cellStyle name="Normal 22 3 2 3 4 2" xfId="13609"/>
    <cellStyle name="Normal 22 3 2 3 4 2 2" xfId="30456"/>
    <cellStyle name="Normal 22 3 2 3 4 3" xfId="22889"/>
    <cellStyle name="Normal 22 3 2 3 5" xfId="9735"/>
    <cellStyle name="Normal 22 3 2 3 5 2" xfId="26675"/>
    <cellStyle name="Normal 22 3 2 3 6" xfId="17401"/>
    <cellStyle name="Normal 22 3 2 3 7" xfId="19107"/>
    <cellStyle name="Normal 22 3 2 4" xfId="2148"/>
    <cellStyle name="Normal 22 3 2 4 2" xfId="4112"/>
    <cellStyle name="Normal 22 3 2 4 2 2" xfId="7895"/>
    <cellStyle name="Normal 22 3 2 4 2 2 2" xfId="15954"/>
    <cellStyle name="Normal 22 3 2 4 2 2 2 2" xfId="32801"/>
    <cellStyle name="Normal 22 3 2 4 2 2 3" xfId="25234"/>
    <cellStyle name="Normal 22 3 2 4 2 3" xfId="12171"/>
    <cellStyle name="Normal 22 3 2 4 2 3 2" xfId="29020"/>
    <cellStyle name="Normal 22 3 2 4 2 4" xfId="21453"/>
    <cellStyle name="Normal 22 3 2 4 3" xfId="6011"/>
    <cellStyle name="Normal 22 3 2 4 3 2" xfId="14070"/>
    <cellStyle name="Normal 22 3 2 4 3 2 2" xfId="30917"/>
    <cellStyle name="Normal 22 3 2 4 3 3" xfId="23350"/>
    <cellStyle name="Normal 22 3 2 4 4" xfId="10236"/>
    <cellStyle name="Normal 22 3 2 4 4 2" xfId="27136"/>
    <cellStyle name="Normal 22 3 2 4 5" xfId="17403"/>
    <cellStyle name="Normal 22 3 2 4 6" xfId="19568"/>
    <cellStyle name="Normal 22 3 2 5" xfId="3200"/>
    <cellStyle name="Normal 22 3 2 5 2" xfId="6983"/>
    <cellStyle name="Normal 22 3 2 5 2 2" xfId="15042"/>
    <cellStyle name="Normal 22 3 2 5 2 2 2" xfId="31889"/>
    <cellStyle name="Normal 22 3 2 5 2 3" xfId="24322"/>
    <cellStyle name="Normal 22 3 2 5 3" xfId="11259"/>
    <cellStyle name="Normal 22 3 2 5 3 2" xfId="28108"/>
    <cellStyle name="Normal 22 3 2 5 4" xfId="20541"/>
    <cellStyle name="Normal 22 3 2 6" xfId="5099"/>
    <cellStyle name="Normal 22 3 2 6 2" xfId="13158"/>
    <cellStyle name="Normal 22 3 2 6 2 2" xfId="30005"/>
    <cellStyle name="Normal 22 3 2 6 3" xfId="22438"/>
    <cellStyle name="Normal 22 3 2 7" xfId="9243"/>
    <cellStyle name="Normal 22 3 2 7 2" xfId="26224"/>
    <cellStyle name="Normal 22 3 2 8" xfId="17396"/>
    <cellStyle name="Normal 22 3 2 9" xfId="18656"/>
    <cellStyle name="Normal 22 3 3" xfId="1232"/>
    <cellStyle name="Normal 22 3 3 2" xfId="1728"/>
    <cellStyle name="Normal 22 3 3 2 2" xfId="2727"/>
    <cellStyle name="Normal 22 3 3 2 2 2" xfId="4689"/>
    <cellStyle name="Normal 22 3 3 2 2 2 2" xfId="8472"/>
    <cellStyle name="Normal 22 3 3 2 2 2 2 2" xfId="16531"/>
    <cellStyle name="Normal 22 3 3 2 2 2 2 2 2" xfId="33378"/>
    <cellStyle name="Normal 22 3 3 2 2 2 2 3" xfId="25811"/>
    <cellStyle name="Normal 22 3 3 2 2 2 3" xfId="12748"/>
    <cellStyle name="Normal 22 3 3 2 2 2 3 2" xfId="29597"/>
    <cellStyle name="Normal 22 3 3 2 2 2 4" xfId="22030"/>
    <cellStyle name="Normal 22 3 3 2 2 3" xfId="6588"/>
    <cellStyle name="Normal 22 3 3 2 2 3 2" xfId="14647"/>
    <cellStyle name="Normal 22 3 3 2 2 3 2 2" xfId="31494"/>
    <cellStyle name="Normal 22 3 3 2 2 3 3" xfId="23927"/>
    <cellStyle name="Normal 22 3 3 2 2 4" xfId="10814"/>
    <cellStyle name="Normal 22 3 3 2 2 4 2" xfId="27713"/>
    <cellStyle name="Normal 22 3 3 2 2 5" xfId="17406"/>
    <cellStyle name="Normal 22 3 3 2 2 6" xfId="20145"/>
    <cellStyle name="Normal 22 3 3 2 3" xfId="3777"/>
    <cellStyle name="Normal 22 3 3 2 3 2" xfId="7560"/>
    <cellStyle name="Normal 22 3 3 2 3 2 2" xfId="15619"/>
    <cellStyle name="Normal 22 3 3 2 3 2 2 2" xfId="32466"/>
    <cellStyle name="Normal 22 3 3 2 3 2 3" xfId="24899"/>
    <cellStyle name="Normal 22 3 3 2 3 3" xfId="11836"/>
    <cellStyle name="Normal 22 3 3 2 3 3 2" xfId="28685"/>
    <cellStyle name="Normal 22 3 3 2 3 4" xfId="21118"/>
    <cellStyle name="Normal 22 3 3 2 4" xfId="5676"/>
    <cellStyle name="Normal 22 3 3 2 4 2" xfId="13735"/>
    <cellStyle name="Normal 22 3 3 2 4 2 2" xfId="30582"/>
    <cellStyle name="Normal 22 3 3 2 4 3" xfId="23015"/>
    <cellStyle name="Normal 22 3 3 2 5" xfId="9861"/>
    <cellStyle name="Normal 22 3 3 2 5 2" xfId="26801"/>
    <cellStyle name="Normal 22 3 3 2 6" xfId="17405"/>
    <cellStyle name="Normal 22 3 3 2 7" xfId="19233"/>
    <cellStyle name="Normal 22 3 3 3" xfId="2274"/>
    <cellStyle name="Normal 22 3 3 3 2" xfId="4238"/>
    <cellStyle name="Normal 22 3 3 3 2 2" xfId="8021"/>
    <cellStyle name="Normal 22 3 3 3 2 2 2" xfId="16080"/>
    <cellStyle name="Normal 22 3 3 3 2 2 2 2" xfId="32927"/>
    <cellStyle name="Normal 22 3 3 3 2 2 3" xfId="25360"/>
    <cellStyle name="Normal 22 3 3 3 2 3" xfId="12297"/>
    <cellStyle name="Normal 22 3 3 3 2 3 2" xfId="29146"/>
    <cellStyle name="Normal 22 3 3 3 2 4" xfId="21579"/>
    <cellStyle name="Normal 22 3 3 3 3" xfId="6137"/>
    <cellStyle name="Normal 22 3 3 3 3 2" xfId="14196"/>
    <cellStyle name="Normal 22 3 3 3 3 2 2" xfId="31043"/>
    <cellStyle name="Normal 22 3 3 3 3 3" xfId="23476"/>
    <cellStyle name="Normal 22 3 3 3 4" xfId="10362"/>
    <cellStyle name="Normal 22 3 3 3 4 2" xfId="27262"/>
    <cellStyle name="Normal 22 3 3 3 5" xfId="17407"/>
    <cellStyle name="Normal 22 3 3 3 6" xfId="19694"/>
    <cellStyle name="Normal 22 3 3 4" xfId="3326"/>
    <cellStyle name="Normal 22 3 3 4 2" xfId="7109"/>
    <cellStyle name="Normal 22 3 3 4 2 2" xfId="15168"/>
    <cellStyle name="Normal 22 3 3 4 2 2 2" xfId="32015"/>
    <cellStyle name="Normal 22 3 3 4 2 3" xfId="24448"/>
    <cellStyle name="Normal 22 3 3 4 3" xfId="11385"/>
    <cellStyle name="Normal 22 3 3 4 3 2" xfId="28234"/>
    <cellStyle name="Normal 22 3 3 4 4" xfId="20667"/>
    <cellStyle name="Normal 22 3 3 5" xfId="5225"/>
    <cellStyle name="Normal 22 3 3 5 2" xfId="13284"/>
    <cellStyle name="Normal 22 3 3 5 2 2" xfId="30131"/>
    <cellStyle name="Normal 22 3 3 5 3" xfId="22564"/>
    <cellStyle name="Normal 22 3 3 6" xfId="9386"/>
    <cellStyle name="Normal 22 3 3 6 2" xfId="26350"/>
    <cellStyle name="Normal 22 3 3 7" xfId="17404"/>
    <cellStyle name="Normal 22 3 3 8" xfId="18782"/>
    <cellStyle name="Normal 22 3 4" xfId="1510"/>
    <cellStyle name="Normal 22 3 4 2" xfId="2509"/>
    <cellStyle name="Normal 22 3 4 2 2" xfId="4471"/>
    <cellStyle name="Normal 22 3 4 2 2 2" xfId="8254"/>
    <cellStyle name="Normal 22 3 4 2 2 2 2" xfId="16313"/>
    <cellStyle name="Normal 22 3 4 2 2 2 2 2" xfId="33160"/>
    <cellStyle name="Normal 22 3 4 2 2 2 3" xfId="25593"/>
    <cellStyle name="Normal 22 3 4 2 2 3" xfId="12530"/>
    <cellStyle name="Normal 22 3 4 2 2 3 2" xfId="29379"/>
    <cellStyle name="Normal 22 3 4 2 2 4" xfId="21812"/>
    <cellStyle name="Normal 22 3 4 2 3" xfId="6370"/>
    <cellStyle name="Normal 22 3 4 2 3 2" xfId="14429"/>
    <cellStyle name="Normal 22 3 4 2 3 2 2" xfId="31276"/>
    <cellStyle name="Normal 22 3 4 2 3 3" xfId="23709"/>
    <cellStyle name="Normal 22 3 4 2 4" xfId="10596"/>
    <cellStyle name="Normal 22 3 4 2 4 2" xfId="27495"/>
    <cellStyle name="Normal 22 3 4 2 5" xfId="17409"/>
    <cellStyle name="Normal 22 3 4 2 6" xfId="19927"/>
    <cellStyle name="Normal 22 3 4 3" xfId="3559"/>
    <cellStyle name="Normal 22 3 4 3 2" xfId="7342"/>
    <cellStyle name="Normal 22 3 4 3 2 2" xfId="15401"/>
    <cellStyle name="Normal 22 3 4 3 2 2 2" xfId="32248"/>
    <cellStyle name="Normal 22 3 4 3 2 3" xfId="24681"/>
    <cellStyle name="Normal 22 3 4 3 3" xfId="11618"/>
    <cellStyle name="Normal 22 3 4 3 3 2" xfId="28467"/>
    <cellStyle name="Normal 22 3 4 3 4" xfId="20900"/>
    <cellStyle name="Normal 22 3 4 4" xfId="5458"/>
    <cellStyle name="Normal 22 3 4 4 2" xfId="13517"/>
    <cellStyle name="Normal 22 3 4 4 2 2" xfId="30364"/>
    <cellStyle name="Normal 22 3 4 4 3" xfId="22797"/>
    <cellStyle name="Normal 22 3 4 5" xfId="9643"/>
    <cellStyle name="Normal 22 3 4 5 2" xfId="26583"/>
    <cellStyle name="Normal 22 3 4 6" xfId="17408"/>
    <cellStyle name="Normal 22 3 4 7" xfId="19015"/>
    <cellStyle name="Normal 22 3 5" xfId="2039"/>
    <cellStyle name="Normal 22 3 5 2" xfId="4020"/>
    <cellStyle name="Normal 22 3 5 2 2" xfId="7803"/>
    <cellStyle name="Normal 22 3 5 2 2 2" xfId="15862"/>
    <cellStyle name="Normal 22 3 5 2 2 2 2" xfId="32709"/>
    <cellStyle name="Normal 22 3 5 2 2 3" xfId="25142"/>
    <cellStyle name="Normal 22 3 5 2 3" xfId="12079"/>
    <cellStyle name="Normal 22 3 5 2 3 2" xfId="28928"/>
    <cellStyle name="Normal 22 3 5 2 4" xfId="21361"/>
    <cellStyle name="Normal 22 3 5 3" xfId="5919"/>
    <cellStyle name="Normal 22 3 5 3 2" xfId="13978"/>
    <cellStyle name="Normal 22 3 5 3 2 2" xfId="30825"/>
    <cellStyle name="Normal 22 3 5 3 3" xfId="23258"/>
    <cellStyle name="Normal 22 3 5 4" xfId="10137"/>
    <cellStyle name="Normal 22 3 5 4 2" xfId="27044"/>
    <cellStyle name="Normal 22 3 5 5" xfId="17410"/>
    <cellStyle name="Normal 22 3 5 6" xfId="19476"/>
    <cellStyle name="Normal 22 3 6" xfId="3078"/>
    <cellStyle name="Normal 22 3 6 2" xfId="6891"/>
    <cellStyle name="Normal 22 3 6 2 2" xfId="14950"/>
    <cellStyle name="Normal 22 3 6 2 2 2" xfId="31797"/>
    <cellStyle name="Normal 22 3 6 2 3" xfId="24230"/>
    <cellStyle name="Normal 22 3 6 3" xfId="11141"/>
    <cellStyle name="Normal 22 3 6 3 2" xfId="28016"/>
    <cellStyle name="Normal 22 3 6 4" xfId="20449"/>
    <cellStyle name="Normal 22 3 7" xfId="5007"/>
    <cellStyle name="Normal 22 3 7 2" xfId="13066"/>
    <cellStyle name="Normal 22 3 7 2 2" xfId="29913"/>
    <cellStyle name="Normal 22 3 7 3" xfId="22346"/>
    <cellStyle name="Normal 22 3 8" xfId="9024"/>
    <cellStyle name="Normal 22 3 8 2" xfId="26132"/>
    <cellStyle name="Normal 22 3 9" xfId="17395"/>
    <cellStyle name="Normal 22 4" xfId="943"/>
    <cellStyle name="Normal 22 4 2" xfId="3123"/>
    <cellStyle name="Normal 22 4 3" xfId="17411"/>
    <cellStyle name="Normal 22 4 4" xfId="34083"/>
    <cellStyle name="Normal 22 5" xfId="1027"/>
    <cellStyle name="Normal 22 5 2" xfId="1288"/>
    <cellStyle name="Normal 22 5 2 2" xfId="1784"/>
    <cellStyle name="Normal 22 5 2 2 2" xfId="2783"/>
    <cellStyle name="Normal 22 5 2 2 2 2" xfId="4745"/>
    <cellStyle name="Normal 22 5 2 2 2 2 2" xfId="8528"/>
    <cellStyle name="Normal 22 5 2 2 2 2 2 2" xfId="16587"/>
    <cellStyle name="Normal 22 5 2 2 2 2 2 2 2" xfId="33434"/>
    <cellStyle name="Normal 22 5 2 2 2 2 2 3" xfId="25867"/>
    <cellStyle name="Normal 22 5 2 2 2 2 3" xfId="12804"/>
    <cellStyle name="Normal 22 5 2 2 2 2 3 2" xfId="29653"/>
    <cellStyle name="Normal 22 5 2 2 2 2 4" xfId="22086"/>
    <cellStyle name="Normal 22 5 2 2 2 3" xfId="6644"/>
    <cellStyle name="Normal 22 5 2 2 2 3 2" xfId="14703"/>
    <cellStyle name="Normal 22 5 2 2 2 3 2 2" xfId="31550"/>
    <cellStyle name="Normal 22 5 2 2 2 3 3" xfId="23983"/>
    <cellStyle name="Normal 22 5 2 2 2 4" xfId="10870"/>
    <cellStyle name="Normal 22 5 2 2 2 4 2" xfId="27769"/>
    <cellStyle name="Normal 22 5 2 2 2 5" xfId="17415"/>
    <cellStyle name="Normal 22 5 2 2 2 6" xfId="20201"/>
    <cellStyle name="Normal 22 5 2 2 3" xfId="3833"/>
    <cellStyle name="Normal 22 5 2 2 3 2" xfId="7616"/>
    <cellStyle name="Normal 22 5 2 2 3 2 2" xfId="15675"/>
    <cellStyle name="Normal 22 5 2 2 3 2 2 2" xfId="32522"/>
    <cellStyle name="Normal 22 5 2 2 3 2 3" xfId="24955"/>
    <cellStyle name="Normal 22 5 2 2 3 3" xfId="11892"/>
    <cellStyle name="Normal 22 5 2 2 3 3 2" xfId="28741"/>
    <cellStyle name="Normal 22 5 2 2 3 4" xfId="21174"/>
    <cellStyle name="Normal 22 5 2 2 4" xfId="5732"/>
    <cellStyle name="Normal 22 5 2 2 4 2" xfId="13791"/>
    <cellStyle name="Normal 22 5 2 2 4 2 2" xfId="30638"/>
    <cellStyle name="Normal 22 5 2 2 4 3" xfId="23071"/>
    <cellStyle name="Normal 22 5 2 2 5" xfId="9917"/>
    <cellStyle name="Normal 22 5 2 2 5 2" xfId="26857"/>
    <cellStyle name="Normal 22 5 2 2 6" xfId="17414"/>
    <cellStyle name="Normal 22 5 2 2 7" xfId="19289"/>
    <cellStyle name="Normal 22 5 2 3" xfId="2330"/>
    <cellStyle name="Normal 22 5 2 3 2" xfId="4294"/>
    <cellStyle name="Normal 22 5 2 3 2 2" xfId="8077"/>
    <cellStyle name="Normal 22 5 2 3 2 2 2" xfId="16136"/>
    <cellStyle name="Normal 22 5 2 3 2 2 2 2" xfId="32983"/>
    <cellStyle name="Normal 22 5 2 3 2 2 3" xfId="25416"/>
    <cellStyle name="Normal 22 5 2 3 2 3" xfId="12353"/>
    <cellStyle name="Normal 22 5 2 3 2 3 2" xfId="29202"/>
    <cellStyle name="Normal 22 5 2 3 2 4" xfId="21635"/>
    <cellStyle name="Normal 22 5 2 3 3" xfId="6193"/>
    <cellStyle name="Normal 22 5 2 3 3 2" xfId="14252"/>
    <cellStyle name="Normal 22 5 2 3 3 2 2" xfId="31099"/>
    <cellStyle name="Normal 22 5 2 3 3 3" xfId="23532"/>
    <cellStyle name="Normal 22 5 2 3 4" xfId="10418"/>
    <cellStyle name="Normal 22 5 2 3 4 2" xfId="27318"/>
    <cellStyle name="Normal 22 5 2 3 5" xfId="17416"/>
    <cellStyle name="Normal 22 5 2 3 6" xfId="19750"/>
    <cellStyle name="Normal 22 5 2 4" xfId="3382"/>
    <cellStyle name="Normal 22 5 2 4 2" xfId="7165"/>
    <cellStyle name="Normal 22 5 2 4 2 2" xfId="15224"/>
    <cellStyle name="Normal 22 5 2 4 2 2 2" xfId="32071"/>
    <cellStyle name="Normal 22 5 2 4 2 3" xfId="24504"/>
    <cellStyle name="Normal 22 5 2 4 3" xfId="11441"/>
    <cellStyle name="Normal 22 5 2 4 3 2" xfId="28290"/>
    <cellStyle name="Normal 22 5 2 4 4" xfId="20723"/>
    <cellStyle name="Normal 22 5 2 5" xfId="5281"/>
    <cellStyle name="Normal 22 5 2 5 2" xfId="13340"/>
    <cellStyle name="Normal 22 5 2 5 2 2" xfId="30187"/>
    <cellStyle name="Normal 22 5 2 5 3" xfId="22620"/>
    <cellStyle name="Normal 22 5 2 6" xfId="9442"/>
    <cellStyle name="Normal 22 5 2 6 2" xfId="26406"/>
    <cellStyle name="Normal 22 5 2 7" xfId="17413"/>
    <cellStyle name="Normal 22 5 2 8" xfId="18838"/>
    <cellStyle name="Normal 22 5 3" xfId="1566"/>
    <cellStyle name="Normal 22 5 3 2" xfId="2565"/>
    <cellStyle name="Normal 22 5 3 2 2" xfId="4527"/>
    <cellStyle name="Normal 22 5 3 2 2 2" xfId="8310"/>
    <cellStyle name="Normal 22 5 3 2 2 2 2" xfId="16369"/>
    <cellStyle name="Normal 22 5 3 2 2 2 2 2" xfId="33216"/>
    <cellStyle name="Normal 22 5 3 2 2 2 3" xfId="25649"/>
    <cellStyle name="Normal 22 5 3 2 2 3" xfId="12586"/>
    <cellStyle name="Normal 22 5 3 2 2 3 2" xfId="29435"/>
    <cellStyle name="Normal 22 5 3 2 2 4" xfId="21868"/>
    <cellStyle name="Normal 22 5 3 2 3" xfId="6426"/>
    <cellStyle name="Normal 22 5 3 2 3 2" xfId="14485"/>
    <cellStyle name="Normal 22 5 3 2 3 2 2" xfId="31332"/>
    <cellStyle name="Normal 22 5 3 2 3 3" xfId="23765"/>
    <cellStyle name="Normal 22 5 3 2 4" xfId="10652"/>
    <cellStyle name="Normal 22 5 3 2 4 2" xfId="27551"/>
    <cellStyle name="Normal 22 5 3 2 5" xfId="17418"/>
    <cellStyle name="Normal 22 5 3 2 6" xfId="19983"/>
    <cellStyle name="Normal 22 5 3 3" xfId="3615"/>
    <cellStyle name="Normal 22 5 3 3 2" xfId="7398"/>
    <cellStyle name="Normal 22 5 3 3 2 2" xfId="15457"/>
    <cellStyle name="Normal 22 5 3 3 2 2 2" xfId="32304"/>
    <cellStyle name="Normal 22 5 3 3 2 3" xfId="24737"/>
    <cellStyle name="Normal 22 5 3 3 3" xfId="11674"/>
    <cellStyle name="Normal 22 5 3 3 3 2" xfId="28523"/>
    <cellStyle name="Normal 22 5 3 3 4" xfId="20956"/>
    <cellStyle name="Normal 22 5 3 4" xfId="5514"/>
    <cellStyle name="Normal 22 5 3 4 2" xfId="13573"/>
    <cellStyle name="Normal 22 5 3 4 2 2" xfId="30420"/>
    <cellStyle name="Normal 22 5 3 4 3" xfId="22853"/>
    <cellStyle name="Normal 22 5 3 5" xfId="9699"/>
    <cellStyle name="Normal 22 5 3 5 2" xfId="26639"/>
    <cellStyle name="Normal 22 5 3 6" xfId="17417"/>
    <cellStyle name="Normal 22 5 3 7" xfId="19071"/>
    <cellStyle name="Normal 22 5 4" xfId="2112"/>
    <cellStyle name="Normal 22 5 4 2" xfId="4076"/>
    <cellStyle name="Normal 22 5 4 2 2" xfId="7859"/>
    <cellStyle name="Normal 22 5 4 2 2 2" xfId="15918"/>
    <cellStyle name="Normal 22 5 4 2 2 2 2" xfId="32765"/>
    <cellStyle name="Normal 22 5 4 2 2 3" xfId="25198"/>
    <cellStyle name="Normal 22 5 4 2 3" xfId="12135"/>
    <cellStyle name="Normal 22 5 4 2 3 2" xfId="28984"/>
    <cellStyle name="Normal 22 5 4 2 4" xfId="21417"/>
    <cellStyle name="Normal 22 5 4 3" xfId="5975"/>
    <cellStyle name="Normal 22 5 4 3 2" xfId="14034"/>
    <cellStyle name="Normal 22 5 4 3 2 2" xfId="30881"/>
    <cellStyle name="Normal 22 5 4 3 3" xfId="23314"/>
    <cellStyle name="Normal 22 5 4 4" xfId="10200"/>
    <cellStyle name="Normal 22 5 4 4 2" xfId="27100"/>
    <cellStyle name="Normal 22 5 4 5" xfId="17419"/>
    <cellStyle name="Normal 22 5 4 6" xfId="19532"/>
    <cellStyle name="Normal 22 5 5" xfId="3164"/>
    <cellStyle name="Normal 22 5 5 2" xfId="6947"/>
    <cellStyle name="Normal 22 5 5 2 2" xfId="15006"/>
    <cellStyle name="Normal 22 5 5 2 2 2" xfId="31853"/>
    <cellStyle name="Normal 22 5 5 2 3" xfId="24286"/>
    <cellStyle name="Normal 22 5 5 3" xfId="11223"/>
    <cellStyle name="Normal 22 5 5 3 2" xfId="28072"/>
    <cellStyle name="Normal 22 5 5 4" xfId="20505"/>
    <cellStyle name="Normal 22 5 6" xfId="5063"/>
    <cellStyle name="Normal 22 5 6 2" xfId="13122"/>
    <cellStyle name="Normal 22 5 6 2 2" xfId="29969"/>
    <cellStyle name="Normal 22 5 6 3" xfId="22402"/>
    <cellStyle name="Normal 22 5 7" xfId="9207"/>
    <cellStyle name="Normal 22 5 7 2" xfId="26188"/>
    <cellStyle name="Normal 22 5 8" xfId="17412"/>
    <cellStyle name="Normal 22 5 9" xfId="18620"/>
    <cellStyle name="Normal 22 6" xfId="1196"/>
    <cellStyle name="Normal 22 6 2" xfId="1692"/>
    <cellStyle name="Normal 22 6 2 2" xfId="2691"/>
    <cellStyle name="Normal 22 6 2 2 2" xfId="4653"/>
    <cellStyle name="Normal 22 6 2 2 2 2" xfId="8436"/>
    <cellStyle name="Normal 22 6 2 2 2 2 2" xfId="16495"/>
    <cellStyle name="Normal 22 6 2 2 2 2 2 2" xfId="33342"/>
    <cellStyle name="Normal 22 6 2 2 2 2 3" xfId="25775"/>
    <cellStyle name="Normal 22 6 2 2 2 3" xfId="12712"/>
    <cellStyle name="Normal 22 6 2 2 2 3 2" xfId="29561"/>
    <cellStyle name="Normal 22 6 2 2 2 4" xfId="21994"/>
    <cellStyle name="Normal 22 6 2 2 3" xfId="6552"/>
    <cellStyle name="Normal 22 6 2 2 3 2" xfId="14611"/>
    <cellStyle name="Normal 22 6 2 2 3 2 2" xfId="31458"/>
    <cellStyle name="Normal 22 6 2 2 3 3" xfId="23891"/>
    <cellStyle name="Normal 22 6 2 2 4" xfId="10778"/>
    <cellStyle name="Normal 22 6 2 2 4 2" xfId="27677"/>
    <cellStyle name="Normal 22 6 2 2 5" xfId="17422"/>
    <cellStyle name="Normal 22 6 2 2 6" xfId="20109"/>
    <cellStyle name="Normal 22 6 2 3" xfId="3741"/>
    <cellStyle name="Normal 22 6 2 3 2" xfId="7524"/>
    <cellStyle name="Normal 22 6 2 3 2 2" xfId="15583"/>
    <cellStyle name="Normal 22 6 2 3 2 2 2" xfId="32430"/>
    <cellStyle name="Normal 22 6 2 3 2 3" xfId="24863"/>
    <cellStyle name="Normal 22 6 2 3 3" xfId="11800"/>
    <cellStyle name="Normal 22 6 2 3 3 2" xfId="28649"/>
    <cellStyle name="Normal 22 6 2 3 4" xfId="21082"/>
    <cellStyle name="Normal 22 6 2 4" xfId="5640"/>
    <cellStyle name="Normal 22 6 2 4 2" xfId="13699"/>
    <cellStyle name="Normal 22 6 2 4 2 2" xfId="30546"/>
    <cellStyle name="Normal 22 6 2 4 3" xfId="22979"/>
    <cellStyle name="Normal 22 6 2 5" xfId="9825"/>
    <cellStyle name="Normal 22 6 2 5 2" xfId="26765"/>
    <cellStyle name="Normal 22 6 2 6" xfId="17421"/>
    <cellStyle name="Normal 22 6 2 7" xfId="19197"/>
    <cellStyle name="Normal 22 6 3" xfId="2238"/>
    <cellStyle name="Normal 22 6 3 2" xfId="4202"/>
    <cellStyle name="Normal 22 6 3 2 2" xfId="7985"/>
    <cellStyle name="Normal 22 6 3 2 2 2" xfId="16044"/>
    <cellStyle name="Normal 22 6 3 2 2 2 2" xfId="32891"/>
    <cellStyle name="Normal 22 6 3 2 2 3" xfId="25324"/>
    <cellStyle name="Normal 22 6 3 2 3" xfId="12261"/>
    <cellStyle name="Normal 22 6 3 2 3 2" xfId="29110"/>
    <cellStyle name="Normal 22 6 3 2 4" xfId="21543"/>
    <cellStyle name="Normal 22 6 3 3" xfId="6101"/>
    <cellStyle name="Normal 22 6 3 3 2" xfId="14160"/>
    <cellStyle name="Normal 22 6 3 3 2 2" xfId="31007"/>
    <cellStyle name="Normal 22 6 3 3 3" xfId="23440"/>
    <cellStyle name="Normal 22 6 3 4" xfId="10326"/>
    <cellStyle name="Normal 22 6 3 4 2" xfId="27226"/>
    <cellStyle name="Normal 22 6 3 5" xfId="17423"/>
    <cellStyle name="Normal 22 6 3 6" xfId="19658"/>
    <cellStyle name="Normal 22 6 4" xfId="3290"/>
    <cellStyle name="Normal 22 6 4 2" xfId="7073"/>
    <cellStyle name="Normal 22 6 4 2 2" xfId="15132"/>
    <cellStyle name="Normal 22 6 4 2 2 2" xfId="31979"/>
    <cellStyle name="Normal 22 6 4 2 3" xfId="24412"/>
    <cellStyle name="Normal 22 6 4 3" xfId="11349"/>
    <cellStyle name="Normal 22 6 4 3 2" xfId="28198"/>
    <cellStyle name="Normal 22 6 4 4" xfId="20631"/>
    <cellStyle name="Normal 22 6 5" xfId="5189"/>
    <cellStyle name="Normal 22 6 5 2" xfId="13248"/>
    <cellStyle name="Normal 22 6 5 2 2" xfId="30095"/>
    <cellStyle name="Normal 22 6 5 3" xfId="22528"/>
    <cellStyle name="Normal 22 6 6" xfId="9350"/>
    <cellStyle name="Normal 22 6 6 2" xfId="26314"/>
    <cellStyle name="Normal 22 6 7" xfId="17420"/>
    <cellStyle name="Normal 22 6 8" xfId="18746"/>
    <cellStyle name="Normal 22 7" xfId="1474"/>
    <cellStyle name="Normal 22 7 2" xfId="2473"/>
    <cellStyle name="Normal 22 7 2 2" xfId="4435"/>
    <cellStyle name="Normal 22 7 2 2 2" xfId="8218"/>
    <cellStyle name="Normal 22 7 2 2 2 2" xfId="16277"/>
    <cellStyle name="Normal 22 7 2 2 2 2 2" xfId="33124"/>
    <cellStyle name="Normal 22 7 2 2 2 3" xfId="25557"/>
    <cellStyle name="Normal 22 7 2 2 3" xfId="12494"/>
    <cellStyle name="Normal 22 7 2 2 3 2" xfId="29343"/>
    <cellStyle name="Normal 22 7 2 2 4" xfId="21776"/>
    <cellStyle name="Normal 22 7 2 3" xfId="6334"/>
    <cellStyle name="Normal 22 7 2 3 2" xfId="14393"/>
    <cellStyle name="Normal 22 7 2 3 2 2" xfId="31240"/>
    <cellStyle name="Normal 22 7 2 3 3" xfId="23673"/>
    <cellStyle name="Normal 22 7 2 4" xfId="10560"/>
    <cellStyle name="Normal 22 7 2 4 2" xfId="27459"/>
    <cellStyle name="Normal 22 7 2 5" xfId="17425"/>
    <cellStyle name="Normal 22 7 2 6" xfId="19891"/>
    <cellStyle name="Normal 22 7 3" xfId="3523"/>
    <cellStyle name="Normal 22 7 3 2" xfId="7306"/>
    <cellStyle name="Normal 22 7 3 2 2" xfId="15365"/>
    <cellStyle name="Normal 22 7 3 2 2 2" xfId="32212"/>
    <cellStyle name="Normal 22 7 3 2 3" xfId="24645"/>
    <cellStyle name="Normal 22 7 3 3" xfId="11582"/>
    <cellStyle name="Normal 22 7 3 3 2" xfId="28431"/>
    <cellStyle name="Normal 22 7 3 4" xfId="20864"/>
    <cellStyle name="Normal 22 7 4" xfId="5422"/>
    <cellStyle name="Normal 22 7 4 2" xfId="13481"/>
    <cellStyle name="Normal 22 7 4 2 2" xfId="30328"/>
    <cellStyle name="Normal 22 7 4 3" xfId="22761"/>
    <cellStyle name="Normal 22 7 5" xfId="9607"/>
    <cellStyle name="Normal 22 7 5 2" xfId="26547"/>
    <cellStyle name="Normal 22 7 6" xfId="17424"/>
    <cellStyle name="Normal 22 7 7" xfId="18979"/>
    <cellStyle name="Normal 22 8" xfId="1997"/>
    <cellStyle name="Normal 22 8 2" xfId="3984"/>
    <cellStyle name="Normal 22 8 2 2" xfId="7767"/>
    <cellStyle name="Normal 22 8 2 2 2" xfId="15826"/>
    <cellStyle name="Normal 22 8 2 2 2 2" xfId="32673"/>
    <cellStyle name="Normal 22 8 2 2 3" xfId="25106"/>
    <cellStyle name="Normal 22 8 2 3" xfId="12043"/>
    <cellStyle name="Normal 22 8 2 3 2" xfId="28892"/>
    <cellStyle name="Normal 22 8 2 4" xfId="21325"/>
    <cellStyle name="Normal 22 8 3" xfId="5883"/>
    <cellStyle name="Normal 22 8 3 2" xfId="13942"/>
    <cellStyle name="Normal 22 8 3 2 2" xfId="30789"/>
    <cellStyle name="Normal 22 8 3 3" xfId="23222"/>
    <cellStyle name="Normal 22 8 4" xfId="10096"/>
    <cellStyle name="Normal 22 8 4 2" xfId="27008"/>
    <cellStyle name="Normal 22 8 5" xfId="17426"/>
    <cellStyle name="Normal 22 8 6" xfId="19440"/>
    <cellStyle name="Normal 22 9" xfId="3042"/>
    <cellStyle name="Normal 22 9 2" xfId="6855"/>
    <cellStyle name="Normal 22 9 2 2" xfId="14914"/>
    <cellStyle name="Normal 22 9 2 2 2" xfId="31761"/>
    <cellStyle name="Normal 22 9 2 3" xfId="24194"/>
    <cellStyle name="Normal 22 9 3" xfId="11105"/>
    <cellStyle name="Normal 22 9 3 2" xfId="27980"/>
    <cellStyle name="Normal 22 9 4" xfId="20413"/>
    <cellStyle name="Normal 220" xfId="4950"/>
    <cellStyle name="Normal 220 2" xfId="8733"/>
    <cellStyle name="Normal 220 2 2" xfId="16792"/>
    <cellStyle name="Normal 220 2 2 2" xfId="33639"/>
    <cellStyle name="Normal 220 2 3" xfId="26072"/>
    <cellStyle name="Normal 220 3" xfId="13009"/>
    <cellStyle name="Normal 220 3 2" xfId="29858"/>
    <cellStyle name="Normal 220 4" xfId="22291"/>
    <cellStyle name="Normal 221" xfId="4951"/>
    <cellStyle name="Normal 221 2" xfId="8734"/>
    <cellStyle name="Normal 221 2 2" xfId="16793"/>
    <cellStyle name="Normal 221 2 2 2" xfId="33640"/>
    <cellStyle name="Normal 221 2 3" xfId="26073"/>
    <cellStyle name="Normal 221 3" xfId="13010"/>
    <cellStyle name="Normal 221 3 2" xfId="29859"/>
    <cellStyle name="Normal 221 4" xfId="22292"/>
    <cellStyle name="Normal 222" xfId="4952"/>
    <cellStyle name="Normal 222 2" xfId="8735"/>
    <cellStyle name="Normal 222 2 2" xfId="16794"/>
    <cellStyle name="Normal 222 2 2 2" xfId="33641"/>
    <cellStyle name="Normal 222 2 3" xfId="26074"/>
    <cellStyle name="Normal 222 3" xfId="13011"/>
    <cellStyle name="Normal 222 3 2" xfId="29860"/>
    <cellStyle name="Normal 222 4" xfId="22293"/>
    <cellStyle name="Normal 223" xfId="4953"/>
    <cellStyle name="Normal 223 2" xfId="8736"/>
    <cellStyle name="Normal 223 2 2" xfId="16795"/>
    <cellStyle name="Normal 223 2 2 2" xfId="33642"/>
    <cellStyle name="Normal 223 2 3" xfId="26075"/>
    <cellStyle name="Normal 223 3" xfId="13012"/>
    <cellStyle name="Normal 223 3 2" xfId="29861"/>
    <cellStyle name="Normal 223 4" xfId="22294"/>
    <cellStyle name="Normal 224" xfId="4954"/>
    <cellStyle name="Normal 224 2" xfId="8737"/>
    <cellStyle name="Normal 224 2 2" xfId="16796"/>
    <cellStyle name="Normal 224 2 2 2" xfId="33643"/>
    <cellStyle name="Normal 224 2 3" xfId="26076"/>
    <cellStyle name="Normal 224 3" xfId="13013"/>
    <cellStyle name="Normal 224 3 2" xfId="29862"/>
    <cellStyle name="Normal 224 4" xfId="22295"/>
    <cellStyle name="Normal 225" xfId="4955"/>
    <cellStyle name="Normal 225 2" xfId="8738"/>
    <cellStyle name="Normal 225 2 2" xfId="16797"/>
    <cellStyle name="Normal 225 2 2 2" xfId="33644"/>
    <cellStyle name="Normal 225 2 3" xfId="26077"/>
    <cellStyle name="Normal 225 3" xfId="13014"/>
    <cellStyle name="Normal 225 3 2" xfId="29863"/>
    <cellStyle name="Normal 225 4" xfId="22296"/>
    <cellStyle name="Normal 226" xfId="4956"/>
    <cellStyle name="Normal 226 2" xfId="8739"/>
    <cellStyle name="Normal 226 2 2" xfId="16798"/>
    <cellStyle name="Normal 226 2 2 2" xfId="33645"/>
    <cellStyle name="Normal 226 2 3" xfId="26078"/>
    <cellStyle name="Normal 226 3" xfId="13015"/>
    <cellStyle name="Normal 226 3 2" xfId="29864"/>
    <cellStyle name="Normal 226 4" xfId="22297"/>
    <cellStyle name="Normal 227" xfId="4957"/>
    <cellStyle name="Normal 227 2" xfId="13016"/>
    <cellStyle name="Normal 227 2 2" xfId="29865"/>
    <cellStyle name="Normal 227 3" xfId="22298"/>
    <cellStyle name="Normal 228" xfId="4958"/>
    <cellStyle name="Normal 229" xfId="4962"/>
    <cellStyle name="Normal 23" xfId="570"/>
    <cellStyle name="Normal 23 2" xfId="944"/>
    <cellStyle name="Normal 23 2 2" xfId="3124"/>
    <cellStyle name="Normal 23 2 3" xfId="17427"/>
    <cellStyle name="Normal 23 2 4" xfId="34084"/>
    <cellStyle name="Normal 230" xfId="8740"/>
    <cellStyle name="Normal 230 2" xfId="26079"/>
    <cellStyle name="Normal 231" xfId="8741"/>
    <cellStyle name="Normal 231 2" xfId="26080"/>
    <cellStyle name="Normal 232" xfId="8742"/>
    <cellStyle name="Normal 232 2" xfId="26081"/>
    <cellStyle name="Normal 233" xfId="8743"/>
    <cellStyle name="Normal 233 2" xfId="26082"/>
    <cellStyle name="Normal 234" xfId="8744"/>
    <cellStyle name="Normal 234 2" xfId="26083"/>
    <cellStyle name="Normal 235" xfId="8745"/>
    <cellStyle name="Normal 235 2" xfId="26084"/>
    <cellStyle name="Normal 236" xfId="8746"/>
    <cellStyle name="Normal 237" xfId="18451"/>
    <cellStyle name="Normal 237 2" xfId="33646"/>
    <cellStyle name="Normal 238" xfId="18457"/>
    <cellStyle name="Normal 238 2" xfId="33647"/>
    <cellStyle name="Normal 239" xfId="272"/>
    <cellStyle name="Normal 239 2" xfId="18458"/>
    <cellStyle name="Normal 24" xfId="569"/>
    <cellStyle name="Normal 24 10" xfId="8934"/>
    <cellStyle name="Normal 24 10 2" xfId="26097"/>
    <cellStyle name="Normal 24 11" xfId="17428"/>
    <cellStyle name="Normal 24 12" xfId="18527"/>
    <cellStyle name="Normal 24 13" xfId="34085"/>
    <cellStyle name="Normal 24 2" xfId="725"/>
    <cellStyle name="Normal 24 2 10" xfId="18564"/>
    <cellStyle name="Normal 24 2 11" xfId="34086"/>
    <cellStyle name="Normal 24 2 2" xfId="1064"/>
    <cellStyle name="Normal 24 2 2 2" xfId="1325"/>
    <cellStyle name="Normal 24 2 2 2 2" xfId="1821"/>
    <cellStyle name="Normal 24 2 2 2 2 2" xfId="2820"/>
    <cellStyle name="Normal 24 2 2 2 2 2 2" xfId="4782"/>
    <cellStyle name="Normal 24 2 2 2 2 2 2 2" xfId="8565"/>
    <cellStyle name="Normal 24 2 2 2 2 2 2 2 2" xfId="16624"/>
    <cellStyle name="Normal 24 2 2 2 2 2 2 2 2 2" xfId="33471"/>
    <cellStyle name="Normal 24 2 2 2 2 2 2 2 3" xfId="25904"/>
    <cellStyle name="Normal 24 2 2 2 2 2 2 3" xfId="12841"/>
    <cellStyle name="Normal 24 2 2 2 2 2 2 3 2" xfId="29690"/>
    <cellStyle name="Normal 24 2 2 2 2 2 2 4" xfId="22123"/>
    <cellStyle name="Normal 24 2 2 2 2 2 3" xfId="6681"/>
    <cellStyle name="Normal 24 2 2 2 2 2 3 2" xfId="14740"/>
    <cellStyle name="Normal 24 2 2 2 2 2 3 2 2" xfId="31587"/>
    <cellStyle name="Normal 24 2 2 2 2 2 3 3" xfId="24020"/>
    <cellStyle name="Normal 24 2 2 2 2 2 4" xfId="10907"/>
    <cellStyle name="Normal 24 2 2 2 2 2 4 2" xfId="27806"/>
    <cellStyle name="Normal 24 2 2 2 2 2 5" xfId="17433"/>
    <cellStyle name="Normal 24 2 2 2 2 2 6" xfId="20238"/>
    <cellStyle name="Normal 24 2 2 2 2 3" xfId="3870"/>
    <cellStyle name="Normal 24 2 2 2 2 3 2" xfId="7653"/>
    <cellStyle name="Normal 24 2 2 2 2 3 2 2" xfId="15712"/>
    <cellStyle name="Normal 24 2 2 2 2 3 2 2 2" xfId="32559"/>
    <cellStyle name="Normal 24 2 2 2 2 3 2 3" xfId="24992"/>
    <cellStyle name="Normal 24 2 2 2 2 3 3" xfId="11929"/>
    <cellStyle name="Normal 24 2 2 2 2 3 3 2" xfId="28778"/>
    <cellStyle name="Normal 24 2 2 2 2 3 4" xfId="21211"/>
    <cellStyle name="Normal 24 2 2 2 2 4" xfId="5769"/>
    <cellStyle name="Normal 24 2 2 2 2 4 2" xfId="13828"/>
    <cellStyle name="Normal 24 2 2 2 2 4 2 2" xfId="30675"/>
    <cellStyle name="Normal 24 2 2 2 2 4 3" xfId="23108"/>
    <cellStyle name="Normal 24 2 2 2 2 5" xfId="9954"/>
    <cellStyle name="Normal 24 2 2 2 2 5 2" xfId="26894"/>
    <cellStyle name="Normal 24 2 2 2 2 6" xfId="17432"/>
    <cellStyle name="Normal 24 2 2 2 2 7" xfId="19326"/>
    <cellStyle name="Normal 24 2 2 2 3" xfId="2367"/>
    <cellStyle name="Normal 24 2 2 2 3 2" xfId="4331"/>
    <cellStyle name="Normal 24 2 2 2 3 2 2" xfId="8114"/>
    <cellStyle name="Normal 24 2 2 2 3 2 2 2" xfId="16173"/>
    <cellStyle name="Normal 24 2 2 2 3 2 2 2 2" xfId="33020"/>
    <cellStyle name="Normal 24 2 2 2 3 2 2 3" xfId="25453"/>
    <cellStyle name="Normal 24 2 2 2 3 2 3" xfId="12390"/>
    <cellStyle name="Normal 24 2 2 2 3 2 3 2" xfId="29239"/>
    <cellStyle name="Normal 24 2 2 2 3 2 4" xfId="21672"/>
    <cellStyle name="Normal 24 2 2 2 3 3" xfId="6230"/>
    <cellStyle name="Normal 24 2 2 2 3 3 2" xfId="14289"/>
    <cellStyle name="Normal 24 2 2 2 3 3 2 2" xfId="31136"/>
    <cellStyle name="Normal 24 2 2 2 3 3 3" xfId="23569"/>
    <cellStyle name="Normal 24 2 2 2 3 4" xfId="10455"/>
    <cellStyle name="Normal 24 2 2 2 3 4 2" xfId="27355"/>
    <cellStyle name="Normal 24 2 2 2 3 5" xfId="17434"/>
    <cellStyle name="Normal 24 2 2 2 3 6" xfId="19787"/>
    <cellStyle name="Normal 24 2 2 2 4" xfId="3419"/>
    <cellStyle name="Normal 24 2 2 2 4 2" xfId="7202"/>
    <cellStyle name="Normal 24 2 2 2 4 2 2" xfId="15261"/>
    <cellStyle name="Normal 24 2 2 2 4 2 2 2" xfId="32108"/>
    <cellStyle name="Normal 24 2 2 2 4 2 3" xfId="24541"/>
    <cellStyle name="Normal 24 2 2 2 4 3" xfId="11478"/>
    <cellStyle name="Normal 24 2 2 2 4 3 2" xfId="28327"/>
    <cellStyle name="Normal 24 2 2 2 4 4" xfId="20760"/>
    <cellStyle name="Normal 24 2 2 2 5" xfId="5318"/>
    <cellStyle name="Normal 24 2 2 2 5 2" xfId="13377"/>
    <cellStyle name="Normal 24 2 2 2 5 2 2" xfId="30224"/>
    <cellStyle name="Normal 24 2 2 2 5 3" xfId="22657"/>
    <cellStyle name="Normal 24 2 2 2 6" xfId="9479"/>
    <cellStyle name="Normal 24 2 2 2 6 2" xfId="26443"/>
    <cellStyle name="Normal 24 2 2 2 7" xfId="17431"/>
    <cellStyle name="Normal 24 2 2 2 8" xfId="18875"/>
    <cellStyle name="Normal 24 2 2 3" xfId="1603"/>
    <cellStyle name="Normal 24 2 2 3 2" xfId="2602"/>
    <cellStyle name="Normal 24 2 2 3 2 2" xfId="4564"/>
    <cellStyle name="Normal 24 2 2 3 2 2 2" xfId="8347"/>
    <cellStyle name="Normal 24 2 2 3 2 2 2 2" xfId="16406"/>
    <cellStyle name="Normal 24 2 2 3 2 2 2 2 2" xfId="33253"/>
    <cellStyle name="Normal 24 2 2 3 2 2 2 3" xfId="25686"/>
    <cellStyle name="Normal 24 2 2 3 2 2 3" xfId="12623"/>
    <cellStyle name="Normal 24 2 2 3 2 2 3 2" xfId="29472"/>
    <cellStyle name="Normal 24 2 2 3 2 2 4" xfId="21905"/>
    <cellStyle name="Normal 24 2 2 3 2 3" xfId="6463"/>
    <cellStyle name="Normal 24 2 2 3 2 3 2" xfId="14522"/>
    <cellStyle name="Normal 24 2 2 3 2 3 2 2" xfId="31369"/>
    <cellStyle name="Normal 24 2 2 3 2 3 3" xfId="23802"/>
    <cellStyle name="Normal 24 2 2 3 2 4" xfId="10689"/>
    <cellStyle name="Normal 24 2 2 3 2 4 2" xfId="27588"/>
    <cellStyle name="Normal 24 2 2 3 2 5" xfId="17436"/>
    <cellStyle name="Normal 24 2 2 3 2 6" xfId="20020"/>
    <cellStyle name="Normal 24 2 2 3 3" xfId="3652"/>
    <cellStyle name="Normal 24 2 2 3 3 2" xfId="7435"/>
    <cellStyle name="Normal 24 2 2 3 3 2 2" xfId="15494"/>
    <cellStyle name="Normal 24 2 2 3 3 2 2 2" xfId="32341"/>
    <cellStyle name="Normal 24 2 2 3 3 2 3" xfId="24774"/>
    <cellStyle name="Normal 24 2 2 3 3 3" xfId="11711"/>
    <cellStyle name="Normal 24 2 2 3 3 3 2" xfId="28560"/>
    <cellStyle name="Normal 24 2 2 3 3 4" xfId="20993"/>
    <cellStyle name="Normal 24 2 2 3 4" xfId="5551"/>
    <cellStyle name="Normal 24 2 2 3 4 2" xfId="13610"/>
    <cellStyle name="Normal 24 2 2 3 4 2 2" xfId="30457"/>
    <cellStyle name="Normal 24 2 2 3 4 3" xfId="22890"/>
    <cellStyle name="Normal 24 2 2 3 5" xfId="9736"/>
    <cellStyle name="Normal 24 2 2 3 5 2" xfId="26676"/>
    <cellStyle name="Normal 24 2 2 3 6" xfId="17435"/>
    <cellStyle name="Normal 24 2 2 3 7" xfId="19108"/>
    <cellStyle name="Normal 24 2 2 4" xfId="2149"/>
    <cellStyle name="Normal 24 2 2 4 2" xfId="4113"/>
    <cellStyle name="Normal 24 2 2 4 2 2" xfId="7896"/>
    <cellStyle name="Normal 24 2 2 4 2 2 2" xfId="15955"/>
    <cellStyle name="Normal 24 2 2 4 2 2 2 2" xfId="32802"/>
    <cellStyle name="Normal 24 2 2 4 2 2 3" xfId="25235"/>
    <cellStyle name="Normal 24 2 2 4 2 3" xfId="12172"/>
    <cellStyle name="Normal 24 2 2 4 2 3 2" xfId="29021"/>
    <cellStyle name="Normal 24 2 2 4 2 4" xfId="21454"/>
    <cellStyle name="Normal 24 2 2 4 3" xfId="6012"/>
    <cellStyle name="Normal 24 2 2 4 3 2" xfId="14071"/>
    <cellStyle name="Normal 24 2 2 4 3 2 2" xfId="30918"/>
    <cellStyle name="Normal 24 2 2 4 3 3" xfId="23351"/>
    <cellStyle name="Normal 24 2 2 4 4" xfId="10237"/>
    <cellStyle name="Normal 24 2 2 4 4 2" xfId="27137"/>
    <cellStyle name="Normal 24 2 2 4 5" xfId="17437"/>
    <cellStyle name="Normal 24 2 2 4 6" xfId="19569"/>
    <cellStyle name="Normal 24 2 2 5" xfId="3201"/>
    <cellStyle name="Normal 24 2 2 5 2" xfId="6984"/>
    <cellStyle name="Normal 24 2 2 5 2 2" xfId="15043"/>
    <cellStyle name="Normal 24 2 2 5 2 2 2" xfId="31890"/>
    <cellStyle name="Normal 24 2 2 5 2 3" xfId="24323"/>
    <cellStyle name="Normal 24 2 2 5 3" xfId="11260"/>
    <cellStyle name="Normal 24 2 2 5 3 2" xfId="28109"/>
    <cellStyle name="Normal 24 2 2 5 4" xfId="20542"/>
    <cellStyle name="Normal 24 2 2 6" xfId="5100"/>
    <cellStyle name="Normal 24 2 2 6 2" xfId="13159"/>
    <cellStyle name="Normal 24 2 2 6 2 2" xfId="30006"/>
    <cellStyle name="Normal 24 2 2 6 3" xfId="22439"/>
    <cellStyle name="Normal 24 2 2 7" xfId="9244"/>
    <cellStyle name="Normal 24 2 2 7 2" xfId="26225"/>
    <cellStyle name="Normal 24 2 2 8" xfId="17430"/>
    <cellStyle name="Normal 24 2 2 9" xfId="18657"/>
    <cellStyle name="Normal 24 2 3" xfId="1233"/>
    <cellStyle name="Normal 24 2 3 2" xfId="1729"/>
    <cellStyle name="Normal 24 2 3 2 2" xfId="2728"/>
    <cellStyle name="Normal 24 2 3 2 2 2" xfId="4690"/>
    <cellStyle name="Normal 24 2 3 2 2 2 2" xfId="8473"/>
    <cellStyle name="Normal 24 2 3 2 2 2 2 2" xfId="16532"/>
    <cellStyle name="Normal 24 2 3 2 2 2 2 2 2" xfId="33379"/>
    <cellStyle name="Normal 24 2 3 2 2 2 2 3" xfId="25812"/>
    <cellStyle name="Normal 24 2 3 2 2 2 3" xfId="12749"/>
    <cellStyle name="Normal 24 2 3 2 2 2 3 2" xfId="29598"/>
    <cellStyle name="Normal 24 2 3 2 2 2 4" xfId="22031"/>
    <cellStyle name="Normal 24 2 3 2 2 3" xfId="6589"/>
    <cellStyle name="Normal 24 2 3 2 2 3 2" xfId="14648"/>
    <cellStyle name="Normal 24 2 3 2 2 3 2 2" xfId="31495"/>
    <cellStyle name="Normal 24 2 3 2 2 3 3" xfId="23928"/>
    <cellStyle name="Normal 24 2 3 2 2 4" xfId="10815"/>
    <cellStyle name="Normal 24 2 3 2 2 4 2" xfId="27714"/>
    <cellStyle name="Normal 24 2 3 2 2 5" xfId="17440"/>
    <cellStyle name="Normal 24 2 3 2 2 6" xfId="20146"/>
    <cellStyle name="Normal 24 2 3 2 3" xfId="3778"/>
    <cellStyle name="Normal 24 2 3 2 3 2" xfId="7561"/>
    <cellStyle name="Normal 24 2 3 2 3 2 2" xfId="15620"/>
    <cellStyle name="Normal 24 2 3 2 3 2 2 2" xfId="32467"/>
    <cellStyle name="Normal 24 2 3 2 3 2 3" xfId="24900"/>
    <cellStyle name="Normal 24 2 3 2 3 3" xfId="11837"/>
    <cellStyle name="Normal 24 2 3 2 3 3 2" xfId="28686"/>
    <cellStyle name="Normal 24 2 3 2 3 4" xfId="21119"/>
    <cellStyle name="Normal 24 2 3 2 4" xfId="5677"/>
    <cellStyle name="Normal 24 2 3 2 4 2" xfId="13736"/>
    <cellStyle name="Normal 24 2 3 2 4 2 2" xfId="30583"/>
    <cellStyle name="Normal 24 2 3 2 4 3" xfId="23016"/>
    <cellStyle name="Normal 24 2 3 2 5" xfId="9862"/>
    <cellStyle name="Normal 24 2 3 2 5 2" xfId="26802"/>
    <cellStyle name="Normal 24 2 3 2 6" xfId="17439"/>
    <cellStyle name="Normal 24 2 3 2 7" xfId="19234"/>
    <cellStyle name="Normal 24 2 3 3" xfId="2275"/>
    <cellStyle name="Normal 24 2 3 3 2" xfId="4239"/>
    <cellStyle name="Normal 24 2 3 3 2 2" xfId="8022"/>
    <cellStyle name="Normal 24 2 3 3 2 2 2" xfId="16081"/>
    <cellStyle name="Normal 24 2 3 3 2 2 2 2" xfId="32928"/>
    <cellStyle name="Normal 24 2 3 3 2 2 3" xfId="25361"/>
    <cellStyle name="Normal 24 2 3 3 2 3" xfId="12298"/>
    <cellStyle name="Normal 24 2 3 3 2 3 2" xfId="29147"/>
    <cellStyle name="Normal 24 2 3 3 2 4" xfId="21580"/>
    <cellStyle name="Normal 24 2 3 3 3" xfId="6138"/>
    <cellStyle name="Normal 24 2 3 3 3 2" xfId="14197"/>
    <cellStyle name="Normal 24 2 3 3 3 2 2" xfId="31044"/>
    <cellStyle name="Normal 24 2 3 3 3 3" xfId="23477"/>
    <cellStyle name="Normal 24 2 3 3 4" xfId="10363"/>
    <cellStyle name="Normal 24 2 3 3 4 2" xfId="27263"/>
    <cellStyle name="Normal 24 2 3 3 5" xfId="17441"/>
    <cellStyle name="Normal 24 2 3 3 6" xfId="19695"/>
    <cellStyle name="Normal 24 2 3 4" xfId="3327"/>
    <cellStyle name="Normal 24 2 3 4 2" xfId="7110"/>
    <cellStyle name="Normal 24 2 3 4 2 2" xfId="15169"/>
    <cellStyle name="Normal 24 2 3 4 2 2 2" xfId="32016"/>
    <cellStyle name="Normal 24 2 3 4 2 3" xfId="24449"/>
    <cellStyle name="Normal 24 2 3 4 3" xfId="11386"/>
    <cellStyle name="Normal 24 2 3 4 3 2" xfId="28235"/>
    <cellStyle name="Normal 24 2 3 4 4" xfId="20668"/>
    <cellStyle name="Normal 24 2 3 5" xfId="5226"/>
    <cellStyle name="Normal 24 2 3 5 2" xfId="13285"/>
    <cellStyle name="Normal 24 2 3 5 2 2" xfId="30132"/>
    <cellStyle name="Normal 24 2 3 5 3" xfId="22565"/>
    <cellStyle name="Normal 24 2 3 6" xfId="9387"/>
    <cellStyle name="Normal 24 2 3 6 2" xfId="26351"/>
    <cellStyle name="Normal 24 2 3 7" xfId="17438"/>
    <cellStyle name="Normal 24 2 3 8" xfId="18783"/>
    <cellStyle name="Normal 24 2 4" xfId="1511"/>
    <cellStyle name="Normal 24 2 4 2" xfId="2510"/>
    <cellStyle name="Normal 24 2 4 2 2" xfId="4472"/>
    <cellStyle name="Normal 24 2 4 2 2 2" xfId="8255"/>
    <cellStyle name="Normal 24 2 4 2 2 2 2" xfId="16314"/>
    <cellStyle name="Normal 24 2 4 2 2 2 2 2" xfId="33161"/>
    <cellStyle name="Normal 24 2 4 2 2 2 3" xfId="25594"/>
    <cellStyle name="Normal 24 2 4 2 2 3" xfId="12531"/>
    <cellStyle name="Normal 24 2 4 2 2 3 2" xfId="29380"/>
    <cellStyle name="Normal 24 2 4 2 2 4" xfId="21813"/>
    <cellStyle name="Normal 24 2 4 2 3" xfId="6371"/>
    <cellStyle name="Normal 24 2 4 2 3 2" xfId="14430"/>
    <cellStyle name="Normal 24 2 4 2 3 2 2" xfId="31277"/>
    <cellStyle name="Normal 24 2 4 2 3 3" xfId="23710"/>
    <cellStyle name="Normal 24 2 4 2 4" xfId="10597"/>
    <cellStyle name="Normal 24 2 4 2 4 2" xfId="27496"/>
    <cellStyle name="Normal 24 2 4 2 5" xfId="17443"/>
    <cellStyle name="Normal 24 2 4 2 6" xfId="19928"/>
    <cellStyle name="Normal 24 2 4 3" xfId="3560"/>
    <cellStyle name="Normal 24 2 4 3 2" xfId="7343"/>
    <cellStyle name="Normal 24 2 4 3 2 2" xfId="15402"/>
    <cellStyle name="Normal 24 2 4 3 2 2 2" xfId="32249"/>
    <cellStyle name="Normal 24 2 4 3 2 3" xfId="24682"/>
    <cellStyle name="Normal 24 2 4 3 3" xfId="11619"/>
    <cellStyle name="Normal 24 2 4 3 3 2" xfId="28468"/>
    <cellStyle name="Normal 24 2 4 3 4" xfId="20901"/>
    <cellStyle name="Normal 24 2 4 4" xfId="5459"/>
    <cellStyle name="Normal 24 2 4 4 2" xfId="13518"/>
    <cellStyle name="Normal 24 2 4 4 2 2" xfId="30365"/>
    <cellStyle name="Normal 24 2 4 4 3" xfId="22798"/>
    <cellStyle name="Normal 24 2 4 5" xfId="9644"/>
    <cellStyle name="Normal 24 2 4 5 2" xfId="26584"/>
    <cellStyle name="Normal 24 2 4 6" xfId="17442"/>
    <cellStyle name="Normal 24 2 4 7" xfId="19016"/>
    <cellStyle name="Normal 24 2 5" xfId="2040"/>
    <cellStyle name="Normal 24 2 5 2" xfId="4021"/>
    <cellStyle name="Normal 24 2 5 2 2" xfId="7804"/>
    <cellStyle name="Normal 24 2 5 2 2 2" xfId="15863"/>
    <cellStyle name="Normal 24 2 5 2 2 2 2" xfId="32710"/>
    <cellStyle name="Normal 24 2 5 2 2 3" xfId="25143"/>
    <cellStyle name="Normal 24 2 5 2 3" xfId="12080"/>
    <cellStyle name="Normal 24 2 5 2 3 2" xfId="28929"/>
    <cellStyle name="Normal 24 2 5 2 4" xfId="21362"/>
    <cellStyle name="Normal 24 2 5 3" xfId="5920"/>
    <cellStyle name="Normal 24 2 5 3 2" xfId="13979"/>
    <cellStyle name="Normal 24 2 5 3 2 2" xfId="30826"/>
    <cellStyle name="Normal 24 2 5 3 3" xfId="23259"/>
    <cellStyle name="Normal 24 2 5 4" xfId="10138"/>
    <cellStyle name="Normal 24 2 5 4 2" xfId="27045"/>
    <cellStyle name="Normal 24 2 5 5" xfId="17444"/>
    <cellStyle name="Normal 24 2 5 6" xfId="19477"/>
    <cellStyle name="Normal 24 2 6" xfId="3079"/>
    <cellStyle name="Normal 24 2 6 2" xfId="6892"/>
    <cellStyle name="Normal 24 2 6 2 2" xfId="14951"/>
    <cellStyle name="Normal 24 2 6 2 2 2" xfId="31798"/>
    <cellStyle name="Normal 24 2 6 2 3" xfId="24231"/>
    <cellStyle name="Normal 24 2 6 3" xfId="11142"/>
    <cellStyle name="Normal 24 2 6 3 2" xfId="28017"/>
    <cellStyle name="Normal 24 2 6 4" xfId="20450"/>
    <cellStyle name="Normal 24 2 7" xfId="5008"/>
    <cellStyle name="Normal 24 2 7 2" xfId="13067"/>
    <cellStyle name="Normal 24 2 7 2 2" xfId="29914"/>
    <cellStyle name="Normal 24 2 7 3" xfId="22347"/>
    <cellStyle name="Normal 24 2 8" xfId="9025"/>
    <cellStyle name="Normal 24 2 8 2" xfId="26133"/>
    <cellStyle name="Normal 24 2 9" xfId="17429"/>
    <cellStyle name="Normal 24 3" xfId="945"/>
    <cellStyle name="Normal 24 3 2" xfId="3125"/>
    <cellStyle name="Normal 24 3 3" xfId="17445"/>
    <cellStyle name="Normal 24 3 4" xfId="34087"/>
    <cellStyle name="Normal 24 4" xfId="1028"/>
    <cellStyle name="Normal 24 4 2" xfId="1289"/>
    <cellStyle name="Normal 24 4 2 2" xfId="1785"/>
    <cellStyle name="Normal 24 4 2 2 2" xfId="2784"/>
    <cellStyle name="Normal 24 4 2 2 2 2" xfId="4746"/>
    <cellStyle name="Normal 24 4 2 2 2 2 2" xfId="8529"/>
    <cellStyle name="Normal 24 4 2 2 2 2 2 2" xfId="16588"/>
    <cellStyle name="Normal 24 4 2 2 2 2 2 2 2" xfId="33435"/>
    <cellStyle name="Normal 24 4 2 2 2 2 2 3" xfId="25868"/>
    <cellStyle name="Normal 24 4 2 2 2 2 3" xfId="12805"/>
    <cellStyle name="Normal 24 4 2 2 2 2 3 2" xfId="29654"/>
    <cellStyle name="Normal 24 4 2 2 2 2 4" xfId="22087"/>
    <cellStyle name="Normal 24 4 2 2 2 3" xfId="6645"/>
    <cellStyle name="Normal 24 4 2 2 2 3 2" xfId="14704"/>
    <cellStyle name="Normal 24 4 2 2 2 3 2 2" xfId="31551"/>
    <cellStyle name="Normal 24 4 2 2 2 3 3" xfId="23984"/>
    <cellStyle name="Normal 24 4 2 2 2 4" xfId="10871"/>
    <cellStyle name="Normal 24 4 2 2 2 4 2" xfId="27770"/>
    <cellStyle name="Normal 24 4 2 2 2 5" xfId="17449"/>
    <cellStyle name="Normal 24 4 2 2 2 6" xfId="20202"/>
    <cellStyle name="Normal 24 4 2 2 3" xfId="3834"/>
    <cellStyle name="Normal 24 4 2 2 3 2" xfId="7617"/>
    <cellStyle name="Normal 24 4 2 2 3 2 2" xfId="15676"/>
    <cellStyle name="Normal 24 4 2 2 3 2 2 2" xfId="32523"/>
    <cellStyle name="Normal 24 4 2 2 3 2 3" xfId="24956"/>
    <cellStyle name="Normal 24 4 2 2 3 3" xfId="11893"/>
    <cellStyle name="Normal 24 4 2 2 3 3 2" xfId="28742"/>
    <cellStyle name="Normal 24 4 2 2 3 4" xfId="21175"/>
    <cellStyle name="Normal 24 4 2 2 4" xfId="5733"/>
    <cellStyle name="Normal 24 4 2 2 4 2" xfId="13792"/>
    <cellStyle name="Normal 24 4 2 2 4 2 2" xfId="30639"/>
    <cellStyle name="Normal 24 4 2 2 4 3" xfId="23072"/>
    <cellStyle name="Normal 24 4 2 2 5" xfId="9918"/>
    <cellStyle name="Normal 24 4 2 2 5 2" xfId="26858"/>
    <cellStyle name="Normal 24 4 2 2 6" xfId="17448"/>
    <cellStyle name="Normal 24 4 2 2 7" xfId="19290"/>
    <cellStyle name="Normal 24 4 2 3" xfId="2331"/>
    <cellStyle name="Normal 24 4 2 3 2" xfId="4295"/>
    <cellStyle name="Normal 24 4 2 3 2 2" xfId="8078"/>
    <cellStyle name="Normal 24 4 2 3 2 2 2" xfId="16137"/>
    <cellStyle name="Normal 24 4 2 3 2 2 2 2" xfId="32984"/>
    <cellStyle name="Normal 24 4 2 3 2 2 3" xfId="25417"/>
    <cellStyle name="Normal 24 4 2 3 2 3" xfId="12354"/>
    <cellStyle name="Normal 24 4 2 3 2 3 2" xfId="29203"/>
    <cellStyle name="Normal 24 4 2 3 2 4" xfId="21636"/>
    <cellStyle name="Normal 24 4 2 3 3" xfId="6194"/>
    <cellStyle name="Normal 24 4 2 3 3 2" xfId="14253"/>
    <cellStyle name="Normal 24 4 2 3 3 2 2" xfId="31100"/>
    <cellStyle name="Normal 24 4 2 3 3 3" xfId="23533"/>
    <cellStyle name="Normal 24 4 2 3 4" xfId="10419"/>
    <cellStyle name="Normal 24 4 2 3 4 2" xfId="27319"/>
    <cellStyle name="Normal 24 4 2 3 5" xfId="17450"/>
    <cellStyle name="Normal 24 4 2 3 6" xfId="19751"/>
    <cellStyle name="Normal 24 4 2 4" xfId="3383"/>
    <cellStyle name="Normal 24 4 2 4 2" xfId="7166"/>
    <cellStyle name="Normal 24 4 2 4 2 2" xfId="15225"/>
    <cellStyle name="Normal 24 4 2 4 2 2 2" xfId="32072"/>
    <cellStyle name="Normal 24 4 2 4 2 3" xfId="24505"/>
    <cellStyle name="Normal 24 4 2 4 3" xfId="11442"/>
    <cellStyle name="Normal 24 4 2 4 3 2" xfId="28291"/>
    <cellStyle name="Normal 24 4 2 4 4" xfId="20724"/>
    <cellStyle name="Normal 24 4 2 5" xfId="5282"/>
    <cellStyle name="Normal 24 4 2 5 2" xfId="13341"/>
    <cellStyle name="Normal 24 4 2 5 2 2" xfId="30188"/>
    <cellStyle name="Normal 24 4 2 5 3" xfId="22621"/>
    <cellStyle name="Normal 24 4 2 6" xfId="9443"/>
    <cellStyle name="Normal 24 4 2 6 2" xfId="26407"/>
    <cellStyle name="Normal 24 4 2 7" xfId="17447"/>
    <cellStyle name="Normal 24 4 2 8" xfId="18839"/>
    <cellStyle name="Normal 24 4 3" xfId="1567"/>
    <cellStyle name="Normal 24 4 3 2" xfId="2566"/>
    <cellStyle name="Normal 24 4 3 2 2" xfId="4528"/>
    <cellStyle name="Normal 24 4 3 2 2 2" xfId="8311"/>
    <cellStyle name="Normal 24 4 3 2 2 2 2" xfId="16370"/>
    <cellStyle name="Normal 24 4 3 2 2 2 2 2" xfId="33217"/>
    <cellStyle name="Normal 24 4 3 2 2 2 3" xfId="25650"/>
    <cellStyle name="Normal 24 4 3 2 2 3" xfId="12587"/>
    <cellStyle name="Normal 24 4 3 2 2 3 2" xfId="29436"/>
    <cellStyle name="Normal 24 4 3 2 2 4" xfId="21869"/>
    <cellStyle name="Normal 24 4 3 2 3" xfId="6427"/>
    <cellStyle name="Normal 24 4 3 2 3 2" xfId="14486"/>
    <cellStyle name="Normal 24 4 3 2 3 2 2" xfId="31333"/>
    <cellStyle name="Normal 24 4 3 2 3 3" xfId="23766"/>
    <cellStyle name="Normal 24 4 3 2 4" xfId="10653"/>
    <cellStyle name="Normal 24 4 3 2 4 2" xfId="27552"/>
    <cellStyle name="Normal 24 4 3 2 5" xfId="17452"/>
    <cellStyle name="Normal 24 4 3 2 6" xfId="19984"/>
    <cellStyle name="Normal 24 4 3 3" xfId="3616"/>
    <cellStyle name="Normal 24 4 3 3 2" xfId="7399"/>
    <cellStyle name="Normal 24 4 3 3 2 2" xfId="15458"/>
    <cellStyle name="Normal 24 4 3 3 2 2 2" xfId="32305"/>
    <cellStyle name="Normal 24 4 3 3 2 3" xfId="24738"/>
    <cellStyle name="Normal 24 4 3 3 3" xfId="11675"/>
    <cellStyle name="Normal 24 4 3 3 3 2" xfId="28524"/>
    <cellStyle name="Normal 24 4 3 3 4" xfId="20957"/>
    <cellStyle name="Normal 24 4 3 4" xfId="5515"/>
    <cellStyle name="Normal 24 4 3 4 2" xfId="13574"/>
    <cellStyle name="Normal 24 4 3 4 2 2" xfId="30421"/>
    <cellStyle name="Normal 24 4 3 4 3" xfId="22854"/>
    <cellStyle name="Normal 24 4 3 5" xfId="9700"/>
    <cellStyle name="Normal 24 4 3 5 2" xfId="26640"/>
    <cellStyle name="Normal 24 4 3 6" xfId="17451"/>
    <cellStyle name="Normal 24 4 3 7" xfId="19072"/>
    <cellStyle name="Normal 24 4 4" xfId="2113"/>
    <cellStyle name="Normal 24 4 4 2" xfId="4077"/>
    <cellStyle name="Normal 24 4 4 2 2" xfId="7860"/>
    <cellStyle name="Normal 24 4 4 2 2 2" xfId="15919"/>
    <cellStyle name="Normal 24 4 4 2 2 2 2" xfId="32766"/>
    <cellStyle name="Normal 24 4 4 2 2 3" xfId="25199"/>
    <cellStyle name="Normal 24 4 4 2 3" xfId="12136"/>
    <cellStyle name="Normal 24 4 4 2 3 2" xfId="28985"/>
    <cellStyle name="Normal 24 4 4 2 4" xfId="21418"/>
    <cellStyle name="Normal 24 4 4 3" xfId="5976"/>
    <cellStyle name="Normal 24 4 4 3 2" xfId="14035"/>
    <cellStyle name="Normal 24 4 4 3 2 2" xfId="30882"/>
    <cellStyle name="Normal 24 4 4 3 3" xfId="23315"/>
    <cellStyle name="Normal 24 4 4 4" xfId="10201"/>
    <cellStyle name="Normal 24 4 4 4 2" xfId="27101"/>
    <cellStyle name="Normal 24 4 4 5" xfId="17453"/>
    <cellStyle name="Normal 24 4 4 6" xfId="19533"/>
    <cellStyle name="Normal 24 4 5" xfId="3165"/>
    <cellStyle name="Normal 24 4 5 2" xfId="6948"/>
    <cellStyle name="Normal 24 4 5 2 2" xfId="15007"/>
    <cellStyle name="Normal 24 4 5 2 2 2" xfId="31854"/>
    <cellStyle name="Normal 24 4 5 2 3" xfId="24287"/>
    <cellStyle name="Normal 24 4 5 3" xfId="11224"/>
    <cellStyle name="Normal 24 4 5 3 2" xfId="28073"/>
    <cellStyle name="Normal 24 4 5 4" xfId="20506"/>
    <cellStyle name="Normal 24 4 6" xfId="5064"/>
    <cellStyle name="Normal 24 4 6 2" xfId="13123"/>
    <cellStyle name="Normal 24 4 6 2 2" xfId="29970"/>
    <cellStyle name="Normal 24 4 6 3" xfId="22403"/>
    <cellStyle name="Normal 24 4 7" xfId="9208"/>
    <cellStyle name="Normal 24 4 7 2" xfId="26189"/>
    <cellStyle name="Normal 24 4 8" xfId="17446"/>
    <cellStyle name="Normal 24 4 9" xfId="18621"/>
    <cellStyle name="Normal 24 5" xfId="1197"/>
    <cellStyle name="Normal 24 5 2" xfId="1693"/>
    <cellStyle name="Normal 24 5 2 2" xfId="2692"/>
    <cellStyle name="Normal 24 5 2 2 2" xfId="4654"/>
    <cellStyle name="Normal 24 5 2 2 2 2" xfId="8437"/>
    <cellStyle name="Normal 24 5 2 2 2 2 2" xfId="16496"/>
    <cellStyle name="Normal 24 5 2 2 2 2 2 2" xfId="33343"/>
    <cellStyle name="Normal 24 5 2 2 2 2 3" xfId="25776"/>
    <cellStyle name="Normal 24 5 2 2 2 3" xfId="12713"/>
    <cellStyle name="Normal 24 5 2 2 2 3 2" xfId="29562"/>
    <cellStyle name="Normal 24 5 2 2 2 4" xfId="21995"/>
    <cellStyle name="Normal 24 5 2 2 3" xfId="6553"/>
    <cellStyle name="Normal 24 5 2 2 3 2" xfId="14612"/>
    <cellStyle name="Normal 24 5 2 2 3 2 2" xfId="31459"/>
    <cellStyle name="Normal 24 5 2 2 3 3" xfId="23892"/>
    <cellStyle name="Normal 24 5 2 2 4" xfId="10779"/>
    <cellStyle name="Normal 24 5 2 2 4 2" xfId="27678"/>
    <cellStyle name="Normal 24 5 2 2 5" xfId="17456"/>
    <cellStyle name="Normal 24 5 2 2 6" xfId="20110"/>
    <cellStyle name="Normal 24 5 2 3" xfId="3742"/>
    <cellStyle name="Normal 24 5 2 3 2" xfId="7525"/>
    <cellStyle name="Normal 24 5 2 3 2 2" xfId="15584"/>
    <cellStyle name="Normal 24 5 2 3 2 2 2" xfId="32431"/>
    <cellStyle name="Normal 24 5 2 3 2 3" xfId="24864"/>
    <cellStyle name="Normal 24 5 2 3 3" xfId="11801"/>
    <cellStyle name="Normal 24 5 2 3 3 2" xfId="28650"/>
    <cellStyle name="Normal 24 5 2 3 4" xfId="21083"/>
    <cellStyle name="Normal 24 5 2 4" xfId="5641"/>
    <cellStyle name="Normal 24 5 2 4 2" xfId="13700"/>
    <cellStyle name="Normal 24 5 2 4 2 2" xfId="30547"/>
    <cellStyle name="Normal 24 5 2 4 3" xfId="22980"/>
    <cellStyle name="Normal 24 5 2 5" xfId="9826"/>
    <cellStyle name="Normal 24 5 2 5 2" xfId="26766"/>
    <cellStyle name="Normal 24 5 2 6" xfId="17455"/>
    <cellStyle name="Normal 24 5 2 7" xfId="19198"/>
    <cellStyle name="Normal 24 5 3" xfId="2239"/>
    <cellStyle name="Normal 24 5 3 2" xfId="4203"/>
    <cellStyle name="Normal 24 5 3 2 2" xfId="7986"/>
    <cellStyle name="Normal 24 5 3 2 2 2" xfId="16045"/>
    <cellStyle name="Normal 24 5 3 2 2 2 2" xfId="32892"/>
    <cellStyle name="Normal 24 5 3 2 2 3" xfId="25325"/>
    <cellStyle name="Normal 24 5 3 2 3" xfId="12262"/>
    <cellStyle name="Normal 24 5 3 2 3 2" xfId="29111"/>
    <cellStyle name="Normal 24 5 3 2 4" xfId="21544"/>
    <cellStyle name="Normal 24 5 3 3" xfId="6102"/>
    <cellStyle name="Normal 24 5 3 3 2" xfId="14161"/>
    <cellStyle name="Normal 24 5 3 3 2 2" xfId="31008"/>
    <cellStyle name="Normal 24 5 3 3 3" xfId="23441"/>
    <cellStyle name="Normal 24 5 3 4" xfId="10327"/>
    <cellStyle name="Normal 24 5 3 4 2" xfId="27227"/>
    <cellStyle name="Normal 24 5 3 5" xfId="17457"/>
    <cellStyle name="Normal 24 5 3 6" xfId="19659"/>
    <cellStyle name="Normal 24 5 4" xfId="3291"/>
    <cellStyle name="Normal 24 5 4 2" xfId="7074"/>
    <cellStyle name="Normal 24 5 4 2 2" xfId="15133"/>
    <cellStyle name="Normal 24 5 4 2 2 2" xfId="31980"/>
    <cellStyle name="Normal 24 5 4 2 3" xfId="24413"/>
    <cellStyle name="Normal 24 5 4 3" xfId="11350"/>
    <cellStyle name="Normal 24 5 4 3 2" xfId="28199"/>
    <cellStyle name="Normal 24 5 4 4" xfId="20632"/>
    <cellStyle name="Normal 24 5 5" xfId="5190"/>
    <cellStyle name="Normal 24 5 5 2" xfId="13249"/>
    <cellStyle name="Normal 24 5 5 2 2" xfId="30096"/>
    <cellStyle name="Normal 24 5 5 3" xfId="22529"/>
    <cellStyle name="Normal 24 5 6" xfId="9351"/>
    <cellStyle name="Normal 24 5 6 2" xfId="26315"/>
    <cellStyle name="Normal 24 5 7" xfId="17454"/>
    <cellStyle name="Normal 24 5 8" xfId="18747"/>
    <cellStyle name="Normal 24 6" xfId="1475"/>
    <cellStyle name="Normal 24 6 2" xfId="2474"/>
    <cellStyle name="Normal 24 6 2 2" xfId="4436"/>
    <cellStyle name="Normal 24 6 2 2 2" xfId="8219"/>
    <cellStyle name="Normal 24 6 2 2 2 2" xfId="16278"/>
    <cellStyle name="Normal 24 6 2 2 2 2 2" xfId="33125"/>
    <cellStyle name="Normal 24 6 2 2 2 3" xfId="25558"/>
    <cellStyle name="Normal 24 6 2 2 3" xfId="12495"/>
    <cellStyle name="Normal 24 6 2 2 3 2" xfId="29344"/>
    <cellStyle name="Normal 24 6 2 2 4" xfId="21777"/>
    <cellStyle name="Normal 24 6 2 3" xfId="6335"/>
    <cellStyle name="Normal 24 6 2 3 2" xfId="14394"/>
    <cellStyle name="Normal 24 6 2 3 2 2" xfId="31241"/>
    <cellStyle name="Normal 24 6 2 3 3" xfId="23674"/>
    <cellStyle name="Normal 24 6 2 4" xfId="10561"/>
    <cellStyle name="Normal 24 6 2 4 2" xfId="27460"/>
    <cellStyle name="Normal 24 6 2 5" xfId="17459"/>
    <cellStyle name="Normal 24 6 2 6" xfId="19892"/>
    <cellStyle name="Normal 24 6 3" xfId="3524"/>
    <cellStyle name="Normal 24 6 3 2" xfId="7307"/>
    <cellStyle name="Normal 24 6 3 2 2" xfId="15366"/>
    <cellStyle name="Normal 24 6 3 2 2 2" xfId="32213"/>
    <cellStyle name="Normal 24 6 3 2 3" xfId="24646"/>
    <cellStyle name="Normal 24 6 3 3" xfId="11583"/>
    <cellStyle name="Normal 24 6 3 3 2" xfId="28432"/>
    <cellStyle name="Normal 24 6 3 4" xfId="20865"/>
    <cellStyle name="Normal 24 6 4" xfId="5423"/>
    <cellStyle name="Normal 24 6 4 2" xfId="13482"/>
    <cellStyle name="Normal 24 6 4 2 2" xfId="30329"/>
    <cellStyle name="Normal 24 6 4 3" xfId="22762"/>
    <cellStyle name="Normal 24 6 5" xfId="9608"/>
    <cellStyle name="Normal 24 6 5 2" xfId="26548"/>
    <cellStyle name="Normal 24 6 6" xfId="17458"/>
    <cellStyle name="Normal 24 6 7" xfId="18980"/>
    <cellStyle name="Normal 24 7" xfId="1998"/>
    <cellStyle name="Normal 24 7 2" xfId="3985"/>
    <cellStyle name="Normal 24 7 2 2" xfId="7768"/>
    <cellStyle name="Normal 24 7 2 2 2" xfId="15827"/>
    <cellStyle name="Normal 24 7 2 2 2 2" xfId="32674"/>
    <cellStyle name="Normal 24 7 2 2 3" xfId="25107"/>
    <cellStyle name="Normal 24 7 2 3" xfId="12044"/>
    <cellStyle name="Normal 24 7 2 3 2" xfId="28893"/>
    <cellStyle name="Normal 24 7 2 4" xfId="21326"/>
    <cellStyle name="Normal 24 7 3" xfId="5884"/>
    <cellStyle name="Normal 24 7 3 2" xfId="13943"/>
    <cellStyle name="Normal 24 7 3 2 2" xfId="30790"/>
    <cellStyle name="Normal 24 7 3 3" xfId="23223"/>
    <cellStyle name="Normal 24 7 4" xfId="10097"/>
    <cellStyle name="Normal 24 7 4 2" xfId="27009"/>
    <cellStyle name="Normal 24 7 5" xfId="17460"/>
    <cellStyle name="Normal 24 7 6" xfId="19441"/>
    <cellStyle name="Normal 24 8" xfId="3043"/>
    <cellStyle name="Normal 24 8 2" xfId="6856"/>
    <cellStyle name="Normal 24 8 2 2" xfId="14915"/>
    <cellStyle name="Normal 24 8 2 2 2" xfId="31762"/>
    <cellStyle name="Normal 24 8 2 3" xfId="24195"/>
    <cellStyle name="Normal 24 8 3" xfId="11106"/>
    <cellStyle name="Normal 24 8 3 2" xfId="27981"/>
    <cellStyle name="Normal 24 8 4" xfId="20414"/>
    <cellStyle name="Normal 24 9" xfId="4972"/>
    <cellStyle name="Normal 24 9 2" xfId="13031"/>
    <cellStyle name="Normal 24 9 2 2" xfId="29878"/>
    <cellStyle name="Normal 24 9 3" xfId="22311"/>
    <cellStyle name="Normal 240" xfId="18459"/>
    <cellStyle name="Normal 240 2" xfId="33648"/>
    <cellStyle name="Normal 241" xfId="18460"/>
    <cellStyle name="Normal 241 2" xfId="33649"/>
    <cellStyle name="Normal 242" xfId="18461"/>
    <cellStyle name="Normal 242 2" xfId="33650"/>
    <cellStyle name="Normal 243" xfId="18462"/>
    <cellStyle name="Normal 243 2" xfId="33651"/>
    <cellStyle name="Normal 244" xfId="18463"/>
    <cellStyle name="Normal 244 2" xfId="33652"/>
    <cellStyle name="Normal 245" xfId="18464"/>
    <cellStyle name="Normal 245 2" xfId="33653"/>
    <cellStyle name="Normal 246" xfId="18465"/>
    <cellStyle name="Normal 246 2" xfId="33654"/>
    <cellStyle name="Normal 247" xfId="18466"/>
    <cellStyle name="Normal 247 2" xfId="33655"/>
    <cellStyle name="Normal 248" xfId="18467"/>
    <cellStyle name="Normal 248 2" xfId="33656"/>
    <cellStyle name="Normal 249" xfId="18468"/>
    <cellStyle name="Normal 249 2" xfId="33657"/>
    <cellStyle name="Normal 25" xfId="625"/>
    <cellStyle name="Normal 25 10" xfId="8968"/>
    <cellStyle name="Normal 25 10 2" xfId="26110"/>
    <cellStyle name="Normal 25 11" xfId="17461"/>
    <cellStyle name="Normal 25 12" xfId="18541"/>
    <cellStyle name="Normal 25 13" xfId="34088"/>
    <cellStyle name="Normal 25 2" xfId="743"/>
    <cellStyle name="Normal 25 2 10" xfId="18577"/>
    <cellStyle name="Normal 25 2 11" xfId="34089"/>
    <cellStyle name="Normal 25 2 2" xfId="1077"/>
    <cellStyle name="Normal 25 2 2 2" xfId="1338"/>
    <cellStyle name="Normal 25 2 2 2 2" xfId="1834"/>
    <cellStyle name="Normal 25 2 2 2 2 2" xfId="2833"/>
    <cellStyle name="Normal 25 2 2 2 2 2 2" xfId="4795"/>
    <cellStyle name="Normal 25 2 2 2 2 2 2 2" xfId="8578"/>
    <cellStyle name="Normal 25 2 2 2 2 2 2 2 2" xfId="16637"/>
    <cellStyle name="Normal 25 2 2 2 2 2 2 2 2 2" xfId="33484"/>
    <cellStyle name="Normal 25 2 2 2 2 2 2 2 3" xfId="25917"/>
    <cellStyle name="Normal 25 2 2 2 2 2 2 3" xfId="12854"/>
    <cellStyle name="Normal 25 2 2 2 2 2 2 3 2" xfId="29703"/>
    <cellStyle name="Normal 25 2 2 2 2 2 2 4" xfId="22136"/>
    <cellStyle name="Normal 25 2 2 2 2 2 3" xfId="6694"/>
    <cellStyle name="Normal 25 2 2 2 2 2 3 2" xfId="14753"/>
    <cellStyle name="Normal 25 2 2 2 2 2 3 2 2" xfId="31600"/>
    <cellStyle name="Normal 25 2 2 2 2 2 3 3" xfId="24033"/>
    <cellStyle name="Normal 25 2 2 2 2 2 4" xfId="10920"/>
    <cellStyle name="Normal 25 2 2 2 2 2 4 2" xfId="27819"/>
    <cellStyle name="Normal 25 2 2 2 2 2 5" xfId="17466"/>
    <cellStyle name="Normal 25 2 2 2 2 2 6" xfId="20251"/>
    <cellStyle name="Normal 25 2 2 2 2 3" xfId="3883"/>
    <cellStyle name="Normal 25 2 2 2 2 3 2" xfId="7666"/>
    <cellStyle name="Normal 25 2 2 2 2 3 2 2" xfId="15725"/>
    <cellStyle name="Normal 25 2 2 2 2 3 2 2 2" xfId="32572"/>
    <cellStyle name="Normal 25 2 2 2 2 3 2 3" xfId="25005"/>
    <cellStyle name="Normal 25 2 2 2 2 3 3" xfId="11942"/>
    <cellStyle name="Normal 25 2 2 2 2 3 3 2" xfId="28791"/>
    <cellStyle name="Normal 25 2 2 2 2 3 4" xfId="21224"/>
    <cellStyle name="Normal 25 2 2 2 2 4" xfId="5782"/>
    <cellStyle name="Normal 25 2 2 2 2 4 2" xfId="13841"/>
    <cellStyle name="Normal 25 2 2 2 2 4 2 2" xfId="30688"/>
    <cellStyle name="Normal 25 2 2 2 2 4 3" xfId="23121"/>
    <cellStyle name="Normal 25 2 2 2 2 5" xfId="9967"/>
    <cellStyle name="Normal 25 2 2 2 2 5 2" xfId="26907"/>
    <cellStyle name="Normal 25 2 2 2 2 6" xfId="17465"/>
    <cellStyle name="Normal 25 2 2 2 2 7" xfId="19339"/>
    <cellStyle name="Normal 25 2 2 2 3" xfId="2380"/>
    <cellStyle name="Normal 25 2 2 2 3 2" xfId="4344"/>
    <cellStyle name="Normal 25 2 2 2 3 2 2" xfId="8127"/>
    <cellStyle name="Normal 25 2 2 2 3 2 2 2" xfId="16186"/>
    <cellStyle name="Normal 25 2 2 2 3 2 2 2 2" xfId="33033"/>
    <cellStyle name="Normal 25 2 2 2 3 2 2 3" xfId="25466"/>
    <cellStyle name="Normal 25 2 2 2 3 2 3" xfId="12403"/>
    <cellStyle name="Normal 25 2 2 2 3 2 3 2" xfId="29252"/>
    <cellStyle name="Normal 25 2 2 2 3 2 4" xfId="21685"/>
    <cellStyle name="Normal 25 2 2 2 3 3" xfId="6243"/>
    <cellStyle name="Normal 25 2 2 2 3 3 2" xfId="14302"/>
    <cellStyle name="Normal 25 2 2 2 3 3 2 2" xfId="31149"/>
    <cellStyle name="Normal 25 2 2 2 3 3 3" xfId="23582"/>
    <cellStyle name="Normal 25 2 2 2 3 4" xfId="10468"/>
    <cellStyle name="Normal 25 2 2 2 3 4 2" xfId="27368"/>
    <cellStyle name="Normal 25 2 2 2 3 5" xfId="17467"/>
    <cellStyle name="Normal 25 2 2 2 3 6" xfId="19800"/>
    <cellStyle name="Normal 25 2 2 2 4" xfId="3432"/>
    <cellStyle name="Normal 25 2 2 2 4 2" xfId="7215"/>
    <cellStyle name="Normal 25 2 2 2 4 2 2" xfId="15274"/>
    <cellStyle name="Normal 25 2 2 2 4 2 2 2" xfId="32121"/>
    <cellStyle name="Normal 25 2 2 2 4 2 3" xfId="24554"/>
    <cellStyle name="Normal 25 2 2 2 4 3" xfId="11491"/>
    <cellStyle name="Normal 25 2 2 2 4 3 2" xfId="28340"/>
    <cellStyle name="Normal 25 2 2 2 4 4" xfId="20773"/>
    <cellStyle name="Normal 25 2 2 2 5" xfId="5331"/>
    <cellStyle name="Normal 25 2 2 2 5 2" xfId="13390"/>
    <cellStyle name="Normal 25 2 2 2 5 2 2" xfId="30237"/>
    <cellStyle name="Normal 25 2 2 2 5 3" xfId="22670"/>
    <cellStyle name="Normal 25 2 2 2 6" xfId="9492"/>
    <cellStyle name="Normal 25 2 2 2 6 2" xfId="26456"/>
    <cellStyle name="Normal 25 2 2 2 7" xfId="17464"/>
    <cellStyle name="Normal 25 2 2 2 8" xfId="18888"/>
    <cellStyle name="Normal 25 2 2 3" xfId="1616"/>
    <cellStyle name="Normal 25 2 2 3 2" xfId="2615"/>
    <cellStyle name="Normal 25 2 2 3 2 2" xfId="4577"/>
    <cellStyle name="Normal 25 2 2 3 2 2 2" xfId="8360"/>
    <cellStyle name="Normal 25 2 2 3 2 2 2 2" xfId="16419"/>
    <cellStyle name="Normal 25 2 2 3 2 2 2 2 2" xfId="33266"/>
    <cellStyle name="Normal 25 2 2 3 2 2 2 3" xfId="25699"/>
    <cellStyle name="Normal 25 2 2 3 2 2 3" xfId="12636"/>
    <cellStyle name="Normal 25 2 2 3 2 2 3 2" xfId="29485"/>
    <cellStyle name="Normal 25 2 2 3 2 2 4" xfId="21918"/>
    <cellStyle name="Normal 25 2 2 3 2 3" xfId="6476"/>
    <cellStyle name="Normal 25 2 2 3 2 3 2" xfId="14535"/>
    <cellStyle name="Normal 25 2 2 3 2 3 2 2" xfId="31382"/>
    <cellStyle name="Normal 25 2 2 3 2 3 3" xfId="23815"/>
    <cellStyle name="Normal 25 2 2 3 2 4" xfId="10702"/>
    <cellStyle name="Normal 25 2 2 3 2 4 2" xfId="27601"/>
    <cellStyle name="Normal 25 2 2 3 2 5" xfId="17469"/>
    <cellStyle name="Normal 25 2 2 3 2 6" xfId="20033"/>
    <cellStyle name="Normal 25 2 2 3 3" xfId="3665"/>
    <cellStyle name="Normal 25 2 2 3 3 2" xfId="7448"/>
    <cellStyle name="Normal 25 2 2 3 3 2 2" xfId="15507"/>
    <cellStyle name="Normal 25 2 2 3 3 2 2 2" xfId="32354"/>
    <cellStyle name="Normal 25 2 2 3 3 2 3" xfId="24787"/>
    <cellStyle name="Normal 25 2 2 3 3 3" xfId="11724"/>
    <cellStyle name="Normal 25 2 2 3 3 3 2" xfId="28573"/>
    <cellStyle name="Normal 25 2 2 3 3 4" xfId="21006"/>
    <cellStyle name="Normal 25 2 2 3 4" xfId="5564"/>
    <cellStyle name="Normal 25 2 2 3 4 2" xfId="13623"/>
    <cellStyle name="Normal 25 2 2 3 4 2 2" xfId="30470"/>
    <cellStyle name="Normal 25 2 2 3 4 3" xfId="22903"/>
    <cellStyle name="Normal 25 2 2 3 5" xfId="9749"/>
    <cellStyle name="Normal 25 2 2 3 5 2" xfId="26689"/>
    <cellStyle name="Normal 25 2 2 3 6" xfId="17468"/>
    <cellStyle name="Normal 25 2 2 3 7" xfId="19121"/>
    <cellStyle name="Normal 25 2 2 4" xfId="2162"/>
    <cellStyle name="Normal 25 2 2 4 2" xfId="4126"/>
    <cellStyle name="Normal 25 2 2 4 2 2" xfId="7909"/>
    <cellStyle name="Normal 25 2 2 4 2 2 2" xfId="15968"/>
    <cellStyle name="Normal 25 2 2 4 2 2 2 2" xfId="32815"/>
    <cellStyle name="Normal 25 2 2 4 2 2 3" xfId="25248"/>
    <cellStyle name="Normal 25 2 2 4 2 3" xfId="12185"/>
    <cellStyle name="Normal 25 2 2 4 2 3 2" xfId="29034"/>
    <cellStyle name="Normal 25 2 2 4 2 4" xfId="21467"/>
    <cellStyle name="Normal 25 2 2 4 3" xfId="6025"/>
    <cellStyle name="Normal 25 2 2 4 3 2" xfId="14084"/>
    <cellStyle name="Normal 25 2 2 4 3 2 2" xfId="30931"/>
    <cellStyle name="Normal 25 2 2 4 3 3" xfId="23364"/>
    <cellStyle name="Normal 25 2 2 4 4" xfId="10250"/>
    <cellStyle name="Normal 25 2 2 4 4 2" xfId="27150"/>
    <cellStyle name="Normal 25 2 2 4 5" xfId="17470"/>
    <cellStyle name="Normal 25 2 2 4 6" xfId="19582"/>
    <cellStyle name="Normal 25 2 2 5" xfId="3214"/>
    <cellStyle name="Normal 25 2 2 5 2" xfId="6997"/>
    <cellStyle name="Normal 25 2 2 5 2 2" xfId="15056"/>
    <cellStyle name="Normal 25 2 2 5 2 2 2" xfId="31903"/>
    <cellStyle name="Normal 25 2 2 5 2 3" xfId="24336"/>
    <cellStyle name="Normal 25 2 2 5 3" xfId="11273"/>
    <cellStyle name="Normal 25 2 2 5 3 2" xfId="28122"/>
    <cellStyle name="Normal 25 2 2 5 4" xfId="20555"/>
    <cellStyle name="Normal 25 2 2 6" xfId="5113"/>
    <cellStyle name="Normal 25 2 2 6 2" xfId="13172"/>
    <cellStyle name="Normal 25 2 2 6 2 2" xfId="30019"/>
    <cellStyle name="Normal 25 2 2 6 3" xfId="22452"/>
    <cellStyle name="Normal 25 2 2 7" xfId="9257"/>
    <cellStyle name="Normal 25 2 2 7 2" xfId="26238"/>
    <cellStyle name="Normal 25 2 2 8" xfId="17463"/>
    <cellStyle name="Normal 25 2 2 9" xfId="18670"/>
    <cellStyle name="Normal 25 2 3" xfId="1246"/>
    <cellStyle name="Normal 25 2 3 2" xfId="1742"/>
    <cellStyle name="Normal 25 2 3 2 2" xfId="2741"/>
    <cellStyle name="Normal 25 2 3 2 2 2" xfId="4703"/>
    <cellStyle name="Normal 25 2 3 2 2 2 2" xfId="8486"/>
    <cellStyle name="Normal 25 2 3 2 2 2 2 2" xfId="16545"/>
    <cellStyle name="Normal 25 2 3 2 2 2 2 2 2" xfId="33392"/>
    <cellStyle name="Normal 25 2 3 2 2 2 2 3" xfId="25825"/>
    <cellStyle name="Normal 25 2 3 2 2 2 3" xfId="12762"/>
    <cellStyle name="Normal 25 2 3 2 2 2 3 2" xfId="29611"/>
    <cellStyle name="Normal 25 2 3 2 2 2 4" xfId="22044"/>
    <cellStyle name="Normal 25 2 3 2 2 3" xfId="6602"/>
    <cellStyle name="Normal 25 2 3 2 2 3 2" xfId="14661"/>
    <cellStyle name="Normal 25 2 3 2 2 3 2 2" xfId="31508"/>
    <cellStyle name="Normal 25 2 3 2 2 3 3" xfId="23941"/>
    <cellStyle name="Normal 25 2 3 2 2 4" xfId="10828"/>
    <cellStyle name="Normal 25 2 3 2 2 4 2" xfId="27727"/>
    <cellStyle name="Normal 25 2 3 2 2 5" xfId="17473"/>
    <cellStyle name="Normal 25 2 3 2 2 6" xfId="20159"/>
    <cellStyle name="Normal 25 2 3 2 3" xfId="3791"/>
    <cellStyle name="Normal 25 2 3 2 3 2" xfId="7574"/>
    <cellStyle name="Normal 25 2 3 2 3 2 2" xfId="15633"/>
    <cellStyle name="Normal 25 2 3 2 3 2 2 2" xfId="32480"/>
    <cellStyle name="Normal 25 2 3 2 3 2 3" xfId="24913"/>
    <cellStyle name="Normal 25 2 3 2 3 3" xfId="11850"/>
    <cellStyle name="Normal 25 2 3 2 3 3 2" xfId="28699"/>
    <cellStyle name="Normal 25 2 3 2 3 4" xfId="21132"/>
    <cellStyle name="Normal 25 2 3 2 4" xfId="5690"/>
    <cellStyle name="Normal 25 2 3 2 4 2" xfId="13749"/>
    <cellStyle name="Normal 25 2 3 2 4 2 2" xfId="30596"/>
    <cellStyle name="Normal 25 2 3 2 4 3" xfId="23029"/>
    <cellStyle name="Normal 25 2 3 2 5" xfId="9875"/>
    <cellStyle name="Normal 25 2 3 2 5 2" xfId="26815"/>
    <cellStyle name="Normal 25 2 3 2 6" xfId="17472"/>
    <cellStyle name="Normal 25 2 3 2 7" xfId="19247"/>
    <cellStyle name="Normal 25 2 3 3" xfId="2288"/>
    <cellStyle name="Normal 25 2 3 3 2" xfId="4252"/>
    <cellStyle name="Normal 25 2 3 3 2 2" xfId="8035"/>
    <cellStyle name="Normal 25 2 3 3 2 2 2" xfId="16094"/>
    <cellStyle name="Normal 25 2 3 3 2 2 2 2" xfId="32941"/>
    <cellStyle name="Normal 25 2 3 3 2 2 3" xfId="25374"/>
    <cellStyle name="Normal 25 2 3 3 2 3" xfId="12311"/>
    <cellStyle name="Normal 25 2 3 3 2 3 2" xfId="29160"/>
    <cellStyle name="Normal 25 2 3 3 2 4" xfId="21593"/>
    <cellStyle name="Normal 25 2 3 3 3" xfId="6151"/>
    <cellStyle name="Normal 25 2 3 3 3 2" xfId="14210"/>
    <cellStyle name="Normal 25 2 3 3 3 2 2" xfId="31057"/>
    <cellStyle name="Normal 25 2 3 3 3 3" xfId="23490"/>
    <cellStyle name="Normal 25 2 3 3 4" xfId="10376"/>
    <cellStyle name="Normal 25 2 3 3 4 2" xfId="27276"/>
    <cellStyle name="Normal 25 2 3 3 5" xfId="17474"/>
    <cellStyle name="Normal 25 2 3 3 6" xfId="19708"/>
    <cellStyle name="Normal 25 2 3 4" xfId="3340"/>
    <cellStyle name="Normal 25 2 3 4 2" xfId="7123"/>
    <cellStyle name="Normal 25 2 3 4 2 2" xfId="15182"/>
    <cellStyle name="Normal 25 2 3 4 2 2 2" xfId="32029"/>
    <cellStyle name="Normal 25 2 3 4 2 3" xfId="24462"/>
    <cellStyle name="Normal 25 2 3 4 3" xfId="11399"/>
    <cellStyle name="Normal 25 2 3 4 3 2" xfId="28248"/>
    <cellStyle name="Normal 25 2 3 4 4" xfId="20681"/>
    <cellStyle name="Normal 25 2 3 5" xfId="5239"/>
    <cellStyle name="Normal 25 2 3 5 2" xfId="13298"/>
    <cellStyle name="Normal 25 2 3 5 2 2" xfId="30145"/>
    <cellStyle name="Normal 25 2 3 5 3" xfId="22578"/>
    <cellStyle name="Normal 25 2 3 6" xfId="9400"/>
    <cellStyle name="Normal 25 2 3 6 2" xfId="26364"/>
    <cellStyle name="Normal 25 2 3 7" xfId="17471"/>
    <cellStyle name="Normal 25 2 3 8" xfId="18796"/>
    <cellStyle name="Normal 25 2 4" xfId="1524"/>
    <cellStyle name="Normal 25 2 4 2" xfId="2523"/>
    <cellStyle name="Normal 25 2 4 2 2" xfId="4485"/>
    <cellStyle name="Normal 25 2 4 2 2 2" xfId="8268"/>
    <cellStyle name="Normal 25 2 4 2 2 2 2" xfId="16327"/>
    <cellStyle name="Normal 25 2 4 2 2 2 2 2" xfId="33174"/>
    <cellStyle name="Normal 25 2 4 2 2 2 3" xfId="25607"/>
    <cellStyle name="Normal 25 2 4 2 2 3" xfId="12544"/>
    <cellStyle name="Normal 25 2 4 2 2 3 2" xfId="29393"/>
    <cellStyle name="Normal 25 2 4 2 2 4" xfId="21826"/>
    <cellStyle name="Normal 25 2 4 2 3" xfId="6384"/>
    <cellStyle name="Normal 25 2 4 2 3 2" xfId="14443"/>
    <cellStyle name="Normal 25 2 4 2 3 2 2" xfId="31290"/>
    <cellStyle name="Normal 25 2 4 2 3 3" xfId="23723"/>
    <cellStyle name="Normal 25 2 4 2 4" xfId="10610"/>
    <cellStyle name="Normal 25 2 4 2 4 2" xfId="27509"/>
    <cellStyle name="Normal 25 2 4 2 5" xfId="17476"/>
    <cellStyle name="Normal 25 2 4 2 6" xfId="19941"/>
    <cellStyle name="Normal 25 2 4 3" xfId="3573"/>
    <cellStyle name="Normal 25 2 4 3 2" xfId="7356"/>
    <cellStyle name="Normal 25 2 4 3 2 2" xfId="15415"/>
    <cellStyle name="Normal 25 2 4 3 2 2 2" xfId="32262"/>
    <cellStyle name="Normal 25 2 4 3 2 3" xfId="24695"/>
    <cellStyle name="Normal 25 2 4 3 3" xfId="11632"/>
    <cellStyle name="Normal 25 2 4 3 3 2" xfId="28481"/>
    <cellStyle name="Normal 25 2 4 3 4" xfId="20914"/>
    <cellStyle name="Normal 25 2 4 4" xfId="5472"/>
    <cellStyle name="Normal 25 2 4 4 2" xfId="13531"/>
    <cellStyle name="Normal 25 2 4 4 2 2" xfId="30378"/>
    <cellStyle name="Normal 25 2 4 4 3" xfId="22811"/>
    <cellStyle name="Normal 25 2 4 5" xfId="9657"/>
    <cellStyle name="Normal 25 2 4 5 2" xfId="26597"/>
    <cellStyle name="Normal 25 2 4 6" xfId="17475"/>
    <cellStyle name="Normal 25 2 4 7" xfId="19029"/>
    <cellStyle name="Normal 25 2 5" xfId="2053"/>
    <cellStyle name="Normal 25 2 5 2" xfId="4034"/>
    <cellStyle name="Normal 25 2 5 2 2" xfId="7817"/>
    <cellStyle name="Normal 25 2 5 2 2 2" xfId="15876"/>
    <cellStyle name="Normal 25 2 5 2 2 2 2" xfId="32723"/>
    <cellStyle name="Normal 25 2 5 2 2 3" xfId="25156"/>
    <cellStyle name="Normal 25 2 5 2 3" xfId="12093"/>
    <cellStyle name="Normal 25 2 5 2 3 2" xfId="28942"/>
    <cellStyle name="Normal 25 2 5 2 4" xfId="21375"/>
    <cellStyle name="Normal 25 2 5 3" xfId="5933"/>
    <cellStyle name="Normal 25 2 5 3 2" xfId="13992"/>
    <cellStyle name="Normal 25 2 5 3 2 2" xfId="30839"/>
    <cellStyle name="Normal 25 2 5 3 3" xfId="23272"/>
    <cellStyle name="Normal 25 2 5 4" xfId="10151"/>
    <cellStyle name="Normal 25 2 5 4 2" xfId="27058"/>
    <cellStyle name="Normal 25 2 5 5" xfId="17477"/>
    <cellStyle name="Normal 25 2 5 6" xfId="19490"/>
    <cellStyle name="Normal 25 2 6" xfId="3092"/>
    <cellStyle name="Normal 25 2 6 2" xfId="6905"/>
    <cellStyle name="Normal 25 2 6 2 2" xfId="14964"/>
    <cellStyle name="Normal 25 2 6 2 2 2" xfId="31811"/>
    <cellStyle name="Normal 25 2 6 2 3" xfId="24244"/>
    <cellStyle name="Normal 25 2 6 3" xfId="11155"/>
    <cellStyle name="Normal 25 2 6 3 2" xfId="28030"/>
    <cellStyle name="Normal 25 2 6 4" xfId="20463"/>
    <cellStyle name="Normal 25 2 7" xfId="5021"/>
    <cellStyle name="Normal 25 2 7 2" xfId="13080"/>
    <cellStyle name="Normal 25 2 7 2 2" xfId="29927"/>
    <cellStyle name="Normal 25 2 7 3" xfId="22360"/>
    <cellStyle name="Normal 25 2 8" xfId="9040"/>
    <cellStyle name="Normal 25 2 8 2" xfId="26146"/>
    <cellStyle name="Normal 25 2 9" xfId="17462"/>
    <cellStyle name="Normal 25 3" xfId="946"/>
    <cellStyle name="Normal 25 3 2" xfId="3126"/>
    <cellStyle name="Normal 25 3 3" xfId="17478"/>
    <cellStyle name="Normal 25 3 4" xfId="34090"/>
    <cellStyle name="Normal 25 4" xfId="1041"/>
    <cellStyle name="Normal 25 4 2" xfId="1302"/>
    <cellStyle name="Normal 25 4 2 2" xfId="1798"/>
    <cellStyle name="Normal 25 4 2 2 2" xfId="2797"/>
    <cellStyle name="Normal 25 4 2 2 2 2" xfId="4759"/>
    <cellStyle name="Normal 25 4 2 2 2 2 2" xfId="8542"/>
    <cellStyle name="Normal 25 4 2 2 2 2 2 2" xfId="16601"/>
    <cellStyle name="Normal 25 4 2 2 2 2 2 2 2" xfId="33448"/>
    <cellStyle name="Normal 25 4 2 2 2 2 2 3" xfId="25881"/>
    <cellStyle name="Normal 25 4 2 2 2 2 3" xfId="12818"/>
    <cellStyle name="Normal 25 4 2 2 2 2 3 2" xfId="29667"/>
    <cellStyle name="Normal 25 4 2 2 2 2 4" xfId="22100"/>
    <cellStyle name="Normal 25 4 2 2 2 3" xfId="6658"/>
    <cellStyle name="Normal 25 4 2 2 2 3 2" xfId="14717"/>
    <cellStyle name="Normal 25 4 2 2 2 3 2 2" xfId="31564"/>
    <cellStyle name="Normal 25 4 2 2 2 3 3" xfId="23997"/>
    <cellStyle name="Normal 25 4 2 2 2 4" xfId="10884"/>
    <cellStyle name="Normal 25 4 2 2 2 4 2" xfId="27783"/>
    <cellStyle name="Normal 25 4 2 2 2 5" xfId="17482"/>
    <cellStyle name="Normal 25 4 2 2 2 6" xfId="20215"/>
    <cellStyle name="Normal 25 4 2 2 3" xfId="3847"/>
    <cellStyle name="Normal 25 4 2 2 3 2" xfId="7630"/>
    <cellStyle name="Normal 25 4 2 2 3 2 2" xfId="15689"/>
    <cellStyle name="Normal 25 4 2 2 3 2 2 2" xfId="32536"/>
    <cellStyle name="Normal 25 4 2 2 3 2 3" xfId="24969"/>
    <cellStyle name="Normal 25 4 2 2 3 3" xfId="11906"/>
    <cellStyle name="Normal 25 4 2 2 3 3 2" xfId="28755"/>
    <cellStyle name="Normal 25 4 2 2 3 4" xfId="21188"/>
    <cellStyle name="Normal 25 4 2 2 4" xfId="5746"/>
    <cellStyle name="Normal 25 4 2 2 4 2" xfId="13805"/>
    <cellStyle name="Normal 25 4 2 2 4 2 2" xfId="30652"/>
    <cellStyle name="Normal 25 4 2 2 4 3" xfId="23085"/>
    <cellStyle name="Normal 25 4 2 2 5" xfId="9931"/>
    <cellStyle name="Normal 25 4 2 2 5 2" xfId="26871"/>
    <cellStyle name="Normal 25 4 2 2 6" xfId="17481"/>
    <cellStyle name="Normal 25 4 2 2 7" xfId="19303"/>
    <cellStyle name="Normal 25 4 2 3" xfId="2344"/>
    <cellStyle name="Normal 25 4 2 3 2" xfId="4308"/>
    <cellStyle name="Normal 25 4 2 3 2 2" xfId="8091"/>
    <cellStyle name="Normal 25 4 2 3 2 2 2" xfId="16150"/>
    <cellStyle name="Normal 25 4 2 3 2 2 2 2" xfId="32997"/>
    <cellStyle name="Normal 25 4 2 3 2 2 3" xfId="25430"/>
    <cellStyle name="Normal 25 4 2 3 2 3" xfId="12367"/>
    <cellStyle name="Normal 25 4 2 3 2 3 2" xfId="29216"/>
    <cellStyle name="Normal 25 4 2 3 2 4" xfId="21649"/>
    <cellStyle name="Normal 25 4 2 3 3" xfId="6207"/>
    <cellStyle name="Normal 25 4 2 3 3 2" xfId="14266"/>
    <cellStyle name="Normal 25 4 2 3 3 2 2" xfId="31113"/>
    <cellStyle name="Normal 25 4 2 3 3 3" xfId="23546"/>
    <cellStyle name="Normal 25 4 2 3 4" xfId="10432"/>
    <cellStyle name="Normal 25 4 2 3 4 2" xfId="27332"/>
    <cellStyle name="Normal 25 4 2 3 5" xfId="17483"/>
    <cellStyle name="Normal 25 4 2 3 6" xfId="19764"/>
    <cellStyle name="Normal 25 4 2 4" xfId="3396"/>
    <cellStyle name="Normal 25 4 2 4 2" xfId="7179"/>
    <cellStyle name="Normal 25 4 2 4 2 2" xfId="15238"/>
    <cellStyle name="Normal 25 4 2 4 2 2 2" xfId="32085"/>
    <cellStyle name="Normal 25 4 2 4 2 3" xfId="24518"/>
    <cellStyle name="Normal 25 4 2 4 3" xfId="11455"/>
    <cellStyle name="Normal 25 4 2 4 3 2" xfId="28304"/>
    <cellStyle name="Normal 25 4 2 4 4" xfId="20737"/>
    <cellStyle name="Normal 25 4 2 5" xfId="5295"/>
    <cellStyle name="Normal 25 4 2 5 2" xfId="13354"/>
    <cellStyle name="Normal 25 4 2 5 2 2" xfId="30201"/>
    <cellStyle name="Normal 25 4 2 5 3" xfId="22634"/>
    <cellStyle name="Normal 25 4 2 6" xfId="9456"/>
    <cellStyle name="Normal 25 4 2 6 2" xfId="26420"/>
    <cellStyle name="Normal 25 4 2 7" xfId="17480"/>
    <cellStyle name="Normal 25 4 2 8" xfId="18852"/>
    <cellStyle name="Normal 25 4 3" xfId="1580"/>
    <cellStyle name="Normal 25 4 3 2" xfId="2579"/>
    <cellStyle name="Normal 25 4 3 2 2" xfId="4541"/>
    <cellStyle name="Normal 25 4 3 2 2 2" xfId="8324"/>
    <cellStyle name="Normal 25 4 3 2 2 2 2" xfId="16383"/>
    <cellStyle name="Normal 25 4 3 2 2 2 2 2" xfId="33230"/>
    <cellStyle name="Normal 25 4 3 2 2 2 3" xfId="25663"/>
    <cellStyle name="Normal 25 4 3 2 2 3" xfId="12600"/>
    <cellStyle name="Normal 25 4 3 2 2 3 2" xfId="29449"/>
    <cellStyle name="Normal 25 4 3 2 2 4" xfId="21882"/>
    <cellStyle name="Normal 25 4 3 2 3" xfId="6440"/>
    <cellStyle name="Normal 25 4 3 2 3 2" xfId="14499"/>
    <cellStyle name="Normal 25 4 3 2 3 2 2" xfId="31346"/>
    <cellStyle name="Normal 25 4 3 2 3 3" xfId="23779"/>
    <cellStyle name="Normal 25 4 3 2 4" xfId="10666"/>
    <cellStyle name="Normal 25 4 3 2 4 2" xfId="27565"/>
    <cellStyle name="Normal 25 4 3 2 5" xfId="17485"/>
    <cellStyle name="Normal 25 4 3 2 6" xfId="19997"/>
    <cellStyle name="Normal 25 4 3 3" xfId="3629"/>
    <cellStyle name="Normal 25 4 3 3 2" xfId="7412"/>
    <cellStyle name="Normal 25 4 3 3 2 2" xfId="15471"/>
    <cellStyle name="Normal 25 4 3 3 2 2 2" xfId="32318"/>
    <cellStyle name="Normal 25 4 3 3 2 3" xfId="24751"/>
    <cellStyle name="Normal 25 4 3 3 3" xfId="11688"/>
    <cellStyle name="Normal 25 4 3 3 3 2" xfId="28537"/>
    <cellStyle name="Normal 25 4 3 3 4" xfId="20970"/>
    <cellStyle name="Normal 25 4 3 4" xfId="5528"/>
    <cellStyle name="Normal 25 4 3 4 2" xfId="13587"/>
    <cellStyle name="Normal 25 4 3 4 2 2" xfId="30434"/>
    <cellStyle name="Normal 25 4 3 4 3" xfId="22867"/>
    <cellStyle name="Normal 25 4 3 5" xfId="9713"/>
    <cellStyle name="Normal 25 4 3 5 2" xfId="26653"/>
    <cellStyle name="Normal 25 4 3 6" xfId="17484"/>
    <cellStyle name="Normal 25 4 3 7" xfId="19085"/>
    <cellStyle name="Normal 25 4 4" xfId="2126"/>
    <cellStyle name="Normal 25 4 4 2" xfId="4090"/>
    <cellStyle name="Normal 25 4 4 2 2" xfId="7873"/>
    <cellStyle name="Normal 25 4 4 2 2 2" xfId="15932"/>
    <cellStyle name="Normal 25 4 4 2 2 2 2" xfId="32779"/>
    <cellStyle name="Normal 25 4 4 2 2 3" xfId="25212"/>
    <cellStyle name="Normal 25 4 4 2 3" xfId="12149"/>
    <cellStyle name="Normal 25 4 4 2 3 2" xfId="28998"/>
    <cellStyle name="Normal 25 4 4 2 4" xfId="21431"/>
    <cellStyle name="Normal 25 4 4 3" xfId="5989"/>
    <cellStyle name="Normal 25 4 4 3 2" xfId="14048"/>
    <cellStyle name="Normal 25 4 4 3 2 2" xfId="30895"/>
    <cellStyle name="Normal 25 4 4 3 3" xfId="23328"/>
    <cellStyle name="Normal 25 4 4 4" xfId="10214"/>
    <cellStyle name="Normal 25 4 4 4 2" xfId="27114"/>
    <cellStyle name="Normal 25 4 4 5" xfId="17486"/>
    <cellStyle name="Normal 25 4 4 6" xfId="19546"/>
    <cellStyle name="Normal 25 4 5" xfId="3178"/>
    <cellStyle name="Normal 25 4 5 2" xfId="6961"/>
    <cellStyle name="Normal 25 4 5 2 2" xfId="15020"/>
    <cellStyle name="Normal 25 4 5 2 2 2" xfId="31867"/>
    <cellStyle name="Normal 25 4 5 2 3" xfId="24300"/>
    <cellStyle name="Normal 25 4 5 3" xfId="11237"/>
    <cellStyle name="Normal 25 4 5 3 2" xfId="28086"/>
    <cellStyle name="Normal 25 4 5 4" xfId="20519"/>
    <cellStyle name="Normal 25 4 6" xfId="5077"/>
    <cellStyle name="Normal 25 4 6 2" xfId="13136"/>
    <cellStyle name="Normal 25 4 6 2 2" xfId="29983"/>
    <cellStyle name="Normal 25 4 6 3" xfId="22416"/>
    <cellStyle name="Normal 25 4 7" xfId="9221"/>
    <cellStyle name="Normal 25 4 7 2" xfId="26202"/>
    <cellStyle name="Normal 25 4 8" xfId="17479"/>
    <cellStyle name="Normal 25 4 9" xfId="18634"/>
    <cellStyle name="Normal 25 5" xfId="1210"/>
    <cellStyle name="Normal 25 5 2" xfId="1706"/>
    <cellStyle name="Normal 25 5 2 2" xfId="2705"/>
    <cellStyle name="Normal 25 5 2 2 2" xfId="4667"/>
    <cellStyle name="Normal 25 5 2 2 2 2" xfId="8450"/>
    <cellStyle name="Normal 25 5 2 2 2 2 2" xfId="16509"/>
    <cellStyle name="Normal 25 5 2 2 2 2 2 2" xfId="33356"/>
    <cellStyle name="Normal 25 5 2 2 2 2 3" xfId="25789"/>
    <cellStyle name="Normal 25 5 2 2 2 3" xfId="12726"/>
    <cellStyle name="Normal 25 5 2 2 2 3 2" xfId="29575"/>
    <cellStyle name="Normal 25 5 2 2 2 4" xfId="22008"/>
    <cellStyle name="Normal 25 5 2 2 3" xfId="6566"/>
    <cellStyle name="Normal 25 5 2 2 3 2" xfId="14625"/>
    <cellStyle name="Normal 25 5 2 2 3 2 2" xfId="31472"/>
    <cellStyle name="Normal 25 5 2 2 3 3" xfId="23905"/>
    <cellStyle name="Normal 25 5 2 2 4" xfId="10792"/>
    <cellStyle name="Normal 25 5 2 2 4 2" xfId="27691"/>
    <cellStyle name="Normal 25 5 2 2 5" xfId="17489"/>
    <cellStyle name="Normal 25 5 2 2 6" xfId="20123"/>
    <cellStyle name="Normal 25 5 2 3" xfId="3755"/>
    <cellStyle name="Normal 25 5 2 3 2" xfId="7538"/>
    <cellStyle name="Normal 25 5 2 3 2 2" xfId="15597"/>
    <cellStyle name="Normal 25 5 2 3 2 2 2" xfId="32444"/>
    <cellStyle name="Normal 25 5 2 3 2 3" xfId="24877"/>
    <cellStyle name="Normal 25 5 2 3 3" xfId="11814"/>
    <cellStyle name="Normal 25 5 2 3 3 2" xfId="28663"/>
    <cellStyle name="Normal 25 5 2 3 4" xfId="21096"/>
    <cellStyle name="Normal 25 5 2 4" xfId="5654"/>
    <cellStyle name="Normal 25 5 2 4 2" xfId="13713"/>
    <cellStyle name="Normal 25 5 2 4 2 2" xfId="30560"/>
    <cellStyle name="Normal 25 5 2 4 3" xfId="22993"/>
    <cellStyle name="Normal 25 5 2 5" xfId="9839"/>
    <cellStyle name="Normal 25 5 2 5 2" xfId="26779"/>
    <cellStyle name="Normal 25 5 2 6" xfId="17488"/>
    <cellStyle name="Normal 25 5 2 7" xfId="19211"/>
    <cellStyle name="Normal 25 5 3" xfId="2252"/>
    <cellStyle name="Normal 25 5 3 2" xfId="4216"/>
    <cellStyle name="Normal 25 5 3 2 2" xfId="7999"/>
    <cellStyle name="Normal 25 5 3 2 2 2" xfId="16058"/>
    <cellStyle name="Normal 25 5 3 2 2 2 2" xfId="32905"/>
    <cellStyle name="Normal 25 5 3 2 2 3" xfId="25338"/>
    <cellStyle name="Normal 25 5 3 2 3" xfId="12275"/>
    <cellStyle name="Normal 25 5 3 2 3 2" xfId="29124"/>
    <cellStyle name="Normal 25 5 3 2 4" xfId="21557"/>
    <cellStyle name="Normal 25 5 3 3" xfId="6115"/>
    <cellStyle name="Normal 25 5 3 3 2" xfId="14174"/>
    <cellStyle name="Normal 25 5 3 3 2 2" xfId="31021"/>
    <cellStyle name="Normal 25 5 3 3 3" xfId="23454"/>
    <cellStyle name="Normal 25 5 3 4" xfId="10340"/>
    <cellStyle name="Normal 25 5 3 4 2" xfId="27240"/>
    <cellStyle name="Normal 25 5 3 5" xfId="17490"/>
    <cellStyle name="Normal 25 5 3 6" xfId="19672"/>
    <cellStyle name="Normal 25 5 4" xfId="3304"/>
    <cellStyle name="Normal 25 5 4 2" xfId="7087"/>
    <cellStyle name="Normal 25 5 4 2 2" xfId="15146"/>
    <cellStyle name="Normal 25 5 4 2 2 2" xfId="31993"/>
    <cellStyle name="Normal 25 5 4 2 3" xfId="24426"/>
    <cellStyle name="Normal 25 5 4 3" xfId="11363"/>
    <cellStyle name="Normal 25 5 4 3 2" xfId="28212"/>
    <cellStyle name="Normal 25 5 4 4" xfId="20645"/>
    <cellStyle name="Normal 25 5 5" xfId="5203"/>
    <cellStyle name="Normal 25 5 5 2" xfId="13262"/>
    <cellStyle name="Normal 25 5 5 2 2" xfId="30109"/>
    <cellStyle name="Normal 25 5 5 3" xfId="22542"/>
    <cellStyle name="Normal 25 5 6" xfId="9364"/>
    <cellStyle name="Normal 25 5 6 2" xfId="26328"/>
    <cellStyle name="Normal 25 5 7" xfId="17487"/>
    <cellStyle name="Normal 25 5 8" xfId="18760"/>
    <cellStyle name="Normal 25 6" xfId="1488"/>
    <cellStyle name="Normal 25 6 2" xfId="2487"/>
    <cellStyle name="Normal 25 6 2 2" xfId="4449"/>
    <cellStyle name="Normal 25 6 2 2 2" xfId="8232"/>
    <cellStyle name="Normal 25 6 2 2 2 2" xfId="16291"/>
    <cellStyle name="Normal 25 6 2 2 2 2 2" xfId="33138"/>
    <cellStyle name="Normal 25 6 2 2 2 3" xfId="25571"/>
    <cellStyle name="Normal 25 6 2 2 3" xfId="12508"/>
    <cellStyle name="Normal 25 6 2 2 3 2" xfId="29357"/>
    <cellStyle name="Normal 25 6 2 2 4" xfId="21790"/>
    <cellStyle name="Normal 25 6 2 3" xfId="6348"/>
    <cellStyle name="Normal 25 6 2 3 2" xfId="14407"/>
    <cellStyle name="Normal 25 6 2 3 2 2" xfId="31254"/>
    <cellStyle name="Normal 25 6 2 3 3" xfId="23687"/>
    <cellStyle name="Normal 25 6 2 4" xfId="10574"/>
    <cellStyle name="Normal 25 6 2 4 2" xfId="27473"/>
    <cellStyle name="Normal 25 6 2 5" xfId="17492"/>
    <cellStyle name="Normal 25 6 2 6" xfId="19905"/>
    <cellStyle name="Normal 25 6 3" xfId="3537"/>
    <cellStyle name="Normal 25 6 3 2" xfId="7320"/>
    <cellStyle name="Normal 25 6 3 2 2" xfId="15379"/>
    <cellStyle name="Normal 25 6 3 2 2 2" xfId="32226"/>
    <cellStyle name="Normal 25 6 3 2 3" xfId="24659"/>
    <cellStyle name="Normal 25 6 3 3" xfId="11596"/>
    <cellStyle name="Normal 25 6 3 3 2" xfId="28445"/>
    <cellStyle name="Normal 25 6 3 4" xfId="20878"/>
    <cellStyle name="Normal 25 6 4" xfId="5436"/>
    <cellStyle name="Normal 25 6 4 2" xfId="13495"/>
    <cellStyle name="Normal 25 6 4 2 2" xfId="30342"/>
    <cellStyle name="Normal 25 6 4 3" xfId="22775"/>
    <cellStyle name="Normal 25 6 5" xfId="9621"/>
    <cellStyle name="Normal 25 6 5 2" xfId="26561"/>
    <cellStyle name="Normal 25 6 6" xfId="17491"/>
    <cellStyle name="Normal 25 6 7" xfId="18993"/>
    <cellStyle name="Normal 25 7" xfId="2013"/>
    <cellStyle name="Normal 25 7 2" xfId="3998"/>
    <cellStyle name="Normal 25 7 2 2" xfId="7781"/>
    <cellStyle name="Normal 25 7 2 2 2" xfId="15840"/>
    <cellStyle name="Normal 25 7 2 2 2 2" xfId="32687"/>
    <cellStyle name="Normal 25 7 2 2 3" xfId="25120"/>
    <cellStyle name="Normal 25 7 2 3" xfId="12057"/>
    <cellStyle name="Normal 25 7 2 3 2" xfId="28906"/>
    <cellStyle name="Normal 25 7 2 4" xfId="21339"/>
    <cellStyle name="Normal 25 7 3" xfId="5897"/>
    <cellStyle name="Normal 25 7 3 2" xfId="13956"/>
    <cellStyle name="Normal 25 7 3 2 2" xfId="30803"/>
    <cellStyle name="Normal 25 7 3 3" xfId="23236"/>
    <cellStyle name="Normal 25 7 4" xfId="10112"/>
    <cellStyle name="Normal 25 7 4 2" xfId="27022"/>
    <cellStyle name="Normal 25 7 5" xfId="17493"/>
    <cellStyle name="Normal 25 7 6" xfId="19454"/>
    <cellStyle name="Normal 25 8" xfId="3056"/>
    <cellStyle name="Normal 25 8 2" xfId="6869"/>
    <cellStyle name="Normal 25 8 2 2" xfId="14928"/>
    <cellStyle name="Normal 25 8 2 2 2" xfId="31775"/>
    <cellStyle name="Normal 25 8 2 3" xfId="24208"/>
    <cellStyle name="Normal 25 8 3" xfId="11119"/>
    <cellStyle name="Normal 25 8 3 2" xfId="27994"/>
    <cellStyle name="Normal 25 8 4" xfId="20427"/>
    <cellStyle name="Normal 25 9" xfId="4985"/>
    <cellStyle name="Normal 25 9 2" xfId="13044"/>
    <cellStyle name="Normal 25 9 2 2" xfId="29891"/>
    <cellStyle name="Normal 25 9 3" xfId="22324"/>
    <cellStyle name="Normal 250" xfId="18470"/>
    <cellStyle name="Normal 251" xfId="18469"/>
    <cellStyle name="Normal 252" xfId="269"/>
    <cellStyle name="Normal 253" xfId="33658"/>
    <cellStyle name="Normal 254" xfId="33659"/>
    <cellStyle name="Normal 255" xfId="33660"/>
    <cellStyle name="Normal 256" xfId="33661"/>
    <cellStyle name="Normal 257" xfId="33662"/>
    <cellStyle name="Normal 258" xfId="33663"/>
    <cellStyle name="Normal 259" xfId="33664"/>
    <cellStyle name="Normal 26" xfId="626"/>
    <cellStyle name="Normal 26 10" xfId="8969"/>
    <cellStyle name="Normal 26 10 2" xfId="26111"/>
    <cellStyle name="Normal 26 11" xfId="17494"/>
    <cellStyle name="Normal 26 12" xfId="18542"/>
    <cellStyle name="Normal 26 13" xfId="34091"/>
    <cellStyle name="Normal 26 2" xfId="744"/>
    <cellStyle name="Normal 26 2 10" xfId="18578"/>
    <cellStyle name="Normal 26 2 11" xfId="34092"/>
    <cellStyle name="Normal 26 2 2" xfId="1078"/>
    <cellStyle name="Normal 26 2 2 2" xfId="1339"/>
    <cellStyle name="Normal 26 2 2 2 2" xfId="1835"/>
    <cellStyle name="Normal 26 2 2 2 2 2" xfId="2834"/>
    <cellStyle name="Normal 26 2 2 2 2 2 2" xfId="4796"/>
    <cellStyle name="Normal 26 2 2 2 2 2 2 2" xfId="8579"/>
    <cellStyle name="Normal 26 2 2 2 2 2 2 2 2" xfId="16638"/>
    <cellStyle name="Normal 26 2 2 2 2 2 2 2 2 2" xfId="33485"/>
    <cellStyle name="Normal 26 2 2 2 2 2 2 2 3" xfId="25918"/>
    <cellStyle name="Normal 26 2 2 2 2 2 2 3" xfId="12855"/>
    <cellStyle name="Normal 26 2 2 2 2 2 2 3 2" xfId="29704"/>
    <cellStyle name="Normal 26 2 2 2 2 2 2 4" xfId="22137"/>
    <cellStyle name="Normal 26 2 2 2 2 2 3" xfId="6695"/>
    <cellStyle name="Normal 26 2 2 2 2 2 3 2" xfId="14754"/>
    <cellStyle name="Normal 26 2 2 2 2 2 3 2 2" xfId="31601"/>
    <cellStyle name="Normal 26 2 2 2 2 2 3 3" xfId="24034"/>
    <cellStyle name="Normal 26 2 2 2 2 2 4" xfId="10921"/>
    <cellStyle name="Normal 26 2 2 2 2 2 4 2" xfId="27820"/>
    <cellStyle name="Normal 26 2 2 2 2 2 5" xfId="17499"/>
    <cellStyle name="Normal 26 2 2 2 2 2 6" xfId="20252"/>
    <cellStyle name="Normal 26 2 2 2 2 3" xfId="3884"/>
    <cellStyle name="Normal 26 2 2 2 2 3 2" xfId="7667"/>
    <cellStyle name="Normal 26 2 2 2 2 3 2 2" xfId="15726"/>
    <cellStyle name="Normal 26 2 2 2 2 3 2 2 2" xfId="32573"/>
    <cellStyle name="Normal 26 2 2 2 2 3 2 3" xfId="25006"/>
    <cellStyle name="Normal 26 2 2 2 2 3 3" xfId="11943"/>
    <cellStyle name="Normal 26 2 2 2 2 3 3 2" xfId="28792"/>
    <cellStyle name="Normal 26 2 2 2 2 3 4" xfId="21225"/>
    <cellStyle name="Normal 26 2 2 2 2 4" xfId="5783"/>
    <cellStyle name="Normal 26 2 2 2 2 4 2" xfId="13842"/>
    <cellStyle name="Normal 26 2 2 2 2 4 2 2" xfId="30689"/>
    <cellStyle name="Normal 26 2 2 2 2 4 3" xfId="23122"/>
    <cellStyle name="Normal 26 2 2 2 2 5" xfId="9968"/>
    <cellStyle name="Normal 26 2 2 2 2 5 2" xfId="26908"/>
    <cellStyle name="Normal 26 2 2 2 2 6" xfId="17498"/>
    <cellStyle name="Normal 26 2 2 2 2 7" xfId="19340"/>
    <cellStyle name="Normal 26 2 2 2 3" xfId="2381"/>
    <cellStyle name="Normal 26 2 2 2 3 2" xfId="4345"/>
    <cellStyle name="Normal 26 2 2 2 3 2 2" xfId="8128"/>
    <cellStyle name="Normal 26 2 2 2 3 2 2 2" xfId="16187"/>
    <cellStyle name="Normal 26 2 2 2 3 2 2 2 2" xfId="33034"/>
    <cellStyle name="Normal 26 2 2 2 3 2 2 3" xfId="25467"/>
    <cellStyle name="Normal 26 2 2 2 3 2 3" xfId="12404"/>
    <cellStyle name="Normal 26 2 2 2 3 2 3 2" xfId="29253"/>
    <cellStyle name="Normal 26 2 2 2 3 2 4" xfId="21686"/>
    <cellStyle name="Normal 26 2 2 2 3 3" xfId="6244"/>
    <cellStyle name="Normal 26 2 2 2 3 3 2" xfId="14303"/>
    <cellStyle name="Normal 26 2 2 2 3 3 2 2" xfId="31150"/>
    <cellStyle name="Normal 26 2 2 2 3 3 3" xfId="23583"/>
    <cellStyle name="Normal 26 2 2 2 3 4" xfId="10469"/>
    <cellStyle name="Normal 26 2 2 2 3 4 2" xfId="27369"/>
    <cellStyle name="Normal 26 2 2 2 3 5" xfId="17500"/>
    <cellStyle name="Normal 26 2 2 2 3 6" xfId="19801"/>
    <cellStyle name="Normal 26 2 2 2 4" xfId="3433"/>
    <cellStyle name="Normal 26 2 2 2 4 2" xfId="7216"/>
    <cellStyle name="Normal 26 2 2 2 4 2 2" xfId="15275"/>
    <cellStyle name="Normal 26 2 2 2 4 2 2 2" xfId="32122"/>
    <cellStyle name="Normal 26 2 2 2 4 2 3" xfId="24555"/>
    <cellStyle name="Normal 26 2 2 2 4 3" xfId="11492"/>
    <cellStyle name="Normal 26 2 2 2 4 3 2" xfId="28341"/>
    <cellStyle name="Normal 26 2 2 2 4 4" xfId="20774"/>
    <cellStyle name="Normal 26 2 2 2 5" xfId="5332"/>
    <cellStyle name="Normal 26 2 2 2 5 2" xfId="13391"/>
    <cellStyle name="Normal 26 2 2 2 5 2 2" xfId="30238"/>
    <cellStyle name="Normal 26 2 2 2 5 3" xfId="22671"/>
    <cellStyle name="Normal 26 2 2 2 6" xfId="9493"/>
    <cellStyle name="Normal 26 2 2 2 6 2" xfId="26457"/>
    <cellStyle name="Normal 26 2 2 2 7" xfId="17497"/>
    <cellStyle name="Normal 26 2 2 2 8" xfId="18889"/>
    <cellStyle name="Normal 26 2 2 3" xfId="1617"/>
    <cellStyle name="Normal 26 2 2 3 2" xfId="2616"/>
    <cellStyle name="Normal 26 2 2 3 2 2" xfId="4578"/>
    <cellStyle name="Normal 26 2 2 3 2 2 2" xfId="8361"/>
    <cellStyle name="Normal 26 2 2 3 2 2 2 2" xfId="16420"/>
    <cellStyle name="Normal 26 2 2 3 2 2 2 2 2" xfId="33267"/>
    <cellStyle name="Normal 26 2 2 3 2 2 2 3" xfId="25700"/>
    <cellStyle name="Normal 26 2 2 3 2 2 3" xfId="12637"/>
    <cellStyle name="Normal 26 2 2 3 2 2 3 2" xfId="29486"/>
    <cellStyle name="Normal 26 2 2 3 2 2 4" xfId="21919"/>
    <cellStyle name="Normal 26 2 2 3 2 3" xfId="6477"/>
    <cellStyle name="Normal 26 2 2 3 2 3 2" xfId="14536"/>
    <cellStyle name="Normal 26 2 2 3 2 3 2 2" xfId="31383"/>
    <cellStyle name="Normal 26 2 2 3 2 3 3" xfId="23816"/>
    <cellStyle name="Normal 26 2 2 3 2 4" xfId="10703"/>
    <cellStyle name="Normal 26 2 2 3 2 4 2" xfId="27602"/>
    <cellStyle name="Normal 26 2 2 3 2 5" xfId="17502"/>
    <cellStyle name="Normal 26 2 2 3 2 6" xfId="20034"/>
    <cellStyle name="Normal 26 2 2 3 3" xfId="3666"/>
    <cellStyle name="Normal 26 2 2 3 3 2" xfId="7449"/>
    <cellStyle name="Normal 26 2 2 3 3 2 2" xfId="15508"/>
    <cellStyle name="Normal 26 2 2 3 3 2 2 2" xfId="32355"/>
    <cellStyle name="Normal 26 2 2 3 3 2 3" xfId="24788"/>
    <cellStyle name="Normal 26 2 2 3 3 3" xfId="11725"/>
    <cellStyle name="Normal 26 2 2 3 3 3 2" xfId="28574"/>
    <cellStyle name="Normal 26 2 2 3 3 4" xfId="21007"/>
    <cellStyle name="Normal 26 2 2 3 4" xfId="5565"/>
    <cellStyle name="Normal 26 2 2 3 4 2" xfId="13624"/>
    <cellStyle name="Normal 26 2 2 3 4 2 2" xfId="30471"/>
    <cellStyle name="Normal 26 2 2 3 4 3" xfId="22904"/>
    <cellStyle name="Normal 26 2 2 3 5" xfId="9750"/>
    <cellStyle name="Normal 26 2 2 3 5 2" xfId="26690"/>
    <cellStyle name="Normal 26 2 2 3 6" xfId="17501"/>
    <cellStyle name="Normal 26 2 2 3 7" xfId="19122"/>
    <cellStyle name="Normal 26 2 2 4" xfId="2163"/>
    <cellStyle name="Normal 26 2 2 4 2" xfId="4127"/>
    <cellStyle name="Normal 26 2 2 4 2 2" xfId="7910"/>
    <cellStyle name="Normal 26 2 2 4 2 2 2" xfId="15969"/>
    <cellStyle name="Normal 26 2 2 4 2 2 2 2" xfId="32816"/>
    <cellStyle name="Normal 26 2 2 4 2 2 3" xfId="25249"/>
    <cellStyle name="Normal 26 2 2 4 2 3" xfId="12186"/>
    <cellStyle name="Normal 26 2 2 4 2 3 2" xfId="29035"/>
    <cellStyle name="Normal 26 2 2 4 2 4" xfId="21468"/>
    <cellStyle name="Normal 26 2 2 4 3" xfId="6026"/>
    <cellStyle name="Normal 26 2 2 4 3 2" xfId="14085"/>
    <cellStyle name="Normal 26 2 2 4 3 2 2" xfId="30932"/>
    <cellStyle name="Normal 26 2 2 4 3 3" xfId="23365"/>
    <cellStyle name="Normal 26 2 2 4 4" xfId="10251"/>
    <cellStyle name="Normal 26 2 2 4 4 2" xfId="27151"/>
    <cellStyle name="Normal 26 2 2 4 5" xfId="17503"/>
    <cellStyle name="Normal 26 2 2 4 6" xfId="19583"/>
    <cellStyle name="Normal 26 2 2 5" xfId="3215"/>
    <cellStyle name="Normal 26 2 2 5 2" xfId="6998"/>
    <cellStyle name="Normal 26 2 2 5 2 2" xfId="15057"/>
    <cellStyle name="Normal 26 2 2 5 2 2 2" xfId="31904"/>
    <cellStyle name="Normal 26 2 2 5 2 3" xfId="24337"/>
    <cellStyle name="Normal 26 2 2 5 3" xfId="11274"/>
    <cellStyle name="Normal 26 2 2 5 3 2" xfId="28123"/>
    <cellStyle name="Normal 26 2 2 5 4" xfId="20556"/>
    <cellStyle name="Normal 26 2 2 6" xfId="5114"/>
    <cellStyle name="Normal 26 2 2 6 2" xfId="13173"/>
    <cellStyle name="Normal 26 2 2 6 2 2" xfId="30020"/>
    <cellStyle name="Normal 26 2 2 6 3" xfId="22453"/>
    <cellStyle name="Normal 26 2 2 7" xfId="9258"/>
    <cellStyle name="Normal 26 2 2 7 2" xfId="26239"/>
    <cellStyle name="Normal 26 2 2 8" xfId="17496"/>
    <cellStyle name="Normal 26 2 2 9" xfId="18671"/>
    <cellStyle name="Normal 26 2 3" xfId="1247"/>
    <cellStyle name="Normal 26 2 3 2" xfId="1743"/>
    <cellStyle name="Normal 26 2 3 2 2" xfId="2742"/>
    <cellStyle name="Normal 26 2 3 2 2 2" xfId="4704"/>
    <cellStyle name="Normal 26 2 3 2 2 2 2" xfId="8487"/>
    <cellStyle name="Normal 26 2 3 2 2 2 2 2" xfId="16546"/>
    <cellStyle name="Normal 26 2 3 2 2 2 2 2 2" xfId="33393"/>
    <cellStyle name="Normal 26 2 3 2 2 2 2 3" xfId="25826"/>
    <cellStyle name="Normal 26 2 3 2 2 2 3" xfId="12763"/>
    <cellStyle name="Normal 26 2 3 2 2 2 3 2" xfId="29612"/>
    <cellStyle name="Normal 26 2 3 2 2 2 4" xfId="22045"/>
    <cellStyle name="Normal 26 2 3 2 2 3" xfId="6603"/>
    <cellStyle name="Normal 26 2 3 2 2 3 2" xfId="14662"/>
    <cellStyle name="Normal 26 2 3 2 2 3 2 2" xfId="31509"/>
    <cellStyle name="Normal 26 2 3 2 2 3 3" xfId="23942"/>
    <cellStyle name="Normal 26 2 3 2 2 4" xfId="10829"/>
    <cellStyle name="Normal 26 2 3 2 2 4 2" xfId="27728"/>
    <cellStyle name="Normal 26 2 3 2 2 5" xfId="17506"/>
    <cellStyle name="Normal 26 2 3 2 2 6" xfId="20160"/>
    <cellStyle name="Normal 26 2 3 2 3" xfId="3792"/>
    <cellStyle name="Normal 26 2 3 2 3 2" xfId="7575"/>
    <cellStyle name="Normal 26 2 3 2 3 2 2" xfId="15634"/>
    <cellStyle name="Normal 26 2 3 2 3 2 2 2" xfId="32481"/>
    <cellStyle name="Normal 26 2 3 2 3 2 3" xfId="24914"/>
    <cellStyle name="Normal 26 2 3 2 3 3" xfId="11851"/>
    <cellStyle name="Normal 26 2 3 2 3 3 2" xfId="28700"/>
    <cellStyle name="Normal 26 2 3 2 3 4" xfId="21133"/>
    <cellStyle name="Normal 26 2 3 2 4" xfId="5691"/>
    <cellStyle name="Normal 26 2 3 2 4 2" xfId="13750"/>
    <cellStyle name="Normal 26 2 3 2 4 2 2" xfId="30597"/>
    <cellStyle name="Normal 26 2 3 2 4 3" xfId="23030"/>
    <cellStyle name="Normal 26 2 3 2 5" xfId="9876"/>
    <cellStyle name="Normal 26 2 3 2 5 2" xfId="26816"/>
    <cellStyle name="Normal 26 2 3 2 6" xfId="17505"/>
    <cellStyle name="Normal 26 2 3 2 7" xfId="19248"/>
    <cellStyle name="Normal 26 2 3 3" xfId="2289"/>
    <cellStyle name="Normal 26 2 3 3 2" xfId="4253"/>
    <cellStyle name="Normal 26 2 3 3 2 2" xfId="8036"/>
    <cellStyle name="Normal 26 2 3 3 2 2 2" xfId="16095"/>
    <cellStyle name="Normal 26 2 3 3 2 2 2 2" xfId="32942"/>
    <cellStyle name="Normal 26 2 3 3 2 2 3" xfId="25375"/>
    <cellStyle name="Normal 26 2 3 3 2 3" xfId="12312"/>
    <cellStyle name="Normal 26 2 3 3 2 3 2" xfId="29161"/>
    <cellStyle name="Normal 26 2 3 3 2 4" xfId="21594"/>
    <cellStyle name="Normal 26 2 3 3 3" xfId="6152"/>
    <cellStyle name="Normal 26 2 3 3 3 2" xfId="14211"/>
    <cellStyle name="Normal 26 2 3 3 3 2 2" xfId="31058"/>
    <cellStyle name="Normal 26 2 3 3 3 3" xfId="23491"/>
    <cellStyle name="Normal 26 2 3 3 4" xfId="10377"/>
    <cellStyle name="Normal 26 2 3 3 4 2" xfId="27277"/>
    <cellStyle name="Normal 26 2 3 3 5" xfId="17507"/>
    <cellStyle name="Normal 26 2 3 3 6" xfId="19709"/>
    <cellStyle name="Normal 26 2 3 4" xfId="3341"/>
    <cellStyle name="Normal 26 2 3 4 2" xfId="7124"/>
    <cellStyle name="Normal 26 2 3 4 2 2" xfId="15183"/>
    <cellStyle name="Normal 26 2 3 4 2 2 2" xfId="32030"/>
    <cellStyle name="Normal 26 2 3 4 2 3" xfId="24463"/>
    <cellStyle name="Normal 26 2 3 4 3" xfId="11400"/>
    <cellStyle name="Normal 26 2 3 4 3 2" xfId="28249"/>
    <cellStyle name="Normal 26 2 3 4 4" xfId="20682"/>
    <cellStyle name="Normal 26 2 3 5" xfId="5240"/>
    <cellStyle name="Normal 26 2 3 5 2" xfId="13299"/>
    <cellStyle name="Normal 26 2 3 5 2 2" xfId="30146"/>
    <cellStyle name="Normal 26 2 3 5 3" xfId="22579"/>
    <cellStyle name="Normal 26 2 3 6" xfId="9401"/>
    <cellStyle name="Normal 26 2 3 6 2" xfId="26365"/>
    <cellStyle name="Normal 26 2 3 7" xfId="17504"/>
    <cellStyle name="Normal 26 2 3 8" xfId="18797"/>
    <cellStyle name="Normal 26 2 4" xfId="1525"/>
    <cellStyle name="Normal 26 2 4 2" xfId="2524"/>
    <cellStyle name="Normal 26 2 4 2 2" xfId="4486"/>
    <cellStyle name="Normal 26 2 4 2 2 2" xfId="8269"/>
    <cellStyle name="Normal 26 2 4 2 2 2 2" xfId="16328"/>
    <cellStyle name="Normal 26 2 4 2 2 2 2 2" xfId="33175"/>
    <cellStyle name="Normal 26 2 4 2 2 2 3" xfId="25608"/>
    <cellStyle name="Normal 26 2 4 2 2 3" xfId="12545"/>
    <cellStyle name="Normal 26 2 4 2 2 3 2" xfId="29394"/>
    <cellStyle name="Normal 26 2 4 2 2 4" xfId="21827"/>
    <cellStyle name="Normal 26 2 4 2 3" xfId="6385"/>
    <cellStyle name="Normal 26 2 4 2 3 2" xfId="14444"/>
    <cellStyle name="Normal 26 2 4 2 3 2 2" xfId="31291"/>
    <cellStyle name="Normal 26 2 4 2 3 3" xfId="23724"/>
    <cellStyle name="Normal 26 2 4 2 4" xfId="10611"/>
    <cellStyle name="Normal 26 2 4 2 4 2" xfId="27510"/>
    <cellStyle name="Normal 26 2 4 2 5" xfId="17509"/>
    <cellStyle name="Normal 26 2 4 2 6" xfId="19942"/>
    <cellStyle name="Normal 26 2 4 3" xfId="3574"/>
    <cellStyle name="Normal 26 2 4 3 2" xfId="7357"/>
    <cellStyle name="Normal 26 2 4 3 2 2" xfId="15416"/>
    <cellStyle name="Normal 26 2 4 3 2 2 2" xfId="32263"/>
    <cellStyle name="Normal 26 2 4 3 2 3" xfId="24696"/>
    <cellStyle name="Normal 26 2 4 3 3" xfId="11633"/>
    <cellStyle name="Normal 26 2 4 3 3 2" xfId="28482"/>
    <cellStyle name="Normal 26 2 4 3 4" xfId="20915"/>
    <cellStyle name="Normal 26 2 4 4" xfId="5473"/>
    <cellStyle name="Normal 26 2 4 4 2" xfId="13532"/>
    <cellStyle name="Normal 26 2 4 4 2 2" xfId="30379"/>
    <cellStyle name="Normal 26 2 4 4 3" xfId="22812"/>
    <cellStyle name="Normal 26 2 4 5" xfId="9658"/>
    <cellStyle name="Normal 26 2 4 5 2" xfId="26598"/>
    <cellStyle name="Normal 26 2 4 6" xfId="17508"/>
    <cellStyle name="Normal 26 2 4 7" xfId="19030"/>
    <cellStyle name="Normal 26 2 5" xfId="2054"/>
    <cellStyle name="Normal 26 2 5 2" xfId="4035"/>
    <cellStyle name="Normal 26 2 5 2 2" xfId="7818"/>
    <cellStyle name="Normal 26 2 5 2 2 2" xfId="15877"/>
    <cellStyle name="Normal 26 2 5 2 2 2 2" xfId="32724"/>
    <cellStyle name="Normal 26 2 5 2 2 3" xfId="25157"/>
    <cellStyle name="Normal 26 2 5 2 3" xfId="12094"/>
    <cellStyle name="Normal 26 2 5 2 3 2" xfId="28943"/>
    <cellStyle name="Normal 26 2 5 2 4" xfId="21376"/>
    <cellStyle name="Normal 26 2 5 3" xfId="5934"/>
    <cellStyle name="Normal 26 2 5 3 2" xfId="13993"/>
    <cellStyle name="Normal 26 2 5 3 2 2" xfId="30840"/>
    <cellStyle name="Normal 26 2 5 3 3" xfId="23273"/>
    <cellStyle name="Normal 26 2 5 4" xfId="10152"/>
    <cellStyle name="Normal 26 2 5 4 2" xfId="27059"/>
    <cellStyle name="Normal 26 2 5 5" xfId="17510"/>
    <cellStyle name="Normal 26 2 5 6" xfId="19491"/>
    <cellStyle name="Normal 26 2 6" xfId="3093"/>
    <cellStyle name="Normal 26 2 6 2" xfId="6906"/>
    <cellStyle name="Normal 26 2 6 2 2" xfId="14965"/>
    <cellStyle name="Normal 26 2 6 2 2 2" xfId="31812"/>
    <cellStyle name="Normal 26 2 6 2 3" xfId="24245"/>
    <cellStyle name="Normal 26 2 6 3" xfId="11156"/>
    <cellStyle name="Normal 26 2 6 3 2" xfId="28031"/>
    <cellStyle name="Normal 26 2 6 4" xfId="20464"/>
    <cellStyle name="Normal 26 2 7" xfId="5022"/>
    <cellStyle name="Normal 26 2 7 2" xfId="13081"/>
    <cellStyle name="Normal 26 2 7 2 2" xfId="29928"/>
    <cellStyle name="Normal 26 2 7 3" xfId="22361"/>
    <cellStyle name="Normal 26 2 8" xfId="9041"/>
    <cellStyle name="Normal 26 2 8 2" xfId="26147"/>
    <cellStyle name="Normal 26 2 9" xfId="17495"/>
    <cellStyle name="Normal 26 3" xfId="947"/>
    <cellStyle name="Normal 26 3 2" xfId="3127"/>
    <cellStyle name="Normal 26 3 3" xfId="17511"/>
    <cellStyle name="Normal 26 3 4" xfId="34093"/>
    <cellStyle name="Normal 26 4" xfId="1042"/>
    <cellStyle name="Normal 26 4 2" xfId="1303"/>
    <cellStyle name="Normal 26 4 2 2" xfId="1799"/>
    <cellStyle name="Normal 26 4 2 2 2" xfId="2798"/>
    <cellStyle name="Normal 26 4 2 2 2 2" xfId="4760"/>
    <cellStyle name="Normal 26 4 2 2 2 2 2" xfId="8543"/>
    <cellStyle name="Normal 26 4 2 2 2 2 2 2" xfId="16602"/>
    <cellStyle name="Normal 26 4 2 2 2 2 2 2 2" xfId="33449"/>
    <cellStyle name="Normal 26 4 2 2 2 2 2 3" xfId="25882"/>
    <cellStyle name="Normal 26 4 2 2 2 2 3" xfId="12819"/>
    <cellStyle name="Normal 26 4 2 2 2 2 3 2" xfId="29668"/>
    <cellStyle name="Normal 26 4 2 2 2 2 4" xfId="22101"/>
    <cellStyle name="Normal 26 4 2 2 2 3" xfId="6659"/>
    <cellStyle name="Normal 26 4 2 2 2 3 2" xfId="14718"/>
    <cellStyle name="Normal 26 4 2 2 2 3 2 2" xfId="31565"/>
    <cellStyle name="Normal 26 4 2 2 2 3 3" xfId="23998"/>
    <cellStyle name="Normal 26 4 2 2 2 4" xfId="10885"/>
    <cellStyle name="Normal 26 4 2 2 2 4 2" xfId="27784"/>
    <cellStyle name="Normal 26 4 2 2 2 5" xfId="17515"/>
    <cellStyle name="Normal 26 4 2 2 2 6" xfId="20216"/>
    <cellStyle name="Normal 26 4 2 2 3" xfId="3848"/>
    <cellStyle name="Normal 26 4 2 2 3 2" xfId="7631"/>
    <cellStyle name="Normal 26 4 2 2 3 2 2" xfId="15690"/>
    <cellStyle name="Normal 26 4 2 2 3 2 2 2" xfId="32537"/>
    <cellStyle name="Normal 26 4 2 2 3 2 3" xfId="24970"/>
    <cellStyle name="Normal 26 4 2 2 3 3" xfId="11907"/>
    <cellStyle name="Normal 26 4 2 2 3 3 2" xfId="28756"/>
    <cellStyle name="Normal 26 4 2 2 3 4" xfId="21189"/>
    <cellStyle name="Normal 26 4 2 2 4" xfId="5747"/>
    <cellStyle name="Normal 26 4 2 2 4 2" xfId="13806"/>
    <cellStyle name="Normal 26 4 2 2 4 2 2" xfId="30653"/>
    <cellStyle name="Normal 26 4 2 2 4 3" xfId="23086"/>
    <cellStyle name="Normal 26 4 2 2 5" xfId="9932"/>
    <cellStyle name="Normal 26 4 2 2 5 2" xfId="26872"/>
    <cellStyle name="Normal 26 4 2 2 6" xfId="17514"/>
    <cellStyle name="Normal 26 4 2 2 7" xfId="19304"/>
    <cellStyle name="Normal 26 4 2 3" xfId="2345"/>
    <cellStyle name="Normal 26 4 2 3 2" xfId="4309"/>
    <cellStyle name="Normal 26 4 2 3 2 2" xfId="8092"/>
    <cellStyle name="Normal 26 4 2 3 2 2 2" xfId="16151"/>
    <cellStyle name="Normal 26 4 2 3 2 2 2 2" xfId="32998"/>
    <cellStyle name="Normal 26 4 2 3 2 2 3" xfId="25431"/>
    <cellStyle name="Normal 26 4 2 3 2 3" xfId="12368"/>
    <cellStyle name="Normal 26 4 2 3 2 3 2" xfId="29217"/>
    <cellStyle name="Normal 26 4 2 3 2 4" xfId="21650"/>
    <cellStyle name="Normal 26 4 2 3 3" xfId="6208"/>
    <cellStyle name="Normal 26 4 2 3 3 2" xfId="14267"/>
    <cellStyle name="Normal 26 4 2 3 3 2 2" xfId="31114"/>
    <cellStyle name="Normal 26 4 2 3 3 3" xfId="23547"/>
    <cellStyle name="Normal 26 4 2 3 4" xfId="10433"/>
    <cellStyle name="Normal 26 4 2 3 4 2" xfId="27333"/>
    <cellStyle name="Normal 26 4 2 3 5" xfId="17516"/>
    <cellStyle name="Normal 26 4 2 3 6" xfId="19765"/>
    <cellStyle name="Normal 26 4 2 4" xfId="3397"/>
    <cellStyle name="Normal 26 4 2 4 2" xfId="7180"/>
    <cellStyle name="Normal 26 4 2 4 2 2" xfId="15239"/>
    <cellStyle name="Normal 26 4 2 4 2 2 2" xfId="32086"/>
    <cellStyle name="Normal 26 4 2 4 2 3" xfId="24519"/>
    <cellStyle name="Normal 26 4 2 4 3" xfId="11456"/>
    <cellStyle name="Normal 26 4 2 4 3 2" xfId="28305"/>
    <cellStyle name="Normal 26 4 2 4 4" xfId="20738"/>
    <cellStyle name="Normal 26 4 2 5" xfId="5296"/>
    <cellStyle name="Normal 26 4 2 5 2" xfId="13355"/>
    <cellStyle name="Normal 26 4 2 5 2 2" xfId="30202"/>
    <cellStyle name="Normal 26 4 2 5 3" xfId="22635"/>
    <cellStyle name="Normal 26 4 2 6" xfId="9457"/>
    <cellStyle name="Normal 26 4 2 6 2" xfId="26421"/>
    <cellStyle name="Normal 26 4 2 7" xfId="17513"/>
    <cellStyle name="Normal 26 4 2 8" xfId="18853"/>
    <cellStyle name="Normal 26 4 3" xfId="1581"/>
    <cellStyle name="Normal 26 4 3 2" xfId="2580"/>
    <cellStyle name="Normal 26 4 3 2 2" xfId="4542"/>
    <cellStyle name="Normal 26 4 3 2 2 2" xfId="8325"/>
    <cellStyle name="Normal 26 4 3 2 2 2 2" xfId="16384"/>
    <cellStyle name="Normal 26 4 3 2 2 2 2 2" xfId="33231"/>
    <cellStyle name="Normal 26 4 3 2 2 2 3" xfId="25664"/>
    <cellStyle name="Normal 26 4 3 2 2 3" xfId="12601"/>
    <cellStyle name="Normal 26 4 3 2 2 3 2" xfId="29450"/>
    <cellStyle name="Normal 26 4 3 2 2 4" xfId="21883"/>
    <cellStyle name="Normal 26 4 3 2 3" xfId="6441"/>
    <cellStyle name="Normal 26 4 3 2 3 2" xfId="14500"/>
    <cellStyle name="Normal 26 4 3 2 3 2 2" xfId="31347"/>
    <cellStyle name="Normal 26 4 3 2 3 3" xfId="23780"/>
    <cellStyle name="Normal 26 4 3 2 4" xfId="10667"/>
    <cellStyle name="Normal 26 4 3 2 4 2" xfId="27566"/>
    <cellStyle name="Normal 26 4 3 2 5" xfId="17518"/>
    <cellStyle name="Normal 26 4 3 2 6" xfId="19998"/>
    <cellStyle name="Normal 26 4 3 3" xfId="3630"/>
    <cellStyle name="Normal 26 4 3 3 2" xfId="7413"/>
    <cellStyle name="Normal 26 4 3 3 2 2" xfId="15472"/>
    <cellStyle name="Normal 26 4 3 3 2 2 2" xfId="32319"/>
    <cellStyle name="Normal 26 4 3 3 2 3" xfId="24752"/>
    <cellStyle name="Normal 26 4 3 3 3" xfId="11689"/>
    <cellStyle name="Normal 26 4 3 3 3 2" xfId="28538"/>
    <cellStyle name="Normal 26 4 3 3 4" xfId="20971"/>
    <cellStyle name="Normal 26 4 3 4" xfId="5529"/>
    <cellStyle name="Normal 26 4 3 4 2" xfId="13588"/>
    <cellStyle name="Normal 26 4 3 4 2 2" xfId="30435"/>
    <cellStyle name="Normal 26 4 3 4 3" xfId="22868"/>
    <cellStyle name="Normal 26 4 3 5" xfId="9714"/>
    <cellStyle name="Normal 26 4 3 5 2" xfId="26654"/>
    <cellStyle name="Normal 26 4 3 6" xfId="17517"/>
    <cellStyle name="Normal 26 4 3 7" xfId="19086"/>
    <cellStyle name="Normal 26 4 4" xfId="2127"/>
    <cellStyle name="Normal 26 4 4 2" xfId="4091"/>
    <cellStyle name="Normal 26 4 4 2 2" xfId="7874"/>
    <cellStyle name="Normal 26 4 4 2 2 2" xfId="15933"/>
    <cellStyle name="Normal 26 4 4 2 2 2 2" xfId="32780"/>
    <cellStyle name="Normal 26 4 4 2 2 3" xfId="25213"/>
    <cellStyle name="Normal 26 4 4 2 3" xfId="12150"/>
    <cellStyle name="Normal 26 4 4 2 3 2" xfId="28999"/>
    <cellStyle name="Normal 26 4 4 2 4" xfId="21432"/>
    <cellStyle name="Normal 26 4 4 3" xfId="5990"/>
    <cellStyle name="Normal 26 4 4 3 2" xfId="14049"/>
    <cellStyle name="Normal 26 4 4 3 2 2" xfId="30896"/>
    <cellStyle name="Normal 26 4 4 3 3" xfId="23329"/>
    <cellStyle name="Normal 26 4 4 4" xfId="10215"/>
    <cellStyle name="Normal 26 4 4 4 2" xfId="27115"/>
    <cellStyle name="Normal 26 4 4 5" xfId="17519"/>
    <cellStyle name="Normal 26 4 4 6" xfId="19547"/>
    <cellStyle name="Normal 26 4 5" xfId="3179"/>
    <cellStyle name="Normal 26 4 5 2" xfId="6962"/>
    <cellStyle name="Normal 26 4 5 2 2" xfId="15021"/>
    <cellStyle name="Normal 26 4 5 2 2 2" xfId="31868"/>
    <cellStyle name="Normal 26 4 5 2 3" xfId="24301"/>
    <cellStyle name="Normal 26 4 5 3" xfId="11238"/>
    <cellStyle name="Normal 26 4 5 3 2" xfId="28087"/>
    <cellStyle name="Normal 26 4 5 4" xfId="20520"/>
    <cellStyle name="Normal 26 4 6" xfId="5078"/>
    <cellStyle name="Normal 26 4 6 2" xfId="13137"/>
    <cellStyle name="Normal 26 4 6 2 2" xfId="29984"/>
    <cellStyle name="Normal 26 4 6 3" xfId="22417"/>
    <cellStyle name="Normal 26 4 7" xfId="9222"/>
    <cellStyle name="Normal 26 4 7 2" xfId="26203"/>
    <cellStyle name="Normal 26 4 8" xfId="17512"/>
    <cellStyle name="Normal 26 4 9" xfId="18635"/>
    <cellStyle name="Normal 26 5" xfId="1211"/>
    <cellStyle name="Normal 26 5 2" xfId="1707"/>
    <cellStyle name="Normal 26 5 2 2" xfId="2706"/>
    <cellStyle name="Normal 26 5 2 2 2" xfId="4668"/>
    <cellStyle name="Normal 26 5 2 2 2 2" xfId="8451"/>
    <cellStyle name="Normal 26 5 2 2 2 2 2" xfId="16510"/>
    <cellStyle name="Normal 26 5 2 2 2 2 2 2" xfId="33357"/>
    <cellStyle name="Normal 26 5 2 2 2 2 3" xfId="25790"/>
    <cellStyle name="Normal 26 5 2 2 2 3" xfId="12727"/>
    <cellStyle name="Normal 26 5 2 2 2 3 2" xfId="29576"/>
    <cellStyle name="Normal 26 5 2 2 2 4" xfId="22009"/>
    <cellStyle name="Normal 26 5 2 2 3" xfId="6567"/>
    <cellStyle name="Normal 26 5 2 2 3 2" xfId="14626"/>
    <cellStyle name="Normal 26 5 2 2 3 2 2" xfId="31473"/>
    <cellStyle name="Normal 26 5 2 2 3 3" xfId="23906"/>
    <cellStyle name="Normal 26 5 2 2 4" xfId="10793"/>
    <cellStyle name="Normal 26 5 2 2 4 2" xfId="27692"/>
    <cellStyle name="Normal 26 5 2 2 5" xfId="17522"/>
    <cellStyle name="Normal 26 5 2 2 6" xfId="20124"/>
    <cellStyle name="Normal 26 5 2 3" xfId="3756"/>
    <cellStyle name="Normal 26 5 2 3 2" xfId="7539"/>
    <cellStyle name="Normal 26 5 2 3 2 2" xfId="15598"/>
    <cellStyle name="Normal 26 5 2 3 2 2 2" xfId="32445"/>
    <cellStyle name="Normal 26 5 2 3 2 3" xfId="24878"/>
    <cellStyle name="Normal 26 5 2 3 3" xfId="11815"/>
    <cellStyle name="Normal 26 5 2 3 3 2" xfId="28664"/>
    <cellStyle name="Normal 26 5 2 3 4" xfId="21097"/>
    <cellStyle name="Normal 26 5 2 4" xfId="5655"/>
    <cellStyle name="Normal 26 5 2 4 2" xfId="13714"/>
    <cellStyle name="Normal 26 5 2 4 2 2" xfId="30561"/>
    <cellStyle name="Normal 26 5 2 4 3" xfId="22994"/>
    <cellStyle name="Normal 26 5 2 5" xfId="9840"/>
    <cellStyle name="Normal 26 5 2 5 2" xfId="26780"/>
    <cellStyle name="Normal 26 5 2 6" xfId="17521"/>
    <cellStyle name="Normal 26 5 2 7" xfId="19212"/>
    <cellStyle name="Normal 26 5 3" xfId="2253"/>
    <cellStyle name="Normal 26 5 3 2" xfId="4217"/>
    <cellStyle name="Normal 26 5 3 2 2" xfId="8000"/>
    <cellStyle name="Normal 26 5 3 2 2 2" xfId="16059"/>
    <cellStyle name="Normal 26 5 3 2 2 2 2" xfId="32906"/>
    <cellStyle name="Normal 26 5 3 2 2 3" xfId="25339"/>
    <cellStyle name="Normal 26 5 3 2 3" xfId="12276"/>
    <cellStyle name="Normal 26 5 3 2 3 2" xfId="29125"/>
    <cellStyle name="Normal 26 5 3 2 4" xfId="21558"/>
    <cellStyle name="Normal 26 5 3 3" xfId="6116"/>
    <cellStyle name="Normal 26 5 3 3 2" xfId="14175"/>
    <cellStyle name="Normal 26 5 3 3 2 2" xfId="31022"/>
    <cellStyle name="Normal 26 5 3 3 3" xfId="23455"/>
    <cellStyle name="Normal 26 5 3 4" xfId="10341"/>
    <cellStyle name="Normal 26 5 3 4 2" xfId="27241"/>
    <cellStyle name="Normal 26 5 3 5" xfId="17523"/>
    <cellStyle name="Normal 26 5 3 6" xfId="19673"/>
    <cellStyle name="Normal 26 5 4" xfId="3305"/>
    <cellStyle name="Normal 26 5 4 2" xfId="7088"/>
    <cellStyle name="Normal 26 5 4 2 2" xfId="15147"/>
    <cellStyle name="Normal 26 5 4 2 2 2" xfId="31994"/>
    <cellStyle name="Normal 26 5 4 2 3" xfId="24427"/>
    <cellStyle name="Normal 26 5 4 3" xfId="11364"/>
    <cellStyle name="Normal 26 5 4 3 2" xfId="28213"/>
    <cellStyle name="Normal 26 5 4 4" xfId="20646"/>
    <cellStyle name="Normal 26 5 5" xfId="5204"/>
    <cellStyle name="Normal 26 5 5 2" xfId="13263"/>
    <cellStyle name="Normal 26 5 5 2 2" xfId="30110"/>
    <cellStyle name="Normal 26 5 5 3" xfId="22543"/>
    <cellStyle name="Normal 26 5 6" xfId="9365"/>
    <cellStyle name="Normal 26 5 6 2" xfId="26329"/>
    <cellStyle name="Normal 26 5 7" xfId="17520"/>
    <cellStyle name="Normal 26 5 8" xfId="18761"/>
    <cellStyle name="Normal 26 6" xfId="1489"/>
    <cellStyle name="Normal 26 6 2" xfId="2488"/>
    <cellStyle name="Normal 26 6 2 2" xfId="4450"/>
    <cellStyle name="Normal 26 6 2 2 2" xfId="8233"/>
    <cellStyle name="Normal 26 6 2 2 2 2" xfId="16292"/>
    <cellStyle name="Normal 26 6 2 2 2 2 2" xfId="33139"/>
    <cellStyle name="Normal 26 6 2 2 2 3" xfId="25572"/>
    <cellStyle name="Normal 26 6 2 2 3" xfId="12509"/>
    <cellStyle name="Normal 26 6 2 2 3 2" xfId="29358"/>
    <cellStyle name="Normal 26 6 2 2 4" xfId="21791"/>
    <cellStyle name="Normal 26 6 2 3" xfId="6349"/>
    <cellStyle name="Normal 26 6 2 3 2" xfId="14408"/>
    <cellStyle name="Normal 26 6 2 3 2 2" xfId="31255"/>
    <cellStyle name="Normal 26 6 2 3 3" xfId="23688"/>
    <cellStyle name="Normal 26 6 2 4" xfId="10575"/>
    <cellStyle name="Normal 26 6 2 4 2" xfId="27474"/>
    <cellStyle name="Normal 26 6 2 5" xfId="17525"/>
    <cellStyle name="Normal 26 6 2 6" xfId="19906"/>
    <cellStyle name="Normal 26 6 3" xfId="3538"/>
    <cellStyle name="Normal 26 6 3 2" xfId="7321"/>
    <cellStyle name="Normal 26 6 3 2 2" xfId="15380"/>
    <cellStyle name="Normal 26 6 3 2 2 2" xfId="32227"/>
    <cellStyle name="Normal 26 6 3 2 3" xfId="24660"/>
    <cellStyle name="Normal 26 6 3 3" xfId="11597"/>
    <cellStyle name="Normal 26 6 3 3 2" xfId="28446"/>
    <cellStyle name="Normal 26 6 3 4" xfId="20879"/>
    <cellStyle name="Normal 26 6 4" xfId="5437"/>
    <cellStyle name="Normal 26 6 4 2" xfId="13496"/>
    <cellStyle name="Normal 26 6 4 2 2" xfId="30343"/>
    <cellStyle name="Normal 26 6 4 3" xfId="22776"/>
    <cellStyle name="Normal 26 6 5" xfId="9622"/>
    <cellStyle name="Normal 26 6 5 2" xfId="26562"/>
    <cellStyle name="Normal 26 6 6" xfId="17524"/>
    <cellStyle name="Normal 26 6 7" xfId="18994"/>
    <cellStyle name="Normal 26 7" xfId="2014"/>
    <cellStyle name="Normal 26 7 2" xfId="3999"/>
    <cellStyle name="Normal 26 7 2 2" xfId="7782"/>
    <cellStyle name="Normal 26 7 2 2 2" xfId="15841"/>
    <cellStyle name="Normal 26 7 2 2 2 2" xfId="32688"/>
    <cellStyle name="Normal 26 7 2 2 3" xfId="25121"/>
    <cellStyle name="Normal 26 7 2 3" xfId="12058"/>
    <cellStyle name="Normal 26 7 2 3 2" xfId="28907"/>
    <cellStyle name="Normal 26 7 2 4" xfId="21340"/>
    <cellStyle name="Normal 26 7 3" xfId="5898"/>
    <cellStyle name="Normal 26 7 3 2" xfId="13957"/>
    <cellStyle name="Normal 26 7 3 2 2" xfId="30804"/>
    <cellStyle name="Normal 26 7 3 3" xfId="23237"/>
    <cellStyle name="Normal 26 7 4" xfId="10113"/>
    <cellStyle name="Normal 26 7 4 2" xfId="27023"/>
    <cellStyle name="Normal 26 7 5" xfId="17526"/>
    <cellStyle name="Normal 26 7 6" xfId="19455"/>
    <cellStyle name="Normal 26 8" xfId="3057"/>
    <cellStyle name="Normal 26 8 2" xfId="6870"/>
    <cellStyle name="Normal 26 8 2 2" xfId="14929"/>
    <cellStyle name="Normal 26 8 2 2 2" xfId="31776"/>
    <cellStyle name="Normal 26 8 2 3" xfId="24209"/>
    <cellStyle name="Normal 26 8 3" xfId="11120"/>
    <cellStyle name="Normal 26 8 3 2" xfId="27995"/>
    <cellStyle name="Normal 26 8 4" xfId="20428"/>
    <cellStyle name="Normal 26 9" xfId="4986"/>
    <cellStyle name="Normal 26 9 2" xfId="13045"/>
    <cellStyle name="Normal 26 9 2 2" xfId="29892"/>
    <cellStyle name="Normal 26 9 3" xfId="22325"/>
    <cellStyle name="Normal 260" xfId="33665"/>
    <cellStyle name="Normal 261" xfId="33666"/>
    <cellStyle name="Normal 262" xfId="33667"/>
    <cellStyle name="Normal 263" xfId="33668"/>
    <cellStyle name="Normal 264" xfId="33669"/>
    <cellStyle name="Normal 265" xfId="33670"/>
    <cellStyle name="Normal 266" xfId="33671"/>
    <cellStyle name="Normal 267" xfId="33672"/>
    <cellStyle name="Normal 268" xfId="33673"/>
    <cellStyle name="Normal 269" xfId="33674"/>
    <cellStyle name="Normal 27" xfId="627"/>
    <cellStyle name="Normal 27 10" xfId="8970"/>
    <cellStyle name="Normal 27 10 2" xfId="26112"/>
    <cellStyle name="Normal 27 11" xfId="17527"/>
    <cellStyle name="Normal 27 12" xfId="18543"/>
    <cellStyle name="Normal 27 13" xfId="34094"/>
    <cellStyle name="Normal 27 2" xfId="745"/>
    <cellStyle name="Normal 27 2 10" xfId="18579"/>
    <cellStyle name="Normal 27 2 11" xfId="34095"/>
    <cellStyle name="Normal 27 2 2" xfId="1079"/>
    <cellStyle name="Normal 27 2 2 2" xfId="1340"/>
    <cellStyle name="Normal 27 2 2 2 2" xfId="1836"/>
    <cellStyle name="Normal 27 2 2 2 2 2" xfId="2835"/>
    <cellStyle name="Normal 27 2 2 2 2 2 2" xfId="4797"/>
    <cellStyle name="Normal 27 2 2 2 2 2 2 2" xfId="8580"/>
    <cellStyle name="Normal 27 2 2 2 2 2 2 2 2" xfId="16639"/>
    <cellStyle name="Normal 27 2 2 2 2 2 2 2 2 2" xfId="33486"/>
    <cellStyle name="Normal 27 2 2 2 2 2 2 2 3" xfId="25919"/>
    <cellStyle name="Normal 27 2 2 2 2 2 2 3" xfId="12856"/>
    <cellStyle name="Normal 27 2 2 2 2 2 2 3 2" xfId="29705"/>
    <cellStyle name="Normal 27 2 2 2 2 2 2 4" xfId="22138"/>
    <cellStyle name="Normal 27 2 2 2 2 2 3" xfId="6696"/>
    <cellStyle name="Normal 27 2 2 2 2 2 3 2" xfId="14755"/>
    <cellStyle name="Normal 27 2 2 2 2 2 3 2 2" xfId="31602"/>
    <cellStyle name="Normal 27 2 2 2 2 2 3 3" xfId="24035"/>
    <cellStyle name="Normal 27 2 2 2 2 2 4" xfId="10922"/>
    <cellStyle name="Normal 27 2 2 2 2 2 4 2" xfId="27821"/>
    <cellStyle name="Normal 27 2 2 2 2 2 5" xfId="17532"/>
    <cellStyle name="Normal 27 2 2 2 2 2 6" xfId="20253"/>
    <cellStyle name="Normal 27 2 2 2 2 3" xfId="3885"/>
    <cellStyle name="Normal 27 2 2 2 2 3 2" xfId="7668"/>
    <cellStyle name="Normal 27 2 2 2 2 3 2 2" xfId="15727"/>
    <cellStyle name="Normal 27 2 2 2 2 3 2 2 2" xfId="32574"/>
    <cellStyle name="Normal 27 2 2 2 2 3 2 3" xfId="25007"/>
    <cellStyle name="Normal 27 2 2 2 2 3 3" xfId="11944"/>
    <cellStyle name="Normal 27 2 2 2 2 3 3 2" xfId="28793"/>
    <cellStyle name="Normal 27 2 2 2 2 3 4" xfId="21226"/>
    <cellStyle name="Normal 27 2 2 2 2 4" xfId="5784"/>
    <cellStyle name="Normal 27 2 2 2 2 4 2" xfId="13843"/>
    <cellStyle name="Normal 27 2 2 2 2 4 2 2" xfId="30690"/>
    <cellStyle name="Normal 27 2 2 2 2 4 3" xfId="23123"/>
    <cellStyle name="Normal 27 2 2 2 2 5" xfId="9969"/>
    <cellStyle name="Normal 27 2 2 2 2 5 2" xfId="26909"/>
    <cellStyle name="Normal 27 2 2 2 2 6" xfId="17531"/>
    <cellStyle name="Normal 27 2 2 2 2 7" xfId="19341"/>
    <cellStyle name="Normal 27 2 2 2 3" xfId="2382"/>
    <cellStyle name="Normal 27 2 2 2 3 2" xfId="4346"/>
    <cellStyle name="Normal 27 2 2 2 3 2 2" xfId="8129"/>
    <cellStyle name="Normal 27 2 2 2 3 2 2 2" xfId="16188"/>
    <cellStyle name="Normal 27 2 2 2 3 2 2 2 2" xfId="33035"/>
    <cellStyle name="Normal 27 2 2 2 3 2 2 3" xfId="25468"/>
    <cellStyle name="Normal 27 2 2 2 3 2 3" xfId="12405"/>
    <cellStyle name="Normal 27 2 2 2 3 2 3 2" xfId="29254"/>
    <cellStyle name="Normal 27 2 2 2 3 2 4" xfId="21687"/>
    <cellStyle name="Normal 27 2 2 2 3 3" xfId="6245"/>
    <cellStyle name="Normal 27 2 2 2 3 3 2" xfId="14304"/>
    <cellStyle name="Normal 27 2 2 2 3 3 2 2" xfId="31151"/>
    <cellStyle name="Normal 27 2 2 2 3 3 3" xfId="23584"/>
    <cellStyle name="Normal 27 2 2 2 3 4" xfId="10470"/>
    <cellStyle name="Normal 27 2 2 2 3 4 2" xfId="27370"/>
    <cellStyle name="Normal 27 2 2 2 3 5" xfId="17533"/>
    <cellStyle name="Normal 27 2 2 2 3 6" xfId="19802"/>
    <cellStyle name="Normal 27 2 2 2 4" xfId="3434"/>
    <cellStyle name="Normal 27 2 2 2 4 2" xfId="7217"/>
    <cellStyle name="Normal 27 2 2 2 4 2 2" xfId="15276"/>
    <cellStyle name="Normal 27 2 2 2 4 2 2 2" xfId="32123"/>
    <cellStyle name="Normal 27 2 2 2 4 2 3" xfId="24556"/>
    <cellStyle name="Normal 27 2 2 2 4 3" xfId="11493"/>
    <cellStyle name="Normal 27 2 2 2 4 3 2" xfId="28342"/>
    <cellStyle name="Normal 27 2 2 2 4 4" xfId="20775"/>
    <cellStyle name="Normal 27 2 2 2 5" xfId="5333"/>
    <cellStyle name="Normal 27 2 2 2 5 2" xfId="13392"/>
    <cellStyle name="Normal 27 2 2 2 5 2 2" xfId="30239"/>
    <cellStyle name="Normal 27 2 2 2 5 3" xfId="22672"/>
    <cellStyle name="Normal 27 2 2 2 6" xfId="9494"/>
    <cellStyle name="Normal 27 2 2 2 6 2" xfId="26458"/>
    <cellStyle name="Normal 27 2 2 2 7" xfId="17530"/>
    <cellStyle name="Normal 27 2 2 2 8" xfId="18890"/>
    <cellStyle name="Normal 27 2 2 3" xfId="1618"/>
    <cellStyle name="Normal 27 2 2 3 2" xfId="2617"/>
    <cellStyle name="Normal 27 2 2 3 2 2" xfId="4579"/>
    <cellStyle name="Normal 27 2 2 3 2 2 2" xfId="8362"/>
    <cellStyle name="Normal 27 2 2 3 2 2 2 2" xfId="16421"/>
    <cellStyle name="Normal 27 2 2 3 2 2 2 2 2" xfId="33268"/>
    <cellStyle name="Normal 27 2 2 3 2 2 2 3" xfId="25701"/>
    <cellStyle name="Normal 27 2 2 3 2 2 3" xfId="12638"/>
    <cellStyle name="Normal 27 2 2 3 2 2 3 2" xfId="29487"/>
    <cellStyle name="Normal 27 2 2 3 2 2 4" xfId="21920"/>
    <cellStyle name="Normal 27 2 2 3 2 3" xfId="6478"/>
    <cellStyle name="Normal 27 2 2 3 2 3 2" xfId="14537"/>
    <cellStyle name="Normal 27 2 2 3 2 3 2 2" xfId="31384"/>
    <cellStyle name="Normal 27 2 2 3 2 3 3" xfId="23817"/>
    <cellStyle name="Normal 27 2 2 3 2 4" xfId="10704"/>
    <cellStyle name="Normal 27 2 2 3 2 4 2" xfId="27603"/>
    <cellStyle name="Normal 27 2 2 3 2 5" xfId="17535"/>
    <cellStyle name="Normal 27 2 2 3 2 6" xfId="20035"/>
    <cellStyle name="Normal 27 2 2 3 3" xfId="3667"/>
    <cellStyle name="Normal 27 2 2 3 3 2" xfId="7450"/>
    <cellStyle name="Normal 27 2 2 3 3 2 2" xfId="15509"/>
    <cellStyle name="Normal 27 2 2 3 3 2 2 2" xfId="32356"/>
    <cellStyle name="Normal 27 2 2 3 3 2 3" xfId="24789"/>
    <cellStyle name="Normal 27 2 2 3 3 3" xfId="11726"/>
    <cellStyle name="Normal 27 2 2 3 3 3 2" xfId="28575"/>
    <cellStyle name="Normal 27 2 2 3 3 4" xfId="21008"/>
    <cellStyle name="Normal 27 2 2 3 4" xfId="5566"/>
    <cellStyle name="Normal 27 2 2 3 4 2" xfId="13625"/>
    <cellStyle name="Normal 27 2 2 3 4 2 2" xfId="30472"/>
    <cellStyle name="Normal 27 2 2 3 4 3" xfId="22905"/>
    <cellStyle name="Normal 27 2 2 3 5" xfId="9751"/>
    <cellStyle name="Normal 27 2 2 3 5 2" xfId="26691"/>
    <cellStyle name="Normal 27 2 2 3 6" xfId="17534"/>
    <cellStyle name="Normal 27 2 2 3 7" xfId="19123"/>
    <cellStyle name="Normal 27 2 2 4" xfId="2164"/>
    <cellStyle name="Normal 27 2 2 4 2" xfId="4128"/>
    <cellStyle name="Normal 27 2 2 4 2 2" xfId="7911"/>
    <cellStyle name="Normal 27 2 2 4 2 2 2" xfId="15970"/>
    <cellStyle name="Normal 27 2 2 4 2 2 2 2" xfId="32817"/>
    <cellStyle name="Normal 27 2 2 4 2 2 3" xfId="25250"/>
    <cellStyle name="Normal 27 2 2 4 2 3" xfId="12187"/>
    <cellStyle name="Normal 27 2 2 4 2 3 2" xfId="29036"/>
    <cellStyle name="Normal 27 2 2 4 2 4" xfId="21469"/>
    <cellStyle name="Normal 27 2 2 4 3" xfId="6027"/>
    <cellStyle name="Normal 27 2 2 4 3 2" xfId="14086"/>
    <cellStyle name="Normal 27 2 2 4 3 2 2" xfId="30933"/>
    <cellStyle name="Normal 27 2 2 4 3 3" xfId="23366"/>
    <cellStyle name="Normal 27 2 2 4 4" xfId="10252"/>
    <cellStyle name="Normal 27 2 2 4 4 2" xfId="27152"/>
    <cellStyle name="Normal 27 2 2 4 5" xfId="17536"/>
    <cellStyle name="Normal 27 2 2 4 6" xfId="19584"/>
    <cellStyle name="Normal 27 2 2 5" xfId="3216"/>
    <cellStyle name="Normal 27 2 2 5 2" xfId="6999"/>
    <cellStyle name="Normal 27 2 2 5 2 2" xfId="15058"/>
    <cellStyle name="Normal 27 2 2 5 2 2 2" xfId="31905"/>
    <cellStyle name="Normal 27 2 2 5 2 3" xfId="24338"/>
    <cellStyle name="Normal 27 2 2 5 3" xfId="11275"/>
    <cellStyle name="Normal 27 2 2 5 3 2" xfId="28124"/>
    <cellStyle name="Normal 27 2 2 5 4" xfId="20557"/>
    <cellStyle name="Normal 27 2 2 6" xfId="5115"/>
    <cellStyle name="Normal 27 2 2 6 2" xfId="13174"/>
    <cellStyle name="Normal 27 2 2 6 2 2" xfId="30021"/>
    <cellStyle name="Normal 27 2 2 6 3" xfId="22454"/>
    <cellStyle name="Normal 27 2 2 7" xfId="9259"/>
    <cellStyle name="Normal 27 2 2 7 2" xfId="26240"/>
    <cellStyle name="Normal 27 2 2 8" xfId="17529"/>
    <cellStyle name="Normal 27 2 2 9" xfId="18672"/>
    <cellStyle name="Normal 27 2 3" xfId="1248"/>
    <cellStyle name="Normal 27 2 3 2" xfId="1744"/>
    <cellStyle name="Normal 27 2 3 2 2" xfId="2743"/>
    <cellStyle name="Normal 27 2 3 2 2 2" xfId="4705"/>
    <cellStyle name="Normal 27 2 3 2 2 2 2" xfId="8488"/>
    <cellStyle name="Normal 27 2 3 2 2 2 2 2" xfId="16547"/>
    <cellStyle name="Normal 27 2 3 2 2 2 2 2 2" xfId="33394"/>
    <cellStyle name="Normal 27 2 3 2 2 2 2 3" xfId="25827"/>
    <cellStyle name="Normal 27 2 3 2 2 2 3" xfId="12764"/>
    <cellStyle name="Normal 27 2 3 2 2 2 3 2" xfId="29613"/>
    <cellStyle name="Normal 27 2 3 2 2 2 4" xfId="22046"/>
    <cellStyle name="Normal 27 2 3 2 2 3" xfId="6604"/>
    <cellStyle name="Normal 27 2 3 2 2 3 2" xfId="14663"/>
    <cellStyle name="Normal 27 2 3 2 2 3 2 2" xfId="31510"/>
    <cellStyle name="Normal 27 2 3 2 2 3 3" xfId="23943"/>
    <cellStyle name="Normal 27 2 3 2 2 4" xfId="10830"/>
    <cellStyle name="Normal 27 2 3 2 2 4 2" xfId="27729"/>
    <cellStyle name="Normal 27 2 3 2 2 5" xfId="17539"/>
    <cellStyle name="Normal 27 2 3 2 2 6" xfId="20161"/>
    <cellStyle name="Normal 27 2 3 2 3" xfId="3793"/>
    <cellStyle name="Normal 27 2 3 2 3 2" xfId="7576"/>
    <cellStyle name="Normal 27 2 3 2 3 2 2" xfId="15635"/>
    <cellStyle name="Normal 27 2 3 2 3 2 2 2" xfId="32482"/>
    <cellStyle name="Normal 27 2 3 2 3 2 3" xfId="24915"/>
    <cellStyle name="Normal 27 2 3 2 3 3" xfId="11852"/>
    <cellStyle name="Normal 27 2 3 2 3 3 2" xfId="28701"/>
    <cellStyle name="Normal 27 2 3 2 3 4" xfId="21134"/>
    <cellStyle name="Normal 27 2 3 2 4" xfId="5692"/>
    <cellStyle name="Normal 27 2 3 2 4 2" xfId="13751"/>
    <cellStyle name="Normal 27 2 3 2 4 2 2" xfId="30598"/>
    <cellStyle name="Normal 27 2 3 2 4 3" xfId="23031"/>
    <cellStyle name="Normal 27 2 3 2 5" xfId="9877"/>
    <cellStyle name="Normal 27 2 3 2 5 2" xfId="26817"/>
    <cellStyle name="Normal 27 2 3 2 6" xfId="17538"/>
    <cellStyle name="Normal 27 2 3 2 7" xfId="19249"/>
    <cellStyle name="Normal 27 2 3 3" xfId="2290"/>
    <cellStyle name="Normal 27 2 3 3 2" xfId="4254"/>
    <cellStyle name="Normal 27 2 3 3 2 2" xfId="8037"/>
    <cellStyle name="Normal 27 2 3 3 2 2 2" xfId="16096"/>
    <cellStyle name="Normal 27 2 3 3 2 2 2 2" xfId="32943"/>
    <cellStyle name="Normal 27 2 3 3 2 2 3" xfId="25376"/>
    <cellStyle name="Normal 27 2 3 3 2 3" xfId="12313"/>
    <cellStyle name="Normal 27 2 3 3 2 3 2" xfId="29162"/>
    <cellStyle name="Normal 27 2 3 3 2 4" xfId="21595"/>
    <cellStyle name="Normal 27 2 3 3 3" xfId="6153"/>
    <cellStyle name="Normal 27 2 3 3 3 2" xfId="14212"/>
    <cellStyle name="Normal 27 2 3 3 3 2 2" xfId="31059"/>
    <cellStyle name="Normal 27 2 3 3 3 3" xfId="23492"/>
    <cellStyle name="Normal 27 2 3 3 4" xfId="10378"/>
    <cellStyle name="Normal 27 2 3 3 4 2" xfId="27278"/>
    <cellStyle name="Normal 27 2 3 3 5" xfId="17540"/>
    <cellStyle name="Normal 27 2 3 3 6" xfId="19710"/>
    <cellStyle name="Normal 27 2 3 4" xfId="3342"/>
    <cellStyle name="Normal 27 2 3 4 2" xfId="7125"/>
    <cellStyle name="Normal 27 2 3 4 2 2" xfId="15184"/>
    <cellStyle name="Normal 27 2 3 4 2 2 2" xfId="32031"/>
    <cellStyle name="Normal 27 2 3 4 2 3" xfId="24464"/>
    <cellStyle name="Normal 27 2 3 4 3" xfId="11401"/>
    <cellStyle name="Normal 27 2 3 4 3 2" xfId="28250"/>
    <cellStyle name="Normal 27 2 3 4 4" xfId="20683"/>
    <cellStyle name="Normal 27 2 3 5" xfId="5241"/>
    <cellStyle name="Normal 27 2 3 5 2" xfId="13300"/>
    <cellStyle name="Normal 27 2 3 5 2 2" xfId="30147"/>
    <cellStyle name="Normal 27 2 3 5 3" xfId="22580"/>
    <cellStyle name="Normal 27 2 3 6" xfId="9402"/>
    <cellStyle name="Normal 27 2 3 6 2" xfId="26366"/>
    <cellStyle name="Normal 27 2 3 7" xfId="17537"/>
    <cellStyle name="Normal 27 2 3 8" xfId="18798"/>
    <cellStyle name="Normal 27 2 4" xfId="1526"/>
    <cellStyle name="Normal 27 2 4 2" xfId="2525"/>
    <cellStyle name="Normal 27 2 4 2 2" xfId="4487"/>
    <cellStyle name="Normal 27 2 4 2 2 2" xfId="8270"/>
    <cellStyle name="Normal 27 2 4 2 2 2 2" xfId="16329"/>
    <cellStyle name="Normal 27 2 4 2 2 2 2 2" xfId="33176"/>
    <cellStyle name="Normal 27 2 4 2 2 2 3" xfId="25609"/>
    <cellStyle name="Normal 27 2 4 2 2 3" xfId="12546"/>
    <cellStyle name="Normal 27 2 4 2 2 3 2" xfId="29395"/>
    <cellStyle name="Normal 27 2 4 2 2 4" xfId="21828"/>
    <cellStyle name="Normal 27 2 4 2 3" xfId="6386"/>
    <cellStyle name="Normal 27 2 4 2 3 2" xfId="14445"/>
    <cellStyle name="Normal 27 2 4 2 3 2 2" xfId="31292"/>
    <cellStyle name="Normal 27 2 4 2 3 3" xfId="23725"/>
    <cellStyle name="Normal 27 2 4 2 4" xfId="10612"/>
    <cellStyle name="Normal 27 2 4 2 4 2" xfId="27511"/>
    <cellStyle name="Normal 27 2 4 2 5" xfId="17542"/>
    <cellStyle name="Normal 27 2 4 2 6" xfId="19943"/>
    <cellStyle name="Normal 27 2 4 3" xfId="3575"/>
    <cellStyle name="Normal 27 2 4 3 2" xfId="7358"/>
    <cellStyle name="Normal 27 2 4 3 2 2" xfId="15417"/>
    <cellStyle name="Normal 27 2 4 3 2 2 2" xfId="32264"/>
    <cellStyle name="Normal 27 2 4 3 2 3" xfId="24697"/>
    <cellStyle name="Normal 27 2 4 3 3" xfId="11634"/>
    <cellStyle name="Normal 27 2 4 3 3 2" xfId="28483"/>
    <cellStyle name="Normal 27 2 4 3 4" xfId="20916"/>
    <cellStyle name="Normal 27 2 4 4" xfId="5474"/>
    <cellStyle name="Normal 27 2 4 4 2" xfId="13533"/>
    <cellStyle name="Normal 27 2 4 4 2 2" xfId="30380"/>
    <cellStyle name="Normal 27 2 4 4 3" xfId="22813"/>
    <cellStyle name="Normal 27 2 4 5" xfId="9659"/>
    <cellStyle name="Normal 27 2 4 5 2" xfId="26599"/>
    <cellStyle name="Normal 27 2 4 6" xfId="17541"/>
    <cellStyle name="Normal 27 2 4 7" xfId="19031"/>
    <cellStyle name="Normal 27 2 5" xfId="2055"/>
    <cellStyle name="Normal 27 2 5 2" xfId="4036"/>
    <cellStyle name="Normal 27 2 5 2 2" xfId="7819"/>
    <cellStyle name="Normal 27 2 5 2 2 2" xfId="15878"/>
    <cellStyle name="Normal 27 2 5 2 2 2 2" xfId="32725"/>
    <cellStyle name="Normal 27 2 5 2 2 3" xfId="25158"/>
    <cellStyle name="Normal 27 2 5 2 3" xfId="12095"/>
    <cellStyle name="Normal 27 2 5 2 3 2" xfId="28944"/>
    <cellStyle name="Normal 27 2 5 2 4" xfId="21377"/>
    <cellStyle name="Normal 27 2 5 3" xfId="5935"/>
    <cellStyle name="Normal 27 2 5 3 2" xfId="13994"/>
    <cellStyle name="Normal 27 2 5 3 2 2" xfId="30841"/>
    <cellStyle name="Normal 27 2 5 3 3" xfId="23274"/>
    <cellStyle name="Normal 27 2 5 4" xfId="10153"/>
    <cellStyle name="Normal 27 2 5 4 2" xfId="27060"/>
    <cellStyle name="Normal 27 2 5 5" xfId="17543"/>
    <cellStyle name="Normal 27 2 5 6" xfId="19492"/>
    <cellStyle name="Normal 27 2 6" xfId="3094"/>
    <cellStyle name="Normal 27 2 6 2" xfId="6907"/>
    <cellStyle name="Normal 27 2 6 2 2" xfId="14966"/>
    <cellStyle name="Normal 27 2 6 2 2 2" xfId="31813"/>
    <cellStyle name="Normal 27 2 6 2 3" xfId="24246"/>
    <cellStyle name="Normal 27 2 6 3" xfId="11157"/>
    <cellStyle name="Normal 27 2 6 3 2" xfId="28032"/>
    <cellStyle name="Normal 27 2 6 4" xfId="20465"/>
    <cellStyle name="Normal 27 2 7" xfId="5023"/>
    <cellStyle name="Normal 27 2 7 2" xfId="13082"/>
    <cellStyle name="Normal 27 2 7 2 2" xfId="29929"/>
    <cellStyle name="Normal 27 2 7 3" xfId="22362"/>
    <cellStyle name="Normal 27 2 8" xfId="9042"/>
    <cellStyle name="Normal 27 2 8 2" xfId="26148"/>
    <cellStyle name="Normal 27 2 9" xfId="17528"/>
    <cellStyle name="Normal 27 3" xfId="948"/>
    <cellStyle name="Normal 27 3 2" xfId="3128"/>
    <cellStyle name="Normal 27 3 3" xfId="17544"/>
    <cellStyle name="Normal 27 3 4" xfId="34096"/>
    <cellStyle name="Normal 27 4" xfId="1043"/>
    <cellStyle name="Normal 27 4 2" xfId="1304"/>
    <cellStyle name="Normal 27 4 2 2" xfId="1800"/>
    <cellStyle name="Normal 27 4 2 2 2" xfId="2799"/>
    <cellStyle name="Normal 27 4 2 2 2 2" xfId="4761"/>
    <cellStyle name="Normal 27 4 2 2 2 2 2" xfId="8544"/>
    <cellStyle name="Normal 27 4 2 2 2 2 2 2" xfId="16603"/>
    <cellStyle name="Normal 27 4 2 2 2 2 2 2 2" xfId="33450"/>
    <cellStyle name="Normal 27 4 2 2 2 2 2 3" xfId="25883"/>
    <cellStyle name="Normal 27 4 2 2 2 2 3" xfId="12820"/>
    <cellStyle name="Normal 27 4 2 2 2 2 3 2" xfId="29669"/>
    <cellStyle name="Normal 27 4 2 2 2 2 4" xfId="22102"/>
    <cellStyle name="Normal 27 4 2 2 2 3" xfId="6660"/>
    <cellStyle name="Normal 27 4 2 2 2 3 2" xfId="14719"/>
    <cellStyle name="Normal 27 4 2 2 2 3 2 2" xfId="31566"/>
    <cellStyle name="Normal 27 4 2 2 2 3 3" xfId="23999"/>
    <cellStyle name="Normal 27 4 2 2 2 4" xfId="10886"/>
    <cellStyle name="Normal 27 4 2 2 2 4 2" xfId="27785"/>
    <cellStyle name="Normal 27 4 2 2 2 5" xfId="17548"/>
    <cellStyle name="Normal 27 4 2 2 2 6" xfId="20217"/>
    <cellStyle name="Normal 27 4 2 2 3" xfId="3849"/>
    <cellStyle name="Normal 27 4 2 2 3 2" xfId="7632"/>
    <cellStyle name="Normal 27 4 2 2 3 2 2" xfId="15691"/>
    <cellStyle name="Normal 27 4 2 2 3 2 2 2" xfId="32538"/>
    <cellStyle name="Normal 27 4 2 2 3 2 3" xfId="24971"/>
    <cellStyle name="Normal 27 4 2 2 3 3" xfId="11908"/>
    <cellStyle name="Normal 27 4 2 2 3 3 2" xfId="28757"/>
    <cellStyle name="Normal 27 4 2 2 3 4" xfId="21190"/>
    <cellStyle name="Normal 27 4 2 2 4" xfId="5748"/>
    <cellStyle name="Normal 27 4 2 2 4 2" xfId="13807"/>
    <cellStyle name="Normal 27 4 2 2 4 2 2" xfId="30654"/>
    <cellStyle name="Normal 27 4 2 2 4 3" xfId="23087"/>
    <cellStyle name="Normal 27 4 2 2 5" xfId="9933"/>
    <cellStyle name="Normal 27 4 2 2 5 2" xfId="26873"/>
    <cellStyle name="Normal 27 4 2 2 6" xfId="17547"/>
    <cellStyle name="Normal 27 4 2 2 7" xfId="19305"/>
    <cellStyle name="Normal 27 4 2 3" xfId="2346"/>
    <cellStyle name="Normal 27 4 2 3 2" xfId="4310"/>
    <cellStyle name="Normal 27 4 2 3 2 2" xfId="8093"/>
    <cellStyle name="Normal 27 4 2 3 2 2 2" xfId="16152"/>
    <cellStyle name="Normal 27 4 2 3 2 2 2 2" xfId="32999"/>
    <cellStyle name="Normal 27 4 2 3 2 2 3" xfId="25432"/>
    <cellStyle name="Normal 27 4 2 3 2 3" xfId="12369"/>
    <cellStyle name="Normal 27 4 2 3 2 3 2" xfId="29218"/>
    <cellStyle name="Normal 27 4 2 3 2 4" xfId="21651"/>
    <cellStyle name="Normal 27 4 2 3 3" xfId="6209"/>
    <cellStyle name="Normal 27 4 2 3 3 2" xfId="14268"/>
    <cellStyle name="Normal 27 4 2 3 3 2 2" xfId="31115"/>
    <cellStyle name="Normal 27 4 2 3 3 3" xfId="23548"/>
    <cellStyle name="Normal 27 4 2 3 4" xfId="10434"/>
    <cellStyle name="Normal 27 4 2 3 4 2" xfId="27334"/>
    <cellStyle name="Normal 27 4 2 3 5" xfId="17549"/>
    <cellStyle name="Normal 27 4 2 3 6" xfId="19766"/>
    <cellStyle name="Normal 27 4 2 4" xfId="3398"/>
    <cellStyle name="Normal 27 4 2 4 2" xfId="7181"/>
    <cellStyle name="Normal 27 4 2 4 2 2" xfId="15240"/>
    <cellStyle name="Normal 27 4 2 4 2 2 2" xfId="32087"/>
    <cellStyle name="Normal 27 4 2 4 2 3" xfId="24520"/>
    <cellStyle name="Normal 27 4 2 4 3" xfId="11457"/>
    <cellStyle name="Normal 27 4 2 4 3 2" xfId="28306"/>
    <cellStyle name="Normal 27 4 2 4 4" xfId="20739"/>
    <cellStyle name="Normal 27 4 2 5" xfId="5297"/>
    <cellStyle name="Normal 27 4 2 5 2" xfId="13356"/>
    <cellStyle name="Normal 27 4 2 5 2 2" xfId="30203"/>
    <cellStyle name="Normal 27 4 2 5 3" xfId="22636"/>
    <cellStyle name="Normal 27 4 2 6" xfId="9458"/>
    <cellStyle name="Normal 27 4 2 6 2" xfId="26422"/>
    <cellStyle name="Normal 27 4 2 7" xfId="17546"/>
    <cellStyle name="Normal 27 4 2 8" xfId="18854"/>
    <cellStyle name="Normal 27 4 3" xfId="1582"/>
    <cellStyle name="Normal 27 4 3 2" xfId="2581"/>
    <cellStyle name="Normal 27 4 3 2 2" xfId="4543"/>
    <cellStyle name="Normal 27 4 3 2 2 2" xfId="8326"/>
    <cellStyle name="Normal 27 4 3 2 2 2 2" xfId="16385"/>
    <cellStyle name="Normal 27 4 3 2 2 2 2 2" xfId="33232"/>
    <cellStyle name="Normal 27 4 3 2 2 2 3" xfId="25665"/>
    <cellStyle name="Normal 27 4 3 2 2 3" xfId="12602"/>
    <cellStyle name="Normal 27 4 3 2 2 3 2" xfId="29451"/>
    <cellStyle name="Normal 27 4 3 2 2 4" xfId="21884"/>
    <cellStyle name="Normal 27 4 3 2 3" xfId="6442"/>
    <cellStyle name="Normal 27 4 3 2 3 2" xfId="14501"/>
    <cellStyle name="Normal 27 4 3 2 3 2 2" xfId="31348"/>
    <cellStyle name="Normal 27 4 3 2 3 3" xfId="23781"/>
    <cellStyle name="Normal 27 4 3 2 4" xfId="10668"/>
    <cellStyle name="Normal 27 4 3 2 4 2" xfId="27567"/>
    <cellStyle name="Normal 27 4 3 2 5" xfId="17551"/>
    <cellStyle name="Normal 27 4 3 2 6" xfId="19999"/>
    <cellStyle name="Normal 27 4 3 3" xfId="3631"/>
    <cellStyle name="Normal 27 4 3 3 2" xfId="7414"/>
    <cellStyle name="Normal 27 4 3 3 2 2" xfId="15473"/>
    <cellStyle name="Normal 27 4 3 3 2 2 2" xfId="32320"/>
    <cellStyle name="Normal 27 4 3 3 2 3" xfId="24753"/>
    <cellStyle name="Normal 27 4 3 3 3" xfId="11690"/>
    <cellStyle name="Normal 27 4 3 3 3 2" xfId="28539"/>
    <cellStyle name="Normal 27 4 3 3 4" xfId="20972"/>
    <cellStyle name="Normal 27 4 3 4" xfId="5530"/>
    <cellStyle name="Normal 27 4 3 4 2" xfId="13589"/>
    <cellStyle name="Normal 27 4 3 4 2 2" xfId="30436"/>
    <cellStyle name="Normal 27 4 3 4 3" xfId="22869"/>
    <cellStyle name="Normal 27 4 3 5" xfId="9715"/>
    <cellStyle name="Normal 27 4 3 5 2" xfId="26655"/>
    <cellStyle name="Normal 27 4 3 6" xfId="17550"/>
    <cellStyle name="Normal 27 4 3 7" xfId="19087"/>
    <cellStyle name="Normal 27 4 4" xfId="2128"/>
    <cellStyle name="Normal 27 4 4 2" xfId="4092"/>
    <cellStyle name="Normal 27 4 4 2 2" xfId="7875"/>
    <cellStyle name="Normal 27 4 4 2 2 2" xfId="15934"/>
    <cellStyle name="Normal 27 4 4 2 2 2 2" xfId="32781"/>
    <cellStyle name="Normal 27 4 4 2 2 3" xfId="25214"/>
    <cellStyle name="Normal 27 4 4 2 3" xfId="12151"/>
    <cellStyle name="Normal 27 4 4 2 3 2" xfId="29000"/>
    <cellStyle name="Normal 27 4 4 2 4" xfId="21433"/>
    <cellStyle name="Normal 27 4 4 3" xfId="5991"/>
    <cellStyle name="Normal 27 4 4 3 2" xfId="14050"/>
    <cellStyle name="Normal 27 4 4 3 2 2" xfId="30897"/>
    <cellStyle name="Normal 27 4 4 3 3" xfId="23330"/>
    <cellStyle name="Normal 27 4 4 4" xfId="10216"/>
    <cellStyle name="Normal 27 4 4 4 2" xfId="27116"/>
    <cellStyle name="Normal 27 4 4 5" xfId="17552"/>
    <cellStyle name="Normal 27 4 4 6" xfId="19548"/>
    <cellStyle name="Normal 27 4 5" xfId="3180"/>
    <cellStyle name="Normal 27 4 5 2" xfId="6963"/>
    <cellStyle name="Normal 27 4 5 2 2" xfId="15022"/>
    <cellStyle name="Normal 27 4 5 2 2 2" xfId="31869"/>
    <cellStyle name="Normal 27 4 5 2 3" xfId="24302"/>
    <cellStyle name="Normal 27 4 5 3" xfId="11239"/>
    <cellStyle name="Normal 27 4 5 3 2" xfId="28088"/>
    <cellStyle name="Normal 27 4 5 4" xfId="20521"/>
    <cellStyle name="Normal 27 4 6" xfId="5079"/>
    <cellStyle name="Normal 27 4 6 2" xfId="13138"/>
    <cellStyle name="Normal 27 4 6 2 2" xfId="29985"/>
    <cellStyle name="Normal 27 4 6 3" xfId="22418"/>
    <cellStyle name="Normal 27 4 7" xfId="9223"/>
    <cellStyle name="Normal 27 4 7 2" xfId="26204"/>
    <cellStyle name="Normal 27 4 8" xfId="17545"/>
    <cellStyle name="Normal 27 4 9" xfId="18636"/>
    <cellStyle name="Normal 27 5" xfId="1212"/>
    <cellStyle name="Normal 27 5 2" xfId="1708"/>
    <cellStyle name="Normal 27 5 2 2" xfId="2707"/>
    <cellStyle name="Normal 27 5 2 2 2" xfId="4669"/>
    <cellStyle name="Normal 27 5 2 2 2 2" xfId="8452"/>
    <cellStyle name="Normal 27 5 2 2 2 2 2" xfId="16511"/>
    <cellStyle name="Normal 27 5 2 2 2 2 2 2" xfId="33358"/>
    <cellStyle name="Normal 27 5 2 2 2 2 3" xfId="25791"/>
    <cellStyle name="Normal 27 5 2 2 2 3" xfId="12728"/>
    <cellStyle name="Normal 27 5 2 2 2 3 2" xfId="29577"/>
    <cellStyle name="Normal 27 5 2 2 2 4" xfId="22010"/>
    <cellStyle name="Normal 27 5 2 2 3" xfId="6568"/>
    <cellStyle name="Normal 27 5 2 2 3 2" xfId="14627"/>
    <cellStyle name="Normal 27 5 2 2 3 2 2" xfId="31474"/>
    <cellStyle name="Normal 27 5 2 2 3 3" xfId="23907"/>
    <cellStyle name="Normal 27 5 2 2 4" xfId="10794"/>
    <cellStyle name="Normal 27 5 2 2 4 2" xfId="27693"/>
    <cellStyle name="Normal 27 5 2 2 5" xfId="17555"/>
    <cellStyle name="Normal 27 5 2 2 6" xfId="20125"/>
    <cellStyle name="Normal 27 5 2 3" xfId="3757"/>
    <cellStyle name="Normal 27 5 2 3 2" xfId="7540"/>
    <cellStyle name="Normal 27 5 2 3 2 2" xfId="15599"/>
    <cellStyle name="Normal 27 5 2 3 2 2 2" xfId="32446"/>
    <cellStyle name="Normal 27 5 2 3 2 3" xfId="24879"/>
    <cellStyle name="Normal 27 5 2 3 3" xfId="11816"/>
    <cellStyle name="Normal 27 5 2 3 3 2" xfId="28665"/>
    <cellStyle name="Normal 27 5 2 3 4" xfId="21098"/>
    <cellStyle name="Normal 27 5 2 4" xfId="5656"/>
    <cellStyle name="Normal 27 5 2 4 2" xfId="13715"/>
    <cellStyle name="Normal 27 5 2 4 2 2" xfId="30562"/>
    <cellStyle name="Normal 27 5 2 4 3" xfId="22995"/>
    <cellStyle name="Normal 27 5 2 5" xfId="9841"/>
    <cellStyle name="Normal 27 5 2 5 2" xfId="26781"/>
    <cellStyle name="Normal 27 5 2 6" xfId="17554"/>
    <cellStyle name="Normal 27 5 2 7" xfId="19213"/>
    <cellStyle name="Normal 27 5 3" xfId="2254"/>
    <cellStyle name="Normal 27 5 3 2" xfId="4218"/>
    <cellStyle name="Normal 27 5 3 2 2" xfId="8001"/>
    <cellStyle name="Normal 27 5 3 2 2 2" xfId="16060"/>
    <cellStyle name="Normal 27 5 3 2 2 2 2" xfId="32907"/>
    <cellStyle name="Normal 27 5 3 2 2 3" xfId="25340"/>
    <cellStyle name="Normal 27 5 3 2 3" xfId="12277"/>
    <cellStyle name="Normal 27 5 3 2 3 2" xfId="29126"/>
    <cellStyle name="Normal 27 5 3 2 4" xfId="21559"/>
    <cellStyle name="Normal 27 5 3 3" xfId="6117"/>
    <cellStyle name="Normal 27 5 3 3 2" xfId="14176"/>
    <cellStyle name="Normal 27 5 3 3 2 2" xfId="31023"/>
    <cellStyle name="Normal 27 5 3 3 3" xfId="23456"/>
    <cellStyle name="Normal 27 5 3 4" xfId="10342"/>
    <cellStyle name="Normal 27 5 3 4 2" xfId="27242"/>
    <cellStyle name="Normal 27 5 3 5" xfId="17556"/>
    <cellStyle name="Normal 27 5 3 6" xfId="19674"/>
    <cellStyle name="Normal 27 5 4" xfId="3306"/>
    <cellStyle name="Normal 27 5 4 2" xfId="7089"/>
    <cellStyle name="Normal 27 5 4 2 2" xfId="15148"/>
    <cellStyle name="Normal 27 5 4 2 2 2" xfId="31995"/>
    <cellStyle name="Normal 27 5 4 2 3" xfId="24428"/>
    <cellStyle name="Normal 27 5 4 3" xfId="11365"/>
    <cellStyle name="Normal 27 5 4 3 2" xfId="28214"/>
    <cellStyle name="Normal 27 5 4 4" xfId="20647"/>
    <cellStyle name="Normal 27 5 5" xfId="5205"/>
    <cellStyle name="Normal 27 5 5 2" xfId="13264"/>
    <cellStyle name="Normal 27 5 5 2 2" xfId="30111"/>
    <cellStyle name="Normal 27 5 5 3" xfId="22544"/>
    <cellStyle name="Normal 27 5 6" xfId="9366"/>
    <cellStyle name="Normal 27 5 6 2" xfId="26330"/>
    <cellStyle name="Normal 27 5 7" xfId="17553"/>
    <cellStyle name="Normal 27 5 8" xfId="18762"/>
    <cellStyle name="Normal 27 6" xfId="1490"/>
    <cellStyle name="Normal 27 6 2" xfId="2489"/>
    <cellStyle name="Normal 27 6 2 2" xfId="4451"/>
    <cellStyle name="Normal 27 6 2 2 2" xfId="8234"/>
    <cellStyle name="Normal 27 6 2 2 2 2" xfId="16293"/>
    <cellStyle name="Normal 27 6 2 2 2 2 2" xfId="33140"/>
    <cellStyle name="Normal 27 6 2 2 2 3" xfId="25573"/>
    <cellStyle name="Normal 27 6 2 2 3" xfId="12510"/>
    <cellStyle name="Normal 27 6 2 2 3 2" xfId="29359"/>
    <cellStyle name="Normal 27 6 2 2 4" xfId="21792"/>
    <cellStyle name="Normal 27 6 2 3" xfId="6350"/>
    <cellStyle name="Normal 27 6 2 3 2" xfId="14409"/>
    <cellStyle name="Normal 27 6 2 3 2 2" xfId="31256"/>
    <cellStyle name="Normal 27 6 2 3 3" xfId="23689"/>
    <cellStyle name="Normal 27 6 2 4" xfId="10576"/>
    <cellStyle name="Normal 27 6 2 4 2" xfId="27475"/>
    <cellStyle name="Normal 27 6 2 5" xfId="17558"/>
    <cellStyle name="Normal 27 6 2 6" xfId="19907"/>
    <cellStyle name="Normal 27 6 3" xfId="3539"/>
    <cellStyle name="Normal 27 6 3 2" xfId="7322"/>
    <cellStyle name="Normal 27 6 3 2 2" xfId="15381"/>
    <cellStyle name="Normal 27 6 3 2 2 2" xfId="32228"/>
    <cellStyle name="Normal 27 6 3 2 3" xfId="24661"/>
    <cellStyle name="Normal 27 6 3 3" xfId="11598"/>
    <cellStyle name="Normal 27 6 3 3 2" xfId="28447"/>
    <cellStyle name="Normal 27 6 3 4" xfId="20880"/>
    <cellStyle name="Normal 27 6 4" xfId="5438"/>
    <cellStyle name="Normal 27 6 4 2" xfId="13497"/>
    <cellStyle name="Normal 27 6 4 2 2" xfId="30344"/>
    <cellStyle name="Normal 27 6 4 3" xfId="22777"/>
    <cellStyle name="Normal 27 6 5" xfId="9623"/>
    <cellStyle name="Normal 27 6 5 2" xfId="26563"/>
    <cellStyle name="Normal 27 6 6" xfId="17557"/>
    <cellStyle name="Normal 27 6 7" xfId="18995"/>
    <cellStyle name="Normal 27 7" xfId="2015"/>
    <cellStyle name="Normal 27 7 2" xfId="4000"/>
    <cellStyle name="Normal 27 7 2 2" xfId="7783"/>
    <cellStyle name="Normal 27 7 2 2 2" xfId="15842"/>
    <cellStyle name="Normal 27 7 2 2 2 2" xfId="32689"/>
    <cellStyle name="Normal 27 7 2 2 3" xfId="25122"/>
    <cellStyle name="Normal 27 7 2 3" xfId="12059"/>
    <cellStyle name="Normal 27 7 2 3 2" xfId="28908"/>
    <cellStyle name="Normal 27 7 2 4" xfId="21341"/>
    <cellStyle name="Normal 27 7 3" xfId="5899"/>
    <cellStyle name="Normal 27 7 3 2" xfId="13958"/>
    <cellStyle name="Normal 27 7 3 2 2" xfId="30805"/>
    <cellStyle name="Normal 27 7 3 3" xfId="23238"/>
    <cellStyle name="Normal 27 7 4" xfId="10114"/>
    <cellStyle name="Normal 27 7 4 2" xfId="27024"/>
    <cellStyle name="Normal 27 7 5" xfId="17559"/>
    <cellStyle name="Normal 27 7 6" xfId="19456"/>
    <cellStyle name="Normal 27 8" xfId="3058"/>
    <cellStyle name="Normal 27 8 2" xfId="6871"/>
    <cellStyle name="Normal 27 8 2 2" xfId="14930"/>
    <cellStyle name="Normal 27 8 2 2 2" xfId="31777"/>
    <cellStyle name="Normal 27 8 2 3" xfId="24210"/>
    <cellStyle name="Normal 27 8 3" xfId="11121"/>
    <cellStyle name="Normal 27 8 3 2" xfId="27996"/>
    <cellStyle name="Normal 27 8 4" xfId="20429"/>
    <cellStyle name="Normal 27 9" xfId="4987"/>
    <cellStyle name="Normal 27 9 2" xfId="13046"/>
    <cellStyle name="Normal 27 9 2 2" xfId="29893"/>
    <cellStyle name="Normal 27 9 3" xfId="22326"/>
    <cellStyle name="Normal 270" xfId="33675"/>
    <cellStyle name="Normal 271" xfId="33676"/>
    <cellStyle name="Normal 272" xfId="33677"/>
    <cellStyle name="Normal 273" xfId="33678"/>
    <cellStyle name="Normal 274" xfId="33679"/>
    <cellStyle name="Normal 275" xfId="33680"/>
    <cellStyle name="Normal 276" xfId="33681"/>
    <cellStyle name="Normal 277" xfId="33682"/>
    <cellStyle name="Normal 278" xfId="33683"/>
    <cellStyle name="Normal 279" xfId="33684"/>
    <cellStyle name="Normal 28" xfId="628"/>
    <cellStyle name="Normal 28 10" xfId="8971"/>
    <cellStyle name="Normal 28 10 2" xfId="26113"/>
    <cellStyle name="Normal 28 11" xfId="17560"/>
    <cellStyle name="Normal 28 12" xfId="18544"/>
    <cellStyle name="Normal 28 13" xfId="34097"/>
    <cellStyle name="Normal 28 2" xfId="746"/>
    <cellStyle name="Normal 28 2 10" xfId="18580"/>
    <cellStyle name="Normal 28 2 11" xfId="34098"/>
    <cellStyle name="Normal 28 2 2" xfId="1080"/>
    <cellStyle name="Normal 28 2 2 2" xfId="1341"/>
    <cellStyle name="Normal 28 2 2 2 2" xfId="1837"/>
    <cellStyle name="Normal 28 2 2 2 2 2" xfId="2836"/>
    <cellStyle name="Normal 28 2 2 2 2 2 2" xfId="4798"/>
    <cellStyle name="Normal 28 2 2 2 2 2 2 2" xfId="8581"/>
    <cellStyle name="Normal 28 2 2 2 2 2 2 2 2" xfId="16640"/>
    <cellStyle name="Normal 28 2 2 2 2 2 2 2 2 2" xfId="33487"/>
    <cellStyle name="Normal 28 2 2 2 2 2 2 2 3" xfId="25920"/>
    <cellStyle name="Normal 28 2 2 2 2 2 2 3" xfId="12857"/>
    <cellStyle name="Normal 28 2 2 2 2 2 2 3 2" xfId="29706"/>
    <cellStyle name="Normal 28 2 2 2 2 2 2 4" xfId="22139"/>
    <cellStyle name="Normal 28 2 2 2 2 2 3" xfId="6697"/>
    <cellStyle name="Normal 28 2 2 2 2 2 3 2" xfId="14756"/>
    <cellStyle name="Normal 28 2 2 2 2 2 3 2 2" xfId="31603"/>
    <cellStyle name="Normal 28 2 2 2 2 2 3 3" xfId="24036"/>
    <cellStyle name="Normal 28 2 2 2 2 2 4" xfId="10923"/>
    <cellStyle name="Normal 28 2 2 2 2 2 4 2" xfId="27822"/>
    <cellStyle name="Normal 28 2 2 2 2 2 5" xfId="17565"/>
    <cellStyle name="Normal 28 2 2 2 2 2 6" xfId="20254"/>
    <cellStyle name="Normal 28 2 2 2 2 3" xfId="3886"/>
    <cellStyle name="Normal 28 2 2 2 2 3 2" xfId="7669"/>
    <cellStyle name="Normal 28 2 2 2 2 3 2 2" xfId="15728"/>
    <cellStyle name="Normal 28 2 2 2 2 3 2 2 2" xfId="32575"/>
    <cellStyle name="Normal 28 2 2 2 2 3 2 3" xfId="25008"/>
    <cellStyle name="Normal 28 2 2 2 2 3 3" xfId="11945"/>
    <cellStyle name="Normal 28 2 2 2 2 3 3 2" xfId="28794"/>
    <cellStyle name="Normal 28 2 2 2 2 3 4" xfId="21227"/>
    <cellStyle name="Normal 28 2 2 2 2 4" xfId="5785"/>
    <cellStyle name="Normal 28 2 2 2 2 4 2" xfId="13844"/>
    <cellStyle name="Normal 28 2 2 2 2 4 2 2" xfId="30691"/>
    <cellStyle name="Normal 28 2 2 2 2 4 3" xfId="23124"/>
    <cellStyle name="Normal 28 2 2 2 2 5" xfId="9970"/>
    <cellStyle name="Normal 28 2 2 2 2 5 2" xfId="26910"/>
    <cellStyle name="Normal 28 2 2 2 2 6" xfId="17564"/>
    <cellStyle name="Normal 28 2 2 2 2 7" xfId="19342"/>
    <cellStyle name="Normal 28 2 2 2 3" xfId="2383"/>
    <cellStyle name="Normal 28 2 2 2 3 2" xfId="4347"/>
    <cellStyle name="Normal 28 2 2 2 3 2 2" xfId="8130"/>
    <cellStyle name="Normal 28 2 2 2 3 2 2 2" xfId="16189"/>
    <cellStyle name="Normal 28 2 2 2 3 2 2 2 2" xfId="33036"/>
    <cellStyle name="Normal 28 2 2 2 3 2 2 3" xfId="25469"/>
    <cellStyle name="Normal 28 2 2 2 3 2 3" xfId="12406"/>
    <cellStyle name="Normal 28 2 2 2 3 2 3 2" xfId="29255"/>
    <cellStyle name="Normal 28 2 2 2 3 2 4" xfId="21688"/>
    <cellStyle name="Normal 28 2 2 2 3 3" xfId="6246"/>
    <cellStyle name="Normal 28 2 2 2 3 3 2" xfId="14305"/>
    <cellStyle name="Normal 28 2 2 2 3 3 2 2" xfId="31152"/>
    <cellStyle name="Normal 28 2 2 2 3 3 3" xfId="23585"/>
    <cellStyle name="Normal 28 2 2 2 3 4" xfId="10471"/>
    <cellStyle name="Normal 28 2 2 2 3 4 2" xfId="27371"/>
    <cellStyle name="Normal 28 2 2 2 3 5" xfId="17566"/>
    <cellStyle name="Normal 28 2 2 2 3 6" xfId="19803"/>
    <cellStyle name="Normal 28 2 2 2 4" xfId="3435"/>
    <cellStyle name="Normal 28 2 2 2 4 2" xfId="7218"/>
    <cellStyle name="Normal 28 2 2 2 4 2 2" xfId="15277"/>
    <cellStyle name="Normal 28 2 2 2 4 2 2 2" xfId="32124"/>
    <cellStyle name="Normal 28 2 2 2 4 2 3" xfId="24557"/>
    <cellStyle name="Normal 28 2 2 2 4 3" xfId="11494"/>
    <cellStyle name="Normal 28 2 2 2 4 3 2" xfId="28343"/>
    <cellStyle name="Normal 28 2 2 2 4 4" xfId="20776"/>
    <cellStyle name="Normal 28 2 2 2 5" xfId="5334"/>
    <cellStyle name="Normal 28 2 2 2 5 2" xfId="13393"/>
    <cellStyle name="Normal 28 2 2 2 5 2 2" xfId="30240"/>
    <cellStyle name="Normal 28 2 2 2 5 3" xfId="22673"/>
    <cellStyle name="Normal 28 2 2 2 6" xfId="9495"/>
    <cellStyle name="Normal 28 2 2 2 6 2" xfId="26459"/>
    <cellStyle name="Normal 28 2 2 2 7" xfId="17563"/>
    <cellStyle name="Normal 28 2 2 2 8" xfId="18891"/>
    <cellStyle name="Normal 28 2 2 3" xfId="1619"/>
    <cellStyle name="Normal 28 2 2 3 2" xfId="2618"/>
    <cellStyle name="Normal 28 2 2 3 2 2" xfId="4580"/>
    <cellStyle name="Normal 28 2 2 3 2 2 2" xfId="8363"/>
    <cellStyle name="Normal 28 2 2 3 2 2 2 2" xfId="16422"/>
    <cellStyle name="Normal 28 2 2 3 2 2 2 2 2" xfId="33269"/>
    <cellStyle name="Normal 28 2 2 3 2 2 2 3" xfId="25702"/>
    <cellStyle name="Normal 28 2 2 3 2 2 3" xfId="12639"/>
    <cellStyle name="Normal 28 2 2 3 2 2 3 2" xfId="29488"/>
    <cellStyle name="Normal 28 2 2 3 2 2 4" xfId="21921"/>
    <cellStyle name="Normal 28 2 2 3 2 3" xfId="6479"/>
    <cellStyle name="Normal 28 2 2 3 2 3 2" xfId="14538"/>
    <cellStyle name="Normal 28 2 2 3 2 3 2 2" xfId="31385"/>
    <cellStyle name="Normal 28 2 2 3 2 3 3" xfId="23818"/>
    <cellStyle name="Normal 28 2 2 3 2 4" xfId="10705"/>
    <cellStyle name="Normal 28 2 2 3 2 4 2" xfId="27604"/>
    <cellStyle name="Normal 28 2 2 3 2 5" xfId="17568"/>
    <cellStyle name="Normal 28 2 2 3 2 6" xfId="20036"/>
    <cellStyle name="Normal 28 2 2 3 3" xfId="3668"/>
    <cellStyle name="Normal 28 2 2 3 3 2" xfId="7451"/>
    <cellStyle name="Normal 28 2 2 3 3 2 2" xfId="15510"/>
    <cellStyle name="Normal 28 2 2 3 3 2 2 2" xfId="32357"/>
    <cellStyle name="Normal 28 2 2 3 3 2 3" xfId="24790"/>
    <cellStyle name="Normal 28 2 2 3 3 3" xfId="11727"/>
    <cellStyle name="Normal 28 2 2 3 3 3 2" xfId="28576"/>
    <cellStyle name="Normal 28 2 2 3 3 4" xfId="21009"/>
    <cellStyle name="Normal 28 2 2 3 4" xfId="5567"/>
    <cellStyle name="Normal 28 2 2 3 4 2" xfId="13626"/>
    <cellStyle name="Normal 28 2 2 3 4 2 2" xfId="30473"/>
    <cellStyle name="Normal 28 2 2 3 4 3" xfId="22906"/>
    <cellStyle name="Normal 28 2 2 3 5" xfId="9752"/>
    <cellStyle name="Normal 28 2 2 3 5 2" xfId="26692"/>
    <cellStyle name="Normal 28 2 2 3 6" xfId="17567"/>
    <cellStyle name="Normal 28 2 2 3 7" xfId="19124"/>
    <cellStyle name="Normal 28 2 2 4" xfId="2165"/>
    <cellStyle name="Normal 28 2 2 4 2" xfId="4129"/>
    <cellStyle name="Normal 28 2 2 4 2 2" xfId="7912"/>
    <cellStyle name="Normal 28 2 2 4 2 2 2" xfId="15971"/>
    <cellStyle name="Normal 28 2 2 4 2 2 2 2" xfId="32818"/>
    <cellStyle name="Normal 28 2 2 4 2 2 3" xfId="25251"/>
    <cellStyle name="Normal 28 2 2 4 2 3" xfId="12188"/>
    <cellStyle name="Normal 28 2 2 4 2 3 2" xfId="29037"/>
    <cellStyle name="Normal 28 2 2 4 2 4" xfId="21470"/>
    <cellStyle name="Normal 28 2 2 4 3" xfId="6028"/>
    <cellStyle name="Normal 28 2 2 4 3 2" xfId="14087"/>
    <cellStyle name="Normal 28 2 2 4 3 2 2" xfId="30934"/>
    <cellStyle name="Normal 28 2 2 4 3 3" xfId="23367"/>
    <cellStyle name="Normal 28 2 2 4 4" xfId="10253"/>
    <cellStyle name="Normal 28 2 2 4 4 2" xfId="27153"/>
    <cellStyle name="Normal 28 2 2 4 5" xfId="17569"/>
    <cellStyle name="Normal 28 2 2 4 6" xfId="19585"/>
    <cellStyle name="Normal 28 2 2 5" xfId="3217"/>
    <cellStyle name="Normal 28 2 2 5 2" xfId="7000"/>
    <cellStyle name="Normal 28 2 2 5 2 2" xfId="15059"/>
    <cellStyle name="Normal 28 2 2 5 2 2 2" xfId="31906"/>
    <cellStyle name="Normal 28 2 2 5 2 3" xfId="24339"/>
    <cellStyle name="Normal 28 2 2 5 3" xfId="11276"/>
    <cellStyle name="Normal 28 2 2 5 3 2" xfId="28125"/>
    <cellStyle name="Normal 28 2 2 5 4" xfId="20558"/>
    <cellStyle name="Normal 28 2 2 6" xfId="5116"/>
    <cellStyle name="Normal 28 2 2 6 2" xfId="13175"/>
    <cellStyle name="Normal 28 2 2 6 2 2" xfId="30022"/>
    <cellStyle name="Normal 28 2 2 6 3" xfId="22455"/>
    <cellStyle name="Normal 28 2 2 7" xfId="9260"/>
    <cellStyle name="Normal 28 2 2 7 2" xfId="26241"/>
    <cellStyle name="Normal 28 2 2 8" xfId="17562"/>
    <cellStyle name="Normal 28 2 2 9" xfId="18673"/>
    <cellStyle name="Normal 28 2 3" xfId="1249"/>
    <cellStyle name="Normal 28 2 3 2" xfId="1745"/>
    <cellStyle name="Normal 28 2 3 2 2" xfId="2744"/>
    <cellStyle name="Normal 28 2 3 2 2 2" xfId="4706"/>
    <cellStyle name="Normal 28 2 3 2 2 2 2" xfId="8489"/>
    <cellStyle name="Normal 28 2 3 2 2 2 2 2" xfId="16548"/>
    <cellStyle name="Normal 28 2 3 2 2 2 2 2 2" xfId="33395"/>
    <cellStyle name="Normal 28 2 3 2 2 2 2 3" xfId="25828"/>
    <cellStyle name="Normal 28 2 3 2 2 2 3" xfId="12765"/>
    <cellStyle name="Normal 28 2 3 2 2 2 3 2" xfId="29614"/>
    <cellStyle name="Normal 28 2 3 2 2 2 4" xfId="22047"/>
    <cellStyle name="Normal 28 2 3 2 2 3" xfId="6605"/>
    <cellStyle name="Normal 28 2 3 2 2 3 2" xfId="14664"/>
    <cellStyle name="Normal 28 2 3 2 2 3 2 2" xfId="31511"/>
    <cellStyle name="Normal 28 2 3 2 2 3 3" xfId="23944"/>
    <cellStyle name="Normal 28 2 3 2 2 4" xfId="10831"/>
    <cellStyle name="Normal 28 2 3 2 2 4 2" xfId="27730"/>
    <cellStyle name="Normal 28 2 3 2 2 5" xfId="17572"/>
    <cellStyle name="Normal 28 2 3 2 2 6" xfId="20162"/>
    <cellStyle name="Normal 28 2 3 2 3" xfId="3794"/>
    <cellStyle name="Normal 28 2 3 2 3 2" xfId="7577"/>
    <cellStyle name="Normal 28 2 3 2 3 2 2" xfId="15636"/>
    <cellStyle name="Normal 28 2 3 2 3 2 2 2" xfId="32483"/>
    <cellStyle name="Normal 28 2 3 2 3 2 3" xfId="24916"/>
    <cellStyle name="Normal 28 2 3 2 3 3" xfId="11853"/>
    <cellStyle name="Normal 28 2 3 2 3 3 2" xfId="28702"/>
    <cellStyle name="Normal 28 2 3 2 3 4" xfId="21135"/>
    <cellStyle name="Normal 28 2 3 2 4" xfId="5693"/>
    <cellStyle name="Normal 28 2 3 2 4 2" xfId="13752"/>
    <cellStyle name="Normal 28 2 3 2 4 2 2" xfId="30599"/>
    <cellStyle name="Normal 28 2 3 2 4 3" xfId="23032"/>
    <cellStyle name="Normal 28 2 3 2 5" xfId="9878"/>
    <cellStyle name="Normal 28 2 3 2 5 2" xfId="26818"/>
    <cellStyle name="Normal 28 2 3 2 6" xfId="17571"/>
    <cellStyle name="Normal 28 2 3 2 7" xfId="19250"/>
    <cellStyle name="Normal 28 2 3 3" xfId="2291"/>
    <cellStyle name="Normal 28 2 3 3 2" xfId="4255"/>
    <cellStyle name="Normal 28 2 3 3 2 2" xfId="8038"/>
    <cellStyle name="Normal 28 2 3 3 2 2 2" xfId="16097"/>
    <cellStyle name="Normal 28 2 3 3 2 2 2 2" xfId="32944"/>
    <cellStyle name="Normal 28 2 3 3 2 2 3" xfId="25377"/>
    <cellStyle name="Normal 28 2 3 3 2 3" xfId="12314"/>
    <cellStyle name="Normal 28 2 3 3 2 3 2" xfId="29163"/>
    <cellStyle name="Normal 28 2 3 3 2 4" xfId="21596"/>
    <cellStyle name="Normal 28 2 3 3 3" xfId="6154"/>
    <cellStyle name="Normal 28 2 3 3 3 2" xfId="14213"/>
    <cellStyle name="Normal 28 2 3 3 3 2 2" xfId="31060"/>
    <cellStyle name="Normal 28 2 3 3 3 3" xfId="23493"/>
    <cellStyle name="Normal 28 2 3 3 4" xfId="10379"/>
    <cellStyle name="Normal 28 2 3 3 4 2" xfId="27279"/>
    <cellStyle name="Normal 28 2 3 3 5" xfId="17573"/>
    <cellStyle name="Normal 28 2 3 3 6" xfId="19711"/>
    <cellStyle name="Normal 28 2 3 4" xfId="3343"/>
    <cellStyle name="Normal 28 2 3 4 2" xfId="7126"/>
    <cellStyle name="Normal 28 2 3 4 2 2" xfId="15185"/>
    <cellStyle name="Normal 28 2 3 4 2 2 2" xfId="32032"/>
    <cellStyle name="Normal 28 2 3 4 2 3" xfId="24465"/>
    <cellStyle name="Normal 28 2 3 4 3" xfId="11402"/>
    <cellStyle name="Normal 28 2 3 4 3 2" xfId="28251"/>
    <cellStyle name="Normal 28 2 3 4 4" xfId="20684"/>
    <cellStyle name="Normal 28 2 3 5" xfId="5242"/>
    <cellStyle name="Normal 28 2 3 5 2" xfId="13301"/>
    <cellStyle name="Normal 28 2 3 5 2 2" xfId="30148"/>
    <cellStyle name="Normal 28 2 3 5 3" xfId="22581"/>
    <cellStyle name="Normal 28 2 3 6" xfId="9403"/>
    <cellStyle name="Normal 28 2 3 6 2" xfId="26367"/>
    <cellStyle name="Normal 28 2 3 7" xfId="17570"/>
    <cellStyle name="Normal 28 2 3 8" xfId="18799"/>
    <cellStyle name="Normal 28 2 4" xfId="1527"/>
    <cellStyle name="Normal 28 2 4 2" xfId="2526"/>
    <cellStyle name="Normal 28 2 4 2 2" xfId="4488"/>
    <cellStyle name="Normal 28 2 4 2 2 2" xfId="8271"/>
    <cellStyle name="Normal 28 2 4 2 2 2 2" xfId="16330"/>
    <cellStyle name="Normal 28 2 4 2 2 2 2 2" xfId="33177"/>
    <cellStyle name="Normal 28 2 4 2 2 2 3" xfId="25610"/>
    <cellStyle name="Normal 28 2 4 2 2 3" xfId="12547"/>
    <cellStyle name="Normal 28 2 4 2 2 3 2" xfId="29396"/>
    <cellStyle name="Normal 28 2 4 2 2 4" xfId="21829"/>
    <cellStyle name="Normal 28 2 4 2 3" xfId="6387"/>
    <cellStyle name="Normal 28 2 4 2 3 2" xfId="14446"/>
    <cellStyle name="Normal 28 2 4 2 3 2 2" xfId="31293"/>
    <cellStyle name="Normal 28 2 4 2 3 3" xfId="23726"/>
    <cellStyle name="Normal 28 2 4 2 4" xfId="10613"/>
    <cellStyle name="Normal 28 2 4 2 4 2" xfId="27512"/>
    <cellStyle name="Normal 28 2 4 2 5" xfId="17575"/>
    <cellStyle name="Normal 28 2 4 2 6" xfId="19944"/>
    <cellStyle name="Normal 28 2 4 3" xfId="3576"/>
    <cellStyle name="Normal 28 2 4 3 2" xfId="7359"/>
    <cellStyle name="Normal 28 2 4 3 2 2" xfId="15418"/>
    <cellStyle name="Normal 28 2 4 3 2 2 2" xfId="32265"/>
    <cellStyle name="Normal 28 2 4 3 2 3" xfId="24698"/>
    <cellStyle name="Normal 28 2 4 3 3" xfId="11635"/>
    <cellStyle name="Normal 28 2 4 3 3 2" xfId="28484"/>
    <cellStyle name="Normal 28 2 4 3 4" xfId="20917"/>
    <cellStyle name="Normal 28 2 4 4" xfId="5475"/>
    <cellStyle name="Normal 28 2 4 4 2" xfId="13534"/>
    <cellStyle name="Normal 28 2 4 4 2 2" xfId="30381"/>
    <cellStyle name="Normal 28 2 4 4 3" xfId="22814"/>
    <cellStyle name="Normal 28 2 4 5" xfId="9660"/>
    <cellStyle name="Normal 28 2 4 5 2" xfId="26600"/>
    <cellStyle name="Normal 28 2 4 6" xfId="17574"/>
    <cellStyle name="Normal 28 2 4 7" xfId="19032"/>
    <cellStyle name="Normal 28 2 5" xfId="2056"/>
    <cellStyle name="Normal 28 2 5 2" xfId="4037"/>
    <cellStyle name="Normal 28 2 5 2 2" xfId="7820"/>
    <cellStyle name="Normal 28 2 5 2 2 2" xfId="15879"/>
    <cellStyle name="Normal 28 2 5 2 2 2 2" xfId="32726"/>
    <cellStyle name="Normal 28 2 5 2 2 3" xfId="25159"/>
    <cellStyle name="Normal 28 2 5 2 3" xfId="12096"/>
    <cellStyle name="Normal 28 2 5 2 3 2" xfId="28945"/>
    <cellStyle name="Normal 28 2 5 2 4" xfId="21378"/>
    <cellStyle name="Normal 28 2 5 3" xfId="5936"/>
    <cellStyle name="Normal 28 2 5 3 2" xfId="13995"/>
    <cellStyle name="Normal 28 2 5 3 2 2" xfId="30842"/>
    <cellStyle name="Normal 28 2 5 3 3" xfId="23275"/>
    <cellStyle name="Normal 28 2 5 4" xfId="10154"/>
    <cellStyle name="Normal 28 2 5 4 2" xfId="27061"/>
    <cellStyle name="Normal 28 2 5 5" xfId="17576"/>
    <cellStyle name="Normal 28 2 5 6" xfId="19493"/>
    <cellStyle name="Normal 28 2 6" xfId="3095"/>
    <cellStyle name="Normal 28 2 6 2" xfId="6908"/>
    <cellStyle name="Normal 28 2 6 2 2" xfId="14967"/>
    <cellStyle name="Normal 28 2 6 2 2 2" xfId="31814"/>
    <cellStyle name="Normal 28 2 6 2 3" xfId="24247"/>
    <cellStyle name="Normal 28 2 6 3" xfId="11158"/>
    <cellStyle name="Normal 28 2 6 3 2" xfId="28033"/>
    <cellStyle name="Normal 28 2 6 4" xfId="20466"/>
    <cellStyle name="Normal 28 2 7" xfId="5024"/>
    <cellStyle name="Normal 28 2 7 2" xfId="13083"/>
    <cellStyle name="Normal 28 2 7 2 2" xfId="29930"/>
    <cellStyle name="Normal 28 2 7 3" xfId="22363"/>
    <cellStyle name="Normal 28 2 8" xfId="9043"/>
    <cellStyle name="Normal 28 2 8 2" xfId="26149"/>
    <cellStyle name="Normal 28 2 9" xfId="17561"/>
    <cellStyle name="Normal 28 3" xfId="949"/>
    <cellStyle name="Normal 28 3 2" xfId="3129"/>
    <cellStyle name="Normal 28 3 3" xfId="17577"/>
    <cellStyle name="Normal 28 3 4" xfId="34099"/>
    <cellStyle name="Normal 28 4" xfId="1044"/>
    <cellStyle name="Normal 28 4 2" xfId="1305"/>
    <cellStyle name="Normal 28 4 2 2" xfId="1801"/>
    <cellStyle name="Normal 28 4 2 2 2" xfId="2800"/>
    <cellStyle name="Normal 28 4 2 2 2 2" xfId="4762"/>
    <cellStyle name="Normal 28 4 2 2 2 2 2" xfId="8545"/>
    <cellStyle name="Normal 28 4 2 2 2 2 2 2" xfId="16604"/>
    <cellStyle name="Normal 28 4 2 2 2 2 2 2 2" xfId="33451"/>
    <cellStyle name="Normal 28 4 2 2 2 2 2 3" xfId="25884"/>
    <cellStyle name="Normal 28 4 2 2 2 2 3" xfId="12821"/>
    <cellStyle name="Normal 28 4 2 2 2 2 3 2" xfId="29670"/>
    <cellStyle name="Normal 28 4 2 2 2 2 4" xfId="22103"/>
    <cellStyle name="Normal 28 4 2 2 2 3" xfId="6661"/>
    <cellStyle name="Normal 28 4 2 2 2 3 2" xfId="14720"/>
    <cellStyle name="Normal 28 4 2 2 2 3 2 2" xfId="31567"/>
    <cellStyle name="Normal 28 4 2 2 2 3 3" xfId="24000"/>
    <cellStyle name="Normal 28 4 2 2 2 4" xfId="10887"/>
    <cellStyle name="Normal 28 4 2 2 2 4 2" xfId="27786"/>
    <cellStyle name="Normal 28 4 2 2 2 5" xfId="17581"/>
    <cellStyle name="Normal 28 4 2 2 2 6" xfId="20218"/>
    <cellStyle name="Normal 28 4 2 2 3" xfId="3850"/>
    <cellStyle name="Normal 28 4 2 2 3 2" xfId="7633"/>
    <cellStyle name="Normal 28 4 2 2 3 2 2" xfId="15692"/>
    <cellStyle name="Normal 28 4 2 2 3 2 2 2" xfId="32539"/>
    <cellStyle name="Normal 28 4 2 2 3 2 3" xfId="24972"/>
    <cellStyle name="Normal 28 4 2 2 3 3" xfId="11909"/>
    <cellStyle name="Normal 28 4 2 2 3 3 2" xfId="28758"/>
    <cellStyle name="Normal 28 4 2 2 3 4" xfId="21191"/>
    <cellStyle name="Normal 28 4 2 2 4" xfId="5749"/>
    <cellStyle name="Normal 28 4 2 2 4 2" xfId="13808"/>
    <cellStyle name="Normal 28 4 2 2 4 2 2" xfId="30655"/>
    <cellStyle name="Normal 28 4 2 2 4 3" xfId="23088"/>
    <cellStyle name="Normal 28 4 2 2 5" xfId="9934"/>
    <cellStyle name="Normal 28 4 2 2 5 2" xfId="26874"/>
    <cellStyle name="Normal 28 4 2 2 6" xfId="17580"/>
    <cellStyle name="Normal 28 4 2 2 7" xfId="19306"/>
    <cellStyle name="Normal 28 4 2 3" xfId="2347"/>
    <cellStyle name="Normal 28 4 2 3 2" xfId="4311"/>
    <cellStyle name="Normal 28 4 2 3 2 2" xfId="8094"/>
    <cellStyle name="Normal 28 4 2 3 2 2 2" xfId="16153"/>
    <cellStyle name="Normal 28 4 2 3 2 2 2 2" xfId="33000"/>
    <cellStyle name="Normal 28 4 2 3 2 2 3" xfId="25433"/>
    <cellStyle name="Normal 28 4 2 3 2 3" xfId="12370"/>
    <cellStyle name="Normal 28 4 2 3 2 3 2" xfId="29219"/>
    <cellStyle name="Normal 28 4 2 3 2 4" xfId="21652"/>
    <cellStyle name="Normal 28 4 2 3 3" xfId="6210"/>
    <cellStyle name="Normal 28 4 2 3 3 2" xfId="14269"/>
    <cellStyle name="Normal 28 4 2 3 3 2 2" xfId="31116"/>
    <cellStyle name="Normal 28 4 2 3 3 3" xfId="23549"/>
    <cellStyle name="Normal 28 4 2 3 4" xfId="10435"/>
    <cellStyle name="Normal 28 4 2 3 4 2" xfId="27335"/>
    <cellStyle name="Normal 28 4 2 3 5" xfId="17582"/>
    <cellStyle name="Normal 28 4 2 3 6" xfId="19767"/>
    <cellStyle name="Normal 28 4 2 4" xfId="3399"/>
    <cellStyle name="Normal 28 4 2 4 2" xfId="7182"/>
    <cellStyle name="Normal 28 4 2 4 2 2" xfId="15241"/>
    <cellStyle name="Normal 28 4 2 4 2 2 2" xfId="32088"/>
    <cellStyle name="Normal 28 4 2 4 2 3" xfId="24521"/>
    <cellStyle name="Normal 28 4 2 4 3" xfId="11458"/>
    <cellStyle name="Normal 28 4 2 4 3 2" xfId="28307"/>
    <cellStyle name="Normal 28 4 2 4 4" xfId="20740"/>
    <cellStyle name="Normal 28 4 2 5" xfId="5298"/>
    <cellStyle name="Normal 28 4 2 5 2" xfId="13357"/>
    <cellStyle name="Normal 28 4 2 5 2 2" xfId="30204"/>
    <cellStyle name="Normal 28 4 2 5 3" xfId="22637"/>
    <cellStyle name="Normal 28 4 2 6" xfId="9459"/>
    <cellStyle name="Normal 28 4 2 6 2" xfId="26423"/>
    <cellStyle name="Normal 28 4 2 7" xfId="17579"/>
    <cellStyle name="Normal 28 4 2 8" xfId="18855"/>
    <cellStyle name="Normal 28 4 3" xfId="1583"/>
    <cellStyle name="Normal 28 4 3 2" xfId="2582"/>
    <cellStyle name="Normal 28 4 3 2 2" xfId="4544"/>
    <cellStyle name="Normal 28 4 3 2 2 2" xfId="8327"/>
    <cellStyle name="Normal 28 4 3 2 2 2 2" xfId="16386"/>
    <cellStyle name="Normal 28 4 3 2 2 2 2 2" xfId="33233"/>
    <cellStyle name="Normal 28 4 3 2 2 2 3" xfId="25666"/>
    <cellStyle name="Normal 28 4 3 2 2 3" xfId="12603"/>
    <cellStyle name="Normal 28 4 3 2 2 3 2" xfId="29452"/>
    <cellStyle name="Normal 28 4 3 2 2 4" xfId="21885"/>
    <cellStyle name="Normal 28 4 3 2 3" xfId="6443"/>
    <cellStyle name="Normal 28 4 3 2 3 2" xfId="14502"/>
    <cellStyle name="Normal 28 4 3 2 3 2 2" xfId="31349"/>
    <cellStyle name="Normal 28 4 3 2 3 3" xfId="23782"/>
    <cellStyle name="Normal 28 4 3 2 4" xfId="10669"/>
    <cellStyle name="Normal 28 4 3 2 4 2" xfId="27568"/>
    <cellStyle name="Normal 28 4 3 2 5" xfId="17584"/>
    <cellStyle name="Normal 28 4 3 2 6" xfId="20000"/>
    <cellStyle name="Normal 28 4 3 3" xfId="3632"/>
    <cellStyle name="Normal 28 4 3 3 2" xfId="7415"/>
    <cellStyle name="Normal 28 4 3 3 2 2" xfId="15474"/>
    <cellStyle name="Normal 28 4 3 3 2 2 2" xfId="32321"/>
    <cellStyle name="Normal 28 4 3 3 2 3" xfId="24754"/>
    <cellStyle name="Normal 28 4 3 3 3" xfId="11691"/>
    <cellStyle name="Normal 28 4 3 3 3 2" xfId="28540"/>
    <cellStyle name="Normal 28 4 3 3 4" xfId="20973"/>
    <cellStyle name="Normal 28 4 3 4" xfId="5531"/>
    <cellStyle name="Normal 28 4 3 4 2" xfId="13590"/>
    <cellStyle name="Normal 28 4 3 4 2 2" xfId="30437"/>
    <cellStyle name="Normal 28 4 3 4 3" xfId="22870"/>
    <cellStyle name="Normal 28 4 3 5" xfId="9716"/>
    <cellStyle name="Normal 28 4 3 5 2" xfId="26656"/>
    <cellStyle name="Normal 28 4 3 6" xfId="17583"/>
    <cellStyle name="Normal 28 4 3 7" xfId="19088"/>
    <cellStyle name="Normal 28 4 4" xfId="2129"/>
    <cellStyle name="Normal 28 4 4 2" xfId="4093"/>
    <cellStyle name="Normal 28 4 4 2 2" xfId="7876"/>
    <cellStyle name="Normal 28 4 4 2 2 2" xfId="15935"/>
    <cellStyle name="Normal 28 4 4 2 2 2 2" xfId="32782"/>
    <cellStyle name="Normal 28 4 4 2 2 3" xfId="25215"/>
    <cellStyle name="Normal 28 4 4 2 3" xfId="12152"/>
    <cellStyle name="Normal 28 4 4 2 3 2" xfId="29001"/>
    <cellStyle name="Normal 28 4 4 2 4" xfId="21434"/>
    <cellStyle name="Normal 28 4 4 3" xfId="5992"/>
    <cellStyle name="Normal 28 4 4 3 2" xfId="14051"/>
    <cellStyle name="Normal 28 4 4 3 2 2" xfId="30898"/>
    <cellStyle name="Normal 28 4 4 3 3" xfId="23331"/>
    <cellStyle name="Normal 28 4 4 4" xfId="10217"/>
    <cellStyle name="Normal 28 4 4 4 2" xfId="27117"/>
    <cellStyle name="Normal 28 4 4 5" xfId="17585"/>
    <cellStyle name="Normal 28 4 4 6" xfId="19549"/>
    <cellStyle name="Normal 28 4 5" xfId="3181"/>
    <cellStyle name="Normal 28 4 5 2" xfId="6964"/>
    <cellStyle name="Normal 28 4 5 2 2" xfId="15023"/>
    <cellStyle name="Normal 28 4 5 2 2 2" xfId="31870"/>
    <cellStyle name="Normal 28 4 5 2 3" xfId="24303"/>
    <cellStyle name="Normal 28 4 5 3" xfId="11240"/>
    <cellStyle name="Normal 28 4 5 3 2" xfId="28089"/>
    <cellStyle name="Normal 28 4 5 4" xfId="20522"/>
    <cellStyle name="Normal 28 4 6" xfId="5080"/>
    <cellStyle name="Normal 28 4 6 2" xfId="13139"/>
    <cellStyle name="Normal 28 4 6 2 2" xfId="29986"/>
    <cellStyle name="Normal 28 4 6 3" xfId="22419"/>
    <cellStyle name="Normal 28 4 7" xfId="9224"/>
    <cellStyle name="Normal 28 4 7 2" xfId="26205"/>
    <cellStyle name="Normal 28 4 8" xfId="17578"/>
    <cellStyle name="Normal 28 4 9" xfId="18637"/>
    <cellStyle name="Normal 28 5" xfId="1213"/>
    <cellStyle name="Normal 28 5 2" xfId="1709"/>
    <cellStyle name="Normal 28 5 2 2" xfId="2708"/>
    <cellStyle name="Normal 28 5 2 2 2" xfId="4670"/>
    <cellStyle name="Normal 28 5 2 2 2 2" xfId="8453"/>
    <cellStyle name="Normal 28 5 2 2 2 2 2" xfId="16512"/>
    <cellStyle name="Normal 28 5 2 2 2 2 2 2" xfId="33359"/>
    <cellStyle name="Normal 28 5 2 2 2 2 3" xfId="25792"/>
    <cellStyle name="Normal 28 5 2 2 2 3" xfId="12729"/>
    <cellStyle name="Normal 28 5 2 2 2 3 2" xfId="29578"/>
    <cellStyle name="Normal 28 5 2 2 2 4" xfId="22011"/>
    <cellStyle name="Normal 28 5 2 2 3" xfId="6569"/>
    <cellStyle name="Normal 28 5 2 2 3 2" xfId="14628"/>
    <cellStyle name="Normal 28 5 2 2 3 2 2" xfId="31475"/>
    <cellStyle name="Normal 28 5 2 2 3 3" xfId="23908"/>
    <cellStyle name="Normal 28 5 2 2 4" xfId="10795"/>
    <cellStyle name="Normal 28 5 2 2 4 2" xfId="27694"/>
    <cellStyle name="Normal 28 5 2 2 5" xfId="17588"/>
    <cellStyle name="Normal 28 5 2 2 6" xfId="20126"/>
    <cellStyle name="Normal 28 5 2 3" xfId="3758"/>
    <cellStyle name="Normal 28 5 2 3 2" xfId="7541"/>
    <cellStyle name="Normal 28 5 2 3 2 2" xfId="15600"/>
    <cellStyle name="Normal 28 5 2 3 2 2 2" xfId="32447"/>
    <cellStyle name="Normal 28 5 2 3 2 3" xfId="24880"/>
    <cellStyle name="Normal 28 5 2 3 3" xfId="11817"/>
    <cellStyle name="Normal 28 5 2 3 3 2" xfId="28666"/>
    <cellStyle name="Normal 28 5 2 3 4" xfId="21099"/>
    <cellStyle name="Normal 28 5 2 4" xfId="5657"/>
    <cellStyle name="Normal 28 5 2 4 2" xfId="13716"/>
    <cellStyle name="Normal 28 5 2 4 2 2" xfId="30563"/>
    <cellStyle name="Normal 28 5 2 4 3" xfId="22996"/>
    <cellStyle name="Normal 28 5 2 5" xfId="9842"/>
    <cellStyle name="Normal 28 5 2 5 2" xfId="26782"/>
    <cellStyle name="Normal 28 5 2 6" xfId="17587"/>
    <cellStyle name="Normal 28 5 2 7" xfId="19214"/>
    <cellStyle name="Normal 28 5 3" xfId="2255"/>
    <cellStyle name="Normal 28 5 3 2" xfId="4219"/>
    <cellStyle name="Normal 28 5 3 2 2" xfId="8002"/>
    <cellStyle name="Normal 28 5 3 2 2 2" xfId="16061"/>
    <cellStyle name="Normal 28 5 3 2 2 2 2" xfId="32908"/>
    <cellStyle name="Normal 28 5 3 2 2 3" xfId="25341"/>
    <cellStyle name="Normal 28 5 3 2 3" xfId="12278"/>
    <cellStyle name="Normal 28 5 3 2 3 2" xfId="29127"/>
    <cellStyle name="Normal 28 5 3 2 4" xfId="21560"/>
    <cellStyle name="Normal 28 5 3 3" xfId="6118"/>
    <cellStyle name="Normal 28 5 3 3 2" xfId="14177"/>
    <cellStyle name="Normal 28 5 3 3 2 2" xfId="31024"/>
    <cellStyle name="Normal 28 5 3 3 3" xfId="23457"/>
    <cellStyle name="Normal 28 5 3 4" xfId="10343"/>
    <cellStyle name="Normal 28 5 3 4 2" xfId="27243"/>
    <cellStyle name="Normal 28 5 3 5" xfId="17589"/>
    <cellStyle name="Normal 28 5 3 6" xfId="19675"/>
    <cellStyle name="Normal 28 5 4" xfId="3307"/>
    <cellStyle name="Normal 28 5 4 2" xfId="7090"/>
    <cellStyle name="Normal 28 5 4 2 2" xfId="15149"/>
    <cellStyle name="Normal 28 5 4 2 2 2" xfId="31996"/>
    <cellStyle name="Normal 28 5 4 2 3" xfId="24429"/>
    <cellStyle name="Normal 28 5 4 3" xfId="11366"/>
    <cellStyle name="Normal 28 5 4 3 2" xfId="28215"/>
    <cellStyle name="Normal 28 5 4 4" xfId="20648"/>
    <cellStyle name="Normal 28 5 5" xfId="5206"/>
    <cellStyle name="Normal 28 5 5 2" xfId="13265"/>
    <cellStyle name="Normal 28 5 5 2 2" xfId="30112"/>
    <cellStyle name="Normal 28 5 5 3" xfId="22545"/>
    <cellStyle name="Normal 28 5 6" xfId="9367"/>
    <cellStyle name="Normal 28 5 6 2" xfId="26331"/>
    <cellStyle name="Normal 28 5 7" xfId="17586"/>
    <cellStyle name="Normal 28 5 8" xfId="18763"/>
    <cellStyle name="Normal 28 6" xfId="1491"/>
    <cellStyle name="Normal 28 6 2" xfId="2490"/>
    <cellStyle name="Normal 28 6 2 2" xfId="4452"/>
    <cellStyle name="Normal 28 6 2 2 2" xfId="8235"/>
    <cellStyle name="Normal 28 6 2 2 2 2" xfId="16294"/>
    <cellStyle name="Normal 28 6 2 2 2 2 2" xfId="33141"/>
    <cellStyle name="Normal 28 6 2 2 2 3" xfId="25574"/>
    <cellStyle name="Normal 28 6 2 2 3" xfId="12511"/>
    <cellStyle name="Normal 28 6 2 2 3 2" xfId="29360"/>
    <cellStyle name="Normal 28 6 2 2 4" xfId="21793"/>
    <cellStyle name="Normal 28 6 2 3" xfId="6351"/>
    <cellStyle name="Normal 28 6 2 3 2" xfId="14410"/>
    <cellStyle name="Normal 28 6 2 3 2 2" xfId="31257"/>
    <cellStyle name="Normal 28 6 2 3 3" xfId="23690"/>
    <cellStyle name="Normal 28 6 2 4" xfId="10577"/>
    <cellStyle name="Normal 28 6 2 4 2" xfId="27476"/>
    <cellStyle name="Normal 28 6 2 5" xfId="17591"/>
    <cellStyle name="Normal 28 6 2 6" xfId="19908"/>
    <cellStyle name="Normal 28 6 3" xfId="3540"/>
    <cellStyle name="Normal 28 6 3 2" xfId="7323"/>
    <cellStyle name="Normal 28 6 3 2 2" xfId="15382"/>
    <cellStyle name="Normal 28 6 3 2 2 2" xfId="32229"/>
    <cellStyle name="Normal 28 6 3 2 3" xfId="24662"/>
    <cellStyle name="Normal 28 6 3 3" xfId="11599"/>
    <cellStyle name="Normal 28 6 3 3 2" xfId="28448"/>
    <cellStyle name="Normal 28 6 3 4" xfId="20881"/>
    <cellStyle name="Normal 28 6 4" xfId="5439"/>
    <cellStyle name="Normal 28 6 4 2" xfId="13498"/>
    <cellStyle name="Normal 28 6 4 2 2" xfId="30345"/>
    <cellStyle name="Normal 28 6 4 3" xfId="22778"/>
    <cellStyle name="Normal 28 6 5" xfId="9624"/>
    <cellStyle name="Normal 28 6 5 2" xfId="26564"/>
    <cellStyle name="Normal 28 6 6" xfId="17590"/>
    <cellStyle name="Normal 28 6 7" xfId="18996"/>
    <cellStyle name="Normal 28 7" xfId="2016"/>
    <cellStyle name="Normal 28 7 2" xfId="4001"/>
    <cellStyle name="Normal 28 7 2 2" xfId="7784"/>
    <cellStyle name="Normal 28 7 2 2 2" xfId="15843"/>
    <cellStyle name="Normal 28 7 2 2 2 2" xfId="32690"/>
    <cellStyle name="Normal 28 7 2 2 3" xfId="25123"/>
    <cellStyle name="Normal 28 7 2 3" xfId="12060"/>
    <cellStyle name="Normal 28 7 2 3 2" xfId="28909"/>
    <cellStyle name="Normal 28 7 2 4" xfId="21342"/>
    <cellStyle name="Normal 28 7 3" xfId="5900"/>
    <cellStyle name="Normal 28 7 3 2" xfId="13959"/>
    <cellStyle name="Normal 28 7 3 2 2" xfId="30806"/>
    <cellStyle name="Normal 28 7 3 3" xfId="23239"/>
    <cellStyle name="Normal 28 7 4" xfId="10115"/>
    <cellStyle name="Normal 28 7 4 2" xfId="27025"/>
    <cellStyle name="Normal 28 7 5" xfId="17592"/>
    <cellStyle name="Normal 28 7 6" xfId="19457"/>
    <cellStyle name="Normal 28 8" xfId="3059"/>
    <cellStyle name="Normal 28 8 2" xfId="6872"/>
    <cellStyle name="Normal 28 8 2 2" xfId="14931"/>
    <cellStyle name="Normal 28 8 2 2 2" xfId="31778"/>
    <cellStyle name="Normal 28 8 2 3" xfId="24211"/>
    <cellStyle name="Normal 28 8 3" xfId="11122"/>
    <cellStyle name="Normal 28 8 3 2" xfId="27997"/>
    <cellStyle name="Normal 28 8 4" xfId="20430"/>
    <cellStyle name="Normal 28 9" xfId="4988"/>
    <cellStyle name="Normal 28 9 2" xfId="13047"/>
    <cellStyle name="Normal 28 9 2 2" xfId="29894"/>
    <cellStyle name="Normal 28 9 3" xfId="22327"/>
    <cellStyle name="Normal 280" xfId="33685"/>
    <cellStyle name="Normal 281" xfId="33686"/>
    <cellStyle name="Normal 282" xfId="33687"/>
    <cellStyle name="Normal 283" xfId="33692"/>
    <cellStyle name="Normal 284" xfId="33693"/>
    <cellStyle name="Normal 285" xfId="33694"/>
    <cellStyle name="Normal 286" xfId="33695"/>
    <cellStyle name="Normal 287" xfId="33696"/>
    <cellStyle name="Normal 288" xfId="33697"/>
    <cellStyle name="Normal 289" xfId="33698"/>
    <cellStyle name="Normal 29" xfId="629"/>
    <cellStyle name="Normal 29 10" xfId="8972"/>
    <cellStyle name="Normal 29 10 2" xfId="26114"/>
    <cellStyle name="Normal 29 11" xfId="17593"/>
    <cellStyle name="Normal 29 12" xfId="18545"/>
    <cellStyle name="Normal 29 13" xfId="34100"/>
    <cellStyle name="Normal 29 2" xfId="747"/>
    <cellStyle name="Normal 29 2 10" xfId="18581"/>
    <cellStyle name="Normal 29 2 11" xfId="34101"/>
    <cellStyle name="Normal 29 2 2" xfId="1081"/>
    <cellStyle name="Normal 29 2 2 2" xfId="1342"/>
    <cellStyle name="Normal 29 2 2 2 2" xfId="1838"/>
    <cellStyle name="Normal 29 2 2 2 2 2" xfId="2837"/>
    <cellStyle name="Normal 29 2 2 2 2 2 2" xfId="4799"/>
    <cellStyle name="Normal 29 2 2 2 2 2 2 2" xfId="8582"/>
    <cellStyle name="Normal 29 2 2 2 2 2 2 2 2" xfId="16641"/>
    <cellStyle name="Normal 29 2 2 2 2 2 2 2 2 2" xfId="33488"/>
    <cellStyle name="Normal 29 2 2 2 2 2 2 2 3" xfId="25921"/>
    <cellStyle name="Normal 29 2 2 2 2 2 2 3" xfId="12858"/>
    <cellStyle name="Normal 29 2 2 2 2 2 2 3 2" xfId="29707"/>
    <cellStyle name="Normal 29 2 2 2 2 2 2 4" xfId="22140"/>
    <cellStyle name="Normal 29 2 2 2 2 2 3" xfId="6698"/>
    <cellStyle name="Normal 29 2 2 2 2 2 3 2" xfId="14757"/>
    <cellStyle name="Normal 29 2 2 2 2 2 3 2 2" xfId="31604"/>
    <cellStyle name="Normal 29 2 2 2 2 2 3 3" xfId="24037"/>
    <cellStyle name="Normal 29 2 2 2 2 2 4" xfId="10924"/>
    <cellStyle name="Normal 29 2 2 2 2 2 4 2" xfId="27823"/>
    <cellStyle name="Normal 29 2 2 2 2 2 5" xfId="17598"/>
    <cellStyle name="Normal 29 2 2 2 2 2 6" xfId="20255"/>
    <cellStyle name="Normal 29 2 2 2 2 3" xfId="3887"/>
    <cellStyle name="Normal 29 2 2 2 2 3 2" xfId="7670"/>
    <cellStyle name="Normal 29 2 2 2 2 3 2 2" xfId="15729"/>
    <cellStyle name="Normal 29 2 2 2 2 3 2 2 2" xfId="32576"/>
    <cellStyle name="Normal 29 2 2 2 2 3 2 3" xfId="25009"/>
    <cellStyle name="Normal 29 2 2 2 2 3 3" xfId="11946"/>
    <cellStyle name="Normal 29 2 2 2 2 3 3 2" xfId="28795"/>
    <cellStyle name="Normal 29 2 2 2 2 3 4" xfId="21228"/>
    <cellStyle name="Normal 29 2 2 2 2 4" xfId="5786"/>
    <cellStyle name="Normal 29 2 2 2 2 4 2" xfId="13845"/>
    <cellStyle name="Normal 29 2 2 2 2 4 2 2" xfId="30692"/>
    <cellStyle name="Normal 29 2 2 2 2 4 3" xfId="23125"/>
    <cellStyle name="Normal 29 2 2 2 2 5" xfId="9971"/>
    <cellStyle name="Normal 29 2 2 2 2 5 2" xfId="26911"/>
    <cellStyle name="Normal 29 2 2 2 2 6" xfId="17597"/>
    <cellStyle name="Normal 29 2 2 2 2 7" xfId="19343"/>
    <cellStyle name="Normal 29 2 2 2 3" xfId="2384"/>
    <cellStyle name="Normal 29 2 2 2 3 2" xfId="4348"/>
    <cellStyle name="Normal 29 2 2 2 3 2 2" xfId="8131"/>
    <cellStyle name="Normal 29 2 2 2 3 2 2 2" xfId="16190"/>
    <cellStyle name="Normal 29 2 2 2 3 2 2 2 2" xfId="33037"/>
    <cellStyle name="Normal 29 2 2 2 3 2 2 3" xfId="25470"/>
    <cellStyle name="Normal 29 2 2 2 3 2 3" xfId="12407"/>
    <cellStyle name="Normal 29 2 2 2 3 2 3 2" xfId="29256"/>
    <cellStyle name="Normal 29 2 2 2 3 2 4" xfId="21689"/>
    <cellStyle name="Normal 29 2 2 2 3 3" xfId="6247"/>
    <cellStyle name="Normal 29 2 2 2 3 3 2" xfId="14306"/>
    <cellStyle name="Normal 29 2 2 2 3 3 2 2" xfId="31153"/>
    <cellStyle name="Normal 29 2 2 2 3 3 3" xfId="23586"/>
    <cellStyle name="Normal 29 2 2 2 3 4" xfId="10472"/>
    <cellStyle name="Normal 29 2 2 2 3 4 2" xfId="27372"/>
    <cellStyle name="Normal 29 2 2 2 3 5" xfId="17599"/>
    <cellStyle name="Normal 29 2 2 2 3 6" xfId="19804"/>
    <cellStyle name="Normal 29 2 2 2 4" xfId="3436"/>
    <cellStyle name="Normal 29 2 2 2 4 2" xfId="7219"/>
    <cellStyle name="Normal 29 2 2 2 4 2 2" xfId="15278"/>
    <cellStyle name="Normal 29 2 2 2 4 2 2 2" xfId="32125"/>
    <cellStyle name="Normal 29 2 2 2 4 2 3" xfId="24558"/>
    <cellStyle name="Normal 29 2 2 2 4 3" xfId="11495"/>
    <cellStyle name="Normal 29 2 2 2 4 3 2" xfId="28344"/>
    <cellStyle name="Normal 29 2 2 2 4 4" xfId="20777"/>
    <cellStyle name="Normal 29 2 2 2 5" xfId="5335"/>
    <cellStyle name="Normal 29 2 2 2 5 2" xfId="13394"/>
    <cellStyle name="Normal 29 2 2 2 5 2 2" xfId="30241"/>
    <cellStyle name="Normal 29 2 2 2 5 3" xfId="22674"/>
    <cellStyle name="Normal 29 2 2 2 6" xfId="9496"/>
    <cellStyle name="Normal 29 2 2 2 6 2" xfId="26460"/>
    <cellStyle name="Normal 29 2 2 2 7" xfId="17596"/>
    <cellStyle name="Normal 29 2 2 2 8" xfId="18892"/>
    <cellStyle name="Normal 29 2 2 3" xfId="1620"/>
    <cellStyle name="Normal 29 2 2 3 2" xfId="2619"/>
    <cellStyle name="Normal 29 2 2 3 2 2" xfId="4581"/>
    <cellStyle name="Normal 29 2 2 3 2 2 2" xfId="8364"/>
    <cellStyle name="Normal 29 2 2 3 2 2 2 2" xfId="16423"/>
    <cellStyle name="Normal 29 2 2 3 2 2 2 2 2" xfId="33270"/>
    <cellStyle name="Normal 29 2 2 3 2 2 2 3" xfId="25703"/>
    <cellStyle name="Normal 29 2 2 3 2 2 3" xfId="12640"/>
    <cellStyle name="Normal 29 2 2 3 2 2 3 2" xfId="29489"/>
    <cellStyle name="Normal 29 2 2 3 2 2 4" xfId="21922"/>
    <cellStyle name="Normal 29 2 2 3 2 3" xfId="6480"/>
    <cellStyle name="Normal 29 2 2 3 2 3 2" xfId="14539"/>
    <cellStyle name="Normal 29 2 2 3 2 3 2 2" xfId="31386"/>
    <cellStyle name="Normal 29 2 2 3 2 3 3" xfId="23819"/>
    <cellStyle name="Normal 29 2 2 3 2 4" xfId="10706"/>
    <cellStyle name="Normal 29 2 2 3 2 4 2" xfId="27605"/>
    <cellStyle name="Normal 29 2 2 3 2 5" xfId="17601"/>
    <cellStyle name="Normal 29 2 2 3 2 6" xfId="20037"/>
    <cellStyle name="Normal 29 2 2 3 3" xfId="3669"/>
    <cellStyle name="Normal 29 2 2 3 3 2" xfId="7452"/>
    <cellStyle name="Normal 29 2 2 3 3 2 2" xfId="15511"/>
    <cellStyle name="Normal 29 2 2 3 3 2 2 2" xfId="32358"/>
    <cellStyle name="Normal 29 2 2 3 3 2 3" xfId="24791"/>
    <cellStyle name="Normal 29 2 2 3 3 3" xfId="11728"/>
    <cellStyle name="Normal 29 2 2 3 3 3 2" xfId="28577"/>
    <cellStyle name="Normal 29 2 2 3 3 4" xfId="21010"/>
    <cellStyle name="Normal 29 2 2 3 4" xfId="5568"/>
    <cellStyle name="Normal 29 2 2 3 4 2" xfId="13627"/>
    <cellStyle name="Normal 29 2 2 3 4 2 2" xfId="30474"/>
    <cellStyle name="Normal 29 2 2 3 4 3" xfId="22907"/>
    <cellStyle name="Normal 29 2 2 3 5" xfId="9753"/>
    <cellStyle name="Normal 29 2 2 3 5 2" xfId="26693"/>
    <cellStyle name="Normal 29 2 2 3 6" xfId="17600"/>
    <cellStyle name="Normal 29 2 2 3 7" xfId="19125"/>
    <cellStyle name="Normal 29 2 2 4" xfId="2166"/>
    <cellStyle name="Normal 29 2 2 4 2" xfId="4130"/>
    <cellStyle name="Normal 29 2 2 4 2 2" xfId="7913"/>
    <cellStyle name="Normal 29 2 2 4 2 2 2" xfId="15972"/>
    <cellStyle name="Normal 29 2 2 4 2 2 2 2" xfId="32819"/>
    <cellStyle name="Normal 29 2 2 4 2 2 3" xfId="25252"/>
    <cellStyle name="Normal 29 2 2 4 2 3" xfId="12189"/>
    <cellStyle name="Normal 29 2 2 4 2 3 2" xfId="29038"/>
    <cellStyle name="Normal 29 2 2 4 2 4" xfId="21471"/>
    <cellStyle name="Normal 29 2 2 4 3" xfId="6029"/>
    <cellStyle name="Normal 29 2 2 4 3 2" xfId="14088"/>
    <cellStyle name="Normal 29 2 2 4 3 2 2" xfId="30935"/>
    <cellStyle name="Normal 29 2 2 4 3 3" xfId="23368"/>
    <cellStyle name="Normal 29 2 2 4 4" xfId="10254"/>
    <cellStyle name="Normal 29 2 2 4 4 2" xfId="27154"/>
    <cellStyle name="Normal 29 2 2 4 5" xfId="17602"/>
    <cellStyle name="Normal 29 2 2 4 6" xfId="19586"/>
    <cellStyle name="Normal 29 2 2 5" xfId="3218"/>
    <cellStyle name="Normal 29 2 2 5 2" xfId="7001"/>
    <cellStyle name="Normal 29 2 2 5 2 2" xfId="15060"/>
    <cellStyle name="Normal 29 2 2 5 2 2 2" xfId="31907"/>
    <cellStyle name="Normal 29 2 2 5 2 3" xfId="24340"/>
    <cellStyle name="Normal 29 2 2 5 3" xfId="11277"/>
    <cellStyle name="Normal 29 2 2 5 3 2" xfId="28126"/>
    <cellStyle name="Normal 29 2 2 5 4" xfId="20559"/>
    <cellStyle name="Normal 29 2 2 6" xfId="5117"/>
    <cellStyle name="Normal 29 2 2 6 2" xfId="13176"/>
    <cellStyle name="Normal 29 2 2 6 2 2" xfId="30023"/>
    <cellStyle name="Normal 29 2 2 6 3" xfId="22456"/>
    <cellStyle name="Normal 29 2 2 7" xfId="9261"/>
    <cellStyle name="Normal 29 2 2 7 2" xfId="26242"/>
    <cellStyle name="Normal 29 2 2 8" xfId="17595"/>
    <cellStyle name="Normal 29 2 2 9" xfId="18674"/>
    <cellStyle name="Normal 29 2 3" xfId="1250"/>
    <cellStyle name="Normal 29 2 3 2" xfId="1746"/>
    <cellStyle name="Normal 29 2 3 2 2" xfId="2745"/>
    <cellStyle name="Normal 29 2 3 2 2 2" xfId="4707"/>
    <cellStyle name="Normal 29 2 3 2 2 2 2" xfId="8490"/>
    <cellStyle name="Normal 29 2 3 2 2 2 2 2" xfId="16549"/>
    <cellStyle name="Normal 29 2 3 2 2 2 2 2 2" xfId="33396"/>
    <cellStyle name="Normal 29 2 3 2 2 2 2 3" xfId="25829"/>
    <cellStyle name="Normal 29 2 3 2 2 2 3" xfId="12766"/>
    <cellStyle name="Normal 29 2 3 2 2 2 3 2" xfId="29615"/>
    <cellStyle name="Normal 29 2 3 2 2 2 4" xfId="22048"/>
    <cellStyle name="Normal 29 2 3 2 2 3" xfId="6606"/>
    <cellStyle name="Normal 29 2 3 2 2 3 2" xfId="14665"/>
    <cellStyle name="Normal 29 2 3 2 2 3 2 2" xfId="31512"/>
    <cellStyle name="Normal 29 2 3 2 2 3 3" xfId="23945"/>
    <cellStyle name="Normal 29 2 3 2 2 4" xfId="10832"/>
    <cellStyle name="Normal 29 2 3 2 2 4 2" xfId="27731"/>
    <cellStyle name="Normal 29 2 3 2 2 5" xfId="17605"/>
    <cellStyle name="Normal 29 2 3 2 2 6" xfId="20163"/>
    <cellStyle name="Normal 29 2 3 2 3" xfId="3795"/>
    <cellStyle name="Normal 29 2 3 2 3 2" xfId="7578"/>
    <cellStyle name="Normal 29 2 3 2 3 2 2" xfId="15637"/>
    <cellStyle name="Normal 29 2 3 2 3 2 2 2" xfId="32484"/>
    <cellStyle name="Normal 29 2 3 2 3 2 3" xfId="24917"/>
    <cellStyle name="Normal 29 2 3 2 3 3" xfId="11854"/>
    <cellStyle name="Normal 29 2 3 2 3 3 2" xfId="28703"/>
    <cellStyle name="Normal 29 2 3 2 3 4" xfId="21136"/>
    <cellStyle name="Normal 29 2 3 2 4" xfId="5694"/>
    <cellStyle name="Normal 29 2 3 2 4 2" xfId="13753"/>
    <cellStyle name="Normal 29 2 3 2 4 2 2" xfId="30600"/>
    <cellStyle name="Normal 29 2 3 2 4 3" xfId="23033"/>
    <cellStyle name="Normal 29 2 3 2 5" xfId="9879"/>
    <cellStyle name="Normal 29 2 3 2 5 2" xfId="26819"/>
    <cellStyle name="Normal 29 2 3 2 6" xfId="17604"/>
    <cellStyle name="Normal 29 2 3 2 7" xfId="19251"/>
    <cellStyle name="Normal 29 2 3 3" xfId="2292"/>
    <cellStyle name="Normal 29 2 3 3 2" xfId="4256"/>
    <cellStyle name="Normal 29 2 3 3 2 2" xfId="8039"/>
    <cellStyle name="Normal 29 2 3 3 2 2 2" xfId="16098"/>
    <cellStyle name="Normal 29 2 3 3 2 2 2 2" xfId="32945"/>
    <cellStyle name="Normal 29 2 3 3 2 2 3" xfId="25378"/>
    <cellStyle name="Normal 29 2 3 3 2 3" xfId="12315"/>
    <cellStyle name="Normal 29 2 3 3 2 3 2" xfId="29164"/>
    <cellStyle name="Normal 29 2 3 3 2 4" xfId="21597"/>
    <cellStyle name="Normal 29 2 3 3 3" xfId="6155"/>
    <cellStyle name="Normal 29 2 3 3 3 2" xfId="14214"/>
    <cellStyle name="Normal 29 2 3 3 3 2 2" xfId="31061"/>
    <cellStyle name="Normal 29 2 3 3 3 3" xfId="23494"/>
    <cellStyle name="Normal 29 2 3 3 4" xfId="10380"/>
    <cellStyle name="Normal 29 2 3 3 4 2" xfId="27280"/>
    <cellStyle name="Normal 29 2 3 3 5" xfId="17606"/>
    <cellStyle name="Normal 29 2 3 3 6" xfId="19712"/>
    <cellStyle name="Normal 29 2 3 4" xfId="3344"/>
    <cellStyle name="Normal 29 2 3 4 2" xfId="7127"/>
    <cellStyle name="Normal 29 2 3 4 2 2" xfId="15186"/>
    <cellStyle name="Normal 29 2 3 4 2 2 2" xfId="32033"/>
    <cellStyle name="Normal 29 2 3 4 2 3" xfId="24466"/>
    <cellStyle name="Normal 29 2 3 4 3" xfId="11403"/>
    <cellStyle name="Normal 29 2 3 4 3 2" xfId="28252"/>
    <cellStyle name="Normal 29 2 3 4 4" xfId="20685"/>
    <cellStyle name="Normal 29 2 3 5" xfId="5243"/>
    <cellStyle name="Normal 29 2 3 5 2" xfId="13302"/>
    <cellStyle name="Normal 29 2 3 5 2 2" xfId="30149"/>
    <cellStyle name="Normal 29 2 3 5 3" xfId="22582"/>
    <cellStyle name="Normal 29 2 3 6" xfId="9404"/>
    <cellStyle name="Normal 29 2 3 6 2" xfId="26368"/>
    <cellStyle name="Normal 29 2 3 7" xfId="17603"/>
    <cellStyle name="Normal 29 2 3 8" xfId="18800"/>
    <cellStyle name="Normal 29 2 4" xfId="1528"/>
    <cellStyle name="Normal 29 2 4 2" xfId="2527"/>
    <cellStyle name="Normal 29 2 4 2 2" xfId="4489"/>
    <cellStyle name="Normal 29 2 4 2 2 2" xfId="8272"/>
    <cellStyle name="Normal 29 2 4 2 2 2 2" xfId="16331"/>
    <cellStyle name="Normal 29 2 4 2 2 2 2 2" xfId="33178"/>
    <cellStyle name="Normal 29 2 4 2 2 2 3" xfId="25611"/>
    <cellStyle name="Normal 29 2 4 2 2 3" xfId="12548"/>
    <cellStyle name="Normal 29 2 4 2 2 3 2" xfId="29397"/>
    <cellStyle name="Normal 29 2 4 2 2 4" xfId="21830"/>
    <cellStyle name="Normal 29 2 4 2 3" xfId="6388"/>
    <cellStyle name="Normal 29 2 4 2 3 2" xfId="14447"/>
    <cellStyle name="Normal 29 2 4 2 3 2 2" xfId="31294"/>
    <cellStyle name="Normal 29 2 4 2 3 3" xfId="23727"/>
    <cellStyle name="Normal 29 2 4 2 4" xfId="10614"/>
    <cellStyle name="Normal 29 2 4 2 4 2" xfId="27513"/>
    <cellStyle name="Normal 29 2 4 2 5" xfId="17608"/>
    <cellStyle name="Normal 29 2 4 2 6" xfId="19945"/>
    <cellStyle name="Normal 29 2 4 3" xfId="3577"/>
    <cellStyle name="Normal 29 2 4 3 2" xfId="7360"/>
    <cellStyle name="Normal 29 2 4 3 2 2" xfId="15419"/>
    <cellStyle name="Normal 29 2 4 3 2 2 2" xfId="32266"/>
    <cellStyle name="Normal 29 2 4 3 2 3" xfId="24699"/>
    <cellStyle name="Normal 29 2 4 3 3" xfId="11636"/>
    <cellStyle name="Normal 29 2 4 3 3 2" xfId="28485"/>
    <cellStyle name="Normal 29 2 4 3 4" xfId="20918"/>
    <cellStyle name="Normal 29 2 4 4" xfId="5476"/>
    <cellStyle name="Normal 29 2 4 4 2" xfId="13535"/>
    <cellStyle name="Normal 29 2 4 4 2 2" xfId="30382"/>
    <cellStyle name="Normal 29 2 4 4 3" xfId="22815"/>
    <cellStyle name="Normal 29 2 4 5" xfId="9661"/>
    <cellStyle name="Normal 29 2 4 5 2" xfId="26601"/>
    <cellStyle name="Normal 29 2 4 6" xfId="17607"/>
    <cellStyle name="Normal 29 2 4 7" xfId="19033"/>
    <cellStyle name="Normal 29 2 5" xfId="2057"/>
    <cellStyle name="Normal 29 2 5 2" xfId="4038"/>
    <cellStyle name="Normal 29 2 5 2 2" xfId="7821"/>
    <cellStyle name="Normal 29 2 5 2 2 2" xfId="15880"/>
    <cellStyle name="Normal 29 2 5 2 2 2 2" xfId="32727"/>
    <cellStyle name="Normal 29 2 5 2 2 3" xfId="25160"/>
    <cellStyle name="Normal 29 2 5 2 3" xfId="12097"/>
    <cellStyle name="Normal 29 2 5 2 3 2" xfId="28946"/>
    <cellStyle name="Normal 29 2 5 2 4" xfId="21379"/>
    <cellStyle name="Normal 29 2 5 3" xfId="5937"/>
    <cellStyle name="Normal 29 2 5 3 2" xfId="13996"/>
    <cellStyle name="Normal 29 2 5 3 2 2" xfId="30843"/>
    <cellStyle name="Normal 29 2 5 3 3" xfId="23276"/>
    <cellStyle name="Normal 29 2 5 4" xfId="10155"/>
    <cellStyle name="Normal 29 2 5 4 2" xfId="27062"/>
    <cellStyle name="Normal 29 2 5 5" xfId="17609"/>
    <cellStyle name="Normal 29 2 5 6" xfId="19494"/>
    <cellStyle name="Normal 29 2 6" xfId="3096"/>
    <cellStyle name="Normal 29 2 6 2" xfId="6909"/>
    <cellStyle name="Normal 29 2 6 2 2" xfId="14968"/>
    <cellStyle name="Normal 29 2 6 2 2 2" xfId="31815"/>
    <cellStyle name="Normal 29 2 6 2 3" xfId="24248"/>
    <cellStyle name="Normal 29 2 6 3" xfId="11159"/>
    <cellStyle name="Normal 29 2 6 3 2" xfId="28034"/>
    <cellStyle name="Normal 29 2 6 4" xfId="20467"/>
    <cellStyle name="Normal 29 2 7" xfId="5025"/>
    <cellStyle name="Normal 29 2 7 2" xfId="13084"/>
    <cellStyle name="Normal 29 2 7 2 2" xfId="29931"/>
    <cellStyle name="Normal 29 2 7 3" xfId="22364"/>
    <cellStyle name="Normal 29 2 8" xfId="9044"/>
    <cellStyle name="Normal 29 2 8 2" xfId="26150"/>
    <cellStyle name="Normal 29 2 9" xfId="17594"/>
    <cellStyle name="Normal 29 3" xfId="950"/>
    <cellStyle name="Normal 29 3 2" xfId="3130"/>
    <cellStyle name="Normal 29 3 3" xfId="17610"/>
    <cellStyle name="Normal 29 3 4" xfId="34102"/>
    <cellStyle name="Normal 29 4" xfId="1045"/>
    <cellStyle name="Normal 29 4 2" xfId="1306"/>
    <cellStyle name="Normal 29 4 2 2" xfId="1802"/>
    <cellStyle name="Normal 29 4 2 2 2" xfId="2801"/>
    <cellStyle name="Normal 29 4 2 2 2 2" xfId="4763"/>
    <cellStyle name="Normal 29 4 2 2 2 2 2" xfId="8546"/>
    <cellStyle name="Normal 29 4 2 2 2 2 2 2" xfId="16605"/>
    <cellStyle name="Normal 29 4 2 2 2 2 2 2 2" xfId="33452"/>
    <cellStyle name="Normal 29 4 2 2 2 2 2 3" xfId="25885"/>
    <cellStyle name="Normal 29 4 2 2 2 2 3" xfId="12822"/>
    <cellStyle name="Normal 29 4 2 2 2 2 3 2" xfId="29671"/>
    <cellStyle name="Normal 29 4 2 2 2 2 4" xfId="22104"/>
    <cellStyle name="Normal 29 4 2 2 2 3" xfId="6662"/>
    <cellStyle name="Normal 29 4 2 2 2 3 2" xfId="14721"/>
    <cellStyle name="Normal 29 4 2 2 2 3 2 2" xfId="31568"/>
    <cellStyle name="Normal 29 4 2 2 2 3 3" xfId="24001"/>
    <cellStyle name="Normal 29 4 2 2 2 4" xfId="10888"/>
    <cellStyle name="Normal 29 4 2 2 2 4 2" xfId="27787"/>
    <cellStyle name="Normal 29 4 2 2 2 5" xfId="17614"/>
    <cellStyle name="Normal 29 4 2 2 2 6" xfId="20219"/>
    <cellStyle name="Normal 29 4 2 2 3" xfId="3851"/>
    <cellStyle name="Normal 29 4 2 2 3 2" xfId="7634"/>
    <cellStyle name="Normal 29 4 2 2 3 2 2" xfId="15693"/>
    <cellStyle name="Normal 29 4 2 2 3 2 2 2" xfId="32540"/>
    <cellStyle name="Normal 29 4 2 2 3 2 3" xfId="24973"/>
    <cellStyle name="Normal 29 4 2 2 3 3" xfId="11910"/>
    <cellStyle name="Normal 29 4 2 2 3 3 2" xfId="28759"/>
    <cellStyle name="Normal 29 4 2 2 3 4" xfId="21192"/>
    <cellStyle name="Normal 29 4 2 2 4" xfId="5750"/>
    <cellStyle name="Normal 29 4 2 2 4 2" xfId="13809"/>
    <cellStyle name="Normal 29 4 2 2 4 2 2" xfId="30656"/>
    <cellStyle name="Normal 29 4 2 2 4 3" xfId="23089"/>
    <cellStyle name="Normal 29 4 2 2 5" xfId="9935"/>
    <cellStyle name="Normal 29 4 2 2 5 2" xfId="26875"/>
    <cellStyle name="Normal 29 4 2 2 6" xfId="17613"/>
    <cellStyle name="Normal 29 4 2 2 7" xfId="19307"/>
    <cellStyle name="Normal 29 4 2 3" xfId="2348"/>
    <cellStyle name="Normal 29 4 2 3 2" xfId="4312"/>
    <cellStyle name="Normal 29 4 2 3 2 2" xfId="8095"/>
    <cellStyle name="Normal 29 4 2 3 2 2 2" xfId="16154"/>
    <cellStyle name="Normal 29 4 2 3 2 2 2 2" xfId="33001"/>
    <cellStyle name="Normal 29 4 2 3 2 2 3" xfId="25434"/>
    <cellStyle name="Normal 29 4 2 3 2 3" xfId="12371"/>
    <cellStyle name="Normal 29 4 2 3 2 3 2" xfId="29220"/>
    <cellStyle name="Normal 29 4 2 3 2 4" xfId="21653"/>
    <cellStyle name="Normal 29 4 2 3 3" xfId="6211"/>
    <cellStyle name="Normal 29 4 2 3 3 2" xfId="14270"/>
    <cellStyle name="Normal 29 4 2 3 3 2 2" xfId="31117"/>
    <cellStyle name="Normal 29 4 2 3 3 3" xfId="23550"/>
    <cellStyle name="Normal 29 4 2 3 4" xfId="10436"/>
    <cellStyle name="Normal 29 4 2 3 4 2" xfId="27336"/>
    <cellStyle name="Normal 29 4 2 3 5" xfId="17615"/>
    <cellStyle name="Normal 29 4 2 3 6" xfId="19768"/>
    <cellStyle name="Normal 29 4 2 4" xfId="3400"/>
    <cellStyle name="Normal 29 4 2 4 2" xfId="7183"/>
    <cellStyle name="Normal 29 4 2 4 2 2" xfId="15242"/>
    <cellStyle name="Normal 29 4 2 4 2 2 2" xfId="32089"/>
    <cellStyle name="Normal 29 4 2 4 2 3" xfId="24522"/>
    <cellStyle name="Normal 29 4 2 4 3" xfId="11459"/>
    <cellStyle name="Normal 29 4 2 4 3 2" xfId="28308"/>
    <cellStyle name="Normal 29 4 2 4 4" xfId="20741"/>
    <cellStyle name="Normal 29 4 2 5" xfId="5299"/>
    <cellStyle name="Normal 29 4 2 5 2" xfId="13358"/>
    <cellStyle name="Normal 29 4 2 5 2 2" xfId="30205"/>
    <cellStyle name="Normal 29 4 2 5 3" xfId="22638"/>
    <cellStyle name="Normal 29 4 2 6" xfId="9460"/>
    <cellStyle name="Normal 29 4 2 6 2" xfId="26424"/>
    <cellStyle name="Normal 29 4 2 7" xfId="17612"/>
    <cellStyle name="Normal 29 4 2 8" xfId="18856"/>
    <cellStyle name="Normal 29 4 3" xfId="1584"/>
    <cellStyle name="Normal 29 4 3 2" xfId="2583"/>
    <cellStyle name="Normal 29 4 3 2 2" xfId="4545"/>
    <cellStyle name="Normal 29 4 3 2 2 2" xfId="8328"/>
    <cellStyle name="Normal 29 4 3 2 2 2 2" xfId="16387"/>
    <cellStyle name="Normal 29 4 3 2 2 2 2 2" xfId="33234"/>
    <cellStyle name="Normal 29 4 3 2 2 2 3" xfId="25667"/>
    <cellStyle name="Normal 29 4 3 2 2 3" xfId="12604"/>
    <cellStyle name="Normal 29 4 3 2 2 3 2" xfId="29453"/>
    <cellStyle name="Normal 29 4 3 2 2 4" xfId="21886"/>
    <cellStyle name="Normal 29 4 3 2 3" xfId="6444"/>
    <cellStyle name="Normal 29 4 3 2 3 2" xfId="14503"/>
    <cellStyle name="Normal 29 4 3 2 3 2 2" xfId="31350"/>
    <cellStyle name="Normal 29 4 3 2 3 3" xfId="23783"/>
    <cellStyle name="Normal 29 4 3 2 4" xfId="10670"/>
    <cellStyle name="Normal 29 4 3 2 4 2" xfId="27569"/>
    <cellStyle name="Normal 29 4 3 2 5" xfId="17617"/>
    <cellStyle name="Normal 29 4 3 2 6" xfId="20001"/>
    <cellStyle name="Normal 29 4 3 3" xfId="3633"/>
    <cellStyle name="Normal 29 4 3 3 2" xfId="7416"/>
    <cellStyle name="Normal 29 4 3 3 2 2" xfId="15475"/>
    <cellStyle name="Normal 29 4 3 3 2 2 2" xfId="32322"/>
    <cellStyle name="Normal 29 4 3 3 2 3" xfId="24755"/>
    <cellStyle name="Normal 29 4 3 3 3" xfId="11692"/>
    <cellStyle name="Normal 29 4 3 3 3 2" xfId="28541"/>
    <cellStyle name="Normal 29 4 3 3 4" xfId="20974"/>
    <cellStyle name="Normal 29 4 3 4" xfId="5532"/>
    <cellStyle name="Normal 29 4 3 4 2" xfId="13591"/>
    <cellStyle name="Normal 29 4 3 4 2 2" xfId="30438"/>
    <cellStyle name="Normal 29 4 3 4 3" xfId="22871"/>
    <cellStyle name="Normal 29 4 3 5" xfId="9717"/>
    <cellStyle name="Normal 29 4 3 5 2" xfId="26657"/>
    <cellStyle name="Normal 29 4 3 6" xfId="17616"/>
    <cellStyle name="Normal 29 4 3 7" xfId="19089"/>
    <cellStyle name="Normal 29 4 4" xfId="2130"/>
    <cellStyle name="Normal 29 4 4 2" xfId="4094"/>
    <cellStyle name="Normal 29 4 4 2 2" xfId="7877"/>
    <cellStyle name="Normal 29 4 4 2 2 2" xfId="15936"/>
    <cellStyle name="Normal 29 4 4 2 2 2 2" xfId="32783"/>
    <cellStyle name="Normal 29 4 4 2 2 3" xfId="25216"/>
    <cellStyle name="Normal 29 4 4 2 3" xfId="12153"/>
    <cellStyle name="Normal 29 4 4 2 3 2" xfId="29002"/>
    <cellStyle name="Normal 29 4 4 2 4" xfId="21435"/>
    <cellStyle name="Normal 29 4 4 3" xfId="5993"/>
    <cellStyle name="Normal 29 4 4 3 2" xfId="14052"/>
    <cellStyle name="Normal 29 4 4 3 2 2" xfId="30899"/>
    <cellStyle name="Normal 29 4 4 3 3" xfId="23332"/>
    <cellStyle name="Normal 29 4 4 4" xfId="10218"/>
    <cellStyle name="Normal 29 4 4 4 2" xfId="27118"/>
    <cellStyle name="Normal 29 4 4 5" xfId="17618"/>
    <cellStyle name="Normal 29 4 4 6" xfId="19550"/>
    <cellStyle name="Normal 29 4 5" xfId="3182"/>
    <cellStyle name="Normal 29 4 5 2" xfId="6965"/>
    <cellStyle name="Normal 29 4 5 2 2" xfId="15024"/>
    <cellStyle name="Normal 29 4 5 2 2 2" xfId="31871"/>
    <cellStyle name="Normal 29 4 5 2 3" xfId="24304"/>
    <cellStyle name="Normal 29 4 5 3" xfId="11241"/>
    <cellStyle name="Normal 29 4 5 3 2" xfId="28090"/>
    <cellStyle name="Normal 29 4 5 4" xfId="20523"/>
    <cellStyle name="Normal 29 4 6" xfId="5081"/>
    <cellStyle name="Normal 29 4 6 2" xfId="13140"/>
    <cellStyle name="Normal 29 4 6 2 2" xfId="29987"/>
    <cellStyle name="Normal 29 4 6 3" xfId="22420"/>
    <cellStyle name="Normal 29 4 7" xfId="9225"/>
    <cellStyle name="Normal 29 4 7 2" xfId="26206"/>
    <cellStyle name="Normal 29 4 8" xfId="17611"/>
    <cellStyle name="Normal 29 4 9" xfId="18638"/>
    <cellStyle name="Normal 29 5" xfId="1214"/>
    <cellStyle name="Normal 29 5 2" xfId="1710"/>
    <cellStyle name="Normal 29 5 2 2" xfId="2709"/>
    <cellStyle name="Normal 29 5 2 2 2" xfId="4671"/>
    <cellStyle name="Normal 29 5 2 2 2 2" xfId="8454"/>
    <cellStyle name="Normal 29 5 2 2 2 2 2" xfId="16513"/>
    <cellStyle name="Normal 29 5 2 2 2 2 2 2" xfId="33360"/>
    <cellStyle name="Normal 29 5 2 2 2 2 3" xfId="25793"/>
    <cellStyle name="Normal 29 5 2 2 2 3" xfId="12730"/>
    <cellStyle name="Normal 29 5 2 2 2 3 2" xfId="29579"/>
    <cellStyle name="Normal 29 5 2 2 2 4" xfId="22012"/>
    <cellStyle name="Normal 29 5 2 2 3" xfId="6570"/>
    <cellStyle name="Normal 29 5 2 2 3 2" xfId="14629"/>
    <cellStyle name="Normal 29 5 2 2 3 2 2" xfId="31476"/>
    <cellStyle name="Normal 29 5 2 2 3 3" xfId="23909"/>
    <cellStyle name="Normal 29 5 2 2 4" xfId="10796"/>
    <cellStyle name="Normal 29 5 2 2 4 2" xfId="27695"/>
    <cellStyle name="Normal 29 5 2 2 5" xfId="17621"/>
    <cellStyle name="Normal 29 5 2 2 6" xfId="20127"/>
    <cellStyle name="Normal 29 5 2 3" xfId="3759"/>
    <cellStyle name="Normal 29 5 2 3 2" xfId="7542"/>
    <cellStyle name="Normal 29 5 2 3 2 2" xfId="15601"/>
    <cellStyle name="Normal 29 5 2 3 2 2 2" xfId="32448"/>
    <cellStyle name="Normal 29 5 2 3 2 3" xfId="24881"/>
    <cellStyle name="Normal 29 5 2 3 3" xfId="11818"/>
    <cellStyle name="Normal 29 5 2 3 3 2" xfId="28667"/>
    <cellStyle name="Normal 29 5 2 3 4" xfId="21100"/>
    <cellStyle name="Normal 29 5 2 4" xfId="5658"/>
    <cellStyle name="Normal 29 5 2 4 2" xfId="13717"/>
    <cellStyle name="Normal 29 5 2 4 2 2" xfId="30564"/>
    <cellStyle name="Normal 29 5 2 4 3" xfId="22997"/>
    <cellStyle name="Normal 29 5 2 5" xfId="9843"/>
    <cellStyle name="Normal 29 5 2 5 2" xfId="26783"/>
    <cellStyle name="Normal 29 5 2 6" xfId="17620"/>
    <cellStyle name="Normal 29 5 2 7" xfId="19215"/>
    <cellStyle name="Normal 29 5 3" xfId="2256"/>
    <cellStyle name="Normal 29 5 3 2" xfId="4220"/>
    <cellStyle name="Normal 29 5 3 2 2" xfId="8003"/>
    <cellStyle name="Normal 29 5 3 2 2 2" xfId="16062"/>
    <cellStyle name="Normal 29 5 3 2 2 2 2" xfId="32909"/>
    <cellStyle name="Normal 29 5 3 2 2 3" xfId="25342"/>
    <cellStyle name="Normal 29 5 3 2 3" xfId="12279"/>
    <cellStyle name="Normal 29 5 3 2 3 2" xfId="29128"/>
    <cellStyle name="Normal 29 5 3 2 4" xfId="21561"/>
    <cellStyle name="Normal 29 5 3 3" xfId="6119"/>
    <cellStyle name="Normal 29 5 3 3 2" xfId="14178"/>
    <cellStyle name="Normal 29 5 3 3 2 2" xfId="31025"/>
    <cellStyle name="Normal 29 5 3 3 3" xfId="23458"/>
    <cellStyle name="Normal 29 5 3 4" xfId="10344"/>
    <cellStyle name="Normal 29 5 3 4 2" xfId="27244"/>
    <cellStyle name="Normal 29 5 3 5" xfId="17622"/>
    <cellStyle name="Normal 29 5 3 6" xfId="19676"/>
    <cellStyle name="Normal 29 5 4" xfId="3308"/>
    <cellStyle name="Normal 29 5 4 2" xfId="7091"/>
    <cellStyle name="Normal 29 5 4 2 2" xfId="15150"/>
    <cellStyle name="Normal 29 5 4 2 2 2" xfId="31997"/>
    <cellStyle name="Normal 29 5 4 2 3" xfId="24430"/>
    <cellStyle name="Normal 29 5 4 3" xfId="11367"/>
    <cellStyle name="Normal 29 5 4 3 2" xfId="28216"/>
    <cellStyle name="Normal 29 5 4 4" xfId="20649"/>
    <cellStyle name="Normal 29 5 5" xfId="5207"/>
    <cellStyle name="Normal 29 5 5 2" xfId="13266"/>
    <cellStyle name="Normal 29 5 5 2 2" xfId="30113"/>
    <cellStyle name="Normal 29 5 5 3" xfId="22546"/>
    <cellStyle name="Normal 29 5 6" xfId="9368"/>
    <cellStyle name="Normal 29 5 6 2" xfId="26332"/>
    <cellStyle name="Normal 29 5 7" xfId="17619"/>
    <cellStyle name="Normal 29 5 8" xfId="18764"/>
    <cellStyle name="Normal 29 6" xfId="1492"/>
    <cellStyle name="Normal 29 6 2" xfId="2491"/>
    <cellStyle name="Normal 29 6 2 2" xfId="4453"/>
    <cellStyle name="Normal 29 6 2 2 2" xfId="8236"/>
    <cellStyle name="Normal 29 6 2 2 2 2" xfId="16295"/>
    <cellStyle name="Normal 29 6 2 2 2 2 2" xfId="33142"/>
    <cellStyle name="Normal 29 6 2 2 2 3" xfId="25575"/>
    <cellStyle name="Normal 29 6 2 2 3" xfId="12512"/>
    <cellStyle name="Normal 29 6 2 2 3 2" xfId="29361"/>
    <cellStyle name="Normal 29 6 2 2 4" xfId="21794"/>
    <cellStyle name="Normal 29 6 2 3" xfId="6352"/>
    <cellStyle name="Normal 29 6 2 3 2" xfId="14411"/>
    <cellStyle name="Normal 29 6 2 3 2 2" xfId="31258"/>
    <cellStyle name="Normal 29 6 2 3 3" xfId="23691"/>
    <cellStyle name="Normal 29 6 2 4" xfId="10578"/>
    <cellStyle name="Normal 29 6 2 4 2" xfId="27477"/>
    <cellStyle name="Normal 29 6 2 5" xfId="17624"/>
    <cellStyle name="Normal 29 6 2 6" xfId="19909"/>
    <cellStyle name="Normal 29 6 3" xfId="3541"/>
    <cellStyle name="Normal 29 6 3 2" xfId="7324"/>
    <cellStyle name="Normal 29 6 3 2 2" xfId="15383"/>
    <cellStyle name="Normal 29 6 3 2 2 2" xfId="32230"/>
    <cellStyle name="Normal 29 6 3 2 3" xfId="24663"/>
    <cellStyle name="Normal 29 6 3 3" xfId="11600"/>
    <cellStyle name="Normal 29 6 3 3 2" xfId="28449"/>
    <cellStyle name="Normal 29 6 3 4" xfId="20882"/>
    <cellStyle name="Normal 29 6 4" xfId="5440"/>
    <cellStyle name="Normal 29 6 4 2" xfId="13499"/>
    <cellStyle name="Normal 29 6 4 2 2" xfId="30346"/>
    <cellStyle name="Normal 29 6 4 3" xfId="22779"/>
    <cellStyle name="Normal 29 6 5" xfId="9625"/>
    <cellStyle name="Normal 29 6 5 2" xfId="26565"/>
    <cellStyle name="Normal 29 6 6" xfId="17623"/>
    <cellStyle name="Normal 29 6 7" xfId="18997"/>
    <cellStyle name="Normal 29 7" xfId="2017"/>
    <cellStyle name="Normal 29 7 2" xfId="4002"/>
    <cellStyle name="Normal 29 7 2 2" xfId="7785"/>
    <cellStyle name="Normal 29 7 2 2 2" xfId="15844"/>
    <cellStyle name="Normal 29 7 2 2 2 2" xfId="32691"/>
    <cellStyle name="Normal 29 7 2 2 3" xfId="25124"/>
    <cellStyle name="Normal 29 7 2 3" xfId="12061"/>
    <cellStyle name="Normal 29 7 2 3 2" xfId="28910"/>
    <cellStyle name="Normal 29 7 2 4" xfId="21343"/>
    <cellStyle name="Normal 29 7 3" xfId="5901"/>
    <cellStyle name="Normal 29 7 3 2" xfId="13960"/>
    <cellStyle name="Normal 29 7 3 2 2" xfId="30807"/>
    <cellStyle name="Normal 29 7 3 3" xfId="23240"/>
    <cellStyle name="Normal 29 7 4" xfId="10116"/>
    <cellStyle name="Normal 29 7 4 2" xfId="27026"/>
    <cellStyle name="Normal 29 7 5" xfId="17625"/>
    <cellStyle name="Normal 29 7 6" xfId="19458"/>
    <cellStyle name="Normal 29 8" xfId="3060"/>
    <cellStyle name="Normal 29 8 2" xfId="6873"/>
    <cellStyle name="Normal 29 8 2 2" xfId="14932"/>
    <cellStyle name="Normal 29 8 2 2 2" xfId="31779"/>
    <cellStyle name="Normal 29 8 2 3" xfId="24212"/>
    <cellStyle name="Normal 29 8 3" xfId="11123"/>
    <cellStyle name="Normal 29 8 3 2" xfId="27998"/>
    <cellStyle name="Normal 29 8 4" xfId="20431"/>
    <cellStyle name="Normal 29 9" xfId="4989"/>
    <cellStyle name="Normal 29 9 2" xfId="13048"/>
    <cellStyle name="Normal 29 9 2 2" xfId="29895"/>
    <cellStyle name="Normal 29 9 3" xfId="22328"/>
    <cellStyle name="Normal 290" xfId="33699"/>
    <cellStyle name="Normal 291" xfId="33700"/>
    <cellStyle name="Normal 292" xfId="33701"/>
    <cellStyle name="Normal 293" xfId="33702"/>
    <cellStyle name="Normal 294" xfId="33703"/>
    <cellStyle name="Normal 295" xfId="33704"/>
    <cellStyle name="Normal 296" xfId="33705"/>
    <cellStyle name="Normal 297" xfId="33706"/>
    <cellStyle name="Normal 298" xfId="33707"/>
    <cellStyle name="Normal 299" xfId="33708"/>
    <cellStyle name="Normal 3" xfId="176"/>
    <cellStyle name="Normal 3 2" xfId="177"/>
    <cellStyle name="Normal 3 2 2" xfId="2978"/>
    <cellStyle name="Normal 3 2 2 2" xfId="6835"/>
    <cellStyle name="Normal 3 2 2 2 2" xfId="14894"/>
    <cellStyle name="Normal 3 2 2 2 2 2" xfId="31741"/>
    <cellStyle name="Normal 3 2 2 2 3" xfId="24174"/>
    <cellStyle name="Normal 3 2 2 3" xfId="11063"/>
    <cellStyle name="Normal 3 2 2 3 2" xfId="27960"/>
    <cellStyle name="Normal 3 2 2 4" xfId="20392"/>
    <cellStyle name="Normal 3 2 3" xfId="17627"/>
    <cellStyle name="Normal 3 2 4" xfId="445"/>
    <cellStyle name="Normal 3 3" xfId="178"/>
    <cellStyle name="Normal 3 3 2" xfId="551"/>
    <cellStyle name="Normal 3 4" xfId="179"/>
    <cellStyle name="Normal 3 4 2" xfId="848"/>
    <cellStyle name="Normal 3 5" xfId="2968"/>
    <cellStyle name="Normal 3 5 2" xfId="6826"/>
    <cellStyle name="Normal 3 5 2 2" xfId="14885"/>
    <cellStyle name="Normal 3 5 2 2 2" xfId="31732"/>
    <cellStyle name="Normal 3 5 2 3" xfId="24165"/>
    <cellStyle name="Normal 3 5 3" xfId="11054"/>
    <cellStyle name="Normal 3 5 3 2" xfId="27951"/>
    <cellStyle name="Normal 3 5 4" xfId="20383"/>
    <cellStyle name="Normal 3 6" xfId="17626"/>
    <cellStyle name="Normal 3 7" xfId="444"/>
    <cellStyle name="Normal 3_Energía" xfId="17628"/>
    <cellStyle name="Normal 30" xfId="630"/>
    <cellStyle name="Normal 30 10" xfId="8973"/>
    <cellStyle name="Normal 30 10 2" xfId="26115"/>
    <cellStyle name="Normal 30 11" xfId="17629"/>
    <cellStyle name="Normal 30 12" xfId="18546"/>
    <cellStyle name="Normal 30 13" xfId="34103"/>
    <cellStyle name="Normal 30 2" xfId="748"/>
    <cellStyle name="Normal 30 2 10" xfId="18582"/>
    <cellStyle name="Normal 30 2 11" xfId="34104"/>
    <cellStyle name="Normal 30 2 2" xfId="1082"/>
    <cellStyle name="Normal 30 2 2 2" xfId="1343"/>
    <cellStyle name="Normal 30 2 2 2 2" xfId="1839"/>
    <cellStyle name="Normal 30 2 2 2 2 2" xfId="2838"/>
    <cellStyle name="Normal 30 2 2 2 2 2 2" xfId="4800"/>
    <cellStyle name="Normal 30 2 2 2 2 2 2 2" xfId="8583"/>
    <cellStyle name="Normal 30 2 2 2 2 2 2 2 2" xfId="16642"/>
    <cellStyle name="Normal 30 2 2 2 2 2 2 2 2 2" xfId="33489"/>
    <cellStyle name="Normal 30 2 2 2 2 2 2 2 3" xfId="25922"/>
    <cellStyle name="Normal 30 2 2 2 2 2 2 3" xfId="12859"/>
    <cellStyle name="Normal 30 2 2 2 2 2 2 3 2" xfId="29708"/>
    <cellStyle name="Normal 30 2 2 2 2 2 2 4" xfId="22141"/>
    <cellStyle name="Normal 30 2 2 2 2 2 3" xfId="6699"/>
    <cellStyle name="Normal 30 2 2 2 2 2 3 2" xfId="14758"/>
    <cellStyle name="Normal 30 2 2 2 2 2 3 2 2" xfId="31605"/>
    <cellStyle name="Normal 30 2 2 2 2 2 3 3" xfId="24038"/>
    <cellStyle name="Normal 30 2 2 2 2 2 4" xfId="10925"/>
    <cellStyle name="Normal 30 2 2 2 2 2 4 2" xfId="27824"/>
    <cellStyle name="Normal 30 2 2 2 2 2 5" xfId="17634"/>
    <cellStyle name="Normal 30 2 2 2 2 2 6" xfId="20256"/>
    <cellStyle name="Normal 30 2 2 2 2 3" xfId="3888"/>
    <cellStyle name="Normal 30 2 2 2 2 3 2" xfId="7671"/>
    <cellStyle name="Normal 30 2 2 2 2 3 2 2" xfId="15730"/>
    <cellStyle name="Normal 30 2 2 2 2 3 2 2 2" xfId="32577"/>
    <cellStyle name="Normal 30 2 2 2 2 3 2 3" xfId="25010"/>
    <cellStyle name="Normal 30 2 2 2 2 3 3" xfId="11947"/>
    <cellStyle name="Normal 30 2 2 2 2 3 3 2" xfId="28796"/>
    <cellStyle name="Normal 30 2 2 2 2 3 4" xfId="21229"/>
    <cellStyle name="Normal 30 2 2 2 2 4" xfId="5787"/>
    <cellStyle name="Normal 30 2 2 2 2 4 2" xfId="13846"/>
    <cellStyle name="Normal 30 2 2 2 2 4 2 2" xfId="30693"/>
    <cellStyle name="Normal 30 2 2 2 2 4 3" xfId="23126"/>
    <cellStyle name="Normal 30 2 2 2 2 5" xfId="9972"/>
    <cellStyle name="Normal 30 2 2 2 2 5 2" xfId="26912"/>
    <cellStyle name="Normal 30 2 2 2 2 6" xfId="17633"/>
    <cellStyle name="Normal 30 2 2 2 2 7" xfId="19344"/>
    <cellStyle name="Normal 30 2 2 2 3" xfId="2385"/>
    <cellStyle name="Normal 30 2 2 2 3 2" xfId="4349"/>
    <cellStyle name="Normal 30 2 2 2 3 2 2" xfId="8132"/>
    <cellStyle name="Normal 30 2 2 2 3 2 2 2" xfId="16191"/>
    <cellStyle name="Normal 30 2 2 2 3 2 2 2 2" xfId="33038"/>
    <cellStyle name="Normal 30 2 2 2 3 2 2 3" xfId="25471"/>
    <cellStyle name="Normal 30 2 2 2 3 2 3" xfId="12408"/>
    <cellStyle name="Normal 30 2 2 2 3 2 3 2" xfId="29257"/>
    <cellStyle name="Normal 30 2 2 2 3 2 4" xfId="21690"/>
    <cellStyle name="Normal 30 2 2 2 3 3" xfId="6248"/>
    <cellStyle name="Normal 30 2 2 2 3 3 2" xfId="14307"/>
    <cellStyle name="Normal 30 2 2 2 3 3 2 2" xfId="31154"/>
    <cellStyle name="Normal 30 2 2 2 3 3 3" xfId="23587"/>
    <cellStyle name="Normal 30 2 2 2 3 4" xfId="10473"/>
    <cellStyle name="Normal 30 2 2 2 3 4 2" xfId="27373"/>
    <cellStyle name="Normal 30 2 2 2 3 5" xfId="17635"/>
    <cellStyle name="Normal 30 2 2 2 3 6" xfId="19805"/>
    <cellStyle name="Normal 30 2 2 2 4" xfId="3437"/>
    <cellStyle name="Normal 30 2 2 2 4 2" xfId="7220"/>
    <cellStyle name="Normal 30 2 2 2 4 2 2" xfId="15279"/>
    <cellStyle name="Normal 30 2 2 2 4 2 2 2" xfId="32126"/>
    <cellStyle name="Normal 30 2 2 2 4 2 3" xfId="24559"/>
    <cellStyle name="Normal 30 2 2 2 4 3" xfId="11496"/>
    <cellStyle name="Normal 30 2 2 2 4 3 2" xfId="28345"/>
    <cellStyle name="Normal 30 2 2 2 4 4" xfId="20778"/>
    <cellStyle name="Normal 30 2 2 2 5" xfId="5336"/>
    <cellStyle name="Normal 30 2 2 2 5 2" xfId="13395"/>
    <cellStyle name="Normal 30 2 2 2 5 2 2" xfId="30242"/>
    <cellStyle name="Normal 30 2 2 2 5 3" xfId="22675"/>
    <cellStyle name="Normal 30 2 2 2 6" xfId="9497"/>
    <cellStyle name="Normal 30 2 2 2 6 2" xfId="26461"/>
    <cellStyle name="Normal 30 2 2 2 7" xfId="17632"/>
    <cellStyle name="Normal 30 2 2 2 8" xfId="18893"/>
    <cellStyle name="Normal 30 2 2 3" xfId="1621"/>
    <cellStyle name="Normal 30 2 2 3 2" xfId="2620"/>
    <cellStyle name="Normal 30 2 2 3 2 2" xfId="4582"/>
    <cellStyle name="Normal 30 2 2 3 2 2 2" xfId="8365"/>
    <cellStyle name="Normal 30 2 2 3 2 2 2 2" xfId="16424"/>
    <cellStyle name="Normal 30 2 2 3 2 2 2 2 2" xfId="33271"/>
    <cellStyle name="Normal 30 2 2 3 2 2 2 3" xfId="25704"/>
    <cellStyle name="Normal 30 2 2 3 2 2 3" xfId="12641"/>
    <cellStyle name="Normal 30 2 2 3 2 2 3 2" xfId="29490"/>
    <cellStyle name="Normal 30 2 2 3 2 2 4" xfId="21923"/>
    <cellStyle name="Normal 30 2 2 3 2 3" xfId="6481"/>
    <cellStyle name="Normal 30 2 2 3 2 3 2" xfId="14540"/>
    <cellStyle name="Normal 30 2 2 3 2 3 2 2" xfId="31387"/>
    <cellStyle name="Normal 30 2 2 3 2 3 3" xfId="23820"/>
    <cellStyle name="Normal 30 2 2 3 2 4" xfId="10707"/>
    <cellStyle name="Normal 30 2 2 3 2 4 2" xfId="27606"/>
    <cellStyle name="Normal 30 2 2 3 2 5" xfId="17637"/>
    <cellStyle name="Normal 30 2 2 3 2 6" xfId="20038"/>
    <cellStyle name="Normal 30 2 2 3 3" xfId="3670"/>
    <cellStyle name="Normal 30 2 2 3 3 2" xfId="7453"/>
    <cellStyle name="Normal 30 2 2 3 3 2 2" xfId="15512"/>
    <cellStyle name="Normal 30 2 2 3 3 2 2 2" xfId="32359"/>
    <cellStyle name="Normal 30 2 2 3 3 2 3" xfId="24792"/>
    <cellStyle name="Normal 30 2 2 3 3 3" xfId="11729"/>
    <cellStyle name="Normal 30 2 2 3 3 3 2" xfId="28578"/>
    <cellStyle name="Normal 30 2 2 3 3 4" xfId="21011"/>
    <cellStyle name="Normal 30 2 2 3 4" xfId="5569"/>
    <cellStyle name="Normal 30 2 2 3 4 2" xfId="13628"/>
    <cellStyle name="Normal 30 2 2 3 4 2 2" xfId="30475"/>
    <cellStyle name="Normal 30 2 2 3 4 3" xfId="22908"/>
    <cellStyle name="Normal 30 2 2 3 5" xfId="9754"/>
    <cellStyle name="Normal 30 2 2 3 5 2" xfId="26694"/>
    <cellStyle name="Normal 30 2 2 3 6" xfId="17636"/>
    <cellStyle name="Normal 30 2 2 3 7" xfId="19126"/>
    <cellStyle name="Normal 30 2 2 4" xfId="2167"/>
    <cellStyle name="Normal 30 2 2 4 2" xfId="4131"/>
    <cellStyle name="Normal 30 2 2 4 2 2" xfId="7914"/>
    <cellStyle name="Normal 30 2 2 4 2 2 2" xfId="15973"/>
    <cellStyle name="Normal 30 2 2 4 2 2 2 2" xfId="32820"/>
    <cellStyle name="Normal 30 2 2 4 2 2 3" xfId="25253"/>
    <cellStyle name="Normal 30 2 2 4 2 3" xfId="12190"/>
    <cellStyle name="Normal 30 2 2 4 2 3 2" xfId="29039"/>
    <cellStyle name="Normal 30 2 2 4 2 4" xfId="21472"/>
    <cellStyle name="Normal 30 2 2 4 3" xfId="6030"/>
    <cellStyle name="Normal 30 2 2 4 3 2" xfId="14089"/>
    <cellStyle name="Normal 30 2 2 4 3 2 2" xfId="30936"/>
    <cellStyle name="Normal 30 2 2 4 3 3" xfId="23369"/>
    <cellStyle name="Normal 30 2 2 4 4" xfId="10255"/>
    <cellStyle name="Normal 30 2 2 4 4 2" xfId="27155"/>
    <cellStyle name="Normal 30 2 2 4 5" xfId="17638"/>
    <cellStyle name="Normal 30 2 2 4 6" xfId="19587"/>
    <cellStyle name="Normal 30 2 2 5" xfId="3219"/>
    <cellStyle name="Normal 30 2 2 5 2" xfId="7002"/>
    <cellStyle name="Normal 30 2 2 5 2 2" xfId="15061"/>
    <cellStyle name="Normal 30 2 2 5 2 2 2" xfId="31908"/>
    <cellStyle name="Normal 30 2 2 5 2 3" xfId="24341"/>
    <cellStyle name="Normal 30 2 2 5 3" xfId="11278"/>
    <cellStyle name="Normal 30 2 2 5 3 2" xfId="28127"/>
    <cellStyle name="Normal 30 2 2 5 4" xfId="20560"/>
    <cellStyle name="Normal 30 2 2 6" xfId="5118"/>
    <cellStyle name="Normal 30 2 2 6 2" xfId="13177"/>
    <cellStyle name="Normal 30 2 2 6 2 2" xfId="30024"/>
    <cellStyle name="Normal 30 2 2 6 3" xfId="22457"/>
    <cellStyle name="Normal 30 2 2 7" xfId="9262"/>
    <cellStyle name="Normal 30 2 2 7 2" xfId="26243"/>
    <cellStyle name="Normal 30 2 2 8" xfId="17631"/>
    <cellStyle name="Normal 30 2 2 9" xfId="18675"/>
    <cellStyle name="Normal 30 2 3" xfId="1251"/>
    <cellStyle name="Normal 30 2 3 2" xfId="1747"/>
    <cellStyle name="Normal 30 2 3 2 2" xfId="2746"/>
    <cellStyle name="Normal 30 2 3 2 2 2" xfId="4708"/>
    <cellStyle name="Normal 30 2 3 2 2 2 2" xfId="8491"/>
    <cellStyle name="Normal 30 2 3 2 2 2 2 2" xfId="16550"/>
    <cellStyle name="Normal 30 2 3 2 2 2 2 2 2" xfId="33397"/>
    <cellStyle name="Normal 30 2 3 2 2 2 2 3" xfId="25830"/>
    <cellStyle name="Normal 30 2 3 2 2 2 3" xfId="12767"/>
    <cellStyle name="Normal 30 2 3 2 2 2 3 2" xfId="29616"/>
    <cellStyle name="Normal 30 2 3 2 2 2 4" xfId="22049"/>
    <cellStyle name="Normal 30 2 3 2 2 3" xfId="6607"/>
    <cellStyle name="Normal 30 2 3 2 2 3 2" xfId="14666"/>
    <cellStyle name="Normal 30 2 3 2 2 3 2 2" xfId="31513"/>
    <cellStyle name="Normal 30 2 3 2 2 3 3" xfId="23946"/>
    <cellStyle name="Normal 30 2 3 2 2 4" xfId="10833"/>
    <cellStyle name="Normal 30 2 3 2 2 4 2" xfId="27732"/>
    <cellStyle name="Normal 30 2 3 2 2 5" xfId="17641"/>
    <cellStyle name="Normal 30 2 3 2 2 6" xfId="20164"/>
    <cellStyle name="Normal 30 2 3 2 3" xfId="3796"/>
    <cellStyle name="Normal 30 2 3 2 3 2" xfId="7579"/>
    <cellStyle name="Normal 30 2 3 2 3 2 2" xfId="15638"/>
    <cellStyle name="Normal 30 2 3 2 3 2 2 2" xfId="32485"/>
    <cellStyle name="Normal 30 2 3 2 3 2 3" xfId="24918"/>
    <cellStyle name="Normal 30 2 3 2 3 3" xfId="11855"/>
    <cellStyle name="Normal 30 2 3 2 3 3 2" xfId="28704"/>
    <cellStyle name="Normal 30 2 3 2 3 4" xfId="21137"/>
    <cellStyle name="Normal 30 2 3 2 4" xfId="5695"/>
    <cellStyle name="Normal 30 2 3 2 4 2" xfId="13754"/>
    <cellStyle name="Normal 30 2 3 2 4 2 2" xfId="30601"/>
    <cellStyle name="Normal 30 2 3 2 4 3" xfId="23034"/>
    <cellStyle name="Normal 30 2 3 2 5" xfId="9880"/>
    <cellStyle name="Normal 30 2 3 2 5 2" xfId="26820"/>
    <cellStyle name="Normal 30 2 3 2 6" xfId="17640"/>
    <cellStyle name="Normal 30 2 3 2 7" xfId="19252"/>
    <cellStyle name="Normal 30 2 3 3" xfId="2293"/>
    <cellStyle name="Normal 30 2 3 3 2" xfId="4257"/>
    <cellStyle name="Normal 30 2 3 3 2 2" xfId="8040"/>
    <cellStyle name="Normal 30 2 3 3 2 2 2" xfId="16099"/>
    <cellStyle name="Normal 30 2 3 3 2 2 2 2" xfId="32946"/>
    <cellStyle name="Normal 30 2 3 3 2 2 3" xfId="25379"/>
    <cellStyle name="Normal 30 2 3 3 2 3" xfId="12316"/>
    <cellStyle name="Normal 30 2 3 3 2 3 2" xfId="29165"/>
    <cellStyle name="Normal 30 2 3 3 2 4" xfId="21598"/>
    <cellStyle name="Normal 30 2 3 3 3" xfId="6156"/>
    <cellStyle name="Normal 30 2 3 3 3 2" xfId="14215"/>
    <cellStyle name="Normal 30 2 3 3 3 2 2" xfId="31062"/>
    <cellStyle name="Normal 30 2 3 3 3 3" xfId="23495"/>
    <cellStyle name="Normal 30 2 3 3 4" xfId="10381"/>
    <cellStyle name="Normal 30 2 3 3 4 2" xfId="27281"/>
    <cellStyle name="Normal 30 2 3 3 5" xfId="17642"/>
    <cellStyle name="Normal 30 2 3 3 6" xfId="19713"/>
    <cellStyle name="Normal 30 2 3 4" xfId="3345"/>
    <cellStyle name="Normal 30 2 3 4 2" xfId="7128"/>
    <cellStyle name="Normal 30 2 3 4 2 2" xfId="15187"/>
    <cellStyle name="Normal 30 2 3 4 2 2 2" xfId="32034"/>
    <cellStyle name="Normal 30 2 3 4 2 3" xfId="24467"/>
    <cellStyle name="Normal 30 2 3 4 3" xfId="11404"/>
    <cellStyle name="Normal 30 2 3 4 3 2" xfId="28253"/>
    <cellStyle name="Normal 30 2 3 4 4" xfId="20686"/>
    <cellStyle name="Normal 30 2 3 5" xfId="5244"/>
    <cellStyle name="Normal 30 2 3 5 2" xfId="13303"/>
    <cellStyle name="Normal 30 2 3 5 2 2" xfId="30150"/>
    <cellStyle name="Normal 30 2 3 5 3" xfId="22583"/>
    <cellStyle name="Normal 30 2 3 6" xfId="9405"/>
    <cellStyle name="Normal 30 2 3 6 2" xfId="26369"/>
    <cellStyle name="Normal 30 2 3 7" xfId="17639"/>
    <cellStyle name="Normal 30 2 3 8" xfId="18801"/>
    <cellStyle name="Normal 30 2 4" xfId="1529"/>
    <cellStyle name="Normal 30 2 4 2" xfId="2528"/>
    <cellStyle name="Normal 30 2 4 2 2" xfId="4490"/>
    <cellStyle name="Normal 30 2 4 2 2 2" xfId="8273"/>
    <cellStyle name="Normal 30 2 4 2 2 2 2" xfId="16332"/>
    <cellStyle name="Normal 30 2 4 2 2 2 2 2" xfId="33179"/>
    <cellStyle name="Normal 30 2 4 2 2 2 3" xfId="25612"/>
    <cellStyle name="Normal 30 2 4 2 2 3" xfId="12549"/>
    <cellStyle name="Normal 30 2 4 2 2 3 2" xfId="29398"/>
    <cellStyle name="Normal 30 2 4 2 2 4" xfId="21831"/>
    <cellStyle name="Normal 30 2 4 2 3" xfId="6389"/>
    <cellStyle name="Normal 30 2 4 2 3 2" xfId="14448"/>
    <cellStyle name="Normal 30 2 4 2 3 2 2" xfId="31295"/>
    <cellStyle name="Normal 30 2 4 2 3 3" xfId="23728"/>
    <cellStyle name="Normal 30 2 4 2 4" xfId="10615"/>
    <cellStyle name="Normal 30 2 4 2 4 2" xfId="27514"/>
    <cellStyle name="Normal 30 2 4 2 5" xfId="17644"/>
    <cellStyle name="Normal 30 2 4 2 6" xfId="19946"/>
    <cellStyle name="Normal 30 2 4 3" xfId="3578"/>
    <cellStyle name="Normal 30 2 4 3 2" xfId="7361"/>
    <cellStyle name="Normal 30 2 4 3 2 2" xfId="15420"/>
    <cellStyle name="Normal 30 2 4 3 2 2 2" xfId="32267"/>
    <cellStyle name="Normal 30 2 4 3 2 3" xfId="24700"/>
    <cellStyle name="Normal 30 2 4 3 3" xfId="11637"/>
    <cellStyle name="Normal 30 2 4 3 3 2" xfId="28486"/>
    <cellStyle name="Normal 30 2 4 3 4" xfId="20919"/>
    <cellStyle name="Normal 30 2 4 4" xfId="5477"/>
    <cellStyle name="Normal 30 2 4 4 2" xfId="13536"/>
    <cellStyle name="Normal 30 2 4 4 2 2" xfId="30383"/>
    <cellStyle name="Normal 30 2 4 4 3" xfId="22816"/>
    <cellStyle name="Normal 30 2 4 5" xfId="9662"/>
    <cellStyle name="Normal 30 2 4 5 2" xfId="26602"/>
    <cellStyle name="Normal 30 2 4 6" xfId="17643"/>
    <cellStyle name="Normal 30 2 4 7" xfId="19034"/>
    <cellStyle name="Normal 30 2 5" xfId="2058"/>
    <cellStyle name="Normal 30 2 5 2" xfId="4039"/>
    <cellStyle name="Normal 30 2 5 2 2" xfId="7822"/>
    <cellStyle name="Normal 30 2 5 2 2 2" xfId="15881"/>
    <cellStyle name="Normal 30 2 5 2 2 2 2" xfId="32728"/>
    <cellStyle name="Normal 30 2 5 2 2 3" xfId="25161"/>
    <cellStyle name="Normal 30 2 5 2 3" xfId="12098"/>
    <cellStyle name="Normal 30 2 5 2 3 2" xfId="28947"/>
    <cellStyle name="Normal 30 2 5 2 4" xfId="21380"/>
    <cellStyle name="Normal 30 2 5 3" xfId="5938"/>
    <cellStyle name="Normal 30 2 5 3 2" xfId="13997"/>
    <cellStyle name="Normal 30 2 5 3 2 2" xfId="30844"/>
    <cellStyle name="Normal 30 2 5 3 3" xfId="23277"/>
    <cellStyle name="Normal 30 2 5 4" xfId="10156"/>
    <cellStyle name="Normal 30 2 5 4 2" xfId="27063"/>
    <cellStyle name="Normal 30 2 5 5" xfId="17645"/>
    <cellStyle name="Normal 30 2 5 6" xfId="19495"/>
    <cellStyle name="Normal 30 2 6" xfId="3097"/>
    <cellStyle name="Normal 30 2 6 2" xfId="6910"/>
    <cellStyle name="Normal 30 2 6 2 2" xfId="14969"/>
    <cellStyle name="Normal 30 2 6 2 2 2" xfId="31816"/>
    <cellStyle name="Normal 30 2 6 2 3" xfId="24249"/>
    <cellStyle name="Normal 30 2 6 3" xfId="11160"/>
    <cellStyle name="Normal 30 2 6 3 2" xfId="28035"/>
    <cellStyle name="Normal 30 2 6 4" xfId="20468"/>
    <cellStyle name="Normal 30 2 7" xfId="5026"/>
    <cellStyle name="Normal 30 2 7 2" xfId="13085"/>
    <cellStyle name="Normal 30 2 7 2 2" xfId="29932"/>
    <cellStyle name="Normal 30 2 7 3" xfId="22365"/>
    <cellStyle name="Normal 30 2 8" xfId="9045"/>
    <cellStyle name="Normal 30 2 8 2" xfId="26151"/>
    <cellStyle name="Normal 30 2 9" xfId="17630"/>
    <cellStyle name="Normal 30 3" xfId="951"/>
    <cellStyle name="Normal 30 3 2" xfId="3131"/>
    <cellStyle name="Normal 30 3 3" xfId="17646"/>
    <cellStyle name="Normal 30 3 4" xfId="34105"/>
    <cellStyle name="Normal 30 4" xfId="1046"/>
    <cellStyle name="Normal 30 4 2" xfId="1307"/>
    <cellStyle name="Normal 30 4 2 2" xfId="1803"/>
    <cellStyle name="Normal 30 4 2 2 2" xfId="2802"/>
    <cellStyle name="Normal 30 4 2 2 2 2" xfId="4764"/>
    <cellStyle name="Normal 30 4 2 2 2 2 2" xfId="8547"/>
    <cellStyle name="Normal 30 4 2 2 2 2 2 2" xfId="16606"/>
    <cellStyle name="Normal 30 4 2 2 2 2 2 2 2" xfId="33453"/>
    <cellStyle name="Normal 30 4 2 2 2 2 2 3" xfId="25886"/>
    <cellStyle name="Normal 30 4 2 2 2 2 3" xfId="12823"/>
    <cellStyle name="Normal 30 4 2 2 2 2 3 2" xfId="29672"/>
    <cellStyle name="Normal 30 4 2 2 2 2 4" xfId="22105"/>
    <cellStyle name="Normal 30 4 2 2 2 3" xfId="6663"/>
    <cellStyle name="Normal 30 4 2 2 2 3 2" xfId="14722"/>
    <cellStyle name="Normal 30 4 2 2 2 3 2 2" xfId="31569"/>
    <cellStyle name="Normal 30 4 2 2 2 3 3" xfId="24002"/>
    <cellStyle name="Normal 30 4 2 2 2 4" xfId="10889"/>
    <cellStyle name="Normal 30 4 2 2 2 4 2" xfId="27788"/>
    <cellStyle name="Normal 30 4 2 2 2 5" xfId="17650"/>
    <cellStyle name="Normal 30 4 2 2 2 6" xfId="20220"/>
    <cellStyle name="Normal 30 4 2 2 3" xfId="3852"/>
    <cellStyle name="Normal 30 4 2 2 3 2" xfId="7635"/>
    <cellStyle name="Normal 30 4 2 2 3 2 2" xfId="15694"/>
    <cellStyle name="Normal 30 4 2 2 3 2 2 2" xfId="32541"/>
    <cellStyle name="Normal 30 4 2 2 3 2 3" xfId="24974"/>
    <cellStyle name="Normal 30 4 2 2 3 3" xfId="11911"/>
    <cellStyle name="Normal 30 4 2 2 3 3 2" xfId="28760"/>
    <cellStyle name="Normal 30 4 2 2 3 4" xfId="21193"/>
    <cellStyle name="Normal 30 4 2 2 4" xfId="5751"/>
    <cellStyle name="Normal 30 4 2 2 4 2" xfId="13810"/>
    <cellStyle name="Normal 30 4 2 2 4 2 2" xfId="30657"/>
    <cellStyle name="Normal 30 4 2 2 4 3" xfId="23090"/>
    <cellStyle name="Normal 30 4 2 2 5" xfId="9936"/>
    <cellStyle name="Normal 30 4 2 2 5 2" xfId="26876"/>
    <cellStyle name="Normal 30 4 2 2 6" xfId="17649"/>
    <cellStyle name="Normal 30 4 2 2 7" xfId="19308"/>
    <cellStyle name="Normal 30 4 2 3" xfId="2349"/>
    <cellStyle name="Normal 30 4 2 3 2" xfId="4313"/>
    <cellStyle name="Normal 30 4 2 3 2 2" xfId="8096"/>
    <cellStyle name="Normal 30 4 2 3 2 2 2" xfId="16155"/>
    <cellStyle name="Normal 30 4 2 3 2 2 2 2" xfId="33002"/>
    <cellStyle name="Normal 30 4 2 3 2 2 3" xfId="25435"/>
    <cellStyle name="Normal 30 4 2 3 2 3" xfId="12372"/>
    <cellStyle name="Normal 30 4 2 3 2 3 2" xfId="29221"/>
    <cellStyle name="Normal 30 4 2 3 2 4" xfId="21654"/>
    <cellStyle name="Normal 30 4 2 3 3" xfId="6212"/>
    <cellStyle name="Normal 30 4 2 3 3 2" xfId="14271"/>
    <cellStyle name="Normal 30 4 2 3 3 2 2" xfId="31118"/>
    <cellStyle name="Normal 30 4 2 3 3 3" xfId="23551"/>
    <cellStyle name="Normal 30 4 2 3 4" xfId="10437"/>
    <cellStyle name="Normal 30 4 2 3 4 2" xfId="27337"/>
    <cellStyle name="Normal 30 4 2 3 5" xfId="17651"/>
    <cellStyle name="Normal 30 4 2 3 6" xfId="19769"/>
    <cellStyle name="Normal 30 4 2 4" xfId="3401"/>
    <cellStyle name="Normal 30 4 2 4 2" xfId="7184"/>
    <cellStyle name="Normal 30 4 2 4 2 2" xfId="15243"/>
    <cellStyle name="Normal 30 4 2 4 2 2 2" xfId="32090"/>
    <cellStyle name="Normal 30 4 2 4 2 3" xfId="24523"/>
    <cellStyle name="Normal 30 4 2 4 3" xfId="11460"/>
    <cellStyle name="Normal 30 4 2 4 3 2" xfId="28309"/>
    <cellStyle name="Normal 30 4 2 4 4" xfId="20742"/>
    <cellStyle name="Normal 30 4 2 5" xfId="5300"/>
    <cellStyle name="Normal 30 4 2 5 2" xfId="13359"/>
    <cellStyle name="Normal 30 4 2 5 2 2" xfId="30206"/>
    <cellStyle name="Normal 30 4 2 5 3" xfId="22639"/>
    <cellStyle name="Normal 30 4 2 6" xfId="9461"/>
    <cellStyle name="Normal 30 4 2 6 2" xfId="26425"/>
    <cellStyle name="Normal 30 4 2 7" xfId="17648"/>
    <cellStyle name="Normal 30 4 2 8" xfId="18857"/>
    <cellStyle name="Normal 30 4 3" xfId="1585"/>
    <cellStyle name="Normal 30 4 3 2" xfId="2584"/>
    <cellStyle name="Normal 30 4 3 2 2" xfId="4546"/>
    <cellStyle name="Normal 30 4 3 2 2 2" xfId="8329"/>
    <cellStyle name="Normal 30 4 3 2 2 2 2" xfId="16388"/>
    <cellStyle name="Normal 30 4 3 2 2 2 2 2" xfId="33235"/>
    <cellStyle name="Normal 30 4 3 2 2 2 3" xfId="25668"/>
    <cellStyle name="Normal 30 4 3 2 2 3" xfId="12605"/>
    <cellStyle name="Normal 30 4 3 2 2 3 2" xfId="29454"/>
    <cellStyle name="Normal 30 4 3 2 2 4" xfId="21887"/>
    <cellStyle name="Normal 30 4 3 2 3" xfId="6445"/>
    <cellStyle name="Normal 30 4 3 2 3 2" xfId="14504"/>
    <cellStyle name="Normal 30 4 3 2 3 2 2" xfId="31351"/>
    <cellStyle name="Normal 30 4 3 2 3 3" xfId="23784"/>
    <cellStyle name="Normal 30 4 3 2 4" xfId="10671"/>
    <cellStyle name="Normal 30 4 3 2 4 2" xfId="27570"/>
    <cellStyle name="Normal 30 4 3 2 5" xfId="17653"/>
    <cellStyle name="Normal 30 4 3 2 6" xfId="20002"/>
    <cellStyle name="Normal 30 4 3 3" xfId="3634"/>
    <cellStyle name="Normal 30 4 3 3 2" xfId="7417"/>
    <cellStyle name="Normal 30 4 3 3 2 2" xfId="15476"/>
    <cellStyle name="Normal 30 4 3 3 2 2 2" xfId="32323"/>
    <cellStyle name="Normal 30 4 3 3 2 3" xfId="24756"/>
    <cellStyle name="Normal 30 4 3 3 3" xfId="11693"/>
    <cellStyle name="Normal 30 4 3 3 3 2" xfId="28542"/>
    <cellStyle name="Normal 30 4 3 3 4" xfId="20975"/>
    <cellStyle name="Normal 30 4 3 4" xfId="5533"/>
    <cellStyle name="Normal 30 4 3 4 2" xfId="13592"/>
    <cellStyle name="Normal 30 4 3 4 2 2" xfId="30439"/>
    <cellStyle name="Normal 30 4 3 4 3" xfId="22872"/>
    <cellStyle name="Normal 30 4 3 5" xfId="9718"/>
    <cellStyle name="Normal 30 4 3 5 2" xfId="26658"/>
    <cellStyle name="Normal 30 4 3 6" xfId="17652"/>
    <cellStyle name="Normal 30 4 3 7" xfId="19090"/>
    <cellStyle name="Normal 30 4 4" xfId="2131"/>
    <cellStyle name="Normal 30 4 4 2" xfId="4095"/>
    <cellStyle name="Normal 30 4 4 2 2" xfId="7878"/>
    <cellStyle name="Normal 30 4 4 2 2 2" xfId="15937"/>
    <cellStyle name="Normal 30 4 4 2 2 2 2" xfId="32784"/>
    <cellStyle name="Normal 30 4 4 2 2 3" xfId="25217"/>
    <cellStyle name="Normal 30 4 4 2 3" xfId="12154"/>
    <cellStyle name="Normal 30 4 4 2 3 2" xfId="29003"/>
    <cellStyle name="Normal 30 4 4 2 4" xfId="21436"/>
    <cellStyle name="Normal 30 4 4 3" xfId="5994"/>
    <cellStyle name="Normal 30 4 4 3 2" xfId="14053"/>
    <cellStyle name="Normal 30 4 4 3 2 2" xfId="30900"/>
    <cellStyle name="Normal 30 4 4 3 3" xfId="23333"/>
    <cellStyle name="Normal 30 4 4 4" xfId="10219"/>
    <cellStyle name="Normal 30 4 4 4 2" xfId="27119"/>
    <cellStyle name="Normal 30 4 4 5" xfId="17654"/>
    <cellStyle name="Normal 30 4 4 6" xfId="19551"/>
    <cellStyle name="Normal 30 4 5" xfId="3183"/>
    <cellStyle name="Normal 30 4 5 2" xfId="6966"/>
    <cellStyle name="Normal 30 4 5 2 2" xfId="15025"/>
    <cellStyle name="Normal 30 4 5 2 2 2" xfId="31872"/>
    <cellStyle name="Normal 30 4 5 2 3" xfId="24305"/>
    <cellStyle name="Normal 30 4 5 3" xfId="11242"/>
    <cellStyle name="Normal 30 4 5 3 2" xfId="28091"/>
    <cellStyle name="Normal 30 4 5 4" xfId="20524"/>
    <cellStyle name="Normal 30 4 6" xfId="5082"/>
    <cellStyle name="Normal 30 4 6 2" xfId="13141"/>
    <cellStyle name="Normal 30 4 6 2 2" xfId="29988"/>
    <cellStyle name="Normal 30 4 6 3" xfId="22421"/>
    <cellStyle name="Normal 30 4 7" xfId="9226"/>
    <cellStyle name="Normal 30 4 7 2" xfId="26207"/>
    <cellStyle name="Normal 30 4 8" xfId="17647"/>
    <cellStyle name="Normal 30 4 9" xfId="18639"/>
    <cellStyle name="Normal 30 5" xfId="1215"/>
    <cellStyle name="Normal 30 5 2" xfId="1711"/>
    <cellStyle name="Normal 30 5 2 2" xfId="2710"/>
    <cellStyle name="Normal 30 5 2 2 2" xfId="4672"/>
    <cellStyle name="Normal 30 5 2 2 2 2" xfId="8455"/>
    <cellStyle name="Normal 30 5 2 2 2 2 2" xfId="16514"/>
    <cellStyle name="Normal 30 5 2 2 2 2 2 2" xfId="33361"/>
    <cellStyle name="Normal 30 5 2 2 2 2 3" xfId="25794"/>
    <cellStyle name="Normal 30 5 2 2 2 3" xfId="12731"/>
    <cellStyle name="Normal 30 5 2 2 2 3 2" xfId="29580"/>
    <cellStyle name="Normal 30 5 2 2 2 4" xfId="22013"/>
    <cellStyle name="Normal 30 5 2 2 3" xfId="6571"/>
    <cellStyle name="Normal 30 5 2 2 3 2" xfId="14630"/>
    <cellStyle name="Normal 30 5 2 2 3 2 2" xfId="31477"/>
    <cellStyle name="Normal 30 5 2 2 3 3" xfId="23910"/>
    <cellStyle name="Normal 30 5 2 2 4" xfId="10797"/>
    <cellStyle name="Normal 30 5 2 2 4 2" xfId="27696"/>
    <cellStyle name="Normal 30 5 2 2 5" xfId="17657"/>
    <cellStyle name="Normal 30 5 2 2 6" xfId="20128"/>
    <cellStyle name="Normal 30 5 2 3" xfId="3760"/>
    <cellStyle name="Normal 30 5 2 3 2" xfId="7543"/>
    <cellStyle name="Normal 30 5 2 3 2 2" xfId="15602"/>
    <cellStyle name="Normal 30 5 2 3 2 2 2" xfId="32449"/>
    <cellStyle name="Normal 30 5 2 3 2 3" xfId="24882"/>
    <cellStyle name="Normal 30 5 2 3 3" xfId="11819"/>
    <cellStyle name="Normal 30 5 2 3 3 2" xfId="28668"/>
    <cellStyle name="Normal 30 5 2 3 4" xfId="21101"/>
    <cellStyle name="Normal 30 5 2 4" xfId="5659"/>
    <cellStyle name="Normal 30 5 2 4 2" xfId="13718"/>
    <cellStyle name="Normal 30 5 2 4 2 2" xfId="30565"/>
    <cellStyle name="Normal 30 5 2 4 3" xfId="22998"/>
    <cellStyle name="Normal 30 5 2 5" xfId="9844"/>
    <cellStyle name="Normal 30 5 2 5 2" xfId="26784"/>
    <cellStyle name="Normal 30 5 2 6" xfId="17656"/>
    <cellStyle name="Normal 30 5 2 7" xfId="19216"/>
    <cellStyle name="Normal 30 5 3" xfId="2257"/>
    <cellStyle name="Normal 30 5 3 2" xfId="4221"/>
    <cellStyle name="Normal 30 5 3 2 2" xfId="8004"/>
    <cellStyle name="Normal 30 5 3 2 2 2" xfId="16063"/>
    <cellStyle name="Normal 30 5 3 2 2 2 2" xfId="32910"/>
    <cellStyle name="Normal 30 5 3 2 2 3" xfId="25343"/>
    <cellStyle name="Normal 30 5 3 2 3" xfId="12280"/>
    <cellStyle name="Normal 30 5 3 2 3 2" xfId="29129"/>
    <cellStyle name="Normal 30 5 3 2 4" xfId="21562"/>
    <cellStyle name="Normal 30 5 3 3" xfId="6120"/>
    <cellStyle name="Normal 30 5 3 3 2" xfId="14179"/>
    <cellStyle name="Normal 30 5 3 3 2 2" xfId="31026"/>
    <cellStyle name="Normal 30 5 3 3 3" xfId="23459"/>
    <cellStyle name="Normal 30 5 3 4" xfId="10345"/>
    <cellStyle name="Normal 30 5 3 4 2" xfId="27245"/>
    <cellStyle name="Normal 30 5 3 5" xfId="17658"/>
    <cellStyle name="Normal 30 5 3 6" xfId="19677"/>
    <cellStyle name="Normal 30 5 4" xfId="3309"/>
    <cellStyle name="Normal 30 5 4 2" xfId="7092"/>
    <cellStyle name="Normal 30 5 4 2 2" xfId="15151"/>
    <cellStyle name="Normal 30 5 4 2 2 2" xfId="31998"/>
    <cellStyle name="Normal 30 5 4 2 3" xfId="24431"/>
    <cellStyle name="Normal 30 5 4 3" xfId="11368"/>
    <cellStyle name="Normal 30 5 4 3 2" xfId="28217"/>
    <cellStyle name="Normal 30 5 4 4" xfId="20650"/>
    <cellStyle name="Normal 30 5 5" xfId="5208"/>
    <cellStyle name="Normal 30 5 5 2" xfId="13267"/>
    <cellStyle name="Normal 30 5 5 2 2" xfId="30114"/>
    <cellStyle name="Normal 30 5 5 3" xfId="22547"/>
    <cellStyle name="Normal 30 5 6" xfId="9369"/>
    <cellStyle name="Normal 30 5 6 2" xfId="26333"/>
    <cellStyle name="Normal 30 5 7" xfId="17655"/>
    <cellStyle name="Normal 30 5 8" xfId="18765"/>
    <cellStyle name="Normal 30 6" xfId="1493"/>
    <cellStyle name="Normal 30 6 2" xfId="2492"/>
    <cellStyle name="Normal 30 6 2 2" xfId="4454"/>
    <cellStyle name="Normal 30 6 2 2 2" xfId="8237"/>
    <cellStyle name="Normal 30 6 2 2 2 2" xfId="16296"/>
    <cellStyle name="Normal 30 6 2 2 2 2 2" xfId="33143"/>
    <cellStyle name="Normal 30 6 2 2 2 3" xfId="25576"/>
    <cellStyle name="Normal 30 6 2 2 3" xfId="12513"/>
    <cellStyle name="Normal 30 6 2 2 3 2" xfId="29362"/>
    <cellStyle name="Normal 30 6 2 2 4" xfId="21795"/>
    <cellStyle name="Normal 30 6 2 3" xfId="6353"/>
    <cellStyle name="Normal 30 6 2 3 2" xfId="14412"/>
    <cellStyle name="Normal 30 6 2 3 2 2" xfId="31259"/>
    <cellStyle name="Normal 30 6 2 3 3" xfId="23692"/>
    <cellStyle name="Normal 30 6 2 4" xfId="10579"/>
    <cellStyle name="Normal 30 6 2 4 2" xfId="27478"/>
    <cellStyle name="Normal 30 6 2 5" xfId="17660"/>
    <cellStyle name="Normal 30 6 2 6" xfId="19910"/>
    <cellStyle name="Normal 30 6 3" xfId="3542"/>
    <cellStyle name="Normal 30 6 3 2" xfId="7325"/>
    <cellStyle name="Normal 30 6 3 2 2" xfId="15384"/>
    <cellStyle name="Normal 30 6 3 2 2 2" xfId="32231"/>
    <cellStyle name="Normal 30 6 3 2 3" xfId="24664"/>
    <cellStyle name="Normal 30 6 3 3" xfId="11601"/>
    <cellStyle name="Normal 30 6 3 3 2" xfId="28450"/>
    <cellStyle name="Normal 30 6 3 4" xfId="20883"/>
    <cellStyle name="Normal 30 6 4" xfId="5441"/>
    <cellStyle name="Normal 30 6 4 2" xfId="13500"/>
    <cellStyle name="Normal 30 6 4 2 2" xfId="30347"/>
    <cellStyle name="Normal 30 6 4 3" xfId="22780"/>
    <cellStyle name="Normal 30 6 5" xfId="9626"/>
    <cellStyle name="Normal 30 6 5 2" xfId="26566"/>
    <cellStyle name="Normal 30 6 6" xfId="17659"/>
    <cellStyle name="Normal 30 6 7" xfId="18998"/>
    <cellStyle name="Normal 30 7" xfId="2018"/>
    <cellStyle name="Normal 30 7 2" xfId="4003"/>
    <cellStyle name="Normal 30 7 2 2" xfId="7786"/>
    <cellStyle name="Normal 30 7 2 2 2" xfId="15845"/>
    <cellStyle name="Normal 30 7 2 2 2 2" xfId="32692"/>
    <cellStyle name="Normal 30 7 2 2 3" xfId="25125"/>
    <cellStyle name="Normal 30 7 2 3" xfId="12062"/>
    <cellStyle name="Normal 30 7 2 3 2" xfId="28911"/>
    <cellStyle name="Normal 30 7 2 4" xfId="21344"/>
    <cellStyle name="Normal 30 7 3" xfId="5902"/>
    <cellStyle name="Normal 30 7 3 2" xfId="13961"/>
    <cellStyle name="Normal 30 7 3 2 2" xfId="30808"/>
    <cellStyle name="Normal 30 7 3 3" xfId="23241"/>
    <cellStyle name="Normal 30 7 4" xfId="10117"/>
    <cellStyle name="Normal 30 7 4 2" xfId="27027"/>
    <cellStyle name="Normal 30 7 5" xfId="17661"/>
    <cellStyle name="Normal 30 7 6" xfId="19459"/>
    <cellStyle name="Normal 30 8" xfId="3061"/>
    <cellStyle name="Normal 30 8 2" xfId="6874"/>
    <cellStyle name="Normal 30 8 2 2" xfId="14933"/>
    <cellStyle name="Normal 30 8 2 2 2" xfId="31780"/>
    <cellStyle name="Normal 30 8 2 3" xfId="24213"/>
    <cellStyle name="Normal 30 8 3" xfId="11124"/>
    <cellStyle name="Normal 30 8 3 2" xfId="27999"/>
    <cellStyle name="Normal 30 8 4" xfId="20432"/>
    <cellStyle name="Normal 30 9" xfId="4990"/>
    <cellStyle name="Normal 30 9 2" xfId="13049"/>
    <cellStyle name="Normal 30 9 2 2" xfId="29896"/>
    <cellStyle name="Normal 30 9 3" xfId="22329"/>
    <cellStyle name="Normal 300" xfId="33709"/>
    <cellStyle name="Normal 301" xfId="33710"/>
    <cellStyle name="Normal 302" xfId="33711"/>
    <cellStyle name="Normal 303" xfId="33712"/>
    <cellStyle name="Normal 304" xfId="33713"/>
    <cellStyle name="Normal 305" xfId="33714"/>
    <cellStyle name="Normal 306" xfId="33715"/>
    <cellStyle name="Normal 307" xfId="33716"/>
    <cellStyle name="Normal 308" xfId="33717"/>
    <cellStyle name="Normal 309" xfId="33718"/>
    <cellStyle name="Normal 31" xfId="631"/>
    <cellStyle name="Normal 31 10" xfId="8974"/>
    <cellStyle name="Normal 31 10 2" xfId="26116"/>
    <cellStyle name="Normal 31 11" xfId="17662"/>
    <cellStyle name="Normal 31 12" xfId="18547"/>
    <cellStyle name="Normal 31 13" xfId="34106"/>
    <cellStyle name="Normal 31 2" xfId="749"/>
    <cellStyle name="Normal 31 2 10" xfId="18583"/>
    <cellStyle name="Normal 31 2 11" xfId="34107"/>
    <cellStyle name="Normal 31 2 2" xfId="1083"/>
    <cellStyle name="Normal 31 2 2 2" xfId="1344"/>
    <cellStyle name="Normal 31 2 2 2 2" xfId="1840"/>
    <cellStyle name="Normal 31 2 2 2 2 2" xfId="2839"/>
    <cellStyle name="Normal 31 2 2 2 2 2 2" xfId="4801"/>
    <cellStyle name="Normal 31 2 2 2 2 2 2 2" xfId="8584"/>
    <cellStyle name="Normal 31 2 2 2 2 2 2 2 2" xfId="16643"/>
    <cellStyle name="Normal 31 2 2 2 2 2 2 2 2 2" xfId="33490"/>
    <cellStyle name="Normal 31 2 2 2 2 2 2 2 3" xfId="25923"/>
    <cellStyle name="Normal 31 2 2 2 2 2 2 3" xfId="12860"/>
    <cellStyle name="Normal 31 2 2 2 2 2 2 3 2" xfId="29709"/>
    <cellStyle name="Normal 31 2 2 2 2 2 2 4" xfId="22142"/>
    <cellStyle name="Normal 31 2 2 2 2 2 3" xfId="6700"/>
    <cellStyle name="Normal 31 2 2 2 2 2 3 2" xfId="14759"/>
    <cellStyle name="Normal 31 2 2 2 2 2 3 2 2" xfId="31606"/>
    <cellStyle name="Normal 31 2 2 2 2 2 3 3" xfId="24039"/>
    <cellStyle name="Normal 31 2 2 2 2 2 4" xfId="10926"/>
    <cellStyle name="Normal 31 2 2 2 2 2 4 2" xfId="27825"/>
    <cellStyle name="Normal 31 2 2 2 2 2 5" xfId="17667"/>
    <cellStyle name="Normal 31 2 2 2 2 2 6" xfId="20257"/>
    <cellStyle name="Normal 31 2 2 2 2 3" xfId="3889"/>
    <cellStyle name="Normal 31 2 2 2 2 3 2" xfId="7672"/>
    <cellStyle name="Normal 31 2 2 2 2 3 2 2" xfId="15731"/>
    <cellStyle name="Normal 31 2 2 2 2 3 2 2 2" xfId="32578"/>
    <cellStyle name="Normal 31 2 2 2 2 3 2 3" xfId="25011"/>
    <cellStyle name="Normal 31 2 2 2 2 3 3" xfId="11948"/>
    <cellStyle name="Normal 31 2 2 2 2 3 3 2" xfId="28797"/>
    <cellStyle name="Normal 31 2 2 2 2 3 4" xfId="21230"/>
    <cellStyle name="Normal 31 2 2 2 2 4" xfId="5788"/>
    <cellStyle name="Normal 31 2 2 2 2 4 2" xfId="13847"/>
    <cellStyle name="Normal 31 2 2 2 2 4 2 2" xfId="30694"/>
    <cellStyle name="Normal 31 2 2 2 2 4 3" xfId="23127"/>
    <cellStyle name="Normal 31 2 2 2 2 5" xfId="9973"/>
    <cellStyle name="Normal 31 2 2 2 2 5 2" xfId="26913"/>
    <cellStyle name="Normal 31 2 2 2 2 6" xfId="17666"/>
    <cellStyle name="Normal 31 2 2 2 2 7" xfId="19345"/>
    <cellStyle name="Normal 31 2 2 2 3" xfId="2386"/>
    <cellStyle name="Normal 31 2 2 2 3 2" xfId="4350"/>
    <cellStyle name="Normal 31 2 2 2 3 2 2" xfId="8133"/>
    <cellStyle name="Normal 31 2 2 2 3 2 2 2" xfId="16192"/>
    <cellStyle name="Normal 31 2 2 2 3 2 2 2 2" xfId="33039"/>
    <cellStyle name="Normal 31 2 2 2 3 2 2 3" xfId="25472"/>
    <cellStyle name="Normal 31 2 2 2 3 2 3" xfId="12409"/>
    <cellStyle name="Normal 31 2 2 2 3 2 3 2" xfId="29258"/>
    <cellStyle name="Normal 31 2 2 2 3 2 4" xfId="21691"/>
    <cellStyle name="Normal 31 2 2 2 3 3" xfId="6249"/>
    <cellStyle name="Normal 31 2 2 2 3 3 2" xfId="14308"/>
    <cellStyle name="Normal 31 2 2 2 3 3 2 2" xfId="31155"/>
    <cellStyle name="Normal 31 2 2 2 3 3 3" xfId="23588"/>
    <cellStyle name="Normal 31 2 2 2 3 4" xfId="10474"/>
    <cellStyle name="Normal 31 2 2 2 3 4 2" xfId="27374"/>
    <cellStyle name="Normal 31 2 2 2 3 5" xfId="17668"/>
    <cellStyle name="Normal 31 2 2 2 3 6" xfId="19806"/>
    <cellStyle name="Normal 31 2 2 2 4" xfId="3438"/>
    <cellStyle name="Normal 31 2 2 2 4 2" xfId="7221"/>
    <cellStyle name="Normal 31 2 2 2 4 2 2" xfId="15280"/>
    <cellStyle name="Normal 31 2 2 2 4 2 2 2" xfId="32127"/>
    <cellStyle name="Normal 31 2 2 2 4 2 3" xfId="24560"/>
    <cellStyle name="Normal 31 2 2 2 4 3" xfId="11497"/>
    <cellStyle name="Normal 31 2 2 2 4 3 2" xfId="28346"/>
    <cellStyle name="Normal 31 2 2 2 4 4" xfId="20779"/>
    <cellStyle name="Normal 31 2 2 2 5" xfId="5337"/>
    <cellStyle name="Normal 31 2 2 2 5 2" xfId="13396"/>
    <cellStyle name="Normal 31 2 2 2 5 2 2" xfId="30243"/>
    <cellStyle name="Normal 31 2 2 2 5 3" xfId="22676"/>
    <cellStyle name="Normal 31 2 2 2 6" xfId="9498"/>
    <cellStyle name="Normal 31 2 2 2 6 2" xfId="26462"/>
    <cellStyle name="Normal 31 2 2 2 7" xfId="17665"/>
    <cellStyle name="Normal 31 2 2 2 8" xfId="18894"/>
    <cellStyle name="Normal 31 2 2 3" xfId="1622"/>
    <cellStyle name="Normal 31 2 2 3 2" xfId="2621"/>
    <cellStyle name="Normal 31 2 2 3 2 2" xfId="4583"/>
    <cellStyle name="Normal 31 2 2 3 2 2 2" xfId="8366"/>
    <cellStyle name="Normal 31 2 2 3 2 2 2 2" xfId="16425"/>
    <cellStyle name="Normal 31 2 2 3 2 2 2 2 2" xfId="33272"/>
    <cellStyle name="Normal 31 2 2 3 2 2 2 3" xfId="25705"/>
    <cellStyle name="Normal 31 2 2 3 2 2 3" xfId="12642"/>
    <cellStyle name="Normal 31 2 2 3 2 2 3 2" xfId="29491"/>
    <cellStyle name="Normal 31 2 2 3 2 2 4" xfId="21924"/>
    <cellStyle name="Normal 31 2 2 3 2 3" xfId="6482"/>
    <cellStyle name="Normal 31 2 2 3 2 3 2" xfId="14541"/>
    <cellStyle name="Normal 31 2 2 3 2 3 2 2" xfId="31388"/>
    <cellStyle name="Normal 31 2 2 3 2 3 3" xfId="23821"/>
    <cellStyle name="Normal 31 2 2 3 2 4" xfId="10708"/>
    <cellStyle name="Normal 31 2 2 3 2 4 2" xfId="27607"/>
    <cellStyle name="Normal 31 2 2 3 2 5" xfId="17670"/>
    <cellStyle name="Normal 31 2 2 3 2 6" xfId="20039"/>
    <cellStyle name="Normal 31 2 2 3 3" xfId="3671"/>
    <cellStyle name="Normal 31 2 2 3 3 2" xfId="7454"/>
    <cellStyle name="Normal 31 2 2 3 3 2 2" xfId="15513"/>
    <cellStyle name="Normal 31 2 2 3 3 2 2 2" xfId="32360"/>
    <cellStyle name="Normal 31 2 2 3 3 2 3" xfId="24793"/>
    <cellStyle name="Normal 31 2 2 3 3 3" xfId="11730"/>
    <cellStyle name="Normal 31 2 2 3 3 3 2" xfId="28579"/>
    <cellStyle name="Normal 31 2 2 3 3 4" xfId="21012"/>
    <cellStyle name="Normal 31 2 2 3 4" xfId="5570"/>
    <cellStyle name="Normal 31 2 2 3 4 2" xfId="13629"/>
    <cellStyle name="Normal 31 2 2 3 4 2 2" xfId="30476"/>
    <cellStyle name="Normal 31 2 2 3 4 3" xfId="22909"/>
    <cellStyle name="Normal 31 2 2 3 5" xfId="9755"/>
    <cellStyle name="Normal 31 2 2 3 5 2" xfId="26695"/>
    <cellStyle name="Normal 31 2 2 3 6" xfId="17669"/>
    <cellStyle name="Normal 31 2 2 3 7" xfId="19127"/>
    <cellStyle name="Normal 31 2 2 4" xfId="2168"/>
    <cellStyle name="Normal 31 2 2 4 2" xfId="4132"/>
    <cellStyle name="Normal 31 2 2 4 2 2" xfId="7915"/>
    <cellStyle name="Normal 31 2 2 4 2 2 2" xfId="15974"/>
    <cellStyle name="Normal 31 2 2 4 2 2 2 2" xfId="32821"/>
    <cellStyle name="Normal 31 2 2 4 2 2 3" xfId="25254"/>
    <cellStyle name="Normal 31 2 2 4 2 3" xfId="12191"/>
    <cellStyle name="Normal 31 2 2 4 2 3 2" xfId="29040"/>
    <cellStyle name="Normal 31 2 2 4 2 4" xfId="21473"/>
    <cellStyle name="Normal 31 2 2 4 3" xfId="6031"/>
    <cellStyle name="Normal 31 2 2 4 3 2" xfId="14090"/>
    <cellStyle name="Normal 31 2 2 4 3 2 2" xfId="30937"/>
    <cellStyle name="Normal 31 2 2 4 3 3" xfId="23370"/>
    <cellStyle name="Normal 31 2 2 4 4" xfId="10256"/>
    <cellStyle name="Normal 31 2 2 4 4 2" xfId="27156"/>
    <cellStyle name="Normal 31 2 2 4 5" xfId="17671"/>
    <cellStyle name="Normal 31 2 2 4 6" xfId="19588"/>
    <cellStyle name="Normal 31 2 2 5" xfId="3220"/>
    <cellStyle name="Normal 31 2 2 5 2" xfId="7003"/>
    <cellStyle name="Normal 31 2 2 5 2 2" xfId="15062"/>
    <cellStyle name="Normal 31 2 2 5 2 2 2" xfId="31909"/>
    <cellStyle name="Normal 31 2 2 5 2 3" xfId="24342"/>
    <cellStyle name="Normal 31 2 2 5 3" xfId="11279"/>
    <cellStyle name="Normal 31 2 2 5 3 2" xfId="28128"/>
    <cellStyle name="Normal 31 2 2 5 4" xfId="20561"/>
    <cellStyle name="Normal 31 2 2 6" xfId="5119"/>
    <cellStyle name="Normal 31 2 2 6 2" xfId="13178"/>
    <cellStyle name="Normal 31 2 2 6 2 2" xfId="30025"/>
    <cellStyle name="Normal 31 2 2 6 3" xfId="22458"/>
    <cellStyle name="Normal 31 2 2 7" xfId="9263"/>
    <cellStyle name="Normal 31 2 2 7 2" xfId="26244"/>
    <cellStyle name="Normal 31 2 2 8" xfId="17664"/>
    <cellStyle name="Normal 31 2 2 9" xfId="18676"/>
    <cellStyle name="Normal 31 2 3" xfId="1252"/>
    <cellStyle name="Normal 31 2 3 2" xfId="1748"/>
    <cellStyle name="Normal 31 2 3 2 2" xfId="2747"/>
    <cellStyle name="Normal 31 2 3 2 2 2" xfId="4709"/>
    <cellStyle name="Normal 31 2 3 2 2 2 2" xfId="8492"/>
    <cellStyle name="Normal 31 2 3 2 2 2 2 2" xfId="16551"/>
    <cellStyle name="Normal 31 2 3 2 2 2 2 2 2" xfId="33398"/>
    <cellStyle name="Normal 31 2 3 2 2 2 2 3" xfId="25831"/>
    <cellStyle name="Normal 31 2 3 2 2 2 3" xfId="12768"/>
    <cellStyle name="Normal 31 2 3 2 2 2 3 2" xfId="29617"/>
    <cellStyle name="Normal 31 2 3 2 2 2 4" xfId="22050"/>
    <cellStyle name="Normal 31 2 3 2 2 3" xfId="6608"/>
    <cellStyle name="Normal 31 2 3 2 2 3 2" xfId="14667"/>
    <cellStyle name="Normal 31 2 3 2 2 3 2 2" xfId="31514"/>
    <cellStyle name="Normal 31 2 3 2 2 3 3" xfId="23947"/>
    <cellStyle name="Normal 31 2 3 2 2 4" xfId="10834"/>
    <cellStyle name="Normal 31 2 3 2 2 4 2" xfId="27733"/>
    <cellStyle name="Normal 31 2 3 2 2 5" xfId="17674"/>
    <cellStyle name="Normal 31 2 3 2 2 6" xfId="20165"/>
    <cellStyle name="Normal 31 2 3 2 3" xfId="3797"/>
    <cellStyle name="Normal 31 2 3 2 3 2" xfId="7580"/>
    <cellStyle name="Normal 31 2 3 2 3 2 2" xfId="15639"/>
    <cellStyle name="Normal 31 2 3 2 3 2 2 2" xfId="32486"/>
    <cellStyle name="Normal 31 2 3 2 3 2 3" xfId="24919"/>
    <cellStyle name="Normal 31 2 3 2 3 3" xfId="11856"/>
    <cellStyle name="Normal 31 2 3 2 3 3 2" xfId="28705"/>
    <cellStyle name="Normal 31 2 3 2 3 4" xfId="21138"/>
    <cellStyle name="Normal 31 2 3 2 4" xfId="5696"/>
    <cellStyle name="Normal 31 2 3 2 4 2" xfId="13755"/>
    <cellStyle name="Normal 31 2 3 2 4 2 2" xfId="30602"/>
    <cellStyle name="Normal 31 2 3 2 4 3" xfId="23035"/>
    <cellStyle name="Normal 31 2 3 2 5" xfId="9881"/>
    <cellStyle name="Normal 31 2 3 2 5 2" xfId="26821"/>
    <cellStyle name="Normal 31 2 3 2 6" xfId="17673"/>
    <cellStyle name="Normal 31 2 3 2 7" xfId="19253"/>
    <cellStyle name="Normal 31 2 3 3" xfId="2294"/>
    <cellStyle name="Normal 31 2 3 3 2" xfId="4258"/>
    <cellStyle name="Normal 31 2 3 3 2 2" xfId="8041"/>
    <cellStyle name="Normal 31 2 3 3 2 2 2" xfId="16100"/>
    <cellStyle name="Normal 31 2 3 3 2 2 2 2" xfId="32947"/>
    <cellStyle name="Normal 31 2 3 3 2 2 3" xfId="25380"/>
    <cellStyle name="Normal 31 2 3 3 2 3" xfId="12317"/>
    <cellStyle name="Normal 31 2 3 3 2 3 2" xfId="29166"/>
    <cellStyle name="Normal 31 2 3 3 2 4" xfId="21599"/>
    <cellStyle name="Normal 31 2 3 3 3" xfId="6157"/>
    <cellStyle name="Normal 31 2 3 3 3 2" xfId="14216"/>
    <cellStyle name="Normal 31 2 3 3 3 2 2" xfId="31063"/>
    <cellStyle name="Normal 31 2 3 3 3 3" xfId="23496"/>
    <cellStyle name="Normal 31 2 3 3 4" xfId="10382"/>
    <cellStyle name="Normal 31 2 3 3 4 2" xfId="27282"/>
    <cellStyle name="Normal 31 2 3 3 5" xfId="17675"/>
    <cellStyle name="Normal 31 2 3 3 6" xfId="19714"/>
    <cellStyle name="Normal 31 2 3 4" xfId="3346"/>
    <cellStyle name="Normal 31 2 3 4 2" xfId="7129"/>
    <cellStyle name="Normal 31 2 3 4 2 2" xfId="15188"/>
    <cellStyle name="Normal 31 2 3 4 2 2 2" xfId="32035"/>
    <cellStyle name="Normal 31 2 3 4 2 3" xfId="24468"/>
    <cellStyle name="Normal 31 2 3 4 3" xfId="11405"/>
    <cellStyle name="Normal 31 2 3 4 3 2" xfId="28254"/>
    <cellStyle name="Normal 31 2 3 4 4" xfId="20687"/>
    <cellStyle name="Normal 31 2 3 5" xfId="5245"/>
    <cellStyle name="Normal 31 2 3 5 2" xfId="13304"/>
    <cellStyle name="Normal 31 2 3 5 2 2" xfId="30151"/>
    <cellStyle name="Normal 31 2 3 5 3" xfId="22584"/>
    <cellStyle name="Normal 31 2 3 6" xfId="9406"/>
    <cellStyle name="Normal 31 2 3 6 2" xfId="26370"/>
    <cellStyle name="Normal 31 2 3 7" xfId="17672"/>
    <cellStyle name="Normal 31 2 3 8" xfId="18802"/>
    <cellStyle name="Normal 31 2 4" xfId="1530"/>
    <cellStyle name="Normal 31 2 4 2" xfId="2529"/>
    <cellStyle name="Normal 31 2 4 2 2" xfId="4491"/>
    <cellStyle name="Normal 31 2 4 2 2 2" xfId="8274"/>
    <cellStyle name="Normal 31 2 4 2 2 2 2" xfId="16333"/>
    <cellStyle name="Normal 31 2 4 2 2 2 2 2" xfId="33180"/>
    <cellStyle name="Normal 31 2 4 2 2 2 3" xfId="25613"/>
    <cellStyle name="Normal 31 2 4 2 2 3" xfId="12550"/>
    <cellStyle name="Normal 31 2 4 2 2 3 2" xfId="29399"/>
    <cellStyle name="Normal 31 2 4 2 2 4" xfId="21832"/>
    <cellStyle name="Normal 31 2 4 2 3" xfId="6390"/>
    <cellStyle name="Normal 31 2 4 2 3 2" xfId="14449"/>
    <cellStyle name="Normal 31 2 4 2 3 2 2" xfId="31296"/>
    <cellStyle name="Normal 31 2 4 2 3 3" xfId="23729"/>
    <cellStyle name="Normal 31 2 4 2 4" xfId="10616"/>
    <cellStyle name="Normal 31 2 4 2 4 2" xfId="27515"/>
    <cellStyle name="Normal 31 2 4 2 5" xfId="17677"/>
    <cellStyle name="Normal 31 2 4 2 6" xfId="19947"/>
    <cellStyle name="Normal 31 2 4 3" xfId="3579"/>
    <cellStyle name="Normal 31 2 4 3 2" xfId="7362"/>
    <cellStyle name="Normal 31 2 4 3 2 2" xfId="15421"/>
    <cellStyle name="Normal 31 2 4 3 2 2 2" xfId="32268"/>
    <cellStyle name="Normal 31 2 4 3 2 3" xfId="24701"/>
    <cellStyle name="Normal 31 2 4 3 3" xfId="11638"/>
    <cellStyle name="Normal 31 2 4 3 3 2" xfId="28487"/>
    <cellStyle name="Normal 31 2 4 3 4" xfId="20920"/>
    <cellStyle name="Normal 31 2 4 4" xfId="5478"/>
    <cellStyle name="Normal 31 2 4 4 2" xfId="13537"/>
    <cellStyle name="Normal 31 2 4 4 2 2" xfId="30384"/>
    <cellStyle name="Normal 31 2 4 4 3" xfId="22817"/>
    <cellStyle name="Normal 31 2 4 5" xfId="9663"/>
    <cellStyle name="Normal 31 2 4 5 2" xfId="26603"/>
    <cellStyle name="Normal 31 2 4 6" xfId="17676"/>
    <cellStyle name="Normal 31 2 4 7" xfId="19035"/>
    <cellStyle name="Normal 31 2 5" xfId="2059"/>
    <cellStyle name="Normal 31 2 5 2" xfId="4040"/>
    <cellStyle name="Normal 31 2 5 2 2" xfId="7823"/>
    <cellStyle name="Normal 31 2 5 2 2 2" xfId="15882"/>
    <cellStyle name="Normal 31 2 5 2 2 2 2" xfId="32729"/>
    <cellStyle name="Normal 31 2 5 2 2 3" xfId="25162"/>
    <cellStyle name="Normal 31 2 5 2 3" xfId="12099"/>
    <cellStyle name="Normal 31 2 5 2 3 2" xfId="28948"/>
    <cellStyle name="Normal 31 2 5 2 4" xfId="21381"/>
    <cellStyle name="Normal 31 2 5 3" xfId="5939"/>
    <cellStyle name="Normal 31 2 5 3 2" xfId="13998"/>
    <cellStyle name="Normal 31 2 5 3 2 2" xfId="30845"/>
    <cellStyle name="Normal 31 2 5 3 3" xfId="23278"/>
    <cellStyle name="Normal 31 2 5 4" xfId="10157"/>
    <cellStyle name="Normal 31 2 5 4 2" xfId="27064"/>
    <cellStyle name="Normal 31 2 5 5" xfId="17678"/>
    <cellStyle name="Normal 31 2 5 6" xfId="19496"/>
    <cellStyle name="Normal 31 2 6" xfId="3098"/>
    <cellStyle name="Normal 31 2 6 2" xfId="6911"/>
    <cellStyle name="Normal 31 2 6 2 2" xfId="14970"/>
    <cellStyle name="Normal 31 2 6 2 2 2" xfId="31817"/>
    <cellStyle name="Normal 31 2 6 2 3" xfId="24250"/>
    <cellStyle name="Normal 31 2 6 3" xfId="11161"/>
    <cellStyle name="Normal 31 2 6 3 2" xfId="28036"/>
    <cellStyle name="Normal 31 2 6 4" xfId="20469"/>
    <cellStyle name="Normal 31 2 7" xfId="5027"/>
    <cellStyle name="Normal 31 2 7 2" xfId="13086"/>
    <cellStyle name="Normal 31 2 7 2 2" xfId="29933"/>
    <cellStyle name="Normal 31 2 7 3" xfId="22366"/>
    <cellStyle name="Normal 31 2 8" xfId="9046"/>
    <cellStyle name="Normal 31 2 8 2" xfId="26152"/>
    <cellStyle name="Normal 31 2 9" xfId="17663"/>
    <cellStyle name="Normal 31 3" xfId="952"/>
    <cellStyle name="Normal 31 3 2" xfId="3132"/>
    <cellStyle name="Normal 31 3 3" xfId="17679"/>
    <cellStyle name="Normal 31 3 4" xfId="34108"/>
    <cellStyle name="Normal 31 4" xfId="1047"/>
    <cellStyle name="Normal 31 4 2" xfId="1308"/>
    <cellStyle name="Normal 31 4 2 2" xfId="1804"/>
    <cellStyle name="Normal 31 4 2 2 2" xfId="2803"/>
    <cellStyle name="Normal 31 4 2 2 2 2" xfId="4765"/>
    <cellStyle name="Normal 31 4 2 2 2 2 2" xfId="8548"/>
    <cellStyle name="Normal 31 4 2 2 2 2 2 2" xfId="16607"/>
    <cellStyle name="Normal 31 4 2 2 2 2 2 2 2" xfId="33454"/>
    <cellStyle name="Normal 31 4 2 2 2 2 2 3" xfId="25887"/>
    <cellStyle name="Normal 31 4 2 2 2 2 3" xfId="12824"/>
    <cellStyle name="Normal 31 4 2 2 2 2 3 2" xfId="29673"/>
    <cellStyle name="Normal 31 4 2 2 2 2 4" xfId="22106"/>
    <cellStyle name="Normal 31 4 2 2 2 3" xfId="6664"/>
    <cellStyle name="Normal 31 4 2 2 2 3 2" xfId="14723"/>
    <cellStyle name="Normal 31 4 2 2 2 3 2 2" xfId="31570"/>
    <cellStyle name="Normal 31 4 2 2 2 3 3" xfId="24003"/>
    <cellStyle name="Normal 31 4 2 2 2 4" xfId="10890"/>
    <cellStyle name="Normal 31 4 2 2 2 4 2" xfId="27789"/>
    <cellStyle name="Normal 31 4 2 2 2 5" xfId="17683"/>
    <cellStyle name="Normal 31 4 2 2 2 6" xfId="20221"/>
    <cellStyle name="Normal 31 4 2 2 3" xfId="3853"/>
    <cellStyle name="Normal 31 4 2 2 3 2" xfId="7636"/>
    <cellStyle name="Normal 31 4 2 2 3 2 2" xfId="15695"/>
    <cellStyle name="Normal 31 4 2 2 3 2 2 2" xfId="32542"/>
    <cellStyle name="Normal 31 4 2 2 3 2 3" xfId="24975"/>
    <cellStyle name="Normal 31 4 2 2 3 3" xfId="11912"/>
    <cellStyle name="Normal 31 4 2 2 3 3 2" xfId="28761"/>
    <cellStyle name="Normal 31 4 2 2 3 4" xfId="21194"/>
    <cellStyle name="Normal 31 4 2 2 4" xfId="5752"/>
    <cellStyle name="Normal 31 4 2 2 4 2" xfId="13811"/>
    <cellStyle name="Normal 31 4 2 2 4 2 2" xfId="30658"/>
    <cellStyle name="Normal 31 4 2 2 4 3" xfId="23091"/>
    <cellStyle name="Normal 31 4 2 2 5" xfId="9937"/>
    <cellStyle name="Normal 31 4 2 2 5 2" xfId="26877"/>
    <cellStyle name="Normal 31 4 2 2 6" xfId="17682"/>
    <cellStyle name="Normal 31 4 2 2 7" xfId="19309"/>
    <cellStyle name="Normal 31 4 2 3" xfId="2350"/>
    <cellStyle name="Normal 31 4 2 3 2" xfId="4314"/>
    <cellStyle name="Normal 31 4 2 3 2 2" xfId="8097"/>
    <cellStyle name="Normal 31 4 2 3 2 2 2" xfId="16156"/>
    <cellStyle name="Normal 31 4 2 3 2 2 2 2" xfId="33003"/>
    <cellStyle name="Normal 31 4 2 3 2 2 3" xfId="25436"/>
    <cellStyle name="Normal 31 4 2 3 2 3" xfId="12373"/>
    <cellStyle name="Normal 31 4 2 3 2 3 2" xfId="29222"/>
    <cellStyle name="Normal 31 4 2 3 2 4" xfId="21655"/>
    <cellStyle name="Normal 31 4 2 3 3" xfId="6213"/>
    <cellStyle name="Normal 31 4 2 3 3 2" xfId="14272"/>
    <cellStyle name="Normal 31 4 2 3 3 2 2" xfId="31119"/>
    <cellStyle name="Normal 31 4 2 3 3 3" xfId="23552"/>
    <cellStyle name="Normal 31 4 2 3 4" xfId="10438"/>
    <cellStyle name="Normal 31 4 2 3 4 2" xfId="27338"/>
    <cellStyle name="Normal 31 4 2 3 5" xfId="17684"/>
    <cellStyle name="Normal 31 4 2 3 6" xfId="19770"/>
    <cellStyle name="Normal 31 4 2 4" xfId="3402"/>
    <cellStyle name="Normal 31 4 2 4 2" xfId="7185"/>
    <cellStyle name="Normal 31 4 2 4 2 2" xfId="15244"/>
    <cellStyle name="Normal 31 4 2 4 2 2 2" xfId="32091"/>
    <cellStyle name="Normal 31 4 2 4 2 3" xfId="24524"/>
    <cellStyle name="Normal 31 4 2 4 3" xfId="11461"/>
    <cellStyle name="Normal 31 4 2 4 3 2" xfId="28310"/>
    <cellStyle name="Normal 31 4 2 4 4" xfId="20743"/>
    <cellStyle name="Normal 31 4 2 5" xfId="5301"/>
    <cellStyle name="Normal 31 4 2 5 2" xfId="13360"/>
    <cellStyle name="Normal 31 4 2 5 2 2" xfId="30207"/>
    <cellStyle name="Normal 31 4 2 5 3" xfId="22640"/>
    <cellStyle name="Normal 31 4 2 6" xfId="9462"/>
    <cellStyle name="Normal 31 4 2 6 2" xfId="26426"/>
    <cellStyle name="Normal 31 4 2 7" xfId="17681"/>
    <cellStyle name="Normal 31 4 2 8" xfId="18858"/>
    <cellStyle name="Normal 31 4 3" xfId="1586"/>
    <cellStyle name="Normal 31 4 3 2" xfId="2585"/>
    <cellStyle name="Normal 31 4 3 2 2" xfId="4547"/>
    <cellStyle name="Normal 31 4 3 2 2 2" xfId="8330"/>
    <cellStyle name="Normal 31 4 3 2 2 2 2" xfId="16389"/>
    <cellStyle name="Normal 31 4 3 2 2 2 2 2" xfId="33236"/>
    <cellStyle name="Normal 31 4 3 2 2 2 3" xfId="25669"/>
    <cellStyle name="Normal 31 4 3 2 2 3" xfId="12606"/>
    <cellStyle name="Normal 31 4 3 2 2 3 2" xfId="29455"/>
    <cellStyle name="Normal 31 4 3 2 2 4" xfId="21888"/>
    <cellStyle name="Normal 31 4 3 2 3" xfId="6446"/>
    <cellStyle name="Normal 31 4 3 2 3 2" xfId="14505"/>
    <cellStyle name="Normal 31 4 3 2 3 2 2" xfId="31352"/>
    <cellStyle name="Normal 31 4 3 2 3 3" xfId="23785"/>
    <cellStyle name="Normal 31 4 3 2 4" xfId="10672"/>
    <cellStyle name="Normal 31 4 3 2 4 2" xfId="27571"/>
    <cellStyle name="Normal 31 4 3 2 5" xfId="17686"/>
    <cellStyle name="Normal 31 4 3 2 6" xfId="20003"/>
    <cellStyle name="Normal 31 4 3 3" xfId="3635"/>
    <cellStyle name="Normal 31 4 3 3 2" xfId="7418"/>
    <cellStyle name="Normal 31 4 3 3 2 2" xfId="15477"/>
    <cellStyle name="Normal 31 4 3 3 2 2 2" xfId="32324"/>
    <cellStyle name="Normal 31 4 3 3 2 3" xfId="24757"/>
    <cellStyle name="Normal 31 4 3 3 3" xfId="11694"/>
    <cellStyle name="Normal 31 4 3 3 3 2" xfId="28543"/>
    <cellStyle name="Normal 31 4 3 3 4" xfId="20976"/>
    <cellStyle name="Normal 31 4 3 4" xfId="5534"/>
    <cellStyle name="Normal 31 4 3 4 2" xfId="13593"/>
    <cellStyle name="Normal 31 4 3 4 2 2" xfId="30440"/>
    <cellStyle name="Normal 31 4 3 4 3" xfId="22873"/>
    <cellStyle name="Normal 31 4 3 5" xfId="9719"/>
    <cellStyle name="Normal 31 4 3 5 2" xfId="26659"/>
    <cellStyle name="Normal 31 4 3 6" xfId="17685"/>
    <cellStyle name="Normal 31 4 3 7" xfId="19091"/>
    <cellStyle name="Normal 31 4 4" xfId="2132"/>
    <cellStyle name="Normal 31 4 4 2" xfId="4096"/>
    <cellStyle name="Normal 31 4 4 2 2" xfId="7879"/>
    <cellStyle name="Normal 31 4 4 2 2 2" xfId="15938"/>
    <cellStyle name="Normal 31 4 4 2 2 2 2" xfId="32785"/>
    <cellStyle name="Normal 31 4 4 2 2 3" xfId="25218"/>
    <cellStyle name="Normal 31 4 4 2 3" xfId="12155"/>
    <cellStyle name="Normal 31 4 4 2 3 2" xfId="29004"/>
    <cellStyle name="Normal 31 4 4 2 4" xfId="21437"/>
    <cellStyle name="Normal 31 4 4 3" xfId="5995"/>
    <cellStyle name="Normal 31 4 4 3 2" xfId="14054"/>
    <cellStyle name="Normal 31 4 4 3 2 2" xfId="30901"/>
    <cellStyle name="Normal 31 4 4 3 3" xfId="23334"/>
    <cellStyle name="Normal 31 4 4 4" xfId="10220"/>
    <cellStyle name="Normal 31 4 4 4 2" xfId="27120"/>
    <cellStyle name="Normal 31 4 4 5" xfId="17687"/>
    <cellStyle name="Normal 31 4 4 6" xfId="19552"/>
    <cellStyle name="Normal 31 4 5" xfId="3184"/>
    <cellStyle name="Normal 31 4 5 2" xfId="6967"/>
    <cellStyle name="Normal 31 4 5 2 2" xfId="15026"/>
    <cellStyle name="Normal 31 4 5 2 2 2" xfId="31873"/>
    <cellStyle name="Normal 31 4 5 2 3" xfId="24306"/>
    <cellStyle name="Normal 31 4 5 3" xfId="11243"/>
    <cellStyle name="Normal 31 4 5 3 2" xfId="28092"/>
    <cellStyle name="Normal 31 4 5 4" xfId="20525"/>
    <cellStyle name="Normal 31 4 6" xfId="5083"/>
    <cellStyle name="Normal 31 4 6 2" xfId="13142"/>
    <cellStyle name="Normal 31 4 6 2 2" xfId="29989"/>
    <cellStyle name="Normal 31 4 6 3" xfId="22422"/>
    <cellStyle name="Normal 31 4 7" xfId="9227"/>
    <cellStyle name="Normal 31 4 7 2" xfId="26208"/>
    <cellStyle name="Normal 31 4 8" xfId="17680"/>
    <cellStyle name="Normal 31 4 9" xfId="18640"/>
    <cellStyle name="Normal 31 5" xfId="1216"/>
    <cellStyle name="Normal 31 5 2" xfId="1712"/>
    <cellStyle name="Normal 31 5 2 2" xfId="2711"/>
    <cellStyle name="Normal 31 5 2 2 2" xfId="4673"/>
    <cellStyle name="Normal 31 5 2 2 2 2" xfId="8456"/>
    <cellStyle name="Normal 31 5 2 2 2 2 2" xfId="16515"/>
    <cellStyle name="Normal 31 5 2 2 2 2 2 2" xfId="33362"/>
    <cellStyle name="Normal 31 5 2 2 2 2 3" xfId="25795"/>
    <cellStyle name="Normal 31 5 2 2 2 3" xfId="12732"/>
    <cellStyle name="Normal 31 5 2 2 2 3 2" xfId="29581"/>
    <cellStyle name="Normal 31 5 2 2 2 4" xfId="22014"/>
    <cellStyle name="Normal 31 5 2 2 3" xfId="6572"/>
    <cellStyle name="Normal 31 5 2 2 3 2" xfId="14631"/>
    <cellStyle name="Normal 31 5 2 2 3 2 2" xfId="31478"/>
    <cellStyle name="Normal 31 5 2 2 3 3" xfId="23911"/>
    <cellStyle name="Normal 31 5 2 2 4" xfId="10798"/>
    <cellStyle name="Normal 31 5 2 2 4 2" xfId="27697"/>
    <cellStyle name="Normal 31 5 2 2 5" xfId="17690"/>
    <cellStyle name="Normal 31 5 2 2 6" xfId="20129"/>
    <cellStyle name="Normal 31 5 2 3" xfId="3761"/>
    <cellStyle name="Normal 31 5 2 3 2" xfId="7544"/>
    <cellStyle name="Normal 31 5 2 3 2 2" xfId="15603"/>
    <cellStyle name="Normal 31 5 2 3 2 2 2" xfId="32450"/>
    <cellStyle name="Normal 31 5 2 3 2 3" xfId="24883"/>
    <cellStyle name="Normal 31 5 2 3 3" xfId="11820"/>
    <cellStyle name="Normal 31 5 2 3 3 2" xfId="28669"/>
    <cellStyle name="Normal 31 5 2 3 4" xfId="21102"/>
    <cellStyle name="Normal 31 5 2 4" xfId="5660"/>
    <cellStyle name="Normal 31 5 2 4 2" xfId="13719"/>
    <cellStyle name="Normal 31 5 2 4 2 2" xfId="30566"/>
    <cellStyle name="Normal 31 5 2 4 3" xfId="22999"/>
    <cellStyle name="Normal 31 5 2 5" xfId="9845"/>
    <cellStyle name="Normal 31 5 2 5 2" xfId="26785"/>
    <cellStyle name="Normal 31 5 2 6" xfId="17689"/>
    <cellStyle name="Normal 31 5 2 7" xfId="19217"/>
    <cellStyle name="Normal 31 5 3" xfId="2258"/>
    <cellStyle name="Normal 31 5 3 2" xfId="4222"/>
    <cellStyle name="Normal 31 5 3 2 2" xfId="8005"/>
    <cellStyle name="Normal 31 5 3 2 2 2" xfId="16064"/>
    <cellStyle name="Normal 31 5 3 2 2 2 2" xfId="32911"/>
    <cellStyle name="Normal 31 5 3 2 2 3" xfId="25344"/>
    <cellStyle name="Normal 31 5 3 2 3" xfId="12281"/>
    <cellStyle name="Normal 31 5 3 2 3 2" xfId="29130"/>
    <cellStyle name="Normal 31 5 3 2 4" xfId="21563"/>
    <cellStyle name="Normal 31 5 3 3" xfId="6121"/>
    <cellStyle name="Normal 31 5 3 3 2" xfId="14180"/>
    <cellStyle name="Normal 31 5 3 3 2 2" xfId="31027"/>
    <cellStyle name="Normal 31 5 3 3 3" xfId="23460"/>
    <cellStyle name="Normal 31 5 3 4" xfId="10346"/>
    <cellStyle name="Normal 31 5 3 4 2" xfId="27246"/>
    <cellStyle name="Normal 31 5 3 5" xfId="17691"/>
    <cellStyle name="Normal 31 5 3 6" xfId="19678"/>
    <cellStyle name="Normal 31 5 4" xfId="3310"/>
    <cellStyle name="Normal 31 5 4 2" xfId="7093"/>
    <cellStyle name="Normal 31 5 4 2 2" xfId="15152"/>
    <cellStyle name="Normal 31 5 4 2 2 2" xfId="31999"/>
    <cellStyle name="Normal 31 5 4 2 3" xfId="24432"/>
    <cellStyle name="Normal 31 5 4 3" xfId="11369"/>
    <cellStyle name="Normal 31 5 4 3 2" xfId="28218"/>
    <cellStyle name="Normal 31 5 4 4" xfId="20651"/>
    <cellStyle name="Normal 31 5 5" xfId="5209"/>
    <cellStyle name="Normal 31 5 5 2" xfId="13268"/>
    <cellStyle name="Normal 31 5 5 2 2" xfId="30115"/>
    <cellStyle name="Normal 31 5 5 3" xfId="22548"/>
    <cellStyle name="Normal 31 5 6" xfId="9370"/>
    <cellStyle name="Normal 31 5 6 2" xfId="26334"/>
    <cellStyle name="Normal 31 5 7" xfId="17688"/>
    <cellStyle name="Normal 31 5 8" xfId="18766"/>
    <cellStyle name="Normal 31 6" xfId="1494"/>
    <cellStyle name="Normal 31 6 2" xfId="2493"/>
    <cellStyle name="Normal 31 6 2 2" xfId="4455"/>
    <cellStyle name="Normal 31 6 2 2 2" xfId="8238"/>
    <cellStyle name="Normal 31 6 2 2 2 2" xfId="16297"/>
    <cellStyle name="Normal 31 6 2 2 2 2 2" xfId="33144"/>
    <cellStyle name="Normal 31 6 2 2 2 3" xfId="25577"/>
    <cellStyle name="Normal 31 6 2 2 3" xfId="12514"/>
    <cellStyle name="Normal 31 6 2 2 3 2" xfId="29363"/>
    <cellStyle name="Normal 31 6 2 2 4" xfId="21796"/>
    <cellStyle name="Normal 31 6 2 3" xfId="6354"/>
    <cellStyle name="Normal 31 6 2 3 2" xfId="14413"/>
    <cellStyle name="Normal 31 6 2 3 2 2" xfId="31260"/>
    <cellStyle name="Normal 31 6 2 3 3" xfId="23693"/>
    <cellStyle name="Normal 31 6 2 4" xfId="10580"/>
    <cellStyle name="Normal 31 6 2 4 2" xfId="27479"/>
    <cellStyle name="Normal 31 6 2 5" xfId="17693"/>
    <cellStyle name="Normal 31 6 2 6" xfId="19911"/>
    <cellStyle name="Normal 31 6 3" xfId="3543"/>
    <cellStyle name="Normal 31 6 3 2" xfId="7326"/>
    <cellStyle name="Normal 31 6 3 2 2" xfId="15385"/>
    <cellStyle name="Normal 31 6 3 2 2 2" xfId="32232"/>
    <cellStyle name="Normal 31 6 3 2 3" xfId="24665"/>
    <cellStyle name="Normal 31 6 3 3" xfId="11602"/>
    <cellStyle name="Normal 31 6 3 3 2" xfId="28451"/>
    <cellStyle name="Normal 31 6 3 4" xfId="20884"/>
    <cellStyle name="Normal 31 6 4" xfId="5442"/>
    <cellStyle name="Normal 31 6 4 2" xfId="13501"/>
    <cellStyle name="Normal 31 6 4 2 2" xfId="30348"/>
    <cellStyle name="Normal 31 6 4 3" xfId="22781"/>
    <cellStyle name="Normal 31 6 5" xfId="9627"/>
    <cellStyle name="Normal 31 6 5 2" xfId="26567"/>
    <cellStyle name="Normal 31 6 6" xfId="17692"/>
    <cellStyle name="Normal 31 6 7" xfId="18999"/>
    <cellStyle name="Normal 31 7" xfId="2019"/>
    <cellStyle name="Normal 31 7 2" xfId="4004"/>
    <cellStyle name="Normal 31 7 2 2" xfId="7787"/>
    <cellStyle name="Normal 31 7 2 2 2" xfId="15846"/>
    <cellStyle name="Normal 31 7 2 2 2 2" xfId="32693"/>
    <cellStyle name="Normal 31 7 2 2 3" xfId="25126"/>
    <cellStyle name="Normal 31 7 2 3" xfId="12063"/>
    <cellStyle name="Normal 31 7 2 3 2" xfId="28912"/>
    <cellStyle name="Normal 31 7 2 4" xfId="21345"/>
    <cellStyle name="Normal 31 7 3" xfId="5903"/>
    <cellStyle name="Normal 31 7 3 2" xfId="13962"/>
    <cellStyle name="Normal 31 7 3 2 2" xfId="30809"/>
    <cellStyle name="Normal 31 7 3 3" xfId="23242"/>
    <cellStyle name="Normal 31 7 4" xfId="10118"/>
    <cellStyle name="Normal 31 7 4 2" xfId="27028"/>
    <cellStyle name="Normal 31 7 5" xfId="17694"/>
    <cellStyle name="Normal 31 7 6" xfId="19460"/>
    <cellStyle name="Normal 31 8" xfId="3062"/>
    <cellStyle name="Normal 31 8 2" xfId="6875"/>
    <cellStyle name="Normal 31 8 2 2" xfId="14934"/>
    <cellStyle name="Normal 31 8 2 2 2" xfId="31781"/>
    <cellStyle name="Normal 31 8 2 3" xfId="24214"/>
    <cellStyle name="Normal 31 8 3" xfId="11125"/>
    <cellStyle name="Normal 31 8 3 2" xfId="28000"/>
    <cellStyle name="Normal 31 8 4" xfId="20433"/>
    <cellStyle name="Normal 31 9" xfId="4991"/>
    <cellStyle name="Normal 31 9 2" xfId="13050"/>
    <cellStyle name="Normal 31 9 2 2" xfId="29897"/>
    <cellStyle name="Normal 31 9 3" xfId="22330"/>
    <cellStyle name="Normal 310" xfId="33719"/>
    <cellStyle name="Normal 311" xfId="33720"/>
    <cellStyle name="Normal 312" xfId="33721"/>
    <cellStyle name="Normal 313" xfId="33722"/>
    <cellStyle name="Normal 314" xfId="33723"/>
    <cellStyle name="Normal 315" xfId="33724"/>
    <cellStyle name="Normal 316" xfId="33725"/>
    <cellStyle name="Normal 317" xfId="33726"/>
    <cellStyle name="Normal 318" xfId="33727"/>
    <cellStyle name="Normal 319" xfId="33728"/>
    <cellStyle name="Normal 32" xfId="632"/>
    <cellStyle name="Normal 32 10" xfId="17695"/>
    <cellStyle name="Normal 32 11" xfId="18548"/>
    <cellStyle name="Normal 32 12" xfId="34109"/>
    <cellStyle name="Normal 32 2" xfId="953"/>
    <cellStyle name="Normal 32 2 2" xfId="3133"/>
    <cellStyle name="Normal 32 2 3" xfId="17696"/>
    <cellStyle name="Normal 32 2 4" xfId="34110"/>
    <cellStyle name="Normal 32 3" xfId="1048"/>
    <cellStyle name="Normal 32 3 2" xfId="1309"/>
    <cellStyle name="Normal 32 3 2 2" xfId="1805"/>
    <cellStyle name="Normal 32 3 2 2 2" xfId="2804"/>
    <cellStyle name="Normal 32 3 2 2 2 2" xfId="4766"/>
    <cellStyle name="Normal 32 3 2 2 2 2 2" xfId="8549"/>
    <cellStyle name="Normal 32 3 2 2 2 2 2 2" xfId="16608"/>
    <cellStyle name="Normal 32 3 2 2 2 2 2 2 2" xfId="33455"/>
    <cellStyle name="Normal 32 3 2 2 2 2 2 3" xfId="25888"/>
    <cellStyle name="Normal 32 3 2 2 2 2 3" xfId="12825"/>
    <cellStyle name="Normal 32 3 2 2 2 2 3 2" xfId="29674"/>
    <cellStyle name="Normal 32 3 2 2 2 2 4" xfId="22107"/>
    <cellStyle name="Normal 32 3 2 2 2 3" xfId="6665"/>
    <cellStyle name="Normal 32 3 2 2 2 3 2" xfId="14724"/>
    <cellStyle name="Normal 32 3 2 2 2 3 2 2" xfId="31571"/>
    <cellStyle name="Normal 32 3 2 2 2 3 3" xfId="24004"/>
    <cellStyle name="Normal 32 3 2 2 2 4" xfId="10891"/>
    <cellStyle name="Normal 32 3 2 2 2 4 2" xfId="27790"/>
    <cellStyle name="Normal 32 3 2 2 2 5" xfId="17700"/>
    <cellStyle name="Normal 32 3 2 2 2 6" xfId="20222"/>
    <cellStyle name="Normal 32 3 2 2 3" xfId="3854"/>
    <cellStyle name="Normal 32 3 2 2 3 2" xfId="7637"/>
    <cellStyle name="Normal 32 3 2 2 3 2 2" xfId="15696"/>
    <cellStyle name="Normal 32 3 2 2 3 2 2 2" xfId="32543"/>
    <cellStyle name="Normal 32 3 2 2 3 2 3" xfId="24976"/>
    <cellStyle name="Normal 32 3 2 2 3 3" xfId="11913"/>
    <cellStyle name="Normal 32 3 2 2 3 3 2" xfId="28762"/>
    <cellStyle name="Normal 32 3 2 2 3 4" xfId="21195"/>
    <cellStyle name="Normal 32 3 2 2 4" xfId="5753"/>
    <cellStyle name="Normal 32 3 2 2 4 2" xfId="13812"/>
    <cellStyle name="Normal 32 3 2 2 4 2 2" xfId="30659"/>
    <cellStyle name="Normal 32 3 2 2 4 3" xfId="23092"/>
    <cellStyle name="Normal 32 3 2 2 5" xfId="9938"/>
    <cellStyle name="Normal 32 3 2 2 5 2" xfId="26878"/>
    <cellStyle name="Normal 32 3 2 2 6" xfId="17699"/>
    <cellStyle name="Normal 32 3 2 2 7" xfId="19310"/>
    <cellStyle name="Normal 32 3 2 3" xfId="2351"/>
    <cellStyle name="Normal 32 3 2 3 2" xfId="4315"/>
    <cellStyle name="Normal 32 3 2 3 2 2" xfId="8098"/>
    <cellStyle name="Normal 32 3 2 3 2 2 2" xfId="16157"/>
    <cellStyle name="Normal 32 3 2 3 2 2 2 2" xfId="33004"/>
    <cellStyle name="Normal 32 3 2 3 2 2 3" xfId="25437"/>
    <cellStyle name="Normal 32 3 2 3 2 3" xfId="12374"/>
    <cellStyle name="Normal 32 3 2 3 2 3 2" xfId="29223"/>
    <cellStyle name="Normal 32 3 2 3 2 4" xfId="21656"/>
    <cellStyle name="Normal 32 3 2 3 3" xfId="6214"/>
    <cellStyle name="Normal 32 3 2 3 3 2" xfId="14273"/>
    <cellStyle name="Normal 32 3 2 3 3 2 2" xfId="31120"/>
    <cellStyle name="Normal 32 3 2 3 3 3" xfId="23553"/>
    <cellStyle name="Normal 32 3 2 3 4" xfId="10439"/>
    <cellStyle name="Normal 32 3 2 3 4 2" xfId="27339"/>
    <cellStyle name="Normal 32 3 2 3 5" xfId="17701"/>
    <cellStyle name="Normal 32 3 2 3 6" xfId="19771"/>
    <cellStyle name="Normal 32 3 2 4" xfId="3403"/>
    <cellStyle name="Normal 32 3 2 4 2" xfId="7186"/>
    <cellStyle name="Normal 32 3 2 4 2 2" xfId="15245"/>
    <cellStyle name="Normal 32 3 2 4 2 2 2" xfId="32092"/>
    <cellStyle name="Normal 32 3 2 4 2 3" xfId="24525"/>
    <cellStyle name="Normal 32 3 2 4 3" xfId="11462"/>
    <cellStyle name="Normal 32 3 2 4 3 2" xfId="28311"/>
    <cellStyle name="Normal 32 3 2 4 4" xfId="20744"/>
    <cellStyle name="Normal 32 3 2 5" xfId="5302"/>
    <cellStyle name="Normal 32 3 2 5 2" xfId="13361"/>
    <cellStyle name="Normal 32 3 2 5 2 2" xfId="30208"/>
    <cellStyle name="Normal 32 3 2 5 3" xfId="22641"/>
    <cellStyle name="Normal 32 3 2 6" xfId="9463"/>
    <cellStyle name="Normal 32 3 2 6 2" xfId="26427"/>
    <cellStyle name="Normal 32 3 2 7" xfId="17698"/>
    <cellStyle name="Normal 32 3 2 8" xfId="18859"/>
    <cellStyle name="Normal 32 3 3" xfId="1587"/>
    <cellStyle name="Normal 32 3 3 2" xfId="2586"/>
    <cellStyle name="Normal 32 3 3 2 2" xfId="4548"/>
    <cellStyle name="Normal 32 3 3 2 2 2" xfId="8331"/>
    <cellStyle name="Normal 32 3 3 2 2 2 2" xfId="16390"/>
    <cellStyle name="Normal 32 3 3 2 2 2 2 2" xfId="33237"/>
    <cellStyle name="Normal 32 3 3 2 2 2 3" xfId="25670"/>
    <cellStyle name="Normal 32 3 3 2 2 3" xfId="12607"/>
    <cellStyle name="Normal 32 3 3 2 2 3 2" xfId="29456"/>
    <cellStyle name="Normal 32 3 3 2 2 4" xfId="21889"/>
    <cellStyle name="Normal 32 3 3 2 3" xfId="6447"/>
    <cellStyle name="Normal 32 3 3 2 3 2" xfId="14506"/>
    <cellStyle name="Normal 32 3 3 2 3 2 2" xfId="31353"/>
    <cellStyle name="Normal 32 3 3 2 3 3" xfId="23786"/>
    <cellStyle name="Normal 32 3 3 2 4" xfId="10673"/>
    <cellStyle name="Normal 32 3 3 2 4 2" xfId="27572"/>
    <cellStyle name="Normal 32 3 3 2 5" xfId="17703"/>
    <cellStyle name="Normal 32 3 3 2 6" xfId="20004"/>
    <cellStyle name="Normal 32 3 3 3" xfId="3636"/>
    <cellStyle name="Normal 32 3 3 3 2" xfId="7419"/>
    <cellStyle name="Normal 32 3 3 3 2 2" xfId="15478"/>
    <cellStyle name="Normal 32 3 3 3 2 2 2" xfId="32325"/>
    <cellStyle name="Normal 32 3 3 3 2 3" xfId="24758"/>
    <cellStyle name="Normal 32 3 3 3 3" xfId="11695"/>
    <cellStyle name="Normal 32 3 3 3 3 2" xfId="28544"/>
    <cellStyle name="Normal 32 3 3 3 4" xfId="20977"/>
    <cellStyle name="Normal 32 3 3 4" xfId="5535"/>
    <cellStyle name="Normal 32 3 3 4 2" xfId="13594"/>
    <cellStyle name="Normal 32 3 3 4 2 2" xfId="30441"/>
    <cellStyle name="Normal 32 3 3 4 3" xfId="22874"/>
    <cellStyle name="Normal 32 3 3 5" xfId="9720"/>
    <cellStyle name="Normal 32 3 3 5 2" xfId="26660"/>
    <cellStyle name="Normal 32 3 3 6" xfId="17702"/>
    <cellStyle name="Normal 32 3 3 7" xfId="19092"/>
    <cellStyle name="Normal 32 3 4" xfId="2133"/>
    <cellStyle name="Normal 32 3 4 2" xfId="4097"/>
    <cellStyle name="Normal 32 3 4 2 2" xfId="7880"/>
    <cellStyle name="Normal 32 3 4 2 2 2" xfId="15939"/>
    <cellStyle name="Normal 32 3 4 2 2 2 2" xfId="32786"/>
    <cellStyle name="Normal 32 3 4 2 2 3" xfId="25219"/>
    <cellStyle name="Normal 32 3 4 2 3" xfId="12156"/>
    <cellStyle name="Normal 32 3 4 2 3 2" xfId="29005"/>
    <cellStyle name="Normal 32 3 4 2 4" xfId="21438"/>
    <cellStyle name="Normal 32 3 4 3" xfId="5996"/>
    <cellStyle name="Normal 32 3 4 3 2" xfId="14055"/>
    <cellStyle name="Normal 32 3 4 3 2 2" xfId="30902"/>
    <cellStyle name="Normal 32 3 4 3 3" xfId="23335"/>
    <cellStyle name="Normal 32 3 4 4" xfId="10221"/>
    <cellStyle name="Normal 32 3 4 4 2" xfId="27121"/>
    <cellStyle name="Normal 32 3 4 5" xfId="17704"/>
    <cellStyle name="Normal 32 3 4 6" xfId="19553"/>
    <cellStyle name="Normal 32 3 5" xfId="3185"/>
    <cellStyle name="Normal 32 3 5 2" xfId="6968"/>
    <cellStyle name="Normal 32 3 5 2 2" xfId="15027"/>
    <cellStyle name="Normal 32 3 5 2 2 2" xfId="31874"/>
    <cellStyle name="Normal 32 3 5 2 3" xfId="24307"/>
    <cellStyle name="Normal 32 3 5 3" xfId="11244"/>
    <cellStyle name="Normal 32 3 5 3 2" xfId="28093"/>
    <cellStyle name="Normal 32 3 5 4" xfId="20526"/>
    <cellStyle name="Normal 32 3 6" xfId="5084"/>
    <cellStyle name="Normal 32 3 6 2" xfId="13143"/>
    <cellStyle name="Normal 32 3 6 2 2" xfId="29990"/>
    <cellStyle name="Normal 32 3 6 3" xfId="22423"/>
    <cellStyle name="Normal 32 3 7" xfId="9228"/>
    <cellStyle name="Normal 32 3 7 2" xfId="26209"/>
    <cellStyle name="Normal 32 3 8" xfId="17697"/>
    <cellStyle name="Normal 32 3 9" xfId="18641"/>
    <cellStyle name="Normal 32 4" xfId="1217"/>
    <cellStyle name="Normal 32 4 2" xfId="1713"/>
    <cellStyle name="Normal 32 4 2 2" xfId="2712"/>
    <cellStyle name="Normal 32 4 2 2 2" xfId="4674"/>
    <cellStyle name="Normal 32 4 2 2 2 2" xfId="8457"/>
    <cellStyle name="Normal 32 4 2 2 2 2 2" xfId="16516"/>
    <cellStyle name="Normal 32 4 2 2 2 2 2 2" xfId="33363"/>
    <cellStyle name="Normal 32 4 2 2 2 2 3" xfId="25796"/>
    <cellStyle name="Normal 32 4 2 2 2 3" xfId="12733"/>
    <cellStyle name="Normal 32 4 2 2 2 3 2" xfId="29582"/>
    <cellStyle name="Normal 32 4 2 2 2 4" xfId="22015"/>
    <cellStyle name="Normal 32 4 2 2 3" xfId="6573"/>
    <cellStyle name="Normal 32 4 2 2 3 2" xfId="14632"/>
    <cellStyle name="Normal 32 4 2 2 3 2 2" xfId="31479"/>
    <cellStyle name="Normal 32 4 2 2 3 3" xfId="23912"/>
    <cellStyle name="Normal 32 4 2 2 4" xfId="10799"/>
    <cellStyle name="Normal 32 4 2 2 4 2" xfId="27698"/>
    <cellStyle name="Normal 32 4 2 2 5" xfId="17707"/>
    <cellStyle name="Normal 32 4 2 2 6" xfId="20130"/>
    <cellStyle name="Normal 32 4 2 3" xfId="3762"/>
    <cellStyle name="Normal 32 4 2 3 2" xfId="7545"/>
    <cellStyle name="Normal 32 4 2 3 2 2" xfId="15604"/>
    <cellStyle name="Normal 32 4 2 3 2 2 2" xfId="32451"/>
    <cellStyle name="Normal 32 4 2 3 2 3" xfId="24884"/>
    <cellStyle name="Normal 32 4 2 3 3" xfId="11821"/>
    <cellStyle name="Normal 32 4 2 3 3 2" xfId="28670"/>
    <cellStyle name="Normal 32 4 2 3 4" xfId="21103"/>
    <cellStyle name="Normal 32 4 2 4" xfId="5661"/>
    <cellStyle name="Normal 32 4 2 4 2" xfId="13720"/>
    <cellStyle name="Normal 32 4 2 4 2 2" xfId="30567"/>
    <cellStyle name="Normal 32 4 2 4 3" xfId="23000"/>
    <cellStyle name="Normal 32 4 2 5" xfId="9846"/>
    <cellStyle name="Normal 32 4 2 5 2" xfId="26786"/>
    <cellStyle name="Normal 32 4 2 6" xfId="17706"/>
    <cellStyle name="Normal 32 4 2 7" xfId="19218"/>
    <cellStyle name="Normal 32 4 3" xfId="2259"/>
    <cellStyle name="Normal 32 4 3 2" xfId="4223"/>
    <cellStyle name="Normal 32 4 3 2 2" xfId="8006"/>
    <cellStyle name="Normal 32 4 3 2 2 2" xfId="16065"/>
    <cellStyle name="Normal 32 4 3 2 2 2 2" xfId="32912"/>
    <cellStyle name="Normal 32 4 3 2 2 3" xfId="25345"/>
    <cellStyle name="Normal 32 4 3 2 3" xfId="12282"/>
    <cellStyle name="Normal 32 4 3 2 3 2" xfId="29131"/>
    <cellStyle name="Normal 32 4 3 2 4" xfId="21564"/>
    <cellStyle name="Normal 32 4 3 3" xfId="6122"/>
    <cellStyle name="Normal 32 4 3 3 2" xfId="14181"/>
    <cellStyle name="Normal 32 4 3 3 2 2" xfId="31028"/>
    <cellStyle name="Normal 32 4 3 3 3" xfId="23461"/>
    <cellStyle name="Normal 32 4 3 4" xfId="10347"/>
    <cellStyle name="Normal 32 4 3 4 2" xfId="27247"/>
    <cellStyle name="Normal 32 4 3 5" xfId="17708"/>
    <cellStyle name="Normal 32 4 3 6" xfId="19679"/>
    <cellStyle name="Normal 32 4 4" xfId="3311"/>
    <cellStyle name="Normal 32 4 4 2" xfId="7094"/>
    <cellStyle name="Normal 32 4 4 2 2" xfId="15153"/>
    <cellStyle name="Normal 32 4 4 2 2 2" xfId="32000"/>
    <cellStyle name="Normal 32 4 4 2 3" xfId="24433"/>
    <cellStyle name="Normal 32 4 4 3" xfId="11370"/>
    <cellStyle name="Normal 32 4 4 3 2" xfId="28219"/>
    <cellStyle name="Normal 32 4 4 4" xfId="20652"/>
    <cellStyle name="Normal 32 4 5" xfId="5210"/>
    <cellStyle name="Normal 32 4 5 2" xfId="13269"/>
    <cellStyle name="Normal 32 4 5 2 2" xfId="30116"/>
    <cellStyle name="Normal 32 4 5 3" xfId="22549"/>
    <cellStyle name="Normal 32 4 6" xfId="9371"/>
    <cellStyle name="Normal 32 4 6 2" xfId="26335"/>
    <cellStyle name="Normal 32 4 7" xfId="17705"/>
    <cellStyle name="Normal 32 4 8" xfId="18767"/>
    <cellStyle name="Normal 32 5" xfId="1495"/>
    <cellStyle name="Normal 32 5 2" xfId="2494"/>
    <cellStyle name="Normal 32 5 2 2" xfId="4456"/>
    <cellStyle name="Normal 32 5 2 2 2" xfId="8239"/>
    <cellStyle name="Normal 32 5 2 2 2 2" xfId="16298"/>
    <cellStyle name="Normal 32 5 2 2 2 2 2" xfId="33145"/>
    <cellStyle name="Normal 32 5 2 2 2 3" xfId="25578"/>
    <cellStyle name="Normal 32 5 2 2 3" xfId="12515"/>
    <cellStyle name="Normal 32 5 2 2 3 2" xfId="29364"/>
    <cellStyle name="Normal 32 5 2 2 4" xfId="21797"/>
    <cellStyle name="Normal 32 5 2 3" xfId="6355"/>
    <cellStyle name="Normal 32 5 2 3 2" xfId="14414"/>
    <cellStyle name="Normal 32 5 2 3 2 2" xfId="31261"/>
    <cellStyle name="Normal 32 5 2 3 3" xfId="23694"/>
    <cellStyle name="Normal 32 5 2 4" xfId="10581"/>
    <cellStyle name="Normal 32 5 2 4 2" xfId="27480"/>
    <cellStyle name="Normal 32 5 2 5" xfId="17710"/>
    <cellStyle name="Normal 32 5 2 6" xfId="19912"/>
    <cellStyle name="Normal 32 5 3" xfId="3544"/>
    <cellStyle name="Normal 32 5 3 2" xfId="7327"/>
    <cellStyle name="Normal 32 5 3 2 2" xfId="15386"/>
    <cellStyle name="Normal 32 5 3 2 2 2" xfId="32233"/>
    <cellStyle name="Normal 32 5 3 2 3" xfId="24666"/>
    <cellStyle name="Normal 32 5 3 3" xfId="11603"/>
    <cellStyle name="Normal 32 5 3 3 2" xfId="28452"/>
    <cellStyle name="Normal 32 5 3 4" xfId="20885"/>
    <cellStyle name="Normal 32 5 4" xfId="5443"/>
    <cellStyle name="Normal 32 5 4 2" xfId="13502"/>
    <cellStyle name="Normal 32 5 4 2 2" xfId="30349"/>
    <cellStyle name="Normal 32 5 4 3" xfId="22782"/>
    <cellStyle name="Normal 32 5 5" xfId="9628"/>
    <cellStyle name="Normal 32 5 5 2" xfId="26568"/>
    <cellStyle name="Normal 32 5 6" xfId="17709"/>
    <cellStyle name="Normal 32 5 7" xfId="19000"/>
    <cellStyle name="Normal 32 6" xfId="2020"/>
    <cellStyle name="Normal 32 6 2" xfId="4005"/>
    <cellStyle name="Normal 32 6 2 2" xfId="7788"/>
    <cellStyle name="Normal 32 6 2 2 2" xfId="15847"/>
    <cellStyle name="Normal 32 6 2 2 2 2" xfId="32694"/>
    <cellStyle name="Normal 32 6 2 2 3" xfId="25127"/>
    <cellStyle name="Normal 32 6 2 3" xfId="12064"/>
    <cellStyle name="Normal 32 6 2 3 2" xfId="28913"/>
    <cellStyle name="Normal 32 6 2 4" xfId="21346"/>
    <cellStyle name="Normal 32 6 3" xfId="5904"/>
    <cellStyle name="Normal 32 6 3 2" xfId="13963"/>
    <cellStyle name="Normal 32 6 3 2 2" xfId="30810"/>
    <cellStyle name="Normal 32 6 3 3" xfId="23243"/>
    <cellStyle name="Normal 32 6 4" xfId="10119"/>
    <cellStyle name="Normal 32 6 4 2" xfId="27029"/>
    <cellStyle name="Normal 32 6 5" xfId="17711"/>
    <cellStyle name="Normal 32 6 6" xfId="19461"/>
    <cellStyle name="Normal 32 7" xfId="3063"/>
    <cellStyle name="Normal 32 7 2" xfId="6876"/>
    <cellStyle name="Normal 32 7 2 2" xfId="14935"/>
    <cellStyle name="Normal 32 7 2 2 2" xfId="31782"/>
    <cellStyle name="Normal 32 7 2 3" xfId="24215"/>
    <cellStyle name="Normal 32 7 3" xfId="11126"/>
    <cellStyle name="Normal 32 7 3 2" xfId="28001"/>
    <cellStyle name="Normal 32 7 4" xfId="20434"/>
    <cellStyle name="Normal 32 8" xfId="4992"/>
    <cellStyle name="Normal 32 8 2" xfId="13051"/>
    <cellStyle name="Normal 32 8 2 2" xfId="29898"/>
    <cellStyle name="Normal 32 8 3" xfId="22331"/>
    <cellStyle name="Normal 32 9" xfId="8975"/>
    <cellStyle name="Normal 32 9 2" xfId="26117"/>
    <cellStyle name="Normal 320" xfId="33729"/>
    <cellStyle name="Normal 321" xfId="33730"/>
    <cellStyle name="Normal 322" xfId="33731"/>
    <cellStyle name="Normal 323" xfId="33912"/>
    <cellStyle name="Normal 324" xfId="33913"/>
    <cellStyle name="Normal 325" xfId="33914"/>
    <cellStyle name="Normal 326" xfId="33909"/>
    <cellStyle name="Normal 327" xfId="33915"/>
    <cellStyle name="Normal 328" xfId="33916"/>
    <cellStyle name="Normal 329" xfId="33917"/>
    <cellStyle name="Normal 33" xfId="633"/>
    <cellStyle name="Normal 33 10" xfId="17712"/>
    <cellStyle name="Normal 33 11" xfId="18549"/>
    <cellStyle name="Normal 33 12" xfId="34111"/>
    <cellStyle name="Normal 33 2" xfId="954"/>
    <cellStyle name="Normal 33 2 2" xfId="3134"/>
    <cellStyle name="Normal 33 2 3" xfId="17713"/>
    <cellStyle name="Normal 33 2 4" xfId="34112"/>
    <cellStyle name="Normal 33 3" xfId="1049"/>
    <cellStyle name="Normal 33 3 2" xfId="1310"/>
    <cellStyle name="Normal 33 3 2 2" xfId="1806"/>
    <cellStyle name="Normal 33 3 2 2 2" xfId="2805"/>
    <cellStyle name="Normal 33 3 2 2 2 2" xfId="4767"/>
    <cellStyle name="Normal 33 3 2 2 2 2 2" xfId="8550"/>
    <cellStyle name="Normal 33 3 2 2 2 2 2 2" xfId="16609"/>
    <cellStyle name="Normal 33 3 2 2 2 2 2 2 2" xfId="33456"/>
    <cellStyle name="Normal 33 3 2 2 2 2 2 3" xfId="25889"/>
    <cellStyle name="Normal 33 3 2 2 2 2 3" xfId="12826"/>
    <cellStyle name="Normal 33 3 2 2 2 2 3 2" xfId="29675"/>
    <cellStyle name="Normal 33 3 2 2 2 2 4" xfId="22108"/>
    <cellStyle name="Normal 33 3 2 2 2 3" xfId="6666"/>
    <cellStyle name="Normal 33 3 2 2 2 3 2" xfId="14725"/>
    <cellStyle name="Normal 33 3 2 2 2 3 2 2" xfId="31572"/>
    <cellStyle name="Normal 33 3 2 2 2 3 3" xfId="24005"/>
    <cellStyle name="Normal 33 3 2 2 2 4" xfId="10892"/>
    <cellStyle name="Normal 33 3 2 2 2 4 2" xfId="27791"/>
    <cellStyle name="Normal 33 3 2 2 2 5" xfId="17717"/>
    <cellStyle name="Normal 33 3 2 2 2 6" xfId="20223"/>
    <cellStyle name="Normal 33 3 2 2 3" xfId="3855"/>
    <cellStyle name="Normal 33 3 2 2 3 2" xfId="7638"/>
    <cellStyle name="Normal 33 3 2 2 3 2 2" xfId="15697"/>
    <cellStyle name="Normal 33 3 2 2 3 2 2 2" xfId="32544"/>
    <cellStyle name="Normal 33 3 2 2 3 2 3" xfId="24977"/>
    <cellStyle name="Normal 33 3 2 2 3 3" xfId="11914"/>
    <cellStyle name="Normal 33 3 2 2 3 3 2" xfId="28763"/>
    <cellStyle name="Normal 33 3 2 2 3 4" xfId="21196"/>
    <cellStyle name="Normal 33 3 2 2 4" xfId="5754"/>
    <cellStyle name="Normal 33 3 2 2 4 2" xfId="13813"/>
    <cellStyle name="Normal 33 3 2 2 4 2 2" xfId="30660"/>
    <cellStyle name="Normal 33 3 2 2 4 3" xfId="23093"/>
    <cellStyle name="Normal 33 3 2 2 5" xfId="9939"/>
    <cellStyle name="Normal 33 3 2 2 5 2" xfId="26879"/>
    <cellStyle name="Normal 33 3 2 2 6" xfId="17716"/>
    <cellStyle name="Normal 33 3 2 2 7" xfId="19311"/>
    <cellStyle name="Normal 33 3 2 3" xfId="2352"/>
    <cellStyle name="Normal 33 3 2 3 2" xfId="4316"/>
    <cellStyle name="Normal 33 3 2 3 2 2" xfId="8099"/>
    <cellStyle name="Normal 33 3 2 3 2 2 2" xfId="16158"/>
    <cellStyle name="Normal 33 3 2 3 2 2 2 2" xfId="33005"/>
    <cellStyle name="Normal 33 3 2 3 2 2 3" xfId="25438"/>
    <cellStyle name="Normal 33 3 2 3 2 3" xfId="12375"/>
    <cellStyle name="Normal 33 3 2 3 2 3 2" xfId="29224"/>
    <cellStyle name="Normal 33 3 2 3 2 4" xfId="21657"/>
    <cellStyle name="Normal 33 3 2 3 3" xfId="6215"/>
    <cellStyle name="Normal 33 3 2 3 3 2" xfId="14274"/>
    <cellStyle name="Normal 33 3 2 3 3 2 2" xfId="31121"/>
    <cellStyle name="Normal 33 3 2 3 3 3" xfId="23554"/>
    <cellStyle name="Normal 33 3 2 3 4" xfId="10440"/>
    <cellStyle name="Normal 33 3 2 3 4 2" xfId="27340"/>
    <cellStyle name="Normal 33 3 2 3 5" xfId="17718"/>
    <cellStyle name="Normal 33 3 2 3 6" xfId="19772"/>
    <cellStyle name="Normal 33 3 2 4" xfId="3404"/>
    <cellStyle name="Normal 33 3 2 4 2" xfId="7187"/>
    <cellStyle name="Normal 33 3 2 4 2 2" xfId="15246"/>
    <cellStyle name="Normal 33 3 2 4 2 2 2" xfId="32093"/>
    <cellStyle name="Normal 33 3 2 4 2 3" xfId="24526"/>
    <cellStyle name="Normal 33 3 2 4 3" xfId="11463"/>
    <cellStyle name="Normal 33 3 2 4 3 2" xfId="28312"/>
    <cellStyle name="Normal 33 3 2 4 4" xfId="20745"/>
    <cellStyle name="Normal 33 3 2 5" xfId="5303"/>
    <cellStyle name="Normal 33 3 2 5 2" xfId="13362"/>
    <cellStyle name="Normal 33 3 2 5 2 2" xfId="30209"/>
    <cellStyle name="Normal 33 3 2 5 3" xfId="22642"/>
    <cellStyle name="Normal 33 3 2 6" xfId="9464"/>
    <cellStyle name="Normal 33 3 2 6 2" xfId="26428"/>
    <cellStyle name="Normal 33 3 2 7" xfId="17715"/>
    <cellStyle name="Normal 33 3 2 8" xfId="18860"/>
    <cellStyle name="Normal 33 3 3" xfId="1588"/>
    <cellStyle name="Normal 33 3 3 2" xfId="2587"/>
    <cellStyle name="Normal 33 3 3 2 2" xfId="4549"/>
    <cellStyle name="Normal 33 3 3 2 2 2" xfId="8332"/>
    <cellStyle name="Normal 33 3 3 2 2 2 2" xfId="16391"/>
    <cellStyle name="Normal 33 3 3 2 2 2 2 2" xfId="33238"/>
    <cellStyle name="Normal 33 3 3 2 2 2 3" xfId="25671"/>
    <cellStyle name="Normal 33 3 3 2 2 3" xfId="12608"/>
    <cellStyle name="Normal 33 3 3 2 2 3 2" xfId="29457"/>
    <cellStyle name="Normal 33 3 3 2 2 4" xfId="21890"/>
    <cellStyle name="Normal 33 3 3 2 3" xfId="6448"/>
    <cellStyle name="Normal 33 3 3 2 3 2" xfId="14507"/>
    <cellStyle name="Normal 33 3 3 2 3 2 2" xfId="31354"/>
    <cellStyle name="Normal 33 3 3 2 3 3" xfId="23787"/>
    <cellStyle name="Normal 33 3 3 2 4" xfId="10674"/>
    <cellStyle name="Normal 33 3 3 2 4 2" xfId="27573"/>
    <cellStyle name="Normal 33 3 3 2 5" xfId="17720"/>
    <cellStyle name="Normal 33 3 3 2 6" xfId="20005"/>
    <cellStyle name="Normal 33 3 3 3" xfId="3637"/>
    <cellStyle name="Normal 33 3 3 3 2" xfId="7420"/>
    <cellStyle name="Normal 33 3 3 3 2 2" xfId="15479"/>
    <cellStyle name="Normal 33 3 3 3 2 2 2" xfId="32326"/>
    <cellStyle name="Normal 33 3 3 3 2 3" xfId="24759"/>
    <cellStyle name="Normal 33 3 3 3 3" xfId="11696"/>
    <cellStyle name="Normal 33 3 3 3 3 2" xfId="28545"/>
    <cellStyle name="Normal 33 3 3 3 4" xfId="20978"/>
    <cellStyle name="Normal 33 3 3 4" xfId="5536"/>
    <cellStyle name="Normal 33 3 3 4 2" xfId="13595"/>
    <cellStyle name="Normal 33 3 3 4 2 2" xfId="30442"/>
    <cellStyle name="Normal 33 3 3 4 3" xfId="22875"/>
    <cellStyle name="Normal 33 3 3 5" xfId="9721"/>
    <cellStyle name="Normal 33 3 3 5 2" xfId="26661"/>
    <cellStyle name="Normal 33 3 3 6" xfId="17719"/>
    <cellStyle name="Normal 33 3 3 7" xfId="19093"/>
    <cellStyle name="Normal 33 3 4" xfId="2134"/>
    <cellStyle name="Normal 33 3 4 2" xfId="4098"/>
    <cellStyle name="Normal 33 3 4 2 2" xfId="7881"/>
    <cellStyle name="Normal 33 3 4 2 2 2" xfId="15940"/>
    <cellStyle name="Normal 33 3 4 2 2 2 2" xfId="32787"/>
    <cellStyle name="Normal 33 3 4 2 2 3" xfId="25220"/>
    <cellStyle name="Normal 33 3 4 2 3" xfId="12157"/>
    <cellStyle name="Normal 33 3 4 2 3 2" xfId="29006"/>
    <cellStyle name="Normal 33 3 4 2 4" xfId="21439"/>
    <cellStyle name="Normal 33 3 4 3" xfId="5997"/>
    <cellStyle name="Normal 33 3 4 3 2" xfId="14056"/>
    <cellStyle name="Normal 33 3 4 3 2 2" xfId="30903"/>
    <cellStyle name="Normal 33 3 4 3 3" xfId="23336"/>
    <cellStyle name="Normal 33 3 4 4" xfId="10222"/>
    <cellStyle name="Normal 33 3 4 4 2" xfId="27122"/>
    <cellStyle name="Normal 33 3 4 5" xfId="17721"/>
    <cellStyle name="Normal 33 3 4 6" xfId="19554"/>
    <cellStyle name="Normal 33 3 5" xfId="3186"/>
    <cellStyle name="Normal 33 3 5 2" xfId="6969"/>
    <cellStyle name="Normal 33 3 5 2 2" xfId="15028"/>
    <cellStyle name="Normal 33 3 5 2 2 2" xfId="31875"/>
    <cellStyle name="Normal 33 3 5 2 3" xfId="24308"/>
    <cellStyle name="Normal 33 3 5 3" xfId="11245"/>
    <cellStyle name="Normal 33 3 5 3 2" xfId="28094"/>
    <cellStyle name="Normal 33 3 5 4" xfId="20527"/>
    <cellStyle name="Normal 33 3 6" xfId="5085"/>
    <cellStyle name="Normal 33 3 6 2" xfId="13144"/>
    <cellStyle name="Normal 33 3 6 2 2" xfId="29991"/>
    <cellStyle name="Normal 33 3 6 3" xfId="22424"/>
    <cellStyle name="Normal 33 3 7" xfId="9229"/>
    <cellStyle name="Normal 33 3 7 2" xfId="26210"/>
    <cellStyle name="Normal 33 3 8" xfId="17714"/>
    <cellStyle name="Normal 33 3 9" xfId="18642"/>
    <cellStyle name="Normal 33 4" xfId="1218"/>
    <cellStyle name="Normal 33 4 2" xfId="1714"/>
    <cellStyle name="Normal 33 4 2 2" xfId="2713"/>
    <cellStyle name="Normal 33 4 2 2 2" xfId="4675"/>
    <cellStyle name="Normal 33 4 2 2 2 2" xfId="8458"/>
    <cellStyle name="Normal 33 4 2 2 2 2 2" xfId="16517"/>
    <cellStyle name="Normal 33 4 2 2 2 2 2 2" xfId="33364"/>
    <cellStyle name="Normal 33 4 2 2 2 2 3" xfId="25797"/>
    <cellStyle name="Normal 33 4 2 2 2 3" xfId="12734"/>
    <cellStyle name="Normal 33 4 2 2 2 3 2" xfId="29583"/>
    <cellStyle name="Normal 33 4 2 2 2 4" xfId="22016"/>
    <cellStyle name="Normal 33 4 2 2 3" xfId="6574"/>
    <cellStyle name="Normal 33 4 2 2 3 2" xfId="14633"/>
    <cellStyle name="Normal 33 4 2 2 3 2 2" xfId="31480"/>
    <cellStyle name="Normal 33 4 2 2 3 3" xfId="23913"/>
    <cellStyle name="Normal 33 4 2 2 4" xfId="10800"/>
    <cellStyle name="Normal 33 4 2 2 4 2" xfId="27699"/>
    <cellStyle name="Normal 33 4 2 2 5" xfId="17724"/>
    <cellStyle name="Normal 33 4 2 2 6" xfId="20131"/>
    <cellStyle name="Normal 33 4 2 3" xfId="3763"/>
    <cellStyle name="Normal 33 4 2 3 2" xfId="7546"/>
    <cellStyle name="Normal 33 4 2 3 2 2" xfId="15605"/>
    <cellStyle name="Normal 33 4 2 3 2 2 2" xfId="32452"/>
    <cellStyle name="Normal 33 4 2 3 2 3" xfId="24885"/>
    <cellStyle name="Normal 33 4 2 3 3" xfId="11822"/>
    <cellStyle name="Normal 33 4 2 3 3 2" xfId="28671"/>
    <cellStyle name="Normal 33 4 2 3 4" xfId="21104"/>
    <cellStyle name="Normal 33 4 2 4" xfId="5662"/>
    <cellStyle name="Normal 33 4 2 4 2" xfId="13721"/>
    <cellStyle name="Normal 33 4 2 4 2 2" xfId="30568"/>
    <cellStyle name="Normal 33 4 2 4 3" xfId="23001"/>
    <cellStyle name="Normal 33 4 2 5" xfId="9847"/>
    <cellStyle name="Normal 33 4 2 5 2" xfId="26787"/>
    <cellStyle name="Normal 33 4 2 6" xfId="17723"/>
    <cellStyle name="Normal 33 4 2 7" xfId="19219"/>
    <cellStyle name="Normal 33 4 3" xfId="2260"/>
    <cellStyle name="Normal 33 4 3 2" xfId="4224"/>
    <cellStyle name="Normal 33 4 3 2 2" xfId="8007"/>
    <cellStyle name="Normal 33 4 3 2 2 2" xfId="16066"/>
    <cellStyle name="Normal 33 4 3 2 2 2 2" xfId="32913"/>
    <cellStyle name="Normal 33 4 3 2 2 3" xfId="25346"/>
    <cellStyle name="Normal 33 4 3 2 3" xfId="12283"/>
    <cellStyle name="Normal 33 4 3 2 3 2" xfId="29132"/>
    <cellStyle name="Normal 33 4 3 2 4" xfId="21565"/>
    <cellStyle name="Normal 33 4 3 3" xfId="6123"/>
    <cellStyle name="Normal 33 4 3 3 2" xfId="14182"/>
    <cellStyle name="Normal 33 4 3 3 2 2" xfId="31029"/>
    <cellStyle name="Normal 33 4 3 3 3" xfId="23462"/>
    <cellStyle name="Normal 33 4 3 4" xfId="10348"/>
    <cellStyle name="Normal 33 4 3 4 2" xfId="27248"/>
    <cellStyle name="Normal 33 4 3 5" xfId="17725"/>
    <cellStyle name="Normal 33 4 3 6" xfId="19680"/>
    <cellStyle name="Normal 33 4 4" xfId="3312"/>
    <cellStyle name="Normal 33 4 4 2" xfId="7095"/>
    <cellStyle name="Normal 33 4 4 2 2" xfId="15154"/>
    <cellStyle name="Normal 33 4 4 2 2 2" xfId="32001"/>
    <cellStyle name="Normal 33 4 4 2 3" xfId="24434"/>
    <cellStyle name="Normal 33 4 4 3" xfId="11371"/>
    <cellStyle name="Normal 33 4 4 3 2" xfId="28220"/>
    <cellStyle name="Normal 33 4 4 4" xfId="20653"/>
    <cellStyle name="Normal 33 4 5" xfId="5211"/>
    <cellStyle name="Normal 33 4 5 2" xfId="13270"/>
    <cellStyle name="Normal 33 4 5 2 2" xfId="30117"/>
    <cellStyle name="Normal 33 4 5 3" xfId="22550"/>
    <cellStyle name="Normal 33 4 6" xfId="9372"/>
    <cellStyle name="Normal 33 4 6 2" xfId="26336"/>
    <cellStyle name="Normal 33 4 7" xfId="17722"/>
    <cellStyle name="Normal 33 4 8" xfId="18768"/>
    <cellStyle name="Normal 33 5" xfId="1496"/>
    <cellStyle name="Normal 33 5 2" xfId="2495"/>
    <cellStyle name="Normal 33 5 2 2" xfId="4457"/>
    <cellStyle name="Normal 33 5 2 2 2" xfId="8240"/>
    <cellStyle name="Normal 33 5 2 2 2 2" xfId="16299"/>
    <cellStyle name="Normal 33 5 2 2 2 2 2" xfId="33146"/>
    <cellStyle name="Normal 33 5 2 2 2 3" xfId="25579"/>
    <cellStyle name="Normal 33 5 2 2 3" xfId="12516"/>
    <cellStyle name="Normal 33 5 2 2 3 2" xfId="29365"/>
    <cellStyle name="Normal 33 5 2 2 4" xfId="21798"/>
    <cellStyle name="Normal 33 5 2 3" xfId="6356"/>
    <cellStyle name="Normal 33 5 2 3 2" xfId="14415"/>
    <cellStyle name="Normal 33 5 2 3 2 2" xfId="31262"/>
    <cellStyle name="Normal 33 5 2 3 3" xfId="23695"/>
    <cellStyle name="Normal 33 5 2 4" xfId="10582"/>
    <cellStyle name="Normal 33 5 2 4 2" xfId="27481"/>
    <cellStyle name="Normal 33 5 2 5" xfId="17727"/>
    <cellStyle name="Normal 33 5 2 6" xfId="19913"/>
    <cellStyle name="Normal 33 5 3" xfId="3545"/>
    <cellStyle name="Normal 33 5 3 2" xfId="7328"/>
    <cellStyle name="Normal 33 5 3 2 2" xfId="15387"/>
    <cellStyle name="Normal 33 5 3 2 2 2" xfId="32234"/>
    <cellStyle name="Normal 33 5 3 2 3" xfId="24667"/>
    <cellStyle name="Normal 33 5 3 3" xfId="11604"/>
    <cellStyle name="Normal 33 5 3 3 2" xfId="28453"/>
    <cellStyle name="Normal 33 5 3 4" xfId="20886"/>
    <cellStyle name="Normal 33 5 4" xfId="5444"/>
    <cellStyle name="Normal 33 5 4 2" xfId="13503"/>
    <cellStyle name="Normal 33 5 4 2 2" xfId="30350"/>
    <cellStyle name="Normal 33 5 4 3" xfId="22783"/>
    <cellStyle name="Normal 33 5 5" xfId="9629"/>
    <cellStyle name="Normal 33 5 5 2" xfId="26569"/>
    <cellStyle name="Normal 33 5 6" xfId="17726"/>
    <cellStyle name="Normal 33 5 7" xfId="19001"/>
    <cellStyle name="Normal 33 6" xfId="2021"/>
    <cellStyle name="Normal 33 6 2" xfId="4006"/>
    <cellStyle name="Normal 33 6 2 2" xfId="7789"/>
    <cellStyle name="Normal 33 6 2 2 2" xfId="15848"/>
    <cellStyle name="Normal 33 6 2 2 2 2" xfId="32695"/>
    <cellStyle name="Normal 33 6 2 2 3" xfId="25128"/>
    <cellStyle name="Normal 33 6 2 3" xfId="12065"/>
    <cellStyle name="Normal 33 6 2 3 2" xfId="28914"/>
    <cellStyle name="Normal 33 6 2 4" xfId="21347"/>
    <cellStyle name="Normal 33 6 3" xfId="5905"/>
    <cellStyle name="Normal 33 6 3 2" xfId="13964"/>
    <cellStyle name="Normal 33 6 3 2 2" xfId="30811"/>
    <cellStyle name="Normal 33 6 3 3" xfId="23244"/>
    <cellStyle name="Normal 33 6 4" xfId="10120"/>
    <cellStyle name="Normal 33 6 4 2" xfId="27030"/>
    <cellStyle name="Normal 33 6 5" xfId="17728"/>
    <cellStyle name="Normal 33 6 6" xfId="19462"/>
    <cellStyle name="Normal 33 7" xfId="3064"/>
    <cellStyle name="Normal 33 7 2" xfId="6877"/>
    <cellStyle name="Normal 33 7 2 2" xfId="14936"/>
    <cellStyle name="Normal 33 7 2 2 2" xfId="31783"/>
    <cellStyle name="Normal 33 7 2 3" xfId="24216"/>
    <cellStyle name="Normal 33 7 3" xfId="11127"/>
    <cellStyle name="Normal 33 7 3 2" xfId="28002"/>
    <cellStyle name="Normal 33 7 4" xfId="20435"/>
    <cellStyle name="Normal 33 8" xfId="4993"/>
    <cellStyle name="Normal 33 8 2" xfId="13052"/>
    <cellStyle name="Normal 33 8 2 2" xfId="29899"/>
    <cellStyle name="Normal 33 8 3" xfId="22332"/>
    <cellStyle name="Normal 33 9" xfId="8976"/>
    <cellStyle name="Normal 33 9 2" xfId="26118"/>
    <cellStyle name="Normal 330" xfId="33918"/>
    <cellStyle name="Normal 331" xfId="33919"/>
    <cellStyle name="Normal 332" xfId="33920"/>
    <cellStyle name="Normal 333" xfId="33921"/>
    <cellStyle name="Normal 334" xfId="33922"/>
    <cellStyle name="Normal 335" xfId="33923"/>
    <cellStyle name="Normal 336" xfId="33924"/>
    <cellStyle name="Normal 337" xfId="33925"/>
    <cellStyle name="Normal 338" xfId="33926"/>
    <cellStyle name="Normal 339" xfId="33927"/>
    <cellStyle name="Normal 34" xfId="635"/>
    <cellStyle name="Normal 34 2" xfId="955"/>
    <cellStyle name="Normal 34 2 2" xfId="3135"/>
    <cellStyle name="Normal 34 2 3" xfId="17729"/>
    <cellStyle name="Normal 34 2 4" xfId="34113"/>
    <cellStyle name="Normal 340" xfId="33928"/>
    <cellStyle name="Normal 341" xfId="33929"/>
    <cellStyle name="Normal 342" xfId="33930"/>
    <cellStyle name="Normal 343" xfId="33931"/>
    <cellStyle name="Normal 344" xfId="33932"/>
    <cellStyle name="Normal 345" xfId="33933"/>
    <cellStyle name="Normal 346" xfId="263"/>
    <cellStyle name="Normal 346 2" xfId="33934"/>
    <cellStyle name="Normal 347" xfId="33935"/>
    <cellStyle name="Normal 348" xfId="33936"/>
    <cellStyle name="Normal 349" xfId="33937"/>
    <cellStyle name="Normal 35" xfId="634"/>
    <cellStyle name="Normal 35 10" xfId="17730"/>
    <cellStyle name="Normal 35 11" xfId="18550"/>
    <cellStyle name="Normal 35 12" xfId="34114"/>
    <cellStyle name="Normal 35 2" xfId="956"/>
    <cellStyle name="Normal 35 2 2" xfId="3136"/>
    <cellStyle name="Normal 35 2 3" xfId="17731"/>
    <cellStyle name="Normal 35 2 4" xfId="34115"/>
    <cellStyle name="Normal 35 3" xfId="1050"/>
    <cellStyle name="Normal 35 3 2" xfId="1311"/>
    <cellStyle name="Normal 35 3 2 2" xfId="1807"/>
    <cellStyle name="Normal 35 3 2 2 2" xfId="2806"/>
    <cellStyle name="Normal 35 3 2 2 2 2" xfId="4768"/>
    <cellStyle name="Normal 35 3 2 2 2 2 2" xfId="8551"/>
    <cellStyle name="Normal 35 3 2 2 2 2 2 2" xfId="16610"/>
    <cellStyle name="Normal 35 3 2 2 2 2 2 2 2" xfId="33457"/>
    <cellStyle name="Normal 35 3 2 2 2 2 2 3" xfId="25890"/>
    <cellStyle name="Normal 35 3 2 2 2 2 3" xfId="12827"/>
    <cellStyle name="Normal 35 3 2 2 2 2 3 2" xfId="29676"/>
    <cellStyle name="Normal 35 3 2 2 2 2 4" xfId="22109"/>
    <cellStyle name="Normal 35 3 2 2 2 3" xfId="6667"/>
    <cellStyle name="Normal 35 3 2 2 2 3 2" xfId="14726"/>
    <cellStyle name="Normal 35 3 2 2 2 3 2 2" xfId="31573"/>
    <cellStyle name="Normal 35 3 2 2 2 3 3" xfId="24006"/>
    <cellStyle name="Normal 35 3 2 2 2 4" xfId="10893"/>
    <cellStyle name="Normal 35 3 2 2 2 4 2" xfId="27792"/>
    <cellStyle name="Normal 35 3 2 2 2 5" xfId="17735"/>
    <cellStyle name="Normal 35 3 2 2 2 6" xfId="20224"/>
    <cellStyle name="Normal 35 3 2 2 3" xfId="3856"/>
    <cellStyle name="Normal 35 3 2 2 3 2" xfId="7639"/>
    <cellStyle name="Normal 35 3 2 2 3 2 2" xfId="15698"/>
    <cellStyle name="Normal 35 3 2 2 3 2 2 2" xfId="32545"/>
    <cellStyle name="Normal 35 3 2 2 3 2 3" xfId="24978"/>
    <cellStyle name="Normal 35 3 2 2 3 3" xfId="11915"/>
    <cellStyle name="Normal 35 3 2 2 3 3 2" xfId="28764"/>
    <cellStyle name="Normal 35 3 2 2 3 4" xfId="21197"/>
    <cellStyle name="Normal 35 3 2 2 4" xfId="5755"/>
    <cellStyle name="Normal 35 3 2 2 4 2" xfId="13814"/>
    <cellStyle name="Normal 35 3 2 2 4 2 2" xfId="30661"/>
    <cellStyle name="Normal 35 3 2 2 4 3" xfId="23094"/>
    <cellStyle name="Normal 35 3 2 2 5" xfId="9940"/>
    <cellStyle name="Normal 35 3 2 2 5 2" xfId="26880"/>
    <cellStyle name="Normal 35 3 2 2 6" xfId="17734"/>
    <cellStyle name="Normal 35 3 2 2 7" xfId="19312"/>
    <cellStyle name="Normal 35 3 2 3" xfId="2353"/>
    <cellStyle name="Normal 35 3 2 3 2" xfId="4317"/>
    <cellStyle name="Normal 35 3 2 3 2 2" xfId="8100"/>
    <cellStyle name="Normal 35 3 2 3 2 2 2" xfId="16159"/>
    <cellStyle name="Normal 35 3 2 3 2 2 2 2" xfId="33006"/>
    <cellStyle name="Normal 35 3 2 3 2 2 3" xfId="25439"/>
    <cellStyle name="Normal 35 3 2 3 2 3" xfId="12376"/>
    <cellStyle name="Normal 35 3 2 3 2 3 2" xfId="29225"/>
    <cellStyle name="Normal 35 3 2 3 2 4" xfId="21658"/>
    <cellStyle name="Normal 35 3 2 3 3" xfId="6216"/>
    <cellStyle name="Normal 35 3 2 3 3 2" xfId="14275"/>
    <cellStyle name="Normal 35 3 2 3 3 2 2" xfId="31122"/>
    <cellStyle name="Normal 35 3 2 3 3 3" xfId="23555"/>
    <cellStyle name="Normal 35 3 2 3 4" xfId="10441"/>
    <cellStyle name="Normal 35 3 2 3 4 2" xfId="27341"/>
    <cellStyle name="Normal 35 3 2 3 5" xfId="17736"/>
    <cellStyle name="Normal 35 3 2 3 6" xfId="19773"/>
    <cellStyle name="Normal 35 3 2 4" xfId="3405"/>
    <cellStyle name="Normal 35 3 2 4 2" xfId="7188"/>
    <cellStyle name="Normal 35 3 2 4 2 2" xfId="15247"/>
    <cellStyle name="Normal 35 3 2 4 2 2 2" xfId="32094"/>
    <cellStyle name="Normal 35 3 2 4 2 3" xfId="24527"/>
    <cellStyle name="Normal 35 3 2 4 3" xfId="11464"/>
    <cellStyle name="Normal 35 3 2 4 3 2" xfId="28313"/>
    <cellStyle name="Normal 35 3 2 4 4" xfId="20746"/>
    <cellStyle name="Normal 35 3 2 5" xfId="5304"/>
    <cellStyle name="Normal 35 3 2 5 2" xfId="13363"/>
    <cellStyle name="Normal 35 3 2 5 2 2" xfId="30210"/>
    <cellStyle name="Normal 35 3 2 5 3" xfId="22643"/>
    <cellStyle name="Normal 35 3 2 6" xfId="9465"/>
    <cellStyle name="Normal 35 3 2 6 2" xfId="26429"/>
    <cellStyle name="Normal 35 3 2 7" xfId="17733"/>
    <cellStyle name="Normal 35 3 2 8" xfId="18861"/>
    <cellStyle name="Normal 35 3 3" xfId="1589"/>
    <cellStyle name="Normal 35 3 3 2" xfId="2588"/>
    <cellStyle name="Normal 35 3 3 2 2" xfId="4550"/>
    <cellStyle name="Normal 35 3 3 2 2 2" xfId="8333"/>
    <cellStyle name="Normal 35 3 3 2 2 2 2" xfId="16392"/>
    <cellStyle name="Normal 35 3 3 2 2 2 2 2" xfId="33239"/>
    <cellStyle name="Normal 35 3 3 2 2 2 3" xfId="25672"/>
    <cellStyle name="Normal 35 3 3 2 2 3" xfId="12609"/>
    <cellStyle name="Normal 35 3 3 2 2 3 2" xfId="29458"/>
    <cellStyle name="Normal 35 3 3 2 2 4" xfId="21891"/>
    <cellStyle name="Normal 35 3 3 2 3" xfId="6449"/>
    <cellStyle name="Normal 35 3 3 2 3 2" xfId="14508"/>
    <cellStyle name="Normal 35 3 3 2 3 2 2" xfId="31355"/>
    <cellStyle name="Normal 35 3 3 2 3 3" xfId="23788"/>
    <cellStyle name="Normal 35 3 3 2 4" xfId="10675"/>
    <cellStyle name="Normal 35 3 3 2 4 2" xfId="27574"/>
    <cellStyle name="Normal 35 3 3 2 5" xfId="17738"/>
    <cellStyle name="Normal 35 3 3 2 6" xfId="20006"/>
    <cellStyle name="Normal 35 3 3 3" xfId="3638"/>
    <cellStyle name="Normal 35 3 3 3 2" xfId="7421"/>
    <cellStyle name="Normal 35 3 3 3 2 2" xfId="15480"/>
    <cellStyle name="Normal 35 3 3 3 2 2 2" xfId="32327"/>
    <cellStyle name="Normal 35 3 3 3 2 3" xfId="24760"/>
    <cellStyle name="Normal 35 3 3 3 3" xfId="11697"/>
    <cellStyle name="Normal 35 3 3 3 3 2" xfId="28546"/>
    <cellStyle name="Normal 35 3 3 3 4" xfId="20979"/>
    <cellStyle name="Normal 35 3 3 4" xfId="5537"/>
    <cellStyle name="Normal 35 3 3 4 2" xfId="13596"/>
    <cellStyle name="Normal 35 3 3 4 2 2" xfId="30443"/>
    <cellStyle name="Normal 35 3 3 4 3" xfId="22876"/>
    <cellStyle name="Normal 35 3 3 5" xfId="9722"/>
    <cellStyle name="Normal 35 3 3 5 2" xfId="26662"/>
    <cellStyle name="Normal 35 3 3 6" xfId="17737"/>
    <cellStyle name="Normal 35 3 3 7" xfId="19094"/>
    <cellStyle name="Normal 35 3 4" xfId="2135"/>
    <cellStyle name="Normal 35 3 4 2" xfId="4099"/>
    <cellStyle name="Normal 35 3 4 2 2" xfId="7882"/>
    <cellStyle name="Normal 35 3 4 2 2 2" xfId="15941"/>
    <cellStyle name="Normal 35 3 4 2 2 2 2" xfId="32788"/>
    <cellStyle name="Normal 35 3 4 2 2 3" xfId="25221"/>
    <cellStyle name="Normal 35 3 4 2 3" xfId="12158"/>
    <cellStyle name="Normal 35 3 4 2 3 2" xfId="29007"/>
    <cellStyle name="Normal 35 3 4 2 4" xfId="21440"/>
    <cellStyle name="Normal 35 3 4 3" xfId="5998"/>
    <cellStyle name="Normal 35 3 4 3 2" xfId="14057"/>
    <cellStyle name="Normal 35 3 4 3 2 2" xfId="30904"/>
    <cellStyle name="Normal 35 3 4 3 3" xfId="23337"/>
    <cellStyle name="Normal 35 3 4 4" xfId="10223"/>
    <cellStyle name="Normal 35 3 4 4 2" xfId="27123"/>
    <cellStyle name="Normal 35 3 4 5" xfId="17739"/>
    <cellStyle name="Normal 35 3 4 6" xfId="19555"/>
    <cellStyle name="Normal 35 3 5" xfId="3187"/>
    <cellStyle name="Normal 35 3 5 2" xfId="6970"/>
    <cellStyle name="Normal 35 3 5 2 2" xfId="15029"/>
    <cellStyle name="Normal 35 3 5 2 2 2" xfId="31876"/>
    <cellStyle name="Normal 35 3 5 2 3" xfId="24309"/>
    <cellStyle name="Normal 35 3 5 3" xfId="11246"/>
    <cellStyle name="Normal 35 3 5 3 2" xfId="28095"/>
    <cellStyle name="Normal 35 3 5 4" xfId="20528"/>
    <cellStyle name="Normal 35 3 6" xfId="5086"/>
    <cellStyle name="Normal 35 3 6 2" xfId="13145"/>
    <cellStyle name="Normal 35 3 6 2 2" xfId="29992"/>
    <cellStyle name="Normal 35 3 6 3" xfId="22425"/>
    <cellStyle name="Normal 35 3 7" xfId="9230"/>
    <cellStyle name="Normal 35 3 7 2" xfId="26211"/>
    <cellStyle name="Normal 35 3 8" xfId="17732"/>
    <cellStyle name="Normal 35 3 9" xfId="18643"/>
    <cellStyle name="Normal 35 4" xfId="1219"/>
    <cellStyle name="Normal 35 4 2" xfId="1715"/>
    <cellStyle name="Normal 35 4 2 2" xfId="2714"/>
    <cellStyle name="Normal 35 4 2 2 2" xfId="4676"/>
    <cellStyle name="Normal 35 4 2 2 2 2" xfId="8459"/>
    <cellStyle name="Normal 35 4 2 2 2 2 2" xfId="16518"/>
    <cellStyle name="Normal 35 4 2 2 2 2 2 2" xfId="33365"/>
    <cellStyle name="Normal 35 4 2 2 2 2 3" xfId="25798"/>
    <cellStyle name="Normal 35 4 2 2 2 3" xfId="12735"/>
    <cellStyle name="Normal 35 4 2 2 2 3 2" xfId="29584"/>
    <cellStyle name="Normal 35 4 2 2 2 4" xfId="22017"/>
    <cellStyle name="Normal 35 4 2 2 3" xfId="6575"/>
    <cellStyle name="Normal 35 4 2 2 3 2" xfId="14634"/>
    <cellStyle name="Normal 35 4 2 2 3 2 2" xfId="31481"/>
    <cellStyle name="Normal 35 4 2 2 3 3" xfId="23914"/>
    <cellStyle name="Normal 35 4 2 2 4" xfId="10801"/>
    <cellStyle name="Normal 35 4 2 2 4 2" xfId="27700"/>
    <cellStyle name="Normal 35 4 2 2 5" xfId="17742"/>
    <cellStyle name="Normal 35 4 2 2 6" xfId="20132"/>
    <cellStyle name="Normal 35 4 2 3" xfId="3764"/>
    <cellStyle name="Normal 35 4 2 3 2" xfId="7547"/>
    <cellStyle name="Normal 35 4 2 3 2 2" xfId="15606"/>
    <cellStyle name="Normal 35 4 2 3 2 2 2" xfId="32453"/>
    <cellStyle name="Normal 35 4 2 3 2 3" xfId="24886"/>
    <cellStyle name="Normal 35 4 2 3 3" xfId="11823"/>
    <cellStyle name="Normal 35 4 2 3 3 2" xfId="28672"/>
    <cellStyle name="Normal 35 4 2 3 4" xfId="21105"/>
    <cellStyle name="Normal 35 4 2 4" xfId="5663"/>
    <cellStyle name="Normal 35 4 2 4 2" xfId="13722"/>
    <cellStyle name="Normal 35 4 2 4 2 2" xfId="30569"/>
    <cellStyle name="Normal 35 4 2 4 3" xfId="23002"/>
    <cellStyle name="Normal 35 4 2 5" xfId="9848"/>
    <cellStyle name="Normal 35 4 2 5 2" xfId="26788"/>
    <cellStyle name="Normal 35 4 2 6" xfId="17741"/>
    <cellStyle name="Normal 35 4 2 7" xfId="19220"/>
    <cellStyle name="Normal 35 4 3" xfId="2261"/>
    <cellStyle name="Normal 35 4 3 2" xfId="4225"/>
    <cellStyle name="Normal 35 4 3 2 2" xfId="8008"/>
    <cellStyle name="Normal 35 4 3 2 2 2" xfId="16067"/>
    <cellStyle name="Normal 35 4 3 2 2 2 2" xfId="32914"/>
    <cellStyle name="Normal 35 4 3 2 2 3" xfId="25347"/>
    <cellStyle name="Normal 35 4 3 2 3" xfId="12284"/>
    <cellStyle name="Normal 35 4 3 2 3 2" xfId="29133"/>
    <cellStyle name="Normal 35 4 3 2 4" xfId="21566"/>
    <cellStyle name="Normal 35 4 3 3" xfId="6124"/>
    <cellStyle name="Normal 35 4 3 3 2" xfId="14183"/>
    <cellStyle name="Normal 35 4 3 3 2 2" xfId="31030"/>
    <cellStyle name="Normal 35 4 3 3 3" xfId="23463"/>
    <cellStyle name="Normal 35 4 3 4" xfId="10349"/>
    <cellStyle name="Normal 35 4 3 4 2" xfId="27249"/>
    <cellStyle name="Normal 35 4 3 5" xfId="17743"/>
    <cellStyle name="Normal 35 4 3 6" xfId="19681"/>
    <cellStyle name="Normal 35 4 4" xfId="3313"/>
    <cellStyle name="Normal 35 4 4 2" xfId="7096"/>
    <cellStyle name="Normal 35 4 4 2 2" xfId="15155"/>
    <cellStyle name="Normal 35 4 4 2 2 2" xfId="32002"/>
    <cellStyle name="Normal 35 4 4 2 3" xfId="24435"/>
    <cellStyle name="Normal 35 4 4 3" xfId="11372"/>
    <cellStyle name="Normal 35 4 4 3 2" xfId="28221"/>
    <cellStyle name="Normal 35 4 4 4" xfId="20654"/>
    <cellStyle name="Normal 35 4 5" xfId="5212"/>
    <cellStyle name="Normal 35 4 5 2" xfId="13271"/>
    <cellStyle name="Normal 35 4 5 2 2" xfId="30118"/>
    <cellStyle name="Normal 35 4 5 3" xfId="22551"/>
    <cellStyle name="Normal 35 4 6" xfId="9373"/>
    <cellStyle name="Normal 35 4 6 2" xfId="26337"/>
    <cellStyle name="Normal 35 4 7" xfId="17740"/>
    <cellStyle name="Normal 35 4 8" xfId="18769"/>
    <cellStyle name="Normal 35 5" xfId="1497"/>
    <cellStyle name="Normal 35 5 2" xfId="2496"/>
    <cellStyle name="Normal 35 5 2 2" xfId="4458"/>
    <cellStyle name="Normal 35 5 2 2 2" xfId="8241"/>
    <cellStyle name="Normal 35 5 2 2 2 2" xfId="16300"/>
    <cellStyle name="Normal 35 5 2 2 2 2 2" xfId="33147"/>
    <cellStyle name="Normal 35 5 2 2 2 3" xfId="25580"/>
    <cellStyle name="Normal 35 5 2 2 3" xfId="12517"/>
    <cellStyle name="Normal 35 5 2 2 3 2" xfId="29366"/>
    <cellStyle name="Normal 35 5 2 2 4" xfId="21799"/>
    <cellStyle name="Normal 35 5 2 3" xfId="6357"/>
    <cellStyle name="Normal 35 5 2 3 2" xfId="14416"/>
    <cellStyle name="Normal 35 5 2 3 2 2" xfId="31263"/>
    <cellStyle name="Normal 35 5 2 3 3" xfId="23696"/>
    <cellStyle name="Normal 35 5 2 4" xfId="10583"/>
    <cellStyle name="Normal 35 5 2 4 2" xfId="27482"/>
    <cellStyle name="Normal 35 5 2 5" xfId="17745"/>
    <cellStyle name="Normal 35 5 2 6" xfId="19914"/>
    <cellStyle name="Normal 35 5 3" xfId="3546"/>
    <cellStyle name="Normal 35 5 3 2" xfId="7329"/>
    <cellStyle name="Normal 35 5 3 2 2" xfId="15388"/>
    <cellStyle name="Normal 35 5 3 2 2 2" xfId="32235"/>
    <cellStyle name="Normal 35 5 3 2 3" xfId="24668"/>
    <cellStyle name="Normal 35 5 3 3" xfId="11605"/>
    <cellStyle name="Normal 35 5 3 3 2" xfId="28454"/>
    <cellStyle name="Normal 35 5 3 4" xfId="20887"/>
    <cellStyle name="Normal 35 5 4" xfId="5445"/>
    <cellStyle name="Normal 35 5 4 2" xfId="13504"/>
    <cellStyle name="Normal 35 5 4 2 2" xfId="30351"/>
    <cellStyle name="Normal 35 5 4 3" xfId="22784"/>
    <cellStyle name="Normal 35 5 5" xfId="9630"/>
    <cellStyle name="Normal 35 5 5 2" xfId="26570"/>
    <cellStyle name="Normal 35 5 6" xfId="17744"/>
    <cellStyle name="Normal 35 5 7" xfId="19002"/>
    <cellStyle name="Normal 35 6" xfId="2022"/>
    <cellStyle name="Normal 35 6 2" xfId="4007"/>
    <cellStyle name="Normal 35 6 2 2" xfId="7790"/>
    <cellStyle name="Normal 35 6 2 2 2" xfId="15849"/>
    <cellStyle name="Normal 35 6 2 2 2 2" xfId="32696"/>
    <cellStyle name="Normal 35 6 2 2 3" xfId="25129"/>
    <cellStyle name="Normal 35 6 2 3" xfId="12066"/>
    <cellStyle name="Normal 35 6 2 3 2" xfId="28915"/>
    <cellStyle name="Normal 35 6 2 4" xfId="21348"/>
    <cellStyle name="Normal 35 6 3" xfId="5906"/>
    <cellStyle name="Normal 35 6 3 2" xfId="13965"/>
    <cellStyle name="Normal 35 6 3 2 2" xfId="30812"/>
    <cellStyle name="Normal 35 6 3 3" xfId="23245"/>
    <cellStyle name="Normal 35 6 4" xfId="10121"/>
    <cellStyle name="Normal 35 6 4 2" xfId="27031"/>
    <cellStyle name="Normal 35 6 5" xfId="17746"/>
    <cellStyle name="Normal 35 6 6" xfId="19463"/>
    <cellStyle name="Normal 35 7" xfId="3065"/>
    <cellStyle name="Normal 35 7 2" xfId="6878"/>
    <cellStyle name="Normal 35 7 2 2" xfId="14937"/>
    <cellStyle name="Normal 35 7 2 2 2" xfId="31784"/>
    <cellStyle name="Normal 35 7 2 3" xfId="24217"/>
    <cellStyle name="Normal 35 7 3" xfId="11128"/>
    <cellStyle name="Normal 35 7 3 2" xfId="28003"/>
    <cellStyle name="Normal 35 7 4" xfId="20436"/>
    <cellStyle name="Normal 35 8" xfId="4994"/>
    <cellStyle name="Normal 35 8 2" xfId="13053"/>
    <cellStyle name="Normal 35 8 2 2" xfId="29900"/>
    <cellStyle name="Normal 35 8 3" xfId="22333"/>
    <cellStyle name="Normal 35 9" xfId="8977"/>
    <cellStyle name="Normal 35 9 2" xfId="26119"/>
    <cellStyle name="Normal 350" xfId="33938"/>
    <cellStyle name="Normal 351" xfId="33939"/>
    <cellStyle name="Normal 352" xfId="33940"/>
    <cellStyle name="Normal 353" xfId="33941"/>
    <cellStyle name="Normal 354" xfId="33942"/>
    <cellStyle name="Normal 355" xfId="33943"/>
    <cellStyle name="Normal 356" xfId="33944"/>
    <cellStyle name="Normal 357" xfId="33945"/>
    <cellStyle name="Normal 358" xfId="33946"/>
    <cellStyle name="Normal 359" xfId="33947"/>
    <cellStyle name="Normal 36" xfId="710"/>
    <cellStyle name="Normal 36 2" xfId="957"/>
    <cellStyle name="Normal 36 2 2" xfId="3137"/>
    <cellStyle name="Normal 36 2 3" xfId="17747"/>
    <cellStyle name="Normal 36 2 4" xfId="34116"/>
    <cellStyle name="Normal 360" xfId="33949"/>
    <cellStyle name="Normal 361" xfId="33950"/>
    <cellStyle name="Normal 362" xfId="33951"/>
    <cellStyle name="Normal 363" xfId="33952"/>
    <cellStyle name="Normal 364" xfId="33953"/>
    <cellStyle name="Normal 365" xfId="33954"/>
    <cellStyle name="Normal 366" xfId="33955"/>
    <cellStyle name="Normal 367" xfId="33956"/>
    <cellStyle name="Normal 368" xfId="33957"/>
    <cellStyle name="Normal 369" xfId="33958"/>
    <cellStyle name="Normal 37" xfId="754"/>
    <cellStyle name="Normal 37 10" xfId="17748"/>
    <cellStyle name="Normal 37 11" xfId="18584"/>
    <cellStyle name="Normal 37 12" xfId="34117"/>
    <cellStyle name="Normal 37 2" xfId="958"/>
    <cellStyle name="Normal 37 2 2" xfId="3138"/>
    <cellStyle name="Normal 37 2 3" xfId="17749"/>
    <cellStyle name="Normal 37 2 4" xfId="34118"/>
    <cellStyle name="Normal 37 3" xfId="1084"/>
    <cellStyle name="Normal 37 3 2" xfId="1345"/>
    <cellStyle name="Normal 37 3 2 2" xfId="1841"/>
    <cellStyle name="Normal 37 3 2 2 2" xfId="2840"/>
    <cellStyle name="Normal 37 3 2 2 2 2" xfId="4802"/>
    <cellStyle name="Normal 37 3 2 2 2 2 2" xfId="8585"/>
    <cellStyle name="Normal 37 3 2 2 2 2 2 2" xfId="16644"/>
    <cellStyle name="Normal 37 3 2 2 2 2 2 2 2" xfId="33491"/>
    <cellStyle name="Normal 37 3 2 2 2 2 2 3" xfId="25924"/>
    <cellStyle name="Normal 37 3 2 2 2 2 3" xfId="12861"/>
    <cellStyle name="Normal 37 3 2 2 2 2 3 2" xfId="29710"/>
    <cellStyle name="Normal 37 3 2 2 2 2 4" xfId="22143"/>
    <cellStyle name="Normal 37 3 2 2 2 3" xfId="6701"/>
    <cellStyle name="Normal 37 3 2 2 2 3 2" xfId="14760"/>
    <cellStyle name="Normal 37 3 2 2 2 3 2 2" xfId="31607"/>
    <cellStyle name="Normal 37 3 2 2 2 3 3" xfId="24040"/>
    <cellStyle name="Normal 37 3 2 2 2 4" xfId="10927"/>
    <cellStyle name="Normal 37 3 2 2 2 4 2" xfId="27826"/>
    <cellStyle name="Normal 37 3 2 2 2 5" xfId="17753"/>
    <cellStyle name="Normal 37 3 2 2 2 6" xfId="20258"/>
    <cellStyle name="Normal 37 3 2 2 3" xfId="3890"/>
    <cellStyle name="Normal 37 3 2 2 3 2" xfId="7673"/>
    <cellStyle name="Normal 37 3 2 2 3 2 2" xfId="15732"/>
    <cellStyle name="Normal 37 3 2 2 3 2 2 2" xfId="32579"/>
    <cellStyle name="Normal 37 3 2 2 3 2 3" xfId="25012"/>
    <cellStyle name="Normal 37 3 2 2 3 3" xfId="11949"/>
    <cellStyle name="Normal 37 3 2 2 3 3 2" xfId="28798"/>
    <cellStyle name="Normal 37 3 2 2 3 4" xfId="21231"/>
    <cellStyle name="Normal 37 3 2 2 4" xfId="5789"/>
    <cellStyle name="Normal 37 3 2 2 4 2" xfId="13848"/>
    <cellStyle name="Normal 37 3 2 2 4 2 2" xfId="30695"/>
    <cellStyle name="Normal 37 3 2 2 4 3" xfId="23128"/>
    <cellStyle name="Normal 37 3 2 2 5" xfId="9974"/>
    <cellStyle name="Normal 37 3 2 2 5 2" xfId="26914"/>
    <cellStyle name="Normal 37 3 2 2 6" xfId="17752"/>
    <cellStyle name="Normal 37 3 2 2 7" xfId="19346"/>
    <cellStyle name="Normal 37 3 2 3" xfId="2387"/>
    <cellStyle name="Normal 37 3 2 3 2" xfId="4351"/>
    <cellStyle name="Normal 37 3 2 3 2 2" xfId="8134"/>
    <cellStyle name="Normal 37 3 2 3 2 2 2" xfId="16193"/>
    <cellStyle name="Normal 37 3 2 3 2 2 2 2" xfId="33040"/>
    <cellStyle name="Normal 37 3 2 3 2 2 3" xfId="25473"/>
    <cellStyle name="Normal 37 3 2 3 2 3" xfId="12410"/>
    <cellStyle name="Normal 37 3 2 3 2 3 2" xfId="29259"/>
    <cellStyle name="Normal 37 3 2 3 2 4" xfId="21692"/>
    <cellStyle name="Normal 37 3 2 3 3" xfId="6250"/>
    <cellStyle name="Normal 37 3 2 3 3 2" xfId="14309"/>
    <cellStyle name="Normal 37 3 2 3 3 2 2" xfId="31156"/>
    <cellStyle name="Normal 37 3 2 3 3 3" xfId="23589"/>
    <cellStyle name="Normal 37 3 2 3 4" xfId="10475"/>
    <cellStyle name="Normal 37 3 2 3 4 2" xfId="27375"/>
    <cellStyle name="Normal 37 3 2 3 5" xfId="17754"/>
    <cellStyle name="Normal 37 3 2 3 6" xfId="19807"/>
    <cellStyle name="Normal 37 3 2 4" xfId="3439"/>
    <cellStyle name="Normal 37 3 2 4 2" xfId="7222"/>
    <cellStyle name="Normal 37 3 2 4 2 2" xfId="15281"/>
    <cellStyle name="Normal 37 3 2 4 2 2 2" xfId="32128"/>
    <cellStyle name="Normal 37 3 2 4 2 3" xfId="24561"/>
    <cellStyle name="Normal 37 3 2 4 3" xfId="11498"/>
    <cellStyle name="Normal 37 3 2 4 3 2" xfId="28347"/>
    <cellStyle name="Normal 37 3 2 4 4" xfId="20780"/>
    <cellStyle name="Normal 37 3 2 5" xfId="5338"/>
    <cellStyle name="Normal 37 3 2 5 2" xfId="13397"/>
    <cellStyle name="Normal 37 3 2 5 2 2" xfId="30244"/>
    <cellStyle name="Normal 37 3 2 5 3" xfId="22677"/>
    <cellStyle name="Normal 37 3 2 6" xfId="9499"/>
    <cellStyle name="Normal 37 3 2 6 2" xfId="26463"/>
    <cellStyle name="Normal 37 3 2 7" xfId="17751"/>
    <cellStyle name="Normal 37 3 2 8" xfId="18895"/>
    <cellStyle name="Normal 37 3 3" xfId="1623"/>
    <cellStyle name="Normal 37 3 3 2" xfId="2622"/>
    <cellStyle name="Normal 37 3 3 2 2" xfId="4584"/>
    <cellStyle name="Normal 37 3 3 2 2 2" xfId="8367"/>
    <cellStyle name="Normal 37 3 3 2 2 2 2" xfId="16426"/>
    <cellStyle name="Normal 37 3 3 2 2 2 2 2" xfId="33273"/>
    <cellStyle name="Normal 37 3 3 2 2 2 3" xfId="25706"/>
    <cellStyle name="Normal 37 3 3 2 2 3" xfId="12643"/>
    <cellStyle name="Normal 37 3 3 2 2 3 2" xfId="29492"/>
    <cellStyle name="Normal 37 3 3 2 2 4" xfId="21925"/>
    <cellStyle name="Normal 37 3 3 2 3" xfId="6483"/>
    <cellStyle name="Normal 37 3 3 2 3 2" xfId="14542"/>
    <cellStyle name="Normal 37 3 3 2 3 2 2" xfId="31389"/>
    <cellStyle name="Normal 37 3 3 2 3 3" xfId="23822"/>
    <cellStyle name="Normal 37 3 3 2 4" xfId="10709"/>
    <cellStyle name="Normal 37 3 3 2 4 2" xfId="27608"/>
    <cellStyle name="Normal 37 3 3 2 5" xfId="17756"/>
    <cellStyle name="Normal 37 3 3 2 6" xfId="20040"/>
    <cellStyle name="Normal 37 3 3 3" xfId="3672"/>
    <cellStyle name="Normal 37 3 3 3 2" xfId="7455"/>
    <cellStyle name="Normal 37 3 3 3 2 2" xfId="15514"/>
    <cellStyle name="Normal 37 3 3 3 2 2 2" xfId="32361"/>
    <cellStyle name="Normal 37 3 3 3 2 3" xfId="24794"/>
    <cellStyle name="Normal 37 3 3 3 3" xfId="11731"/>
    <cellStyle name="Normal 37 3 3 3 3 2" xfId="28580"/>
    <cellStyle name="Normal 37 3 3 3 4" xfId="21013"/>
    <cellStyle name="Normal 37 3 3 4" xfId="5571"/>
    <cellStyle name="Normal 37 3 3 4 2" xfId="13630"/>
    <cellStyle name="Normal 37 3 3 4 2 2" xfId="30477"/>
    <cellStyle name="Normal 37 3 3 4 3" xfId="22910"/>
    <cellStyle name="Normal 37 3 3 5" xfId="9756"/>
    <cellStyle name="Normal 37 3 3 5 2" xfId="26696"/>
    <cellStyle name="Normal 37 3 3 6" xfId="17755"/>
    <cellStyle name="Normal 37 3 3 7" xfId="19128"/>
    <cellStyle name="Normal 37 3 4" xfId="2169"/>
    <cellStyle name="Normal 37 3 4 2" xfId="4133"/>
    <cellStyle name="Normal 37 3 4 2 2" xfId="7916"/>
    <cellStyle name="Normal 37 3 4 2 2 2" xfId="15975"/>
    <cellStyle name="Normal 37 3 4 2 2 2 2" xfId="32822"/>
    <cellStyle name="Normal 37 3 4 2 2 3" xfId="25255"/>
    <cellStyle name="Normal 37 3 4 2 3" xfId="12192"/>
    <cellStyle name="Normal 37 3 4 2 3 2" xfId="29041"/>
    <cellStyle name="Normal 37 3 4 2 4" xfId="21474"/>
    <cellStyle name="Normal 37 3 4 3" xfId="6032"/>
    <cellStyle name="Normal 37 3 4 3 2" xfId="14091"/>
    <cellStyle name="Normal 37 3 4 3 2 2" xfId="30938"/>
    <cellStyle name="Normal 37 3 4 3 3" xfId="23371"/>
    <cellStyle name="Normal 37 3 4 4" xfId="10257"/>
    <cellStyle name="Normal 37 3 4 4 2" xfId="27157"/>
    <cellStyle name="Normal 37 3 4 5" xfId="17757"/>
    <cellStyle name="Normal 37 3 4 6" xfId="19589"/>
    <cellStyle name="Normal 37 3 5" xfId="3221"/>
    <cellStyle name="Normal 37 3 5 2" xfId="7004"/>
    <cellStyle name="Normal 37 3 5 2 2" xfId="15063"/>
    <cellStyle name="Normal 37 3 5 2 2 2" xfId="31910"/>
    <cellStyle name="Normal 37 3 5 2 3" xfId="24343"/>
    <cellStyle name="Normal 37 3 5 3" xfId="11280"/>
    <cellStyle name="Normal 37 3 5 3 2" xfId="28129"/>
    <cellStyle name="Normal 37 3 5 4" xfId="20562"/>
    <cellStyle name="Normal 37 3 6" xfId="5120"/>
    <cellStyle name="Normal 37 3 6 2" xfId="13179"/>
    <cellStyle name="Normal 37 3 6 2 2" xfId="30026"/>
    <cellStyle name="Normal 37 3 6 3" xfId="22459"/>
    <cellStyle name="Normal 37 3 7" xfId="9264"/>
    <cellStyle name="Normal 37 3 7 2" xfId="26245"/>
    <cellStyle name="Normal 37 3 8" xfId="17750"/>
    <cellStyle name="Normal 37 3 9" xfId="18677"/>
    <cellStyle name="Normal 37 4" xfId="1253"/>
    <cellStyle name="Normal 37 4 2" xfId="1749"/>
    <cellStyle name="Normal 37 4 2 2" xfId="2748"/>
    <cellStyle name="Normal 37 4 2 2 2" xfId="4710"/>
    <cellStyle name="Normal 37 4 2 2 2 2" xfId="8493"/>
    <cellStyle name="Normal 37 4 2 2 2 2 2" xfId="16552"/>
    <cellStyle name="Normal 37 4 2 2 2 2 2 2" xfId="33399"/>
    <cellStyle name="Normal 37 4 2 2 2 2 3" xfId="25832"/>
    <cellStyle name="Normal 37 4 2 2 2 3" xfId="12769"/>
    <cellStyle name="Normal 37 4 2 2 2 3 2" xfId="29618"/>
    <cellStyle name="Normal 37 4 2 2 2 4" xfId="22051"/>
    <cellStyle name="Normal 37 4 2 2 3" xfId="6609"/>
    <cellStyle name="Normal 37 4 2 2 3 2" xfId="14668"/>
    <cellStyle name="Normal 37 4 2 2 3 2 2" xfId="31515"/>
    <cellStyle name="Normal 37 4 2 2 3 3" xfId="23948"/>
    <cellStyle name="Normal 37 4 2 2 4" xfId="10835"/>
    <cellStyle name="Normal 37 4 2 2 4 2" xfId="27734"/>
    <cellStyle name="Normal 37 4 2 2 5" xfId="17760"/>
    <cellStyle name="Normal 37 4 2 2 6" xfId="20166"/>
    <cellStyle name="Normal 37 4 2 3" xfId="3798"/>
    <cellStyle name="Normal 37 4 2 3 2" xfId="7581"/>
    <cellStyle name="Normal 37 4 2 3 2 2" xfId="15640"/>
    <cellStyle name="Normal 37 4 2 3 2 2 2" xfId="32487"/>
    <cellStyle name="Normal 37 4 2 3 2 3" xfId="24920"/>
    <cellStyle name="Normal 37 4 2 3 3" xfId="11857"/>
    <cellStyle name="Normal 37 4 2 3 3 2" xfId="28706"/>
    <cellStyle name="Normal 37 4 2 3 4" xfId="21139"/>
    <cellStyle name="Normal 37 4 2 4" xfId="5697"/>
    <cellStyle name="Normal 37 4 2 4 2" xfId="13756"/>
    <cellStyle name="Normal 37 4 2 4 2 2" xfId="30603"/>
    <cellStyle name="Normal 37 4 2 4 3" xfId="23036"/>
    <cellStyle name="Normal 37 4 2 5" xfId="9882"/>
    <cellStyle name="Normal 37 4 2 5 2" xfId="26822"/>
    <cellStyle name="Normal 37 4 2 6" xfId="17759"/>
    <cellStyle name="Normal 37 4 2 7" xfId="19254"/>
    <cellStyle name="Normal 37 4 3" xfId="2295"/>
    <cellStyle name="Normal 37 4 3 2" xfId="4259"/>
    <cellStyle name="Normal 37 4 3 2 2" xfId="8042"/>
    <cellStyle name="Normal 37 4 3 2 2 2" xfId="16101"/>
    <cellStyle name="Normal 37 4 3 2 2 2 2" xfId="32948"/>
    <cellStyle name="Normal 37 4 3 2 2 3" xfId="25381"/>
    <cellStyle name="Normal 37 4 3 2 3" xfId="12318"/>
    <cellStyle name="Normal 37 4 3 2 3 2" xfId="29167"/>
    <cellStyle name="Normal 37 4 3 2 4" xfId="21600"/>
    <cellStyle name="Normal 37 4 3 3" xfId="6158"/>
    <cellStyle name="Normal 37 4 3 3 2" xfId="14217"/>
    <cellStyle name="Normal 37 4 3 3 2 2" xfId="31064"/>
    <cellStyle name="Normal 37 4 3 3 3" xfId="23497"/>
    <cellStyle name="Normal 37 4 3 4" xfId="10383"/>
    <cellStyle name="Normal 37 4 3 4 2" xfId="27283"/>
    <cellStyle name="Normal 37 4 3 5" xfId="17761"/>
    <cellStyle name="Normal 37 4 3 6" xfId="19715"/>
    <cellStyle name="Normal 37 4 4" xfId="3347"/>
    <cellStyle name="Normal 37 4 4 2" xfId="7130"/>
    <cellStyle name="Normal 37 4 4 2 2" xfId="15189"/>
    <cellStyle name="Normal 37 4 4 2 2 2" xfId="32036"/>
    <cellStyle name="Normal 37 4 4 2 3" xfId="24469"/>
    <cellStyle name="Normal 37 4 4 3" xfId="11406"/>
    <cellStyle name="Normal 37 4 4 3 2" xfId="28255"/>
    <cellStyle name="Normal 37 4 4 4" xfId="20688"/>
    <cellStyle name="Normal 37 4 5" xfId="5246"/>
    <cellStyle name="Normal 37 4 5 2" xfId="13305"/>
    <cellStyle name="Normal 37 4 5 2 2" xfId="30152"/>
    <cellStyle name="Normal 37 4 5 3" xfId="22585"/>
    <cellStyle name="Normal 37 4 6" xfId="9407"/>
    <cellStyle name="Normal 37 4 6 2" xfId="26371"/>
    <cellStyle name="Normal 37 4 7" xfId="17758"/>
    <cellStyle name="Normal 37 4 8" xfId="18803"/>
    <cellStyle name="Normal 37 5" xfId="1531"/>
    <cellStyle name="Normal 37 5 2" xfId="2530"/>
    <cellStyle name="Normal 37 5 2 2" xfId="4492"/>
    <cellStyle name="Normal 37 5 2 2 2" xfId="8275"/>
    <cellStyle name="Normal 37 5 2 2 2 2" xfId="16334"/>
    <cellStyle name="Normal 37 5 2 2 2 2 2" xfId="33181"/>
    <cellStyle name="Normal 37 5 2 2 2 3" xfId="25614"/>
    <cellStyle name="Normal 37 5 2 2 3" xfId="12551"/>
    <cellStyle name="Normal 37 5 2 2 3 2" xfId="29400"/>
    <cellStyle name="Normal 37 5 2 2 4" xfId="21833"/>
    <cellStyle name="Normal 37 5 2 3" xfId="6391"/>
    <cellStyle name="Normal 37 5 2 3 2" xfId="14450"/>
    <cellStyle name="Normal 37 5 2 3 2 2" xfId="31297"/>
    <cellStyle name="Normal 37 5 2 3 3" xfId="23730"/>
    <cellStyle name="Normal 37 5 2 4" xfId="10617"/>
    <cellStyle name="Normal 37 5 2 4 2" xfId="27516"/>
    <cellStyle name="Normal 37 5 2 5" xfId="17763"/>
    <cellStyle name="Normal 37 5 2 6" xfId="19948"/>
    <cellStyle name="Normal 37 5 3" xfId="3580"/>
    <cellStyle name="Normal 37 5 3 2" xfId="7363"/>
    <cellStyle name="Normal 37 5 3 2 2" xfId="15422"/>
    <cellStyle name="Normal 37 5 3 2 2 2" xfId="32269"/>
    <cellStyle name="Normal 37 5 3 2 3" xfId="24702"/>
    <cellStyle name="Normal 37 5 3 3" xfId="11639"/>
    <cellStyle name="Normal 37 5 3 3 2" xfId="28488"/>
    <cellStyle name="Normal 37 5 3 4" xfId="20921"/>
    <cellStyle name="Normal 37 5 4" xfId="5479"/>
    <cellStyle name="Normal 37 5 4 2" xfId="13538"/>
    <cellStyle name="Normal 37 5 4 2 2" xfId="30385"/>
    <cellStyle name="Normal 37 5 4 3" xfId="22818"/>
    <cellStyle name="Normal 37 5 5" xfId="9664"/>
    <cellStyle name="Normal 37 5 5 2" xfId="26604"/>
    <cellStyle name="Normal 37 5 6" xfId="17762"/>
    <cellStyle name="Normal 37 5 7" xfId="19036"/>
    <cellStyle name="Normal 37 6" xfId="2060"/>
    <cellStyle name="Normal 37 6 2" xfId="4041"/>
    <cellStyle name="Normal 37 6 2 2" xfId="7824"/>
    <cellStyle name="Normal 37 6 2 2 2" xfId="15883"/>
    <cellStyle name="Normal 37 6 2 2 2 2" xfId="32730"/>
    <cellStyle name="Normal 37 6 2 2 3" xfId="25163"/>
    <cellStyle name="Normal 37 6 2 3" xfId="12100"/>
    <cellStyle name="Normal 37 6 2 3 2" xfId="28949"/>
    <cellStyle name="Normal 37 6 2 4" xfId="21382"/>
    <cellStyle name="Normal 37 6 3" xfId="5940"/>
    <cellStyle name="Normal 37 6 3 2" xfId="13999"/>
    <cellStyle name="Normal 37 6 3 2 2" xfId="30846"/>
    <cellStyle name="Normal 37 6 3 3" xfId="23279"/>
    <cellStyle name="Normal 37 6 4" xfId="10158"/>
    <cellStyle name="Normal 37 6 4 2" xfId="27065"/>
    <cellStyle name="Normal 37 6 5" xfId="17764"/>
    <cellStyle name="Normal 37 6 6" xfId="19497"/>
    <cellStyle name="Normal 37 7" xfId="3099"/>
    <cellStyle name="Normal 37 7 2" xfId="6912"/>
    <cellStyle name="Normal 37 7 2 2" xfId="14971"/>
    <cellStyle name="Normal 37 7 2 2 2" xfId="31818"/>
    <cellStyle name="Normal 37 7 2 3" xfId="24251"/>
    <cellStyle name="Normal 37 7 3" xfId="11162"/>
    <cellStyle name="Normal 37 7 3 2" xfId="28037"/>
    <cellStyle name="Normal 37 7 4" xfId="20470"/>
    <cellStyle name="Normal 37 8" xfId="5028"/>
    <cellStyle name="Normal 37 8 2" xfId="13087"/>
    <cellStyle name="Normal 37 8 2 2" xfId="29934"/>
    <cellStyle name="Normal 37 8 3" xfId="22367"/>
    <cellStyle name="Normal 37 9" xfId="9049"/>
    <cellStyle name="Normal 37 9 2" xfId="26153"/>
    <cellStyle name="Normal 370" xfId="33959"/>
    <cellStyle name="Normal 371" xfId="33960"/>
    <cellStyle name="Normal 372" xfId="33961"/>
    <cellStyle name="Normal 373" xfId="33962"/>
    <cellStyle name="Normal 374" xfId="33963"/>
    <cellStyle name="Normal 375" xfId="33964"/>
    <cellStyle name="Normal 376" xfId="33965"/>
    <cellStyle name="Normal 377" xfId="33966"/>
    <cellStyle name="Normal 378" xfId="33967"/>
    <cellStyle name="Normal 379" xfId="33968"/>
    <cellStyle name="Normal 38" xfId="755"/>
    <cellStyle name="Normal 38 10" xfId="17765"/>
    <cellStyle name="Normal 38 11" xfId="18585"/>
    <cellStyle name="Normal 38 12" xfId="34119"/>
    <cellStyle name="Normal 38 2" xfId="959"/>
    <cellStyle name="Normal 38 2 2" xfId="3139"/>
    <cellStyle name="Normal 38 2 3" xfId="17766"/>
    <cellStyle name="Normal 38 2 4" xfId="34120"/>
    <cellStyle name="Normal 38 3" xfId="1085"/>
    <cellStyle name="Normal 38 3 2" xfId="1346"/>
    <cellStyle name="Normal 38 3 2 2" xfId="1842"/>
    <cellStyle name="Normal 38 3 2 2 2" xfId="2841"/>
    <cellStyle name="Normal 38 3 2 2 2 2" xfId="4803"/>
    <cellStyle name="Normal 38 3 2 2 2 2 2" xfId="8586"/>
    <cellStyle name="Normal 38 3 2 2 2 2 2 2" xfId="16645"/>
    <cellStyle name="Normal 38 3 2 2 2 2 2 2 2" xfId="33492"/>
    <cellStyle name="Normal 38 3 2 2 2 2 2 3" xfId="25925"/>
    <cellStyle name="Normal 38 3 2 2 2 2 3" xfId="12862"/>
    <cellStyle name="Normal 38 3 2 2 2 2 3 2" xfId="29711"/>
    <cellStyle name="Normal 38 3 2 2 2 2 4" xfId="22144"/>
    <cellStyle name="Normal 38 3 2 2 2 3" xfId="6702"/>
    <cellStyle name="Normal 38 3 2 2 2 3 2" xfId="14761"/>
    <cellStyle name="Normal 38 3 2 2 2 3 2 2" xfId="31608"/>
    <cellStyle name="Normal 38 3 2 2 2 3 3" xfId="24041"/>
    <cellStyle name="Normal 38 3 2 2 2 4" xfId="10928"/>
    <cellStyle name="Normal 38 3 2 2 2 4 2" xfId="27827"/>
    <cellStyle name="Normal 38 3 2 2 2 5" xfId="17770"/>
    <cellStyle name="Normal 38 3 2 2 2 6" xfId="20259"/>
    <cellStyle name="Normal 38 3 2 2 3" xfId="3891"/>
    <cellStyle name="Normal 38 3 2 2 3 2" xfId="7674"/>
    <cellStyle name="Normal 38 3 2 2 3 2 2" xfId="15733"/>
    <cellStyle name="Normal 38 3 2 2 3 2 2 2" xfId="32580"/>
    <cellStyle name="Normal 38 3 2 2 3 2 3" xfId="25013"/>
    <cellStyle name="Normal 38 3 2 2 3 3" xfId="11950"/>
    <cellStyle name="Normal 38 3 2 2 3 3 2" xfId="28799"/>
    <cellStyle name="Normal 38 3 2 2 3 4" xfId="21232"/>
    <cellStyle name="Normal 38 3 2 2 4" xfId="5790"/>
    <cellStyle name="Normal 38 3 2 2 4 2" xfId="13849"/>
    <cellStyle name="Normal 38 3 2 2 4 2 2" xfId="30696"/>
    <cellStyle name="Normal 38 3 2 2 4 3" xfId="23129"/>
    <cellStyle name="Normal 38 3 2 2 5" xfId="9975"/>
    <cellStyle name="Normal 38 3 2 2 5 2" xfId="26915"/>
    <cellStyle name="Normal 38 3 2 2 6" xfId="17769"/>
    <cellStyle name="Normal 38 3 2 2 7" xfId="19347"/>
    <cellStyle name="Normal 38 3 2 3" xfId="2388"/>
    <cellStyle name="Normal 38 3 2 3 2" xfId="4352"/>
    <cellStyle name="Normal 38 3 2 3 2 2" xfId="8135"/>
    <cellStyle name="Normal 38 3 2 3 2 2 2" xfId="16194"/>
    <cellStyle name="Normal 38 3 2 3 2 2 2 2" xfId="33041"/>
    <cellStyle name="Normal 38 3 2 3 2 2 3" xfId="25474"/>
    <cellStyle name="Normal 38 3 2 3 2 3" xfId="12411"/>
    <cellStyle name="Normal 38 3 2 3 2 3 2" xfId="29260"/>
    <cellStyle name="Normal 38 3 2 3 2 4" xfId="21693"/>
    <cellStyle name="Normal 38 3 2 3 3" xfId="6251"/>
    <cellStyle name="Normal 38 3 2 3 3 2" xfId="14310"/>
    <cellStyle name="Normal 38 3 2 3 3 2 2" xfId="31157"/>
    <cellStyle name="Normal 38 3 2 3 3 3" xfId="23590"/>
    <cellStyle name="Normal 38 3 2 3 4" xfId="10476"/>
    <cellStyle name="Normal 38 3 2 3 4 2" xfId="27376"/>
    <cellStyle name="Normal 38 3 2 3 5" xfId="17771"/>
    <cellStyle name="Normal 38 3 2 3 6" xfId="19808"/>
    <cellStyle name="Normal 38 3 2 4" xfId="3440"/>
    <cellStyle name="Normal 38 3 2 4 2" xfId="7223"/>
    <cellStyle name="Normal 38 3 2 4 2 2" xfId="15282"/>
    <cellStyle name="Normal 38 3 2 4 2 2 2" xfId="32129"/>
    <cellStyle name="Normal 38 3 2 4 2 3" xfId="24562"/>
    <cellStyle name="Normal 38 3 2 4 3" xfId="11499"/>
    <cellStyle name="Normal 38 3 2 4 3 2" xfId="28348"/>
    <cellStyle name="Normal 38 3 2 4 4" xfId="20781"/>
    <cellStyle name="Normal 38 3 2 5" xfId="5339"/>
    <cellStyle name="Normal 38 3 2 5 2" xfId="13398"/>
    <cellStyle name="Normal 38 3 2 5 2 2" xfId="30245"/>
    <cellStyle name="Normal 38 3 2 5 3" xfId="22678"/>
    <cellStyle name="Normal 38 3 2 6" xfId="9500"/>
    <cellStyle name="Normal 38 3 2 6 2" xfId="26464"/>
    <cellStyle name="Normal 38 3 2 7" xfId="17768"/>
    <cellStyle name="Normal 38 3 2 8" xfId="18896"/>
    <cellStyle name="Normal 38 3 3" xfId="1624"/>
    <cellStyle name="Normal 38 3 3 2" xfId="2623"/>
    <cellStyle name="Normal 38 3 3 2 2" xfId="4585"/>
    <cellStyle name="Normal 38 3 3 2 2 2" xfId="8368"/>
    <cellStyle name="Normal 38 3 3 2 2 2 2" xfId="16427"/>
    <cellStyle name="Normal 38 3 3 2 2 2 2 2" xfId="33274"/>
    <cellStyle name="Normal 38 3 3 2 2 2 3" xfId="25707"/>
    <cellStyle name="Normal 38 3 3 2 2 3" xfId="12644"/>
    <cellStyle name="Normal 38 3 3 2 2 3 2" xfId="29493"/>
    <cellStyle name="Normal 38 3 3 2 2 4" xfId="21926"/>
    <cellStyle name="Normal 38 3 3 2 3" xfId="6484"/>
    <cellStyle name="Normal 38 3 3 2 3 2" xfId="14543"/>
    <cellStyle name="Normal 38 3 3 2 3 2 2" xfId="31390"/>
    <cellStyle name="Normal 38 3 3 2 3 3" xfId="23823"/>
    <cellStyle name="Normal 38 3 3 2 4" xfId="10710"/>
    <cellStyle name="Normal 38 3 3 2 4 2" xfId="27609"/>
    <cellStyle name="Normal 38 3 3 2 5" xfId="17773"/>
    <cellStyle name="Normal 38 3 3 2 6" xfId="20041"/>
    <cellStyle name="Normal 38 3 3 3" xfId="3673"/>
    <cellStyle name="Normal 38 3 3 3 2" xfId="7456"/>
    <cellStyle name="Normal 38 3 3 3 2 2" xfId="15515"/>
    <cellStyle name="Normal 38 3 3 3 2 2 2" xfId="32362"/>
    <cellStyle name="Normal 38 3 3 3 2 3" xfId="24795"/>
    <cellStyle name="Normal 38 3 3 3 3" xfId="11732"/>
    <cellStyle name="Normal 38 3 3 3 3 2" xfId="28581"/>
    <cellStyle name="Normal 38 3 3 3 4" xfId="21014"/>
    <cellStyle name="Normal 38 3 3 4" xfId="5572"/>
    <cellStyle name="Normal 38 3 3 4 2" xfId="13631"/>
    <cellStyle name="Normal 38 3 3 4 2 2" xfId="30478"/>
    <cellStyle name="Normal 38 3 3 4 3" xfId="22911"/>
    <cellStyle name="Normal 38 3 3 5" xfId="9757"/>
    <cellStyle name="Normal 38 3 3 5 2" xfId="26697"/>
    <cellStyle name="Normal 38 3 3 6" xfId="17772"/>
    <cellStyle name="Normal 38 3 3 7" xfId="19129"/>
    <cellStyle name="Normal 38 3 4" xfId="2170"/>
    <cellStyle name="Normal 38 3 4 2" xfId="4134"/>
    <cellStyle name="Normal 38 3 4 2 2" xfId="7917"/>
    <cellStyle name="Normal 38 3 4 2 2 2" xfId="15976"/>
    <cellStyle name="Normal 38 3 4 2 2 2 2" xfId="32823"/>
    <cellStyle name="Normal 38 3 4 2 2 3" xfId="25256"/>
    <cellStyle name="Normal 38 3 4 2 3" xfId="12193"/>
    <cellStyle name="Normal 38 3 4 2 3 2" xfId="29042"/>
    <cellStyle name="Normal 38 3 4 2 4" xfId="21475"/>
    <cellStyle name="Normal 38 3 4 3" xfId="6033"/>
    <cellStyle name="Normal 38 3 4 3 2" xfId="14092"/>
    <cellStyle name="Normal 38 3 4 3 2 2" xfId="30939"/>
    <cellStyle name="Normal 38 3 4 3 3" xfId="23372"/>
    <cellStyle name="Normal 38 3 4 4" xfId="10258"/>
    <cellStyle name="Normal 38 3 4 4 2" xfId="27158"/>
    <cellStyle name="Normal 38 3 4 5" xfId="17774"/>
    <cellStyle name="Normal 38 3 4 6" xfId="19590"/>
    <cellStyle name="Normal 38 3 5" xfId="3222"/>
    <cellStyle name="Normal 38 3 5 2" xfId="7005"/>
    <cellStyle name="Normal 38 3 5 2 2" xfId="15064"/>
    <cellStyle name="Normal 38 3 5 2 2 2" xfId="31911"/>
    <cellStyle name="Normal 38 3 5 2 3" xfId="24344"/>
    <cellStyle name="Normal 38 3 5 3" xfId="11281"/>
    <cellStyle name="Normal 38 3 5 3 2" xfId="28130"/>
    <cellStyle name="Normal 38 3 5 4" xfId="20563"/>
    <cellStyle name="Normal 38 3 6" xfId="5121"/>
    <cellStyle name="Normal 38 3 6 2" xfId="13180"/>
    <cellStyle name="Normal 38 3 6 2 2" xfId="30027"/>
    <cellStyle name="Normal 38 3 6 3" xfId="22460"/>
    <cellStyle name="Normal 38 3 7" xfId="9265"/>
    <cellStyle name="Normal 38 3 7 2" xfId="26246"/>
    <cellStyle name="Normal 38 3 8" xfId="17767"/>
    <cellStyle name="Normal 38 3 9" xfId="18678"/>
    <cellStyle name="Normal 38 4" xfId="1254"/>
    <cellStyle name="Normal 38 4 2" xfId="1750"/>
    <cellStyle name="Normal 38 4 2 2" xfId="2749"/>
    <cellStyle name="Normal 38 4 2 2 2" xfId="4711"/>
    <cellStyle name="Normal 38 4 2 2 2 2" xfId="8494"/>
    <cellStyle name="Normal 38 4 2 2 2 2 2" xfId="16553"/>
    <cellStyle name="Normal 38 4 2 2 2 2 2 2" xfId="33400"/>
    <cellStyle name="Normal 38 4 2 2 2 2 3" xfId="25833"/>
    <cellStyle name="Normal 38 4 2 2 2 3" xfId="12770"/>
    <cellStyle name="Normal 38 4 2 2 2 3 2" xfId="29619"/>
    <cellStyle name="Normal 38 4 2 2 2 4" xfId="22052"/>
    <cellStyle name="Normal 38 4 2 2 3" xfId="6610"/>
    <cellStyle name="Normal 38 4 2 2 3 2" xfId="14669"/>
    <cellStyle name="Normal 38 4 2 2 3 2 2" xfId="31516"/>
    <cellStyle name="Normal 38 4 2 2 3 3" xfId="23949"/>
    <cellStyle name="Normal 38 4 2 2 4" xfId="10836"/>
    <cellStyle name="Normal 38 4 2 2 4 2" xfId="27735"/>
    <cellStyle name="Normal 38 4 2 2 5" xfId="17777"/>
    <cellStyle name="Normal 38 4 2 2 6" xfId="20167"/>
    <cellStyle name="Normal 38 4 2 3" xfId="3799"/>
    <cellStyle name="Normal 38 4 2 3 2" xfId="7582"/>
    <cellStyle name="Normal 38 4 2 3 2 2" xfId="15641"/>
    <cellStyle name="Normal 38 4 2 3 2 2 2" xfId="32488"/>
    <cellStyle name="Normal 38 4 2 3 2 3" xfId="24921"/>
    <cellStyle name="Normal 38 4 2 3 3" xfId="11858"/>
    <cellStyle name="Normal 38 4 2 3 3 2" xfId="28707"/>
    <cellStyle name="Normal 38 4 2 3 4" xfId="21140"/>
    <cellStyle name="Normal 38 4 2 4" xfId="5698"/>
    <cellStyle name="Normal 38 4 2 4 2" xfId="13757"/>
    <cellStyle name="Normal 38 4 2 4 2 2" xfId="30604"/>
    <cellStyle name="Normal 38 4 2 4 3" xfId="23037"/>
    <cellStyle name="Normal 38 4 2 5" xfId="9883"/>
    <cellStyle name="Normal 38 4 2 5 2" xfId="26823"/>
    <cellStyle name="Normal 38 4 2 6" xfId="17776"/>
    <cellStyle name="Normal 38 4 2 7" xfId="19255"/>
    <cellStyle name="Normal 38 4 3" xfId="2296"/>
    <cellStyle name="Normal 38 4 3 2" xfId="4260"/>
    <cellStyle name="Normal 38 4 3 2 2" xfId="8043"/>
    <cellStyle name="Normal 38 4 3 2 2 2" xfId="16102"/>
    <cellStyle name="Normal 38 4 3 2 2 2 2" xfId="32949"/>
    <cellStyle name="Normal 38 4 3 2 2 3" xfId="25382"/>
    <cellStyle name="Normal 38 4 3 2 3" xfId="12319"/>
    <cellStyle name="Normal 38 4 3 2 3 2" xfId="29168"/>
    <cellStyle name="Normal 38 4 3 2 4" xfId="21601"/>
    <cellStyle name="Normal 38 4 3 3" xfId="6159"/>
    <cellStyle name="Normal 38 4 3 3 2" xfId="14218"/>
    <cellStyle name="Normal 38 4 3 3 2 2" xfId="31065"/>
    <cellStyle name="Normal 38 4 3 3 3" xfId="23498"/>
    <cellStyle name="Normal 38 4 3 4" xfId="10384"/>
    <cellStyle name="Normal 38 4 3 4 2" xfId="27284"/>
    <cellStyle name="Normal 38 4 3 5" xfId="17778"/>
    <cellStyle name="Normal 38 4 3 6" xfId="19716"/>
    <cellStyle name="Normal 38 4 4" xfId="3348"/>
    <cellStyle name="Normal 38 4 4 2" xfId="7131"/>
    <cellStyle name="Normal 38 4 4 2 2" xfId="15190"/>
    <cellStyle name="Normal 38 4 4 2 2 2" xfId="32037"/>
    <cellStyle name="Normal 38 4 4 2 3" xfId="24470"/>
    <cellStyle name="Normal 38 4 4 3" xfId="11407"/>
    <cellStyle name="Normal 38 4 4 3 2" xfId="28256"/>
    <cellStyle name="Normal 38 4 4 4" xfId="20689"/>
    <cellStyle name="Normal 38 4 5" xfId="5247"/>
    <cellStyle name="Normal 38 4 5 2" xfId="13306"/>
    <cellStyle name="Normal 38 4 5 2 2" xfId="30153"/>
    <cellStyle name="Normal 38 4 5 3" xfId="22586"/>
    <cellStyle name="Normal 38 4 6" xfId="9408"/>
    <cellStyle name="Normal 38 4 6 2" xfId="26372"/>
    <cellStyle name="Normal 38 4 7" xfId="17775"/>
    <cellStyle name="Normal 38 4 8" xfId="18804"/>
    <cellStyle name="Normal 38 5" xfId="1532"/>
    <cellStyle name="Normal 38 5 2" xfId="2531"/>
    <cellStyle name="Normal 38 5 2 2" xfId="4493"/>
    <cellStyle name="Normal 38 5 2 2 2" xfId="8276"/>
    <cellStyle name="Normal 38 5 2 2 2 2" xfId="16335"/>
    <cellStyle name="Normal 38 5 2 2 2 2 2" xfId="33182"/>
    <cellStyle name="Normal 38 5 2 2 2 3" xfId="25615"/>
    <cellStyle name="Normal 38 5 2 2 3" xfId="12552"/>
    <cellStyle name="Normal 38 5 2 2 3 2" xfId="29401"/>
    <cellStyle name="Normal 38 5 2 2 4" xfId="21834"/>
    <cellStyle name="Normal 38 5 2 3" xfId="6392"/>
    <cellStyle name="Normal 38 5 2 3 2" xfId="14451"/>
    <cellStyle name="Normal 38 5 2 3 2 2" xfId="31298"/>
    <cellStyle name="Normal 38 5 2 3 3" xfId="23731"/>
    <cellStyle name="Normal 38 5 2 4" xfId="10618"/>
    <cellStyle name="Normal 38 5 2 4 2" xfId="27517"/>
    <cellStyle name="Normal 38 5 2 5" xfId="17780"/>
    <cellStyle name="Normal 38 5 2 6" xfId="19949"/>
    <cellStyle name="Normal 38 5 3" xfId="3581"/>
    <cellStyle name="Normal 38 5 3 2" xfId="7364"/>
    <cellStyle name="Normal 38 5 3 2 2" xfId="15423"/>
    <cellStyle name="Normal 38 5 3 2 2 2" xfId="32270"/>
    <cellStyle name="Normal 38 5 3 2 3" xfId="24703"/>
    <cellStyle name="Normal 38 5 3 3" xfId="11640"/>
    <cellStyle name="Normal 38 5 3 3 2" xfId="28489"/>
    <cellStyle name="Normal 38 5 3 4" xfId="20922"/>
    <cellStyle name="Normal 38 5 4" xfId="5480"/>
    <cellStyle name="Normal 38 5 4 2" xfId="13539"/>
    <cellStyle name="Normal 38 5 4 2 2" xfId="30386"/>
    <cellStyle name="Normal 38 5 4 3" xfId="22819"/>
    <cellStyle name="Normal 38 5 5" xfId="9665"/>
    <cellStyle name="Normal 38 5 5 2" xfId="26605"/>
    <cellStyle name="Normal 38 5 6" xfId="17779"/>
    <cellStyle name="Normal 38 5 7" xfId="19037"/>
    <cellStyle name="Normal 38 6" xfId="2061"/>
    <cellStyle name="Normal 38 6 2" xfId="4042"/>
    <cellStyle name="Normal 38 6 2 2" xfId="7825"/>
    <cellStyle name="Normal 38 6 2 2 2" xfId="15884"/>
    <cellStyle name="Normal 38 6 2 2 2 2" xfId="32731"/>
    <cellStyle name="Normal 38 6 2 2 3" xfId="25164"/>
    <cellStyle name="Normal 38 6 2 3" xfId="12101"/>
    <cellStyle name="Normal 38 6 2 3 2" xfId="28950"/>
    <cellStyle name="Normal 38 6 2 4" xfId="21383"/>
    <cellStyle name="Normal 38 6 3" xfId="5941"/>
    <cellStyle name="Normal 38 6 3 2" xfId="14000"/>
    <cellStyle name="Normal 38 6 3 2 2" xfId="30847"/>
    <cellStyle name="Normal 38 6 3 3" xfId="23280"/>
    <cellStyle name="Normal 38 6 4" xfId="10159"/>
    <cellStyle name="Normal 38 6 4 2" xfId="27066"/>
    <cellStyle name="Normal 38 6 5" xfId="17781"/>
    <cellStyle name="Normal 38 6 6" xfId="19498"/>
    <cellStyle name="Normal 38 7" xfId="3100"/>
    <cellStyle name="Normal 38 7 2" xfId="6913"/>
    <cellStyle name="Normal 38 7 2 2" xfId="14972"/>
    <cellStyle name="Normal 38 7 2 2 2" xfId="31819"/>
    <cellStyle name="Normal 38 7 2 3" xfId="24252"/>
    <cellStyle name="Normal 38 7 3" xfId="11163"/>
    <cellStyle name="Normal 38 7 3 2" xfId="28038"/>
    <cellStyle name="Normal 38 7 4" xfId="20471"/>
    <cellStyle name="Normal 38 8" xfId="5029"/>
    <cellStyle name="Normal 38 8 2" xfId="13088"/>
    <cellStyle name="Normal 38 8 2 2" xfId="29935"/>
    <cellStyle name="Normal 38 8 3" xfId="22368"/>
    <cellStyle name="Normal 38 9" xfId="9050"/>
    <cellStyle name="Normal 38 9 2" xfId="26154"/>
    <cellStyle name="Normal 380" xfId="33969"/>
    <cellStyle name="Normal 381" xfId="33970"/>
    <cellStyle name="Normal 382" xfId="33971"/>
    <cellStyle name="Normal 383" xfId="33972"/>
    <cellStyle name="Normal 384" xfId="33973"/>
    <cellStyle name="Normal 385" xfId="33974"/>
    <cellStyle name="Normal 386" xfId="33975"/>
    <cellStyle name="Normal 387" xfId="33976"/>
    <cellStyle name="Normal 388" xfId="33977"/>
    <cellStyle name="Normal 389" xfId="33978"/>
    <cellStyle name="Normal 39" xfId="756"/>
    <cellStyle name="Normal 39 10" xfId="17782"/>
    <cellStyle name="Normal 39 11" xfId="18586"/>
    <cellStyle name="Normal 39 12" xfId="34121"/>
    <cellStyle name="Normal 39 2" xfId="960"/>
    <cellStyle name="Normal 39 2 2" xfId="3140"/>
    <cellStyle name="Normal 39 2 3" xfId="17783"/>
    <cellStyle name="Normal 39 2 4" xfId="34122"/>
    <cellStyle name="Normal 39 3" xfId="1086"/>
    <cellStyle name="Normal 39 3 2" xfId="1347"/>
    <cellStyle name="Normal 39 3 2 2" xfId="1843"/>
    <cellStyle name="Normal 39 3 2 2 2" xfId="2842"/>
    <cellStyle name="Normal 39 3 2 2 2 2" xfId="4804"/>
    <cellStyle name="Normal 39 3 2 2 2 2 2" xfId="8587"/>
    <cellStyle name="Normal 39 3 2 2 2 2 2 2" xfId="16646"/>
    <cellStyle name="Normal 39 3 2 2 2 2 2 2 2" xfId="33493"/>
    <cellStyle name="Normal 39 3 2 2 2 2 2 3" xfId="25926"/>
    <cellStyle name="Normal 39 3 2 2 2 2 3" xfId="12863"/>
    <cellStyle name="Normal 39 3 2 2 2 2 3 2" xfId="29712"/>
    <cellStyle name="Normal 39 3 2 2 2 2 4" xfId="22145"/>
    <cellStyle name="Normal 39 3 2 2 2 3" xfId="6703"/>
    <cellStyle name="Normal 39 3 2 2 2 3 2" xfId="14762"/>
    <cellStyle name="Normal 39 3 2 2 2 3 2 2" xfId="31609"/>
    <cellStyle name="Normal 39 3 2 2 2 3 3" xfId="24042"/>
    <cellStyle name="Normal 39 3 2 2 2 4" xfId="10929"/>
    <cellStyle name="Normal 39 3 2 2 2 4 2" xfId="27828"/>
    <cellStyle name="Normal 39 3 2 2 2 5" xfId="17787"/>
    <cellStyle name="Normal 39 3 2 2 2 6" xfId="20260"/>
    <cellStyle name="Normal 39 3 2 2 3" xfId="3892"/>
    <cellStyle name="Normal 39 3 2 2 3 2" xfId="7675"/>
    <cellStyle name="Normal 39 3 2 2 3 2 2" xfId="15734"/>
    <cellStyle name="Normal 39 3 2 2 3 2 2 2" xfId="32581"/>
    <cellStyle name="Normal 39 3 2 2 3 2 3" xfId="25014"/>
    <cellStyle name="Normal 39 3 2 2 3 3" xfId="11951"/>
    <cellStyle name="Normal 39 3 2 2 3 3 2" xfId="28800"/>
    <cellStyle name="Normal 39 3 2 2 3 4" xfId="21233"/>
    <cellStyle name="Normal 39 3 2 2 4" xfId="5791"/>
    <cellStyle name="Normal 39 3 2 2 4 2" xfId="13850"/>
    <cellStyle name="Normal 39 3 2 2 4 2 2" xfId="30697"/>
    <cellStyle name="Normal 39 3 2 2 4 3" xfId="23130"/>
    <cellStyle name="Normal 39 3 2 2 5" xfId="9976"/>
    <cellStyle name="Normal 39 3 2 2 5 2" xfId="26916"/>
    <cellStyle name="Normal 39 3 2 2 6" xfId="17786"/>
    <cellStyle name="Normal 39 3 2 2 7" xfId="19348"/>
    <cellStyle name="Normal 39 3 2 3" xfId="2389"/>
    <cellStyle name="Normal 39 3 2 3 2" xfId="4353"/>
    <cellStyle name="Normal 39 3 2 3 2 2" xfId="8136"/>
    <cellStyle name="Normal 39 3 2 3 2 2 2" xfId="16195"/>
    <cellStyle name="Normal 39 3 2 3 2 2 2 2" xfId="33042"/>
    <cellStyle name="Normal 39 3 2 3 2 2 3" xfId="25475"/>
    <cellStyle name="Normal 39 3 2 3 2 3" xfId="12412"/>
    <cellStyle name="Normal 39 3 2 3 2 3 2" xfId="29261"/>
    <cellStyle name="Normal 39 3 2 3 2 4" xfId="21694"/>
    <cellStyle name="Normal 39 3 2 3 3" xfId="6252"/>
    <cellStyle name="Normal 39 3 2 3 3 2" xfId="14311"/>
    <cellStyle name="Normal 39 3 2 3 3 2 2" xfId="31158"/>
    <cellStyle name="Normal 39 3 2 3 3 3" xfId="23591"/>
    <cellStyle name="Normal 39 3 2 3 4" xfId="10477"/>
    <cellStyle name="Normal 39 3 2 3 4 2" xfId="27377"/>
    <cellStyle name="Normal 39 3 2 3 5" xfId="17788"/>
    <cellStyle name="Normal 39 3 2 3 6" xfId="19809"/>
    <cellStyle name="Normal 39 3 2 4" xfId="3441"/>
    <cellStyle name="Normal 39 3 2 4 2" xfId="7224"/>
    <cellStyle name="Normal 39 3 2 4 2 2" xfId="15283"/>
    <cellStyle name="Normal 39 3 2 4 2 2 2" xfId="32130"/>
    <cellStyle name="Normal 39 3 2 4 2 3" xfId="24563"/>
    <cellStyle name="Normal 39 3 2 4 3" xfId="11500"/>
    <cellStyle name="Normal 39 3 2 4 3 2" xfId="28349"/>
    <cellStyle name="Normal 39 3 2 4 4" xfId="20782"/>
    <cellStyle name="Normal 39 3 2 5" xfId="5340"/>
    <cellStyle name="Normal 39 3 2 5 2" xfId="13399"/>
    <cellStyle name="Normal 39 3 2 5 2 2" xfId="30246"/>
    <cellStyle name="Normal 39 3 2 5 3" xfId="22679"/>
    <cellStyle name="Normal 39 3 2 6" xfId="9501"/>
    <cellStyle name="Normal 39 3 2 6 2" xfId="26465"/>
    <cellStyle name="Normal 39 3 2 7" xfId="17785"/>
    <cellStyle name="Normal 39 3 2 8" xfId="18897"/>
    <cellStyle name="Normal 39 3 3" xfId="1625"/>
    <cellStyle name="Normal 39 3 3 2" xfId="2624"/>
    <cellStyle name="Normal 39 3 3 2 2" xfId="4586"/>
    <cellStyle name="Normal 39 3 3 2 2 2" xfId="8369"/>
    <cellStyle name="Normal 39 3 3 2 2 2 2" xfId="16428"/>
    <cellStyle name="Normal 39 3 3 2 2 2 2 2" xfId="33275"/>
    <cellStyle name="Normal 39 3 3 2 2 2 3" xfId="25708"/>
    <cellStyle name="Normal 39 3 3 2 2 3" xfId="12645"/>
    <cellStyle name="Normal 39 3 3 2 2 3 2" xfId="29494"/>
    <cellStyle name="Normal 39 3 3 2 2 4" xfId="21927"/>
    <cellStyle name="Normal 39 3 3 2 3" xfId="6485"/>
    <cellStyle name="Normal 39 3 3 2 3 2" xfId="14544"/>
    <cellStyle name="Normal 39 3 3 2 3 2 2" xfId="31391"/>
    <cellStyle name="Normal 39 3 3 2 3 3" xfId="23824"/>
    <cellStyle name="Normal 39 3 3 2 4" xfId="10711"/>
    <cellStyle name="Normal 39 3 3 2 4 2" xfId="27610"/>
    <cellStyle name="Normal 39 3 3 2 5" xfId="17790"/>
    <cellStyle name="Normal 39 3 3 2 6" xfId="20042"/>
    <cellStyle name="Normal 39 3 3 3" xfId="3674"/>
    <cellStyle name="Normal 39 3 3 3 2" xfId="7457"/>
    <cellStyle name="Normal 39 3 3 3 2 2" xfId="15516"/>
    <cellStyle name="Normal 39 3 3 3 2 2 2" xfId="32363"/>
    <cellStyle name="Normal 39 3 3 3 2 3" xfId="24796"/>
    <cellStyle name="Normal 39 3 3 3 3" xfId="11733"/>
    <cellStyle name="Normal 39 3 3 3 3 2" xfId="28582"/>
    <cellStyle name="Normal 39 3 3 3 4" xfId="21015"/>
    <cellStyle name="Normal 39 3 3 4" xfId="5573"/>
    <cellStyle name="Normal 39 3 3 4 2" xfId="13632"/>
    <cellStyle name="Normal 39 3 3 4 2 2" xfId="30479"/>
    <cellStyle name="Normal 39 3 3 4 3" xfId="22912"/>
    <cellStyle name="Normal 39 3 3 5" xfId="9758"/>
    <cellStyle name="Normal 39 3 3 5 2" xfId="26698"/>
    <cellStyle name="Normal 39 3 3 6" xfId="17789"/>
    <cellStyle name="Normal 39 3 3 7" xfId="19130"/>
    <cellStyle name="Normal 39 3 4" xfId="2171"/>
    <cellStyle name="Normal 39 3 4 2" xfId="4135"/>
    <cellStyle name="Normal 39 3 4 2 2" xfId="7918"/>
    <cellStyle name="Normal 39 3 4 2 2 2" xfId="15977"/>
    <cellStyle name="Normal 39 3 4 2 2 2 2" xfId="32824"/>
    <cellStyle name="Normal 39 3 4 2 2 3" xfId="25257"/>
    <cellStyle name="Normal 39 3 4 2 3" xfId="12194"/>
    <cellStyle name="Normal 39 3 4 2 3 2" xfId="29043"/>
    <cellStyle name="Normal 39 3 4 2 4" xfId="21476"/>
    <cellStyle name="Normal 39 3 4 3" xfId="6034"/>
    <cellStyle name="Normal 39 3 4 3 2" xfId="14093"/>
    <cellStyle name="Normal 39 3 4 3 2 2" xfId="30940"/>
    <cellStyle name="Normal 39 3 4 3 3" xfId="23373"/>
    <cellStyle name="Normal 39 3 4 4" xfId="10259"/>
    <cellStyle name="Normal 39 3 4 4 2" xfId="27159"/>
    <cellStyle name="Normal 39 3 4 5" xfId="17791"/>
    <cellStyle name="Normal 39 3 4 6" xfId="19591"/>
    <cellStyle name="Normal 39 3 5" xfId="3223"/>
    <cellStyle name="Normal 39 3 5 2" xfId="7006"/>
    <cellStyle name="Normal 39 3 5 2 2" xfId="15065"/>
    <cellStyle name="Normal 39 3 5 2 2 2" xfId="31912"/>
    <cellStyle name="Normal 39 3 5 2 3" xfId="24345"/>
    <cellStyle name="Normal 39 3 5 3" xfId="11282"/>
    <cellStyle name="Normal 39 3 5 3 2" xfId="28131"/>
    <cellStyle name="Normal 39 3 5 4" xfId="20564"/>
    <cellStyle name="Normal 39 3 6" xfId="5122"/>
    <cellStyle name="Normal 39 3 6 2" xfId="13181"/>
    <cellStyle name="Normal 39 3 6 2 2" xfId="30028"/>
    <cellStyle name="Normal 39 3 6 3" xfId="22461"/>
    <cellStyle name="Normal 39 3 7" xfId="9266"/>
    <cellStyle name="Normal 39 3 7 2" xfId="26247"/>
    <cellStyle name="Normal 39 3 8" xfId="17784"/>
    <cellStyle name="Normal 39 3 9" xfId="18679"/>
    <cellStyle name="Normal 39 4" xfId="1255"/>
    <cellStyle name="Normal 39 4 2" xfId="1751"/>
    <cellStyle name="Normal 39 4 2 2" xfId="2750"/>
    <cellStyle name="Normal 39 4 2 2 2" xfId="4712"/>
    <cellStyle name="Normal 39 4 2 2 2 2" xfId="8495"/>
    <cellStyle name="Normal 39 4 2 2 2 2 2" xfId="16554"/>
    <cellStyle name="Normal 39 4 2 2 2 2 2 2" xfId="33401"/>
    <cellStyle name="Normal 39 4 2 2 2 2 3" xfId="25834"/>
    <cellStyle name="Normal 39 4 2 2 2 3" xfId="12771"/>
    <cellStyle name="Normal 39 4 2 2 2 3 2" xfId="29620"/>
    <cellStyle name="Normal 39 4 2 2 2 4" xfId="22053"/>
    <cellStyle name="Normal 39 4 2 2 3" xfId="6611"/>
    <cellStyle name="Normal 39 4 2 2 3 2" xfId="14670"/>
    <cellStyle name="Normal 39 4 2 2 3 2 2" xfId="31517"/>
    <cellStyle name="Normal 39 4 2 2 3 3" xfId="23950"/>
    <cellStyle name="Normal 39 4 2 2 4" xfId="10837"/>
    <cellStyle name="Normal 39 4 2 2 4 2" xfId="27736"/>
    <cellStyle name="Normal 39 4 2 2 5" xfId="17794"/>
    <cellStyle name="Normal 39 4 2 2 6" xfId="20168"/>
    <cellStyle name="Normal 39 4 2 3" xfId="3800"/>
    <cellStyle name="Normal 39 4 2 3 2" xfId="7583"/>
    <cellStyle name="Normal 39 4 2 3 2 2" xfId="15642"/>
    <cellStyle name="Normal 39 4 2 3 2 2 2" xfId="32489"/>
    <cellStyle name="Normal 39 4 2 3 2 3" xfId="24922"/>
    <cellStyle name="Normal 39 4 2 3 3" xfId="11859"/>
    <cellStyle name="Normal 39 4 2 3 3 2" xfId="28708"/>
    <cellStyle name="Normal 39 4 2 3 4" xfId="21141"/>
    <cellStyle name="Normal 39 4 2 4" xfId="5699"/>
    <cellStyle name="Normal 39 4 2 4 2" xfId="13758"/>
    <cellStyle name="Normal 39 4 2 4 2 2" xfId="30605"/>
    <cellStyle name="Normal 39 4 2 4 3" xfId="23038"/>
    <cellStyle name="Normal 39 4 2 5" xfId="9884"/>
    <cellStyle name="Normal 39 4 2 5 2" xfId="26824"/>
    <cellStyle name="Normal 39 4 2 6" xfId="17793"/>
    <cellStyle name="Normal 39 4 2 7" xfId="19256"/>
    <cellStyle name="Normal 39 4 3" xfId="2297"/>
    <cellStyle name="Normal 39 4 3 2" xfId="4261"/>
    <cellStyle name="Normal 39 4 3 2 2" xfId="8044"/>
    <cellStyle name="Normal 39 4 3 2 2 2" xfId="16103"/>
    <cellStyle name="Normal 39 4 3 2 2 2 2" xfId="32950"/>
    <cellStyle name="Normal 39 4 3 2 2 3" xfId="25383"/>
    <cellStyle name="Normal 39 4 3 2 3" xfId="12320"/>
    <cellStyle name="Normal 39 4 3 2 3 2" xfId="29169"/>
    <cellStyle name="Normal 39 4 3 2 4" xfId="21602"/>
    <cellStyle name="Normal 39 4 3 3" xfId="6160"/>
    <cellStyle name="Normal 39 4 3 3 2" xfId="14219"/>
    <cellStyle name="Normal 39 4 3 3 2 2" xfId="31066"/>
    <cellStyle name="Normal 39 4 3 3 3" xfId="23499"/>
    <cellStyle name="Normal 39 4 3 4" xfId="10385"/>
    <cellStyle name="Normal 39 4 3 4 2" xfId="27285"/>
    <cellStyle name="Normal 39 4 3 5" xfId="17795"/>
    <cellStyle name="Normal 39 4 3 6" xfId="19717"/>
    <cellStyle name="Normal 39 4 4" xfId="3349"/>
    <cellStyle name="Normal 39 4 4 2" xfId="7132"/>
    <cellStyle name="Normal 39 4 4 2 2" xfId="15191"/>
    <cellStyle name="Normal 39 4 4 2 2 2" xfId="32038"/>
    <cellStyle name="Normal 39 4 4 2 3" xfId="24471"/>
    <cellStyle name="Normal 39 4 4 3" xfId="11408"/>
    <cellStyle name="Normal 39 4 4 3 2" xfId="28257"/>
    <cellStyle name="Normal 39 4 4 4" xfId="20690"/>
    <cellStyle name="Normal 39 4 5" xfId="5248"/>
    <cellStyle name="Normal 39 4 5 2" xfId="13307"/>
    <cellStyle name="Normal 39 4 5 2 2" xfId="30154"/>
    <cellStyle name="Normal 39 4 5 3" xfId="22587"/>
    <cellStyle name="Normal 39 4 6" xfId="9409"/>
    <cellStyle name="Normal 39 4 6 2" xfId="26373"/>
    <cellStyle name="Normal 39 4 7" xfId="17792"/>
    <cellStyle name="Normal 39 4 8" xfId="18805"/>
    <cellStyle name="Normal 39 5" xfId="1533"/>
    <cellStyle name="Normal 39 5 2" xfId="2532"/>
    <cellStyle name="Normal 39 5 2 2" xfId="4494"/>
    <cellStyle name="Normal 39 5 2 2 2" xfId="8277"/>
    <cellStyle name="Normal 39 5 2 2 2 2" xfId="16336"/>
    <cellStyle name="Normal 39 5 2 2 2 2 2" xfId="33183"/>
    <cellStyle name="Normal 39 5 2 2 2 3" xfId="25616"/>
    <cellStyle name="Normal 39 5 2 2 3" xfId="12553"/>
    <cellStyle name="Normal 39 5 2 2 3 2" xfId="29402"/>
    <cellStyle name="Normal 39 5 2 2 4" xfId="21835"/>
    <cellStyle name="Normal 39 5 2 3" xfId="6393"/>
    <cellStyle name="Normal 39 5 2 3 2" xfId="14452"/>
    <cellStyle name="Normal 39 5 2 3 2 2" xfId="31299"/>
    <cellStyle name="Normal 39 5 2 3 3" xfId="23732"/>
    <cellStyle name="Normal 39 5 2 4" xfId="10619"/>
    <cellStyle name="Normal 39 5 2 4 2" xfId="27518"/>
    <cellStyle name="Normal 39 5 2 5" xfId="17797"/>
    <cellStyle name="Normal 39 5 2 6" xfId="19950"/>
    <cellStyle name="Normal 39 5 3" xfId="3582"/>
    <cellStyle name="Normal 39 5 3 2" xfId="7365"/>
    <cellStyle name="Normal 39 5 3 2 2" xfId="15424"/>
    <cellStyle name="Normal 39 5 3 2 2 2" xfId="32271"/>
    <cellStyle name="Normal 39 5 3 2 3" xfId="24704"/>
    <cellStyle name="Normal 39 5 3 3" xfId="11641"/>
    <cellStyle name="Normal 39 5 3 3 2" xfId="28490"/>
    <cellStyle name="Normal 39 5 3 4" xfId="20923"/>
    <cellStyle name="Normal 39 5 4" xfId="5481"/>
    <cellStyle name="Normal 39 5 4 2" xfId="13540"/>
    <cellStyle name="Normal 39 5 4 2 2" xfId="30387"/>
    <cellStyle name="Normal 39 5 4 3" xfId="22820"/>
    <cellStyle name="Normal 39 5 5" xfId="9666"/>
    <cellStyle name="Normal 39 5 5 2" xfId="26606"/>
    <cellStyle name="Normal 39 5 6" xfId="17796"/>
    <cellStyle name="Normal 39 5 7" xfId="19038"/>
    <cellStyle name="Normal 39 6" xfId="2062"/>
    <cellStyle name="Normal 39 6 2" xfId="4043"/>
    <cellStyle name="Normal 39 6 2 2" xfId="7826"/>
    <cellStyle name="Normal 39 6 2 2 2" xfId="15885"/>
    <cellStyle name="Normal 39 6 2 2 2 2" xfId="32732"/>
    <cellStyle name="Normal 39 6 2 2 3" xfId="25165"/>
    <cellStyle name="Normal 39 6 2 3" xfId="12102"/>
    <cellStyle name="Normal 39 6 2 3 2" xfId="28951"/>
    <cellStyle name="Normal 39 6 2 4" xfId="21384"/>
    <cellStyle name="Normal 39 6 3" xfId="5942"/>
    <cellStyle name="Normal 39 6 3 2" xfId="14001"/>
    <cellStyle name="Normal 39 6 3 2 2" xfId="30848"/>
    <cellStyle name="Normal 39 6 3 3" xfId="23281"/>
    <cellStyle name="Normal 39 6 4" xfId="10160"/>
    <cellStyle name="Normal 39 6 4 2" xfId="27067"/>
    <cellStyle name="Normal 39 6 5" xfId="17798"/>
    <cellStyle name="Normal 39 6 6" xfId="19499"/>
    <cellStyle name="Normal 39 7" xfId="3101"/>
    <cellStyle name="Normal 39 7 2" xfId="6914"/>
    <cellStyle name="Normal 39 7 2 2" xfId="14973"/>
    <cellStyle name="Normal 39 7 2 2 2" xfId="31820"/>
    <cellStyle name="Normal 39 7 2 3" xfId="24253"/>
    <cellStyle name="Normal 39 7 3" xfId="11164"/>
    <cellStyle name="Normal 39 7 3 2" xfId="28039"/>
    <cellStyle name="Normal 39 7 4" xfId="20472"/>
    <cellStyle name="Normal 39 8" xfId="5030"/>
    <cellStyle name="Normal 39 8 2" xfId="13089"/>
    <cellStyle name="Normal 39 8 2 2" xfId="29936"/>
    <cellStyle name="Normal 39 8 3" xfId="22369"/>
    <cellStyle name="Normal 39 9" xfId="9051"/>
    <cellStyle name="Normal 39 9 2" xfId="26155"/>
    <cellStyle name="Normal 390" xfId="33979"/>
    <cellStyle name="Normal 391" xfId="33980"/>
    <cellStyle name="Normal 392" xfId="33981"/>
    <cellStyle name="Normal 393" xfId="273"/>
    <cellStyle name="Normal 394" xfId="33982"/>
    <cellStyle name="Normal 395" xfId="33983"/>
    <cellStyle name="Normal 396" xfId="34147"/>
    <cellStyle name="Normal 397" xfId="34148"/>
    <cellStyle name="Normal 398" xfId="34150"/>
    <cellStyle name="Normal 399" xfId="34151"/>
    <cellStyle name="Normal 4" xfId="180"/>
    <cellStyle name="Normal 4 2" xfId="447"/>
    <cellStyle name="Normal 4 2 2" xfId="2979"/>
    <cellStyle name="Normal 4 2 2 2" xfId="6836"/>
    <cellStyle name="Normal 4 2 2 2 2" xfId="14895"/>
    <cellStyle name="Normal 4 2 2 2 2 2" xfId="31742"/>
    <cellStyle name="Normal 4 2 2 2 3" xfId="24175"/>
    <cellStyle name="Normal 4 2 2 3" xfId="11064"/>
    <cellStyle name="Normal 4 2 2 3 2" xfId="27961"/>
    <cellStyle name="Normal 4 2 2 4" xfId="20393"/>
    <cellStyle name="Normal 4 2 3" xfId="17800"/>
    <cellStyle name="Normal 4 3" xfId="849"/>
    <cellStyle name="Normal 4 3 2" xfId="17801"/>
    <cellStyle name="Normal 4 4" xfId="2969"/>
    <cellStyle name="Normal 4 4 2" xfId="6827"/>
    <cellStyle name="Normal 4 4 2 2" xfId="14886"/>
    <cellStyle name="Normal 4 4 2 2 2" xfId="31733"/>
    <cellStyle name="Normal 4 4 2 3" xfId="24166"/>
    <cellStyle name="Normal 4 4 3" xfId="11055"/>
    <cellStyle name="Normal 4 4 3 2" xfId="27952"/>
    <cellStyle name="Normal 4 4 4" xfId="20384"/>
    <cellStyle name="Normal 4 5" xfId="17799"/>
    <cellStyle name="Normal 4 6" xfId="446"/>
    <cellStyle name="Normal 4_Energía" xfId="17802"/>
    <cellStyle name="Normal 40" xfId="757"/>
    <cellStyle name="Normal 40 10" xfId="17803"/>
    <cellStyle name="Normal 40 11" xfId="18587"/>
    <cellStyle name="Normal 40 12" xfId="34123"/>
    <cellStyle name="Normal 40 2" xfId="961"/>
    <cellStyle name="Normal 40 2 2" xfId="3141"/>
    <cellStyle name="Normal 40 2 3" xfId="17804"/>
    <cellStyle name="Normal 40 2 4" xfId="34124"/>
    <cellStyle name="Normal 40 3" xfId="1087"/>
    <cellStyle name="Normal 40 3 2" xfId="1348"/>
    <cellStyle name="Normal 40 3 2 2" xfId="1844"/>
    <cellStyle name="Normal 40 3 2 2 2" xfId="2843"/>
    <cellStyle name="Normal 40 3 2 2 2 2" xfId="4805"/>
    <cellStyle name="Normal 40 3 2 2 2 2 2" xfId="8588"/>
    <cellStyle name="Normal 40 3 2 2 2 2 2 2" xfId="16647"/>
    <cellStyle name="Normal 40 3 2 2 2 2 2 2 2" xfId="33494"/>
    <cellStyle name="Normal 40 3 2 2 2 2 2 3" xfId="25927"/>
    <cellStyle name="Normal 40 3 2 2 2 2 3" xfId="12864"/>
    <cellStyle name="Normal 40 3 2 2 2 2 3 2" xfId="29713"/>
    <cellStyle name="Normal 40 3 2 2 2 2 4" xfId="22146"/>
    <cellStyle name="Normal 40 3 2 2 2 3" xfId="6704"/>
    <cellStyle name="Normal 40 3 2 2 2 3 2" xfId="14763"/>
    <cellStyle name="Normal 40 3 2 2 2 3 2 2" xfId="31610"/>
    <cellStyle name="Normal 40 3 2 2 2 3 3" xfId="24043"/>
    <cellStyle name="Normal 40 3 2 2 2 4" xfId="10930"/>
    <cellStyle name="Normal 40 3 2 2 2 4 2" xfId="27829"/>
    <cellStyle name="Normal 40 3 2 2 2 5" xfId="17808"/>
    <cellStyle name="Normal 40 3 2 2 2 6" xfId="20261"/>
    <cellStyle name="Normal 40 3 2 2 3" xfId="3893"/>
    <cellStyle name="Normal 40 3 2 2 3 2" xfId="7676"/>
    <cellStyle name="Normal 40 3 2 2 3 2 2" xfId="15735"/>
    <cellStyle name="Normal 40 3 2 2 3 2 2 2" xfId="32582"/>
    <cellStyle name="Normal 40 3 2 2 3 2 3" xfId="25015"/>
    <cellStyle name="Normal 40 3 2 2 3 3" xfId="11952"/>
    <cellStyle name="Normal 40 3 2 2 3 3 2" xfId="28801"/>
    <cellStyle name="Normal 40 3 2 2 3 4" xfId="21234"/>
    <cellStyle name="Normal 40 3 2 2 4" xfId="5792"/>
    <cellStyle name="Normal 40 3 2 2 4 2" xfId="13851"/>
    <cellStyle name="Normal 40 3 2 2 4 2 2" xfId="30698"/>
    <cellStyle name="Normal 40 3 2 2 4 3" xfId="23131"/>
    <cellStyle name="Normal 40 3 2 2 5" xfId="9977"/>
    <cellStyle name="Normal 40 3 2 2 5 2" xfId="26917"/>
    <cellStyle name="Normal 40 3 2 2 6" xfId="17807"/>
    <cellStyle name="Normal 40 3 2 2 7" xfId="19349"/>
    <cellStyle name="Normal 40 3 2 3" xfId="2390"/>
    <cellStyle name="Normal 40 3 2 3 2" xfId="4354"/>
    <cellStyle name="Normal 40 3 2 3 2 2" xfId="8137"/>
    <cellStyle name="Normal 40 3 2 3 2 2 2" xfId="16196"/>
    <cellStyle name="Normal 40 3 2 3 2 2 2 2" xfId="33043"/>
    <cellStyle name="Normal 40 3 2 3 2 2 3" xfId="25476"/>
    <cellStyle name="Normal 40 3 2 3 2 3" xfId="12413"/>
    <cellStyle name="Normal 40 3 2 3 2 3 2" xfId="29262"/>
    <cellStyle name="Normal 40 3 2 3 2 4" xfId="21695"/>
    <cellStyle name="Normal 40 3 2 3 3" xfId="6253"/>
    <cellStyle name="Normal 40 3 2 3 3 2" xfId="14312"/>
    <cellStyle name="Normal 40 3 2 3 3 2 2" xfId="31159"/>
    <cellStyle name="Normal 40 3 2 3 3 3" xfId="23592"/>
    <cellStyle name="Normal 40 3 2 3 4" xfId="10478"/>
    <cellStyle name="Normal 40 3 2 3 4 2" xfId="27378"/>
    <cellStyle name="Normal 40 3 2 3 5" xfId="17809"/>
    <cellStyle name="Normal 40 3 2 3 6" xfId="19810"/>
    <cellStyle name="Normal 40 3 2 4" xfId="3442"/>
    <cellStyle name="Normal 40 3 2 4 2" xfId="7225"/>
    <cellStyle name="Normal 40 3 2 4 2 2" xfId="15284"/>
    <cellStyle name="Normal 40 3 2 4 2 2 2" xfId="32131"/>
    <cellStyle name="Normal 40 3 2 4 2 3" xfId="24564"/>
    <cellStyle name="Normal 40 3 2 4 3" xfId="11501"/>
    <cellStyle name="Normal 40 3 2 4 3 2" xfId="28350"/>
    <cellStyle name="Normal 40 3 2 4 4" xfId="20783"/>
    <cellStyle name="Normal 40 3 2 5" xfId="5341"/>
    <cellStyle name="Normal 40 3 2 5 2" xfId="13400"/>
    <cellStyle name="Normal 40 3 2 5 2 2" xfId="30247"/>
    <cellStyle name="Normal 40 3 2 5 3" xfId="22680"/>
    <cellStyle name="Normal 40 3 2 6" xfId="9502"/>
    <cellStyle name="Normal 40 3 2 6 2" xfId="26466"/>
    <cellStyle name="Normal 40 3 2 7" xfId="17806"/>
    <cellStyle name="Normal 40 3 2 8" xfId="18898"/>
    <cellStyle name="Normal 40 3 3" xfId="1626"/>
    <cellStyle name="Normal 40 3 3 2" xfId="2625"/>
    <cellStyle name="Normal 40 3 3 2 2" xfId="4587"/>
    <cellStyle name="Normal 40 3 3 2 2 2" xfId="8370"/>
    <cellStyle name="Normal 40 3 3 2 2 2 2" xfId="16429"/>
    <cellStyle name="Normal 40 3 3 2 2 2 2 2" xfId="33276"/>
    <cellStyle name="Normal 40 3 3 2 2 2 3" xfId="25709"/>
    <cellStyle name="Normal 40 3 3 2 2 3" xfId="12646"/>
    <cellStyle name="Normal 40 3 3 2 2 3 2" xfId="29495"/>
    <cellStyle name="Normal 40 3 3 2 2 4" xfId="21928"/>
    <cellStyle name="Normal 40 3 3 2 3" xfId="6486"/>
    <cellStyle name="Normal 40 3 3 2 3 2" xfId="14545"/>
    <cellStyle name="Normal 40 3 3 2 3 2 2" xfId="31392"/>
    <cellStyle name="Normal 40 3 3 2 3 3" xfId="23825"/>
    <cellStyle name="Normal 40 3 3 2 4" xfId="10712"/>
    <cellStyle name="Normal 40 3 3 2 4 2" xfId="27611"/>
    <cellStyle name="Normal 40 3 3 2 5" xfId="17811"/>
    <cellStyle name="Normal 40 3 3 2 6" xfId="20043"/>
    <cellStyle name="Normal 40 3 3 3" xfId="3675"/>
    <cellStyle name="Normal 40 3 3 3 2" xfId="7458"/>
    <cellStyle name="Normal 40 3 3 3 2 2" xfId="15517"/>
    <cellStyle name="Normal 40 3 3 3 2 2 2" xfId="32364"/>
    <cellStyle name="Normal 40 3 3 3 2 3" xfId="24797"/>
    <cellStyle name="Normal 40 3 3 3 3" xfId="11734"/>
    <cellStyle name="Normal 40 3 3 3 3 2" xfId="28583"/>
    <cellStyle name="Normal 40 3 3 3 4" xfId="21016"/>
    <cellStyle name="Normal 40 3 3 4" xfId="5574"/>
    <cellStyle name="Normal 40 3 3 4 2" xfId="13633"/>
    <cellStyle name="Normal 40 3 3 4 2 2" xfId="30480"/>
    <cellStyle name="Normal 40 3 3 4 3" xfId="22913"/>
    <cellStyle name="Normal 40 3 3 5" xfId="9759"/>
    <cellStyle name="Normal 40 3 3 5 2" xfId="26699"/>
    <cellStyle name="Normal 40 3 3 6" xfId="17810"/>
    <cellStyle name="Normal 40 3 3 7" xfId="19131"/>
    <cellStyle name="Normal 40 3 4" xfId="2172"/>
    <cellStyle name="Normal 40 3 4 2" xfId="4136"/>
    <cellStyle name="Normal 40 3 4 2 2" xfId="7919"/>
    <cellStyle name="Normal 40 3 4 2 2 2" xfId="15978"/>
    <cellStyle name="Normal 40 3 4 2 2 2 2" xfId="32825"/>
    <cellStyle name="Normal 40 3 4 2 2 3" xfId="25258"/>
    <cellStyle name="Normal 40 3 4 2 3" xfId="12195"/>
    <cellStyle name="Normal 40 3 4 2 3 2" xfId="29044"/>
    <cellStyle name="Normal 40 3 4 2 4" xfId="21477"/>
    <cellStyle name="Normal 40 3 4 3" xfId="6035"/>
    <cellStyle name="Normal 40 3 4 3 2" xfId="14094"/>
    <cellStyle name="Normal 40 3 4 3 2 2" xfId="30941"/>
    <cellStyle name="Normal 40 3 4 3 3" xfId="23374"/>
    <cellStyle name="Normal 40 3 4 4" xfId="10260"/>
    <cellStyle name="Normal 40 3 4 4 2" xfId="27160"/>
    <cellStyle name="Normal 40 3 4 5" xfId="17812"/>
    <cellStyle name="Normal 40 3 4 6" xfId="19592"/>
    <cellStyle name="Normal 40 3 5" xfId="3224"/>
    <cellStyle name="Normal 40 3 5 2" xfId="7007"/>
    <cellStyle name="Normal 40 3 5 2 2" xfId="15066"/>
    <cellStyle name="Normal 40 3 5 2 2 2" xfId="31913"/>
    <cellStyle name="Normal 40 3 5 2 3" xfId="24346"/>
    <cellStyle name="Normal 40 3 5 3" xfId="11283"/>
    <cellStyle name="Normal 40 3 5 3 2" xfId="28132"/>
    <cellStyle name="Normal 40 3 5 4" xfId="20565"/>
    <cellStyle name="Normal 40 3 6" xfId="5123"/>
    <cellStyle name="Normal 40 3 6 2" xfId="13182"/>
    <cellStyle name="Normal 40 3 6 2 2" xfId="30029"/>
    <cellStyle name="Normal 40 3 6 3" xfId="22462"/>
    <cellStyle name="Normal 40 3 7" xfId="9267"/>
    <cellStyle name="Normal 40 3 7 2" xfId="26248"/>
    <cellStyle name="Normal 40 3 8" xfId="17805"/>
    <cellStyle name="Normal 40 3 9" xfId="18680"/>
    <cellStyle name="Normal 40 4" xfId="1256"/>
    <cellStyle name="Normal 40 4 2" xfId="1752"/>
    <cellStyle name="Normal 40 4 2 2" xfId="2751"/>
    <cellStyle name="Normal 40 4 2 2 2" xfId="4713"/>
    <cellStyle name="Normal 40 4 2 2 2 2" xfId="8496"/>
    <cellStyle name="Normal 40 4 2 2 2 2 2" xfId="16555"/>
    <cellStyle name="Normal 40 4 2 2 2 2 2 2" xfId="33402"/>
    <cellStyle name="Normal 40 4 2 2 2 2 3" xfId="25835"/>
    <cellStyle name="Normal 40 4 2 2 2 3" xfId="12772"/>
    <cellStyle name="Normal 40 4 2 2 2 3 2" xfId="29621"/>
    <cellStyle name="Normal 40 4 2 2 2 4" xfId="22054"/>
    <cellStyle name="Normal 40 4 2 2 3" xfId="6612"/>
    <cellStyle name="Normal 40 4 2 2 3 2" xfId="14671"/>
    <cellStyle name="Normal 40 4 2 2 3 2 2" xfId="31518"/>
    <cellStyle name="Normal 40 4 2 2 3 3" xfId="23951"/>
    <cellStyle name="Normal 40 4 2 2 4" xfId="10838"/>
    <cellStyle name="Normal 40 4 2 2 4 2" xfId="27737"/>
    <cellStyle name="Normal 40 4 2 2 5" xfId="17815"/>
    <cellStyle name="Normal 40 4 2 2 6" xfId="20169"/>
    <cellStyle name="Normal 40 4 2 3" xfId="3801"/>
    <cellStyle name="Normal 40 4 2 3 2" xfId="7584"/>
    <cellStyle name="Normal 40 4 2 3 2 2" xfId="15643"/>
    <cellStyle name="Normal 40 4 2 3 2 2 2" xfId="32490"/>
    <cellStyle name="Normal 40 4 2 3 2 3" xfId="24923"/>
    <cellStyle name="Normal 40 4 2 3 3" xfId="11860"/>
    <cellStyle name="Normal 40 4 2 3 3 2" xfId="28709"/>
    <cellStyle name="Normal 40 4 2 3 4" xfId="21142"/>
    <cellStyle name="Normal 40 4 2 4" xfId="5700"/>
    <cellStyle name="Normal 40 4 2 4 2" xfId="13759"/>
    <cellStyle name="Normal 40 4 2 4 2 2" xfId="30606"/>
    <cellStyle name="Normal 40 4 2 4 3" xfId="23039"/>
    <cellStyle name="Normal 40 4 2 5" xfId="9885"/>
    <cellStyle name="Normal 40 4 2 5 2" xfId="26825"/>
    <cellStyle name="Normal 40 4 2 6" xfId="17814"/>
    <cellStyle name="Normal 40 4 2 7" xfId="19257"/>
    <cellStyle name="Normal 40 4 3" xfId="2298"/>
    <cellStyle name="Normal 40 4 3 2" xfId="4262"/>
    <cellStyle name="Normal 40 4 3 2 2" xfId="8045"/>
    <cellStyle name="Normal 40 4 3 2 2 2" xfId="16104"/>
    <cellStyle name="Normal 40 4 3 2 2 2 2" xfId="32951"/>
    <cellStyle name="Normal 40 4 3 2 2 3" xfId="25384"/>
    <cellStyle name="Normal 40 4 3 2 3" xfId="12321"/>
    <cellStyle name="Normal 40 4 3 2 3 2" xfId="29170"/>
    <cellStyle name="Normal 40 4 3 2 4" xfId="21603"/>
    <cellStyle name="Normal 40 4 3 3" xfId="6161"/>
    <cellStyle name="Normal 40 4 3 3 2" xfId="14220"/>
    <cellStyle name="Normal 40 4 3 3 2 2" xfId="31067"/>
    <cellStyle name="Normal 40 4 3 3 3" xfId="23500"/>
    <cellStyle name="Normal 40 4 3 4" xfId="10386"/>
    <cellStyle name="Normal 40 4 3 4 2" xfId="27286"/>
    <cellStyle name="Normal 40 4 3 5" xfId="17816"/>
    <cellStyle name="Normal 40 4 3 6" xfId="19718"/>
    <cellStyle name="Normal 40 4 4" xfId="3350"/>
    <cellStyle name="Normal 40 4 4 2" xfId="7133"/>
    <cellStyle name="Normal 40 4 4 2 2" xfId="15192"/>
    <cellStyle name="Normal 40 4 4 2 2 2" xfId="32039"/>
    <cellStyle name="Normal 40 4 4 2 3" xfId="24472"/>
    <cellStyle name="Normal 40 4 4 3" xfId="11409"/>
    <cellStyle name="Normal 40 4 4 3 2" xfId="28258"/>
    <cellStyle name="Normal 40 4 4 4" xfId="20691"/>
    <cellStyle name="Normal 40 4 5" xfId="5249"/>
    <cellStyle name="Normal 40 4 5 2" xfId="13308"/>
    <cellStyle name="Normal 40 4 5 2 2" xfId="30155"/>
    <cellStyle name="Normal 40 4 5 3" xfId="22588"/>
    <cellStyle name="Normal 40 4 6" xfId="9410"/>
    <cellStyle name="Normal 40 4 6 2" xfId="26374"/>
    <cellStyle name="Normal 40 4 7" xfId="17813"/>
    <cellStyle name="Normal 40 4 8" xfId="18806"/>
    <cellStyle name="Normal 40 5" xfId="1534"/>
    <cellStyle name="Normal 40 5 2" xfId="2533"/>
    <cellStyle name="Normal 40 5 2 2" xfId="4495"/>
    <cellStyle name="Normal 40 5 2 2 2" xfId="8278"/>
    <cellStyle name="Normal 40 5 2 2 2 2" xfId="16337"/>
    <cellStyle name="Normal 40 5 2 2 2 2 2" xfId="33184"/>
    <cellStyle name="Normal 40 5 2 2 2 3" xfId="25617"/>
    <cellStyle name="Normal 40 5 2 2 3" xfId="12554"/>
    <cellStyle name="Normal 40 5 2 2 3 2" xfId="29403"/>
    <cellStyle name="Normal 40 5 2 2 4" xfId="21836"/>
    <cellStyle name="Normal 40 5 2 3" xfId="6394"/>
    <cellStyle name="Normal 40 5 2 3 2" xfId="14453"/>
    <cellStyle name="Normal 40 5 2 3 2 2" xfId="31300"/>
    <cellStyle name="Normal 40 5 2 3 3" xfId="23733"/>
    <cellStyle name="Normal 40 5 2 4" xfId="10620"/>
    <cellStyle name="Normal 40 5 2 4 2" xfId="27519"/>
    <cellStyle name="Normal 40 5 2 5" xfId="17818"/>
    <cellStyle name="Normal 40 5 2 6" xfId="19951"/>
    <cellStyle name="Normal 40 5 3" xfId="3583"/>
    <cellStyle name="Normal 40 5 3 2" xfId="7366"/>
    <cellStyle name="Normal 40 5 3 2 2" xfId="15425"/>
    <cellStyle name="Normal 40 5 3 2 2 2" xfId="32272"/>
    <cellStyle name="Normal 40 5 3 2 3" xfId="24705"/>
    <cellStyle name="Normal 40 5 3 3" xfId="11642"/>
    <cellStyle name="Normal 40 5 3 3 2" xfId="28491"/>
    <cellStyle name="Normal 40 5 3 4" xfId="20924"/>
    <cellStyle name="Normal 40 5 4" xfId="5482"/>
    <cellStyle name="Normal 40 5 4 2" xfId="13541"/>
    <cellStyle name="Normal 40 5 4 2 2" xfId="30388"/>
    <cellStyle name="Normal 40 5 4 3" xfId="22821"/>
    <cellStyle name="Normal 40 5 5" xfId="9667"/>
    <cellStyle name="Normal 40 5 5 2" xfId="26607"/>
    <cellStyle name="Normal 40 5 6" xfId="17817"/>
    <cellStyle name="Normal 40 5 7" xfId="19039"/>
    <cellStyle name="Normal 40 6" xfId="2063"/>
    <cellStyle name="Normal 40 6 2" xfId="4044"/>
    <cellStyle name="Normal 40 6 2 2" xfId="7827"/>
    <cellStyle name="Normal 40 6 2 2 2" xfId="15886"/>
    <cellStyle name="Normal 40 6 2 2 2 2" xfId="32733"/>
    <cellStyle name="Normal 40 6 2 2 3" xfId="25166"/>
    <cellStyle name="Normal 40 6 2 3" xfId="12103"/>
    <cellStyle name="Normal 40 6 2 3 2" xfId="28952"/>
    <cellStyle name="Normal 40 6 2 4" xfId="21385"/>
    <cellStyle name="Normal 40 6 3" xfId="5943"/>
    <cellStyle name="Normal 40 6 3 2" xfId="14002"/>
    <cellStyle name="Normal 40 6 3 2 2" xfId="30849"/>
    <cellStyle name="Normal 40 6 3 3" xfId="23282"/>
    <cellStyle name="Normal 40 6 4" xfId="10161"/>
    <cellStyle name="Normal 40 6 4 2" xfId="27068"/>
    <cellStyle name="Normal 40 6 5" xfId="17819"/>
    <cellStyle name="Normal 40 6 6" xfId="19500"/>
    <cellStyle name="Normal 40 7" xfId="3102"/>
    <cellStyle name="Normal 40 7 2" xfId="6915"/>
    <cellStyle name="Normal 40 7 2 2" xfId="14974"/>
    <cellStyle name="Normal 40 7 2 2 2" xfId="31821"/>
    <cellStyle name="Normal 40 7 2 3" xfId="24254"/>
    <cellStyle name="Normal 40 7 3" xfId="11165"/>
    <cellStyle name="Normal 40 7 3 2" xfId="28040"/>
    <cellStyle name="Normal 40 7 4" xfId="20473"/>
    <cellStyle name="Normal 40 8" xfId="5031"/>
    <cellStyle name="Normal 40 8 2" xfId="13090"/>
    <cellStyle name="Normal 40 8 2 2" xfId="29937"/>
    <cellStyle name="Normal 40 8 3" xfId="22370"/>
    <cellStyle name="Normal 40 9" xfId="9052"/>
    <cellStyle name="Normal 40 9 2" xfId="26156"/>
    <cellStyle name="Normal 400" xfId="34152"/>
    <cellStyle name="Normal 401" xfId="34153"/>
    <cellStyle name="Normal 402" xfId="34154"/>
    <cellStyle name="Normal 403" xfId="34155"/>
    <cellStyle name="Normal 404" xfId="34156"/>
    <cellStyle name="Normal 405" xfId="34157"/>
    <cellStyle name="Normal 406" xfId="34158"/>
    <cellStyle name="Normal 407" xfId="34159"/>
    <cellStyle name="Normal 408" xfId="34160"/>
    <cellStyle name="Normal 409" xfId="34161"/>
    <cellStyle name="Normal 41" xfId="758"/>
    <cellStyle name="Normal 41 10" xfId="17820"/>
    <cellStyle name="Normal 41 11" xfId="18588"/>
    <cellStyle name="Normal 41 12" xfId="34125"/>
    <cellStyle name="Normal 41 2" xfId="962"/>
    <cellStyle name="Normal 41 2 2" xfId="3142"/>
    <cellStyle name="Normal 41 2 3" xfId="17821"/>
    <cellStyle name="Normal 41 2 4" xfId="34126"/>
    <cellStyle name="Normal 41 3" xfId="1088"/>
    <cellStyle name="Normal 41 3 2" xfId="1349"/>
    <cellStyle name="Normal 41 3 2 2" xfId="1845"/>
    <cellStyle name="Normal 41 3 2 2 2" xfId="2844"/>
    <cellStyle name="Normal 41 3 2 2 2 2" xfId="4806"/>
    <cellStyle name="Normal 41 3 2 2 2 2 2" xfId="8589"/>
    <cellStyle name="Normal 41 3 2 2 2 2 2 2" xfId="16648"/>
    <cellStyle name="Normal 41 3 2 2 2 2 2 2 2" xfId="33495"/>
    <cellStyle name="Normal 41 3 2 2 2 2 2 3" xfId="25928"/>
    <cellStyle name="Normal 41 3 2 2 2 2 3" xfId="12865"/>
    <cellStyle name="Normal 41 3 2 2 2 2 3 2" xfId="29714"/>
    <cellStyle name="Normal 41 3 2 2 2 2 4" xfId="22147"/>
    <cellStyle name="Normal 41 3 2 2 2 3" xfId="6705"/>
    <cellStyle name="Normal 41 3 2 2 2 3 2" xfId="14764"/>
    <cellStyle name="Normal 41 3 2 2 2 3 2 2" xfId="31611"/>
    <cellStyle name="Normal 41 3 2 2 2 3 3" xfId="24044"/>
    <cellStyle name="Normal 41 3 2 2 2 4" xfId="10931"/>
    <cellStyle name="Normal 41 3 2 2 2 4 2" xfId="27830"/>
    <cellStyle name="Normal 41 3 2 2 2 5" xfId="17825"/>
    <cellStyle name="Normal 41 3 2 2 2 6" xfId="20262"/>
    <cellStyle name="Normal 41 3 2 2 3" xfId="3894"/>
    <cellStyle name="Normal 41 3 2 2 3 2" xfId="7677"/>
    <cellStyle name="Normal 41 3 2 2 3 2 2" xfId="15736"/>
    <cellStyle name="Normal 41 3 2 2 3 2 2 2" xfId="32583"/>
    <cellStyle name="Normal 41 3 2 2 3 2 3" xfId="25016"/>
    <cellStyle name="Normal 41 3 2 2 3 3" xfId="11953"/>
    <cellStyle name="Normal 41 3 2 2 3 3 2" xfId="28802"/>
    <cellStyle name="Normal 41 3 2 2 3 4" xfId="21235"/>
    <cellStyle name="Normal 41 3 2 2 4" xfId="5793"/>
    <cellStyle name="Normal 41 3 2 2 4 2" xfId="13852"/>
    <cellStyle name="Normal 41 3 2 2 4 2 2" xfId="30699"/>
    <cellStyle name="Normal 41 3 2 2 4 3" xfId="23132"/>
    <cellStyle name="Normal 41 3 2 2 5" xfId="9978"/>
    <cellStyle name="Normal 41 3 2 2 5 2" xfId="26918"/>
    <cellStyle name="Normal 41 3 2 2 6" xfId="17824"/>
    <cellStyle name="Normal 41 3 2 2 7" xfId="19350"/>
    <cellStyle name="Normal 41 3 2 3" xfId="2391"/>
    <cellStyle name="Normal 41 3 2 3 2" xfId="4355"/>
    <cellStyle name="Normal 41 3 2 3 2 2" xfId="8138"/>
    <cellStyle name="Normal 41 3 2 3 2 2 2" xfId="16197"/>
    <cellStyle name="Normal 41 3 2 3 2 2 2 2" xfId="33044"/>
    <cellStyle name="Normal 41 3 2 3 2 2 3" xfId="25477"/>
    <cellStyle name="Normal 41 3 2 3 2 3" xfId="12414"/>
    <cellStyle name="Normal 41 3 2 3 2 3 2" xfId="29263"/>
    <cellStyle name="Normal 41 3 2 3 2 4" xfId="21696"/>
    <cellStyle name="Normal 41 3 2 3 3" xfId="6254"/>
    <cellStyle name="Normal 41 3 2 3 3 2" xfId="14313"/>
    <cellStyle name="Normal 41 3 2 3 3 2 2" xfId="31160"/>
    <cellStyle name="Normal 41 3 2 3 3 3" xfId="23593"/>
    <cellStyle name="Normal 41 3 2 3 4" xfId="10479"/>
    <cellStyle name="Normal 41 3 2 3 4 2" xfId="27379"/>
    <cellStyle name="Normal 41 3 2 3 5" xfId="17826"/>
    <cellStyle name="Normal 41 3 2 3 6" xfId="19811"/>
    <cellStyle name="Normal 41 3 2 4" xfId="3443"/>
    <cellStyle name="Normal 41 3 2 4 2" xfId="7226"/>
    <cellStyle name="Normal 41 3 2 4 2 2" xfId="15285"/>
    <cellStyle name="Normal 41 3 2 4 2 2 2" xfId="32132"/>
    <cellStyle name="Normal 41 3 2 4 2 3" xfId="24565"/>
    <cellStyle name="Normal 41 3 2 4 3" xfId="11502"/>
    <cellStyle name="Normal 41 3 2 4 3 2" xfId="28351"/>
    <cellStyle name="Normal 41 3 2 4 4" xfId="20784"/>
    <cellStyle name="Normal 41 3 2 5" xfId="5342"/>
    <cellStyle name="Normal 41 3 2 5 2" xfId="13401"/>
    <cellStyle name="Normal 41 3 2 5 2 2" xfId="30248"/>
    <cellStyle name="Normal 41 3 2 5 3" xfId="22681"/>
    <cellStyle name="Normal 41 3 2 6" xfId="9503"/>
    <cellStyle name="Normal 41 3 2 6 2" xfId="26467"/>
    <cellStyle name="Normal 41 3 2 7" xfId="17823"/>
    <cellStyle name="Normal 41 3 2 8" xfId="18899"/>
    <cellStyle name="Normal 41 3 3" xfId="1627"/>
    <cellStyle name="Normal 41 3 3 2" xfId="2626"/>
    <cellStyle name="Normal 41 3 3 2 2" xfId="4588"/>
    <cellStyle name="Normal 41 3 3 2 2 2" xfId="8371"/>
    <cellStyle name="Normal 41 3 3 2 2 2 2" xfId="16430"/>
    <cellStyle name="Normal 41 3 3 2 2 2 2 2" xfId="33277"/>
    <cellStyle name="Normal 41 3 3 2 2 2 3" xfId="25710"/>
    <cellStyle name="Normal 41 3 3 2 2 3" xfId="12647"/>
    <cellStyle name="Normal 41 3 3 2 2 3 2" xfId="29496"/>
    <cellStyle name="Normal 41 3 3 2 2 4" xfId="21929"/>
    <cellStyle name="Normal 41 3 3 2 3" xfId="6487"/>
    <cellStyle name="Normal 41 3 3 2 3 2" xfId="14546"/>
    <cellStyle name="Normal 41 3 3 2 3 2 2" xfId="31393"/>
    <cellStyle name="Normal 41 3 3 2 3 3" xfId="23826"/>
    <cellStyle name="Normal 41 3 3 2 4" xfId="10713"/>
    <cellStyle name="Normal 41 3 3 2 4 2" xfId="27612"/>
    <cellStyle name="Normal 41 3 3 2 5" xfId="17828"/>
    <cellStyle name="Normal 41 3 3 2 6" xfId="20044"/>
    <cellStyle name="Normal 41 3 3 3" xfId="3676"/>
    <cellStyle name="Normal 41 3 3 3 2" xfId="7459"/>
    <cellStyle name="Normal 41 3 3 3 2 2" xfId="15518"/>
    <cellStyle name="Normal 41 3 3 3 2 2 2" xfId="32365"/>
    <cellStyle name="Normal 41 3 3 3 2 3" xfId="24798"/>
    <cellStyle name="Normal 41 3 3 3 3" xfId="11735"/>
    <cellStyle name="Normal 41 3 3 3 3 2" xfId="28584"/>
    <cellStyle name="Normal 41 3 3 3 4" xfId="21017"/>
    <cellStyle name="Normal 41 3 3 4" xfId="5575"/>
    <cellStyle name="Normal 41 3 3 4 2" xfId="13634"/>
    <cellStyle name="Normal 41 3 3 4 2 2" xfId="30481"/>
    <cellStyle name="Normal 41 3 3 4 3" xfId="22914"/>
    <cellStyle name="Normal 41 3 3 5" xfId="9760"/>
    <cellStyle name="Normal 41 3 3 5 2" xfId="26700"/>
    <cellStyle name="Normal 41 3 3 6" xfId="17827"/>
    <cellStyle name="Normal 41 3 3 7" xfId="19132"/>
    <cellStyle name="Normal 41 3 4" xfId="2173"/>
    <cellStyle name="Normal 41 3 4 2" xfId="4137"/>
    <cellStyle name="Normal 41 3 4 2 2" xfId="7920"/>
    <cellStyle name="Normal 41 3 4 2 2 2" xfId="15979"/>
    <cellStyle name="Normal 41 3 4 2 2 2 2" xfId="32826"/>
    <cellStyle name="Normal 41 3 4 2 2 3" xfId="25259"/>
    <cellStyle name="Normal 41 3 4 2 3" xfId="12196"/>
    <cellStyle name="Normal 41 3 4 2 3 2" xfId="29045"/>
    <cellStyle name="Normal 41 3 4 2 4" xfId="21478"/>
    <cellStyle name="Normal 41 3 4 3" xfId="6036"/>
    <cellStyle name="Normal 41 3 4 3 2" xfId="14095"/>
    <cellStyle name="Normal 41 3 4 3 2 2" xfId="30942"/>
    <cellStyle name="Normal 41 3 4 3 3" xfId="23375"/>
    <cellStyle name="Normal 41 3 4 4" xfId="10261"/>
    <cellStyle name="Normal 41 3 4 4 2" xfId="27161"/>
    <cellStyle name="Normal 41 3 4 5" xfId="17829"/>
    <cellStyle name="Normal 41 3 4 6" xfId="19593"/>
    <cellStyle name="Normal 41 3 5" xfId="3225"/>
    <cellStyle name="Normal 41 3 5 2" xfId="7008"/>
    <cellStyle name="Normal 41 3 5 2 2" xfId="15067"/>
    <cellStyle name="Normal 41 3 5 2 2 2" xfId="31914"/>
    <cellStyle name="Normal 41 3 5 2 3" xfId="24347"/>
    <cellStyle name="Normal 41 3 5 3" xfId="11284"/>
    <cellStyle name="Normal 41 3 5 3 2" xfId="28133"/>
    <cellStyle name="Normal 41 3 5 4" xfId="20566"/>
    <cellStyle name="Normal 41 3 6" xfId="5124"/>
    <cellStyle name="Normal 41 3 6 2" xfId="13183"/>
    <cellStyle name="Normal 41 3 6 2 2" xfId="30030"/>
    <cellStyle name="Normal 41 3 6 3" xfId="22463"/>
    <cellStyle name="Normal 41 3 7" xfId="9268"/>
    <cellStyle name="Normal 41 3 7 2" xfId="26249"/>
    <cellStyle name="Normal 41 3 8" xfId="17822"/>
    <cellStyle name="Normal 41 3 9" xfId="18681"/>
    <cellStyle name="Normal 41 4" xfId="1257"/>
    <cellStyle name="Normal 41 4 2" xfId="1753"/>
    <cellStyle name="Normal 41 4 2 2" xfId="2752"/>
    <cellStyle name="Normal 41 4 2 2 2" xfId="4714"/>
    <cellStyle name="Normal 41 4 2 2 2 2" xfId="8497"/>
    <cellStyle name="Normal 41 4 2 2 2 2 2" xfId="16556"/>
    <cellStyle name="Normal 41 4 2 2 2 2 2 2" xfId="33403"/>
    <cellStyle name="Normal 41 4 2 2 2 2 3" xfId="25836"/>
    <cellStyle name="Normal 41 4 2 2 2 3" xfId="12773"/>
    <cellStyle name="Normal 41 4 2 2 2 3 2" xfId="29622"/>
    <cellStyle name="Normal 41 4 2 2 2 4" xfId="22055"/>
    <cellStyle name="Normal 41 4 2 2 3" xfId="6613"/>
    <cellStyle name="Normal 41 4 2 2 3 2" xfId="14672"/>
    <cellStyle name="Normal 41 4 2 2 3 2 2" xfId="31519"/>
    <cellStyle name="Normal 41 4 2 2 3 3" xfId="23952"/>
    <cellStyle name="Normal 41 4 2 2 4" xfId="10839"/>
    <cellStyle name="Normal 41 4 2 2 4 2" xfId="27738"/>
    <cellStyle name="Normal 41 4 2 2 5" xfId="17832"/>
    <cellStyle name="Normal 41 4 2 2 6" xfId="20170"/>
    <cellStyle name="Normal 41 4 2 3" xfId="3802"/>
    <cellStyle name="Normal 41 4 2 3 2" xfId="7585"/>
    <cellStyle name="Normal 41 4 2 3 2 2" xfId="15644"/>
    <cellStyle name="Normal 41 4 2 3 2 2 2" xfId="32491"/>
    <cellStyle name="Normal 41 4 2 3 2 3" xfId="24924"/>
    <cellStyle name="Normal 41 4 2 3 3" xfId="11861"/>
    <cellStyle name="Normal 41 4 2 3 3 2" xfId="28710"/>
    <cellStyle name="Normal 41 4 2 3 4" xfId="21143"/>
    <cellStyle name="Normal 41 4 2 4" xfId="5701"/>
    <cellStyle name="Normal 41 4 2 4 2" xfId="13760"/>
    <cellStyle name="Normal 41 4 2 4 2 2" xfId="30607"/>
    <cellStyle name="Normal 41 4 2 4 3" xfId="23040"/>
    <cellStyle name="Normal 41 4 2 5" xfId="9886"/>
    <cellStyle name="Normal 41 4 2 5 2" xfId="26826"/>
    <cellStyle name="Normal 41 4 2 6" xfId="17831"/>
    <cellStyle name="Normal 41 4 2 7" xfId="19258"/>
    <cellStyle name="Normal 41 4 3" xfId="2299"/>
    <cellStyle name="Normal 41 4 3 2" xfId="4263"/>
    <cellStyle name="Normal 41 4 3 2 2" xfId="8046"/>
    <cellStyle name="Normal 41 4 3 2 2 2" xfId="16105"/>
    <cellStyle name="Normal 41 4 3 2 2 2 2" xfId="32952"/>
    <cellStyle name="Normal 41 4 3 2 2 3" xfId="25385"/>
    <cellStyle name="Normal 41 4 3 2 3" xfId="12322"/>
    <cellStyle name="Normal 41 4 3 2 3 2" xfId="29171"/>
    <cellStyle name="Normal 41 4 3 2 4" xfId="21604"/>
    <cellStyle name="Normal 41 4 3 3" xfId="6162"/>
    <cellStyle name="Normal 41 4 3 3 2" xfId="14221"/>
    <cellStyle name="Normal 41 4 3 3 2 2" xfId="31068"/>
    <cellStyle name="Normal 41 4 3 3 3" xfId="23501"/>
    <cellStyle name="Normal 41 4 3 4" xfId="10387"/>
    <cellStyle name="Normal 41 4 3 4 2" xfId="27287"/>
    <cellStyle name="Normal 41 4 3 5" xfId="17833"/>
    <cellStyle name="Normal 41 4 3 6" xfId="19719"/>
    <cellStyle name="Normal 41 4 4" xfId="3351"/>
    <cellStyle name="Normal 41 4 4 2" xfId="7134"/>
    <cellStyle name="Normal 41 4 4 2 2" xfId="15193"/>
    <cellStyle name="Normal 41 4 4 2 2 2" xfId="32040"/>
    <cellStyle name="Normal 41 4 4 2 3" xfId="24473"/>
    <cellStyle name="Normal 41 4 4 3" xfId="11410"/>
    <cellStyle name="Normal 41 4 4 3 2" xfId="28259"/>
    <cellStyle name="Normal 41 4 4 4" xfId="20692"/>
    <cellStyle name="Normal 41 4 5" xfId="5250"/>
    <cellStyle name="Normal 41 4 5 2" xfId="13309"/>
    <cellStyle name="Normal 41 4 5 2 2" xfId="30156"/>
    <cellStyle name="Normal 41 4 5 3" xfId="22589"/>
    <cellStyle name="Normal 41 4 6" xfId="9411"/>
    <cellStyle name="Normal 41 4 6 2" xfId="26375"/>
    <cellStyle name="Normal 41 4 7" xfId="17830"/>
    <cellStyle name="Normal 41 4 8" xfId="18807"/>
    <cellStyle name="Normal 41 5" xfId="1535"/>
    <cellStyle name="Normal 41 5 2" xfId="2534"/>
    <cellStyle name="Normal 41 5 2 2" xfId="4496"/>
    <cellStyle name="Normal 41 5 2 2 2" xfId="8279"/>
    <cellStyle name="Normal 41 5 2 2 2 2" xfId="16338"/>
    <cellStyle name="Normal 41 5 2 2 2 2 2" xfId="33185"/>
    <cellStyle name="Normal 41 5 2 2 2 3" xfId="25618"/>
    <cellStyle name="Normal 41 5 2 2 3" xfId="12555"/>
    <cellStyle name="Normal 41 5 2 2 3 2" xfId="29404"/>
    <cellStyle name="Normal 41 5 2 2 4" xfId="21837"/>
    <cellStyle name="Normal 41 5 2 3" xfId="6395"/>
    <cellStyle name="Normal 41 5 2 3 2" xfId="14454"/>
    <cellStyle name="Normal 41 5 2 3 2 2" xfId="31301"/>
    <cellStyle name="Normal 41 5 2 3 3" xfId="23734"/>
    <cellStyle name="Normal 41 5 2 4" xfId="10621"/>
    <cellStyle name="Normal 41 5 2 4 2" xfId="27520"/>
    <cellStyle name="Normal 41 5 2 5" xfId="17835"/>
    <cellStyle name="Normal 41 5 2 6" xfId="19952"/>
    <cellStyle name="Normal 41 5 3" xfId="3584"/>
    <cellStyle name="Normal 41 5 3 2" xfId="7367"/>
    <cellStyle name="Normal 41 5 3 2 2" xfId="15426"/>
    <cellStyle name="Normal 41 5 3 2 2 2" xfId="32273"/>
    <cellStyle name="Normal 41 5 3 2 3" xfId="24706"/>
    <cellStyle name="Normal 41 5 3 3" xfId="11643"/>
    <cellStyle name="Normal 41 5 3 3 2" xfId="28492"/>
    <cellStyle name="Normal 41 5 3 4" xfId="20925"/>
    <cellStyle name="Normal 41 5 4" xfId="5483"/>
    <cellStyle name="Normal 41 5 4 2" xfId="13542"/>
    <cellStyle name="Normal 41 5 4 2 2" xfId="30389"/>
    <cellStyle name="Normal 41 5 4 3" xfId="22822"/>
    <cellStyle name="Normal 41 5 5" xfId="9668"/>
    <cellStyle name="Normal 41 5 5 2" xfId="26608"/>
    <cellStyle name="Normal 41 5 6" xfId="17834"/>
    <cellStyle name="Normal 41 5 7" xfId="19040"/>
    <cellStyle name="Normal 41 6" xfId="2064"/>
    <cellStyle name="Normal 41 6 2" xfId="4045"/>
    <cellStyle name="Normal 41 6 2 2" xfId="7828"/>
    <cellStyle name="Normal 41 6 2 2 2" xfId="15887"/>
    <cellStyle name="Normal 41 6 2 2 2 2" xfId="32734"/>
    <cellStyle name="Normal 41 6 2 2 3" xfId="25167"/>
    <cellStyle name="Normal 41 6 2 3" xfId="12104"/>
    <cellStyle name="Normal 41 6 2 3 2" xfId="28953"/>
    <cellStyle name="Normal 41 6 2 4" xfId="21386"/>
    <cellStyle name="Normal 41 6 3" xfId="5944"/>
    <cellStyle name="Normal 41 6 3 2" xfId="14003"/>
    <cellStyle name="Normal 41 6 3 2 2" xfId="30850"/>
    <cellStyle name="Normal 41 6 3 3" xfId="23283"/>
    <cellStyle name="Normal 41 6 4" xfId="10162"/>
    <cellStyle name="Normal 41 6 4 2" xfId="27069"/>
    <cellStyle name="Normal 41 6 5" xfId="17836"/>
    <cellStyle name="Normal 41 6 6" xfId="19501"/>
    <cellStyle name="Normal 41 7" xfId="3103"/>
    <cellStyle name="Normal 41 7 2" xfId="6916"/>
    <cellStyle name="Normal 41 7 2 2" xfId="14975"/>
    <cellStyle name="Normal 41 7 2 2 2" xfId="31822"/>
    <cellStyle name="Normal 41 7 2 3" xfId="24255"/>
    <cellStyle name="Normal 41 7 3" xfId="11166"/>
    <cellStyle name="Normal 41 7 3 2" xfId="28041"/>
    <cellStyle name="Normal 41 7 4" xfId="20474"/>
    <cellStyle name="Normal 41 8" xfId="5032"/>
    <cellStyle name="Normal 41 8 2" xfId="13091"/>
    <cellStyle name="Normal 41 8 2 2" xfId="29938"/>
    <cellStyle name="Normal 41 8 3" xfId="22371"/>
    <cellStyle name="Normal 41 9" xfId="9053"/>
    <cellStyle name="Normal 41 9 2" xfId="26157"/>
    <cellStyle name="Normal 410" xfId="34162"/>
    <cellStyle name="Normal 411" xfId="34163"/>
    <cellStyle name="Normal 412" xfId="34164"/>
    <cellStyle name="Normal 42" xfId="759"/>
    <cellStyle name="Normal 42 10" xfId="17837"/>
    <cellStyle name="Normal 42 11" xfId="18589"/>
    <cellStyle name="Normal 42 12" xfId="34127"/>
    <cellStyle name="Normal 42 2" xfId="963"/>
    <cellStyle name="Normal 42 2 2" xfId="3143"/>
    <cellStyle name="Normal 42 2 3" xfId="17838"/>
    <cellStyle name="Normal 42 2 4" xfId="34128"/>
    <cellStyle name="Normal 42 3" xfId="1089"/>
    <cellStyle name="Normal 42 3 2" xfId="1350"/>
    <cellStyle name="Normal 42 3 2 2" xfId="1846"/>
    <cellStyle name="Normal 42 3 2 2 2" xfId="2845"/>
    <cellStyle name="Normal 42 3 2 2 2 2" xfId="4807"/>
    <cellStyle name="Normal 42 3 2 2 2 2 2" xfId="8590"/>
    <cellStyle name="Normal 42 3 2 2 2 2 2 2" xfId="16649"/>
    <cellStyle name="Normal 42 3 2 2 2 2 2 2 2" xfId="33496"/>
    <cellStyle name="Normal 42 3 2 2 2 2 2 3" xfId="25929"/>
    <cellStyle name="Normal 42 3 2 2 2 2 3" xfId="12866"/>
    <cellStyle name="Normal 42 3 2 2 2 2 3 2" xfId="29715"/>
    <cellStyle name="Normal 42 3 2 2 2 2 4" xfId="22148"/>
    <cellStyle name="Normal 42 3 2 2 2 3" xfId="6706"/>
    <cellStyle name="Normal 42 3 2 2 2 3 2" xfId="14765"/>
    <cellStyle name="Normal 42 3 2 2 2 3 2 2" xfId="31612"/>
    <cellStyle name="Normal 42 3 2 2 2 3 3" xfId="24045"/>
    <cellStyle name="Normal 42 3 2 2 2 4" xfId="10932"/>
    <cellStyle name="Normal 42 3 2 2 2 4 2" xfId="27831"/>
    <cellStyle name="Normal 42 3 2 2 2 5" xfId="17842"/>
    <cellStyle name="Normal 42 3 2 2 2 6" xfId="20263"/>
    <cellStyle name="Normal 42 3 2 2 3" xfId="3895"/>
    <cellStyle name="Normal 42 3 2 2 3 2" xfId="7678"/>
    <cellStyle name="Normal 42 3 2 2 3 2 2" xfId="15737"/>
    <cellStyle name="Normal 42 3 2 2 3 2 2 2" xfId="32584"/>
    <cellStyle name="Normal 42 3 2 2 3 2 3" xfId="25017"/>
    <cellStyle name="Normal 42 3 2 2 3 3" xfId="11954"/>
    <cellStyle name="Normal 42 3 2 2 3 3 2" xfId="28803"/>
    <cellStyle name="Normal 42 3 2 2 3 4" xfId="21236"/>
    <cellStyle name="Normal 42 3 2 2 4" xfId="5794"/>
    <cellStyle name="Normal 42 3 2 2 4 2" xfId="13853"/>
    <cellStyle name="Normal 42 3 2 2 4 2 2" xfId="30700"/>
    <cellStyle name="Normal 42 3 2 2 4 3" xfId="23133"/>
    <cellStyle name="Normal 42 3 2 2 5" xfId="9979"/>
    <cellStyle name="Normal 42 3 2 2 5 2" xfId="26919"/>
    <cellStyle name="Normal 42 3 2 2 6" xfId="17841"/>
    <cellStyle name="Normal 42 3 2 2 7" xfId="19351"/>
    <cellStyle name="Normal 42 3 2 3" xfId="2392"/>
    <cellStyle name="Normal 42 3 2 3 2" xfId="4356"/>
    <cellStyle name="Normal 42 3 2 3 2 2" xfId="8139"/>
    <cellStyle name="Normal 42 3 2 3 2 2 2" xfId="16198"/>
    <cellStyle name="Normal 42 3 2 3 2 2 2 2" xfId="33045"/>
    <cellStyle name="Normal 42 3 2 3 2 2 3" xfId="25478"/>
    <cellStyle name="Normal 42 3 2 3 2 3" xfId="12415"/>
    <cellStyle name="Normal 42 3 2 3 2 3 2" xfId="29264"/>
    <cellStyle name="Normal 42 3 2 3 2 4" xfId="21697"/>
    <cellStyle name="Normal 42 3 2 3 3" xfId="6255"/>
    <cellStyle name="Normal 42 3 2 3 3 2" xfId="14314"/>
    <cellStyle name="Normal 42 3 2 3 3 2 2" xfId="31161"/>
    <cellStyle name="Normal 42 3 2 3 3 3" xfId="23594"/>
    <cellStyle name="Normal 42 3 2 3 4" xfId="10480"/>
    <cellStyle name="Normal 42 3 2 3 4 2" xfId="27380"/>
    <cellStyle name="Normal 42 3 2 3 5" xfId="17843"/>
    <cellStyle name="Normal 42 3 2 3 6" xfId="19812"/>
    <cellStyle name="Normal 42 3 2 4" xfId="3444"/>
    <cellStyle name="Normal 42 3 2 4 2" xfId="7227"/>
    <cellStyle name="Normal 42 3 2 4 2 2" xfId="15286"/>
    <cellStyle name="Normal 42 3 2 4 2 2 2" xfId="32133"/>
    <cellStyle name="Normal 42 3 2 4 2 3" xfId="24566"/>
    <cellStyle name="Normal 42 3 2 4 3" xfId="11503"/>
    <cellStyle name="Normal 42 3 2 4 3 2" xfId="28352"/>
    <cellStyle name="Normal 42 3 2 4 4" xfId="20785"/>
    <cellStyle name="Normal 42 3 2 5" xfId="5343"/>
    <cellStyle name="Normal 42 3 2 5 2" xfId="13402"/>
    <cellStyle name="Normal 42 3 2 5 2 2" xfId="30249"/>
    <cellStyle name="Normal 42 3 2 5 3" xfId="22682"/>
    <cellStyle name="Normal 42 3 2 6" xfId="9504"/>
    <cellStyle name="Normal 42 3 2 6 2" xfId="26468"/>
    <cellStyle name="Normal 42 3 2 7" xfId="17840"/>
    <cellStyle name="Normal 42 3 2 8" xfId="18900"/>
    <cellStyle name="Normal 42 3 3" xfId="1628"/>
    <cellStyle name="Normal 42 3 3 2" xfId="2627"/>
    <cellStyle name="Normal 42 3 3 2 2" xfId="4589"/>
    <cellStyle name="Normal 42 3 3 2 2 2" xfId="8372"/>
    <cellStyle name="Normal 42 3 3 2 2 2 2" xfId="16431"/>
    <cellStyle name="Normal 42 3 3 2 2 2 2 2" xfId="33278"/>
    <cellStyle name="Normal 42 3 3 2 2 2 3" xfId="25711"/>
    <cellStyle name="Normal 42 3 3 2 2 3" xfId="12648"/>
    <cellStyle name="Normal 42 3 3 2 2 3 2" xfId="29497"/>
    <cellStyle name="Normal 42 3 3 2 2 4" xfId="21930"/>
    <cellStyle name="Normal 42 3 3 2 3" xfId="6488"/>
    <cellStyle name="Normal 42 3 3 2 3 2" xfId="14547"/>
    <cellStyle name="Normal 42 3 3 2 3 2 2" xfId="31394"/>
    <cellStyle name="Normal 42 3 3 2 3 3" xfId="23827"/>
    <cellStyle name="Normal 42 3 3 2 4" xfId="10714"/>
    <cellStyle name="Normal 42 3 3 2 4 2" xfId="27613"/>
    <cellStyle name="Normal 42 3 3 2 5" xfId="17845"/>
    <cellStyle name="Normal 42 3 3 2 6" xfId="20045"/>
    <cellStyle name="Normal 42 3 3 3" xfId="3677"/>
    <cellStyle name="Normal 42 3 3 3 2" xfId="7460"/>
    <cellStyle name="Normal 42 3 3 3 2 2" xfId="15519"/>
    <cellStyle name="Normal 42 3 3 3 2 2 2" xfId="32366"/>
    <cellStyle name="Normal 42 3 3 3 2 3" xfId="24799"/>
    <cellStyle name="Normal 42 3 3 3 3" xfId="11736"/>
    <cellStyle name="Normal 42 3 3 3 3 2" xfId="28585"/>
    <cellStyle name="Normal 42 3 3 3 4" xfId="21018"/>
    <cellStyle name="Normal 42 3 3 4" xfId="5576"/>
    <cellStyle name="Normal 42 3 3 4 2" xfId="13635"/>
    <cellStyle name="Normal 42 3 3 4 2 2" xfId="30482"/>
    <cellStyle name="Normal 42 3 3 4 3" xfId="22915"/>
    <cellStyle name="Normal 42 3 3 5" xfId="9761"/>
    <cellStyle name="Normal 42 3 3 5 2" xfId="26701"/>
    <cellStyle name="Normal 42 3 3 6" xfId="17844"/>
    <cellStyle name="Normal 42 3 3 7" xfId="19133"/>
    <cellStyle name="Normal 42 3 4" xfId="2174"/>
    <cellStyle name="Normal 42 3 4 2" xfId="4138"/>
    <cellStyle name="Normal 42 3 4 2 2" xfId="7921"/>
    <cellStyle name="Normal 42 3 4 2 2 2" xfId="15980"/>
    <cellStyle name="Normal 42 3 4 2 2 2 2" xfId="32827"/>
    <cellStyle name="Normal 42 3 4 2 2 3" xfId="25260"/>
    <cellStyle name="Normal 42 3 4 2 3" xfId="12197"/>
    <cellStyle name="Normal 42 3 4 2 3 2" xfId="29046"/>
    <cellStyle name="Normal 42 3 4 2 4" xfId="21479"/>
    <cellStyle name="Normal 42 3 4 3" xfId="6037"/>
    <cellStyle name="Normal 42 3 4 3 2" xfId="14096"/>
    <cellStyle name="Normal 42 3 4 3 2 2" xfId="30943"/>
    <cellStyle name="Normal 42 3 4 3 3" xfId="23376"/>
    <cellStyle name="Normal 42 3 4 4" xfId="10262"/>
    <cellStyle name="Normal 42 3 4 4 2" xfId="27162"/>
    <cellStyle name="Normal 42 3 4 5" xfId="17846"/>
    <cellStyle name="Normal 42 3 4 6" xfId="19594"/>
    <cellStyle name="Normal 42 3 5" xfId="3226"/>
    <cellStyle name="Normal 42 3 5 2" xfId="7009"/>
    <cellStyle name="Normal 42 3 5 2 2" xfId="15068"/>
    <cellStyle name="Normal 42 3 5 2 2 2" xfId="31915"/>
    <cellStyle name="Normal 42 3 5 2 3" xfId="24348"/>
    <cellStyle name="Normal 42 3 5 3" xfId="11285"/>
    <cellStyle name="Normal 42 3 5 3 2" xfId="28134"/>
    <cellStyle name="Normal 42 3 5 4" xfId="20567"/>
    <cellStyle name="Normal 42 3 6" xfId="5125"/>
    <cellStyle name="Normal 42 3 6 2" xfId="13184"/>
    <cellStyle name="Normal 42 3 6 2 2" xfId="30031"/>
    <cellStyle name="Normal 42 3 6 3" xfId="22464"/>
    <cellStyle name="Normal 42 3 7" xfId="9269"/>
    <cellStyle name="Normal 42 3 7 2" xfId="26250"/>
    <cellStyle name="Normal 42 3 8" xfId="17839"/>
    <cellStyle name="Normal 42 3 9" xfId="18682"/>
    <cellStyle name="Normal 42 4" xfId="1258"/>
    <cellStyle name="Normal 42 4 2" xfId="1754"/>
    <cellStyle name="Normal 42 4 2 2" xfId="2753"/>
    <cellStyle name="Normal 42 4 2 2 2" xfId="4715"/>
    <cellStyle name="Normal 42 4 2 2 2 2" xfId="8498"/>
    <cellStyle name="Normal 42 4 2 2 2 2 2" xfId="16557"/>
    <cellStyle name="Normal 42 4 2 2 2 2 2 2" xfId="33404"/>
    <cellStyle name="Normal 42 4 2 2 2 2 3" xfId="25837"/>
    <cellStyle name="Normal 42 4 2 2 2 3" xfId="12774"/>
    <cellStyle name="Normal 42 4 2 2 2 3 2" xfId="29623"/>
    <cellStyle name="Normal 42 4 2 2 2 4" xfId="22056"/>
    <cellStyle name="Normal 42 4 2 2 3" xfId="6614"/>
    <cellStyle name="Normal 42 4 2 2 3 2" xfId="14673"/>
    <cellStyle name="Normal 42 4 2 2 3 2 2" xfId="31520"/>
    <cellStyle name="Normal 42 4 2 2 3 3" xfId="23953"/>
    <cellStyle name="Normal 42 4 2 2 4" xfId="10840"/>
    <cellStyle name="Normal 42 4 2 2 4 2" xfId="27739"/>
    <cellStyle name="Normal 42 4 2 2 5" xfId="17849"/>
    <cellStyle name="Normal 42 4 2 2 6" xfId="20171"/>
    <cellStyle name="Normal 42 4 2 3" xfId="3803"/>
    <cellStyle name="Normal 42 4 2 3 2" xfId="7586"/>
    <cellStyle name="Normal 42 4 2 3 2 2" xfId="15645"/>
    <cellStyle name="Normal 42 4 2 3 2 2 2" xfId="32492"/>
    <cellStyle name="Normal 42 4 2 3 2 3" xfId="24925"/>
    <cellStyle name="Normal 42 4 2 3 3" xfId="11862"/>
    <cellStyle name="Normal 42 4 2 3 3 2" xfId="28711"/>
    <cellStyle name="Normal 42 4 2 3 4" xfId="21144"/>
    <cellStyle name="Normal 42 4 2 4" xfId="5702"/>
    <cellStyle name="Normal 42 4 2 4 2" xfId="13761"/>
    <cellStyle name="Normal 42 4 2 4 2 2" xfId="30608"/>
    <cellStyle name="Normal 42 4 2 4 3" xfId="23041"/>
    <cellStyle name="Normal 42 4 2 5" xfId="9887"/>
    <cellStyle name="Normal 42 4 2 5 2" xfId="26827"/>
    <cellStyle name="Normal 42 4 2 6" xfId="17848"/>
    <cellStyle name="Normal 42 4 2 7" xfId="19259"/>
    <cellStyle name="Normal 42 4 3" xfId="2300"/>
    <cellStyle name="Normal 42 4 3 2" xfId="4264"/>
    <cellStyle name="Normal 42 4 3 2 2" xfId="8047"/>
    <cellStyle name="Normal 42 4 3 2 2 2" xfId="16106"/>
    <cellStyle name="Normal 42 4 3 2 2 2 2" xfId="32953"/>
    <cellStyle name="Normal 42 4 3 2 2 3" xfId="25386"/>
    <cellStyle name="Normal 42 4 3 2 3" xfId="12323"/>
    <cellStyle name="Normal 42 4 3 2 3 2" xfId="29172"/>
    <cellStyle name="Normal 42 4 3 2 4" xfId="21605"/>
    <cellStyle name="Normal 42 4 3 3" xfId="6163"/>
    <cellStyle name="Normal 42 4 3 3 2" xfId="14222"/>
    <cellStyle name="Normal 42 4 3 3 2 2" xfId="31069"/>
    <cellStyle name="Normal 42 4 3 3 3" xfId="23502"/>
    <cellStyle name="Normal 42 4 3 4" xfId="10388"/>
    <cellStyle name="Normal 42 4 3 4 2" xfId="27288"/>
    <cellStyle name="Normal 42 4 3 5" xfId="17850"/>
    <cellStyle name="Normal 42 4 3 6" xfId="19720"/>
    <cellStyle name="Normal 42 4 4" xfId="3352"/>
    <cellStyle name="Normal 42 4 4 2" xfId="7135"/>
    <cellStyle name="Normal 42 4 4 2 2" xfId="15194"/>
    <cellStyle name="Normal 42 4 4 2 2 2" xfId="32041"/>
    <cellStyle name="Normal 42 4 4 2 3" xfId="24474"/>
    <cellStyle name="Normal 42 4 4 3" xfId="11411"/>
    <cellStyle name="Normal 42 4 4 3 2" xfId="28260"/>
    <cellStyle name="Normal 42 4 4 4" xfId="20693"/>
    <cellStyle name="Normal 42 4 5" xfId="5251"/>
    <cellStyle name="Normal 42 4 5 2" xfId="13310"/>
    <cellStyle name="Normal 42 4 5 2 2" xfId="30157"/>
    <cellStyle name="Normal 42 4 5 3" xfId="22590"/>
    <cellStyle name="Normal 42 4 6" xfId="9412"/>
    <cellStyle name="Normal 42 4 6 2" xfId="26376"/>
    <cellStyle name="Normal 42 4 7" xfId="17847"/>
    <cellStyle name="Normal 42 4 8" xfId="18808"/>
    <cellStyle name="Normal 42 5" xfId="1536"/>
    <cellStyle name="Normal 42 5 2" xfId="2535"/>
    <cellStyle name="Normal 42 5 2 2" xfId="4497"/>
    <cellStyle name="Normal 42 5 2 2 2" xfId="8280"/>
    <cellStyle name="Normal 42 5 2 2 2 2" xfId="16339"/>
    <cellStyle name="Normal 42 5 2 2 2 2 2" xfId="33186"/>
    <cellStyle name="Normal 42 5 2 2 2 3" xfId="25619"/>
    <cellStyle name="Normal 42 5 2 2 3" xfId="12556"/>
    <cellStyle name="Normal 42 5 2 2 3 2" xfId="29405"/>
    <cellStyle name="Normal 42 5 2 2 4" xfId="21838"/>
    <cellStyle name="Normal 42 5 2 3" xfId="6396"/>
    <cellStyle name="Normal 42 5 2 3 2" xfId="14455"/>
    <cellStyle name="Normal 42 5 2 3 2 2" xfId="31302"/>
    <cellStyle name="Normal 42 5 2 3 3" xfId="23735"/>
    <cellStyle name="Normal 42 5 2 4" xfId="10622"/>
    <cellStyle name="Normal 42 5 2 4 2" xfId="27521"/>
    <cellStyle name="Normal 42 5 2 5" xfId="17852"/>
    <cellStyle name="Normal 42 5 2 6" xfId="19953"/>
    <cellStyle name="Normal 42 5 3" xfId="3585"/>
    <cellStyle name="Normal 42 5 3 2" xfId="7368"/>
    <cellStyle name="Normal 42 5 3 2 2" xfId="15427"/>
    <cellStyle name="Normal 42 5 3 2 2 2" xfId="32274"/>
    <cellStyle name="Normal 42 5 3 2 3" xfId="24707"/>
    <cellStyle name="Normal 42 5 3 3" xfId="11644"/>
    <cellStyle name="Normal 42 5 3 3 2" xfId="28493"/>
    <cellStyle name="Normal 42 5 3 4" xfId="20926"/>
    <cellStyle name="Normal 42 5 4" xfId="5484"/>
    <cellStyle name="Normal 42 5 4 2" xfId="13543"/>
    <cellStyle name="Normal 42 5 4 2 2" xfId="30390"/>
    <cellStyle name="Normal 42 5 4 3" xfId="22823"/>
    <cellStyle name="Normal 42 5 5" xfId="9669"/>
    <cellStyle name="Normal 42 5 5 2" xfId="26609"/>
    <cellStyle name="Normal 42 5 6" xfId="17851"/>
    <cellStyle name="Normal 42 5 7" xfId="19041"/>
    <cellStyle name="Normal 42 6" xfId="2065"/>
    <cellStyle name="Normal 42 6 2" xfId="4046"/>
    <cellStyle name="Normal 42 6 2 2" xfId="7829"/>
    <cellStyle name="Normal 42 6 2 2 2" xfId="15888"/>
    <cellStyle name="Normal 42 6 2 2 2 2" xfId="32735"/>
    <cellStyle name="Normal 42 6 2 2 3" xfId="25168"/>
    <cellStyle name="Normal 42 6 2 3" xfId="12105"/>
    <cellStyle name="Normal 42 6 2 3 2" xfId="28954"/>
    <cellStyle name="Normal 42 6 2 4" xfId="21387"/>
    <cellStyle name="Normal 42 6 3" xfId="5945"/>
    <cellStyle name="Normal 42 6 3 2" xfId="14004"/>
    <cellStyle name="Normal 42 6 3 2 2" xfId="30851"/>
    <cellStyle name="Normal 42 6 3 3" xfId="23284"/>
    <cellStyle name="Normal 42 6 4" xfId="10163"/>
    <cellStyle name="Normal 42 6 4 2" xfId="27070"/>
    <cellStyle name="Normal 42 6 5" xfId="17853"/>
    <cellStyle name="Normal 42 6 6" xfId="19502"/>
    <cellStyle name="Normal 42 7" xfId="3104"/>
    <cellStyle name="Normal 42 7 2" xfId="6917"/>
    <cellStyle name="Normal 42 7 2 2" xfId="14976"/>
    <cellStyle name="Normal 42 7 2 2 2" xfId="31823"/>
    <cellStyle name="Normal 42 7 2 3" xfId="24256"/>
    <cellStyle name="Normal 42 7 3" xfId="11167"/>
    <cellStyle name="Normal 42 7 3 2" xfId="28042"/>
    <cellStyle name="Normal 42 7 4" xfId="20475"/>
    <cellStyle name="Normal 42 8" xfId="5033"/>
    <cellStyle name="Normal 42 8 2" xfId="13092"/>
    <cellStyle name="Normal 42 8 2 2" xfId="29939"/>
    <cellStyle name="Normal 42 8 3" xfId="22372"/>
    <cellStyle name="Normal 42 9" xfId="9054"/>
    <cellStyle name="Normal 42 9 2" xfId="26158"/>
    <cellStyle name="Normal 43" xfId="761"/>
    <cellStyle name="Normal 43 10" xfId="18590"/>
    <cellStyle name="Normal 43 11" xfId="34129"/>
    <cellStyle name="Normal 43 2" xfId="1090"/>
    <cellStyle name="Normal 43 2 2" xfId="1351"/>
    <cellStyle name="Normal 43 2 2 2" xfId="1847"/>
    <cellStyle name="Normal 43 2 2 2 2" xfId="2846"/>
    <cellStyle name="Normal 43 2 2 2 2 2" xfId="4808"/>
    <cellStyle name="Normal 43 2 2 2 2 2 2" xfId="8591"/>
    <cellStyle name="Normal 43 2 2 2 2 2 2 2" xfId="16650"/>
    <cellStyle name="Normal 43 2 2 2 2 2 2 2 2" xfId="33497"/>
    <cellStyle name="Normal 43 2 2 2 2 2 2 3" xfId="25930"/>
    <cellStyle name="Normal 43 2 2 2 2 2 3" xfId="12867"/>
    <cellStyle name="Normal 43 2 2 2 2 2 3 2" xfId="29716"/>
    <cellStyle name="Normal 43 2 2 2 2 2 4" xfId="22149"/>
    <cellStyle name="Normal 43 2 2 2 2 3" xfId="6707"/>
    <cellStyle name="Normal 43 2 2 2 2 3 2" xfId="14766"/>
    <cellStyle name="Normal 43 2 2 2 2 3 2 2" xfId="31613"/>
    <cellStyle name="Normal 43 2 2 2 2 3 3" xfId="24046"/>
    <cellStyle name="Normal 43 2 2 2 2 4" xfId="10933"/>
    <cellStyle name="Normal 43 2 2 2 2 4 2" xfId="27832"/>
    <cellStyle name="Normal 43 2 2 2 2 5" xfId="17858"/>
    <cellStyle name="Normal 43 2 2 2 2 6" xfId="20264"/>
    <cellStyle name="Normal 43 2 2 2 3" xfId="3896"/>
    <cellStyle name="Normal 43 2 2 2 3 2" xfId="7679"/>
    <cellStyle name="Normal 43 2 2 2 3 2 2" xfId="15738"/>
    <cellStyle name="Normal 43 2 2 2 3 2 2 2" xfId="32585"/>
    <cellStyle name="Normal 43 2 2 2 3 2 3" xfId="25018"/>
    <cellStyle name="Normal 43 2 2 2 3 3" xfId="11955"/>
    <cellStyle name="Normal 43 2 2 2 3 3 2" xfId="28804"/>
    <cellStyle name="Normal 43 2 2 2 3 4" xfId="21237"/>
    <cellStyle name="Normal 43 2 2 2 4" xfId="5795"/>
    <cellStyle name="Normal 43 2 2 2 4 2" xfId="13854"/>
    <cellStyle name="Normal 43 2 2 2 4 2 2" xfId="30701"/>
    <cellStyle name="Normal 43 2 2 2 4 3" xfId="23134"/>
    <cellStyle name="Normal 43 2 2 2 5" xfId="9980"/>
    <cellStyle name="Normal 43 2 2 2 5 2" xfId="26920"/>
    <cellStyle name="Normal 43 2 2 2 6" xfId="17857"/>
    <cellStyle name="Normal 43 2 2 2 7" xfId="19352"/>
    <cellStyle name="Normal 43 2 2 3" xfId="2393"/>
    <cellStyle name="Normal 43 2 2 3 2" xfId="4357"/>
    <cellStyle name="Normal 43 2 2 3 2 2" xfId="8140"/>
    <cellStyle name="Normal 43 2 2 3 2 2 2" xfId="16199"/>
    <cellStyle name="Normal 43 2 2 3 2 2 2 2" xfId="33046"/>
    <cellStyle name="Normal 43 2 2 3 2 2 3" xfId="25479"/>
    <cellStyle name="Normal 43 2 2 3 2 3" xfId="12416"/>
    <cellStyle name="Normal 43 2 2 3 2 3 2" xfId="29265"/>
    <cellStyle name="Normal 43 2 2 3 2 4" xfId="21698"/>
    <cellStyle name="Normal 43 2 2 3 3" xfId="6256"/>
    <cellStyle name="Normal 43 2 2 3 3 2" xfId="14315"/>
    <cellStyle name="Normal 43 2 2 3 3 2 2" xfId="31162"/>
    <cellStyle name="Normal 43 2 2 3 3 3" xfId="23595"/>
    <cellStyle name="Normal 43 2 2 3 4" xfId="10481"/>
    <cellStyle name="Normal 43 2 2 3 4 2" xfId="27381"/>
    <cellStyle name="Normal 43 2 2 3 5" xfId="17859"/>
    <cellStyle name="Normal 43 2 2 3 6" xfId="19813"/>
    <cellStyle name="Normal 43 2 2 4" xfId="3445"/>
    <cellStyle name="Normal 43 2 2 4 2" xfId="7228"/>
    <cellStyle name="Normal 43 2 2 4 2 2" xfId="15287"/>
    <cellStyle name="Normal 43 2 2 4 2 2 2" xfId="32134"/>
    <cellStyle name="Normal 43 2 2 4 2 3" xfId="24567"/>
    <cellStyle name="Normal 43 2 2 4 3" xfId="11504"/>
    <cellStyle name="Normal 43 2 2 4 3 2" xfId="28353"/>
    <cellStyle name="Normal 43 2 2 4 4" xfId="20786"/>
    <cellStyle name="Normal 43 2 2 5" xfId="5344"/>
    <cellStyle name="Normal 43 2 2 5 2" xfId="13403"/>
    <cellStyle name="Normal 43 2 2 5 2 2" xfId="30250"/>
    <cellStyle name="Normal 43 2 2 5 3" xfId="22683"/>
    <cellStyle name="Normal 43 2 2 6" xfId="9505"/>
    <cellStyle name="Normal 43 2 2 6 2" xfId="26469"/>
    <cellStyle name="Normal 43 2 2 7" xfId="17856"/>
    <cellStyle name="Normal 43 2 2 8" xfId="18901"/>
    <cellStyle name="Normal 43 2 3" xfId="1629"/>
    <cellStyle name="Normal 43 2 3 2" xfId="2628"/>
    <cellStyle name="Normal 43 2 3 2 2" xfId="4590"/>
    <cellStyle name="Normal 43 2 3 2 2 2" xfId="8373"/>
    <cellStyle name="Normal 43 2 3 2 2 2 2" xfId="16432"/>
    <cellStyle name="Normal 43 2 3 2 2 2 2 2" xfId="33279"/>
    <cellStyle name="Normal 43 2 3 2 2 2 3" xfId="25712"/>
    <cellStyle name="Normal 43 2 3 2 2 3" xfId="12649"/>
    <cellStyle name="Normal 43 2 3 2 2 3 2" xfId="29498"/>
    <cellStyle name="Normal 43 2 3 2 2 4" xfId="21931"/>
    <cellStyle name="Normal 43 2 3 2 3" xfId="6489"/>
    <cellStyle name="Normal 43 2 3 2 3 2" xfId="14548"/>
    <cellStyle name="Normal 43 2 3 2 3 2 2" xfId="31395"/>
    <cellStyle name="Normal 43 2 3 2 3 3" xfId="23828"/>
    <cellStyle name="Normal 43 2 3 2 4" xfId="10715"/>
    <cellStyle name="Normal 43 2 3 2 4 2" xfId="27614"/>
    <cellStyle name="Normal 43 2 3 2 5" xfId="17861"/>
    <cellStyle name="Normal 43 2 3 2 6" xfId="20046"/>
    <cellStyle name="Normal 43 2 3 3" xfId="3678"/>
    <cellStyle name="Normal 43 2 3 3 2" xfId="7461"/>
    <cellStyle name="Normal 43 2 3 3 2 2" xfId="15520"/>
    <cellStyle name="Normal 43 2 3 3 2 2 2" xfId="32367"/>
    <cellStyle name="Normal 43 2 3 3 2 3" xfId="24800"/>
    <cellStyle name="Normal 43 2 3 3 3" xfId="11737"/>
    <cellStyle name="Normal 43 2 3 3 3 2" xfId="28586"/>
    <cellStyle name="Normal 43 2 3 3 4" xfId="21019"/>
    <cellStyle name="Normal 43 2 3 4" xfId="5577"/>
    <cellStyle name="Normal 43 2 3 4 2" xfId="13636"/>
    <cellStyle name="Normal 43 2 3 4 2 2" xfId="30483"/>
    <cellStyle name="Normal 43 2 3 4 3" xfId="22916"/>
    <cellStyle name="Normal 43 2 3 5" xfId="9762"/>
    <cellStyle name="Normal 43 2 3 5 2" xfId="26702"/>
    <cellStyle name="Normal 43 2 3 6" xfId="17860"/>
    <cellStyle name="Normal 43 2 3 7" xfId="19134"/>
    <cellStyle name="Normal 43 2 4" xfId="2175"/>
    <cellStyle name="Normal 43 2 4 2" xfId="4139"/>
    <cellStyle name="Normal 43 2 4 2 2" xfId="7922"/>
    <cellStyle name="Normal 43 2 4 2 2 2" xfId="15981"/>
    <cellStyle name="Normal 43 2 4 2 2 2 2" xfId="32828"/>
    <cellStyle name="Normal 43 2 4 2 2 3" xfId="25261"/>
    <cellStyle name="Normal 43 2 4 2 3" xfId="12198"/>
    <cellStyle name="Normal 43 2 4 2 3 2" xfId="29047"/>
    <cellStyle name="Normal 43 2 4 2 4" xfId="21480"/>
    <cellStyle name="Normal 43 2 4 3" xfId="6038"/>
    <cellStyle name="Normal 43 2 4 3 2" xfId="14097"/>
    <cellStyle name="Normal 43 2 4 3 2 2" xfId="30944"/>
    <cellStyle name="Normal 43 2 4 3 3" xfId="23377"/>
    <cellStyle name="Normal 43 2 4 4" xfId="10263"/>
    <cellStyle name="Normal 43 2 4 4 2" xfId="27163"/>
    <cellStyle name="Normal 43 2 4 5" xfId="17862"/>
    <cellStyle name="Normal 43 2 4 6" xfId="19595"/>
    <cellStyle name="Normal 43 2 5" xfId="3227"/>
    <cellStyle name="Normal 43 2 5 2" xfId="7010"/>
    <cellStyle name="Normal 43 2 5 2 2" xfId="15069"/>
    <cellStyle name="Normal 43 2 5 2 2 2" xfId="31916"/>
    <cellStyle name="Normal 43 2 5 2 3" xfId="24349"/>
    <cellStyle name="Normal 43 2 5 3" xfId="11286"/>
    <cellStyle name="Normal 43 2 5 3 2" xfId="28135"/>
    <cellStyle name="Normal 43 2 5 4" xfId="20568"/>
    <cellStyle name="Normal 43 2 6" xfId="5126"/>
    <cellStyle name="Normal 43 2 6 2" xfId="13185"/>
    <cellStyle name="Normal 43 2 6 2 2" xfId="30032"/>
    <cellStyle name="Normal 43 2 6 3" xfId="22465"/>
    <cellStyle name="Normal 43 2 7" xfId="9270"/>
    <cellStyle name="Normal 43 2 7 2" xfId="26251"/>
    <cellStyle name="Normal 43 2 8" xfId="17855"/>
    <cellStyle name="Normal 43 2 9" xfId="18683"/>
    <cellStyle name="Normal 43 3" xfId="1259"/>
    <cellStyle name="Normal 43 3 2" xfId="1755"/>
    <cellStyle name="Normal 43 3 2 2" xfId="2754"/>
    <cellStyle name="Normal 43 3 2 2 2" xfId="4716"/>
    <cellStyle name="Normal 43 3 2 2 2 2" xfId="8499"/>
    <cellStyle name="Normal 43 3 2 2 2 2 2" xfId="16558"/>
    <cellStyle name="Normal 43 3 2 2 2 2 2 2" xfId="33405"/>
    <cellStyle name="Normal 43 3 2 2 2 2 3" xfId="25838"/>
    <cellStyle name="Normal 43 3 2 2 2 3" xfId="12775"/>
    <cellStyle name="Normal 43 3 2 2 2 3 2" xfId="29624"/>
    <cellStyle name="Normal 43 3 2 2 2 4" xfId="22057"/>
    <cellStyle name="Normal 43 3 2 2 3" xfId="6615"/>
    <cellStyle name="Normal 43 3 2 2 3 2" xfId="14674"/>
    <cellStyle name="Normal 43 3 2 2 3 2 2" xfId="31521"/>
    <cellStyle name="Normal 43 3 2 2 3 3" xfId="23954"/>
    <cellStyle name="Normal 43 3 2 2 4" xfId="10841"/>
    <cellStyle name="Normal 43 3 2 2 4 2" xfId="27740"/>
    <cellStyle name="Normal 43 3 2 2 5" xfId="17865"/>
    <cellStyle name="Normal 43 3 2 2 6" xfId="20172"/>
    <cellStyle name="Normal 43 3 2 3" xfId="3804"/>
    <cellStyle name="Normal 43 3 2 3 2" xfId="7587"/>
    <cellStyle name="Normal 43 3 2 3 2 2" xfId="15646"/>
    <cellStyle name="Normal 43 3 2 3 2 2 2" xfId="32493"/>
    <cellStyle name="Normal 43 3 2 3 2 3" xfId="24926"/>
    <cellStyle name="Normal 43 3 2 3 3" xfId="11863"/>
    <cellStyle name="Normal 43 3 2 3 3 2" xfId="28712"/>
    <cellStyle name="Normal 43 3 2 3 4" xfId="21145"/>
    <cellStyle name="Normal 43 3 2 4" xfId="5703"/>
    <cellStyle name="Normal 43 3 2 4 2" xfId="13762"/>
    <cellStyle name="Normal 43 3 2 4 2 2" xfId="30609"/>
    <cellStyle name="Normal 43 3 2 4 3" xfId="23042"/>
    <cellStyle name="Normal 43 3 2 5" xfId="9888"/>
    <cellStyle name="Normal 43 3 2 5 2" xfId="26828"/>
    <cellStyle name="Normal 43 3 2 6" xfId="17864"/>
    <cellStyle name="Normal 43 3 2 7" xfId="19260"/>
    <cellStyle name="Normal 43 3 3" xfId="2301"/>
    <cellStyle name="Normal 43 3 3 2" xfId="4265"/>
    <cellStyle name="Normal 43 3 3 2 2" xfId="8048"/>
    <cellStyle name="Normal 43 3 3 2 2 2" xfId="16107"/>
    <cellStyle name="Normal 43 3 3 2 2 2 2" xfId="32954"/>
    <cellStyle name="Normal 43 3 3 2 2 3" xfId="25387"/>
    <cellStyle name="Normal 43 3 3 2 3" xfId="12324"/>
    <cellStyle name="Normal 43 3 3 2 3 2" xfId="29173"/>
    <cellStyle name="Normal 43 3 3 2 4" xfId="21606"/>
    <cellStyle name="Normal 43 3 3 3" xfId="6164"/>
    <cellStyle name="Normal 43 3 3 3 2" xfId="14223"/>
    <cellStyle name="Normal 43 3 3 3 2 2" xfId="31070"/>
    <cellStyle name="Normal 43 3 3 3 3" xfId="23503"/>
    <cellStyle name="Normal 43 3 3 4" xfId="10389"/>
    <cellStyle name="Normal 43 3 3 4 2" xfId="27289"/>
    <cellStyle name="Normal 43 3 3 5" xfId="17866"/>
    <cellStyle name="Normal 43 3 3 6" xfId="19721"/>
    <cellStyle name="Normal 43 3 4" xfId="3353"/>
    <cellStyle name="Normal 43 3 4 2" xfId="7136"/>
    <cellStyle name="Normal 43 3 4 2 2" xfId="15195"/>
    <cellStyle name="Normal 43 3 4 2 2 2" xfId="32042"/>
    <cellStyle name="Normal 43 3 4 2 3" xfId="24475"/>
    <cellStyle name="Normal 43 3 4 3" xfId="11412"/>
    <cellStyle name="Normal 43 3 4 3 2" xfId="28261"/>
    <cellStyle name="Normal 43 3 4 4" xfId="20694"/>
    <cellStyle name="Normal 43 3 5" xfId="5252"/>
    <cellStyle name="Normal 43 3 5 2" xfId="13311"/>
    <cellStyle name="Normal 43 3 5 2 2" xfId="30158"/>
    <cellStyle name="Normal 43 3 5 3" xfId="22591"/>
    <cellStyle name="Normal 43 3 6" xfId="9413"/>
    <cellStyle name="Normal 43 3 6 2" xfId="26377"/>
    <cellStyle name="Normal 43 3 7" xfId="17863"/>
    <cellStyle name="Normal 43 3 8" xfId="18809"/>
    <cellStyle name="Normal 43 4" xfId="1537"/>
    <cellStyle name="Normal 43 4 2" xfId="2536"/>
    <cellStyle name="Normal 43 4 2 2" xfId="4498"/>
    <cellStyle name="Normal 43 4 2 2 2" xfId="8281"/>
    <cellStyle name="Normal 43 4 2 2 2 2" xfId="16340"/>
    <cellStyle name="Normal 43 4 2 2 2 2 2" xfId="33187"/>
    <cellStyle name="Normal 43 4 2 2 2 3" xfId="25620"/>
    <cellStyle name="Normal 43 4 2 2 3" xfId="12557"/>
    <cellStyle name="Normal 43 4 2 2 3 2" xfId="29406"/>
    <cellStyle name="Normal 43 4 2 2 4" xfId="21839"/>
    <cellStyle name="Normal 43 4 2 3" xfId="6397"/>
    <cellStyle name="Normal 43 4 2 3 2" xfId="14456"/>
    <cellStyle name="Normal 43 4 2 3 2 2" xfId="31303"/>
    <cellStyle name="Normal 43 4 2 3 3" xfId="23736"/>
    <cellStyle name="Normal 43 4 2 4" xfId="10623"/>
    <cellStyle name="Normal 43 4 2 4 2" xfId="27522"/>
    <cellStyle name="Normal 43 4 2 5" xfId="17868"/>
    <cellStyle name="Normal 43 4 2 6" xfId="19954"/>
    <cellStyle name="Normal 43 4 3" xfId="3586"/>
    <cellStyle name="Normal 43 4 3 2" xfId="7369"/>
    <cellStyle name="Normal 43 4 3 2 2" xfId="15428"/>
    <cellStyle name="Normal 43 4 3 2 2 2" xfId="32275"/>
    <cellStyle name="Normal 43 4 3 2 3" xfId="24708"/>
    <cellStyle name="Normal 43 4 3 3" xfId="11645"/>
    <cellStyle name="Normal 43 4 3 3 2" xfId="28494"/>
    <cellStyle name="Normal 43 4 3 4" xfId="20927"/>
    <cellStyle name="Normal 43 4 4" xfId="5485"/>
    <cellStyle name="Normal 43 4 4 2" xfId="13544"/>
    <cellStyle name="Normal 43 4 4 2 2" xfId="30391"/>
    <cellStyle name="Normal 43 4 4 3" xfId="22824"/>
    <cellStyle name="Normal 43 4 5" xfId="9670"/>
    <cellStyle name="Normal 43 4 5 2" xfId="26610"/>
    <cellStyle name="Normal 43 4 6" xfId="17867"/>
    <cellStyle name="Normal 43 4 7" xfId="19042"/>
    <cellStyle name="Normal 43 5" xfId="2067"/>
    <cellStyle name="Normal 43 5 2" xfId="4047"/>
    <cellStyle name="Normal 43 5 2 2" xfId="7830"/>
    <cellStyle name="Normal 43 5 2 2 2" xfId="15889"/>
    <cellStyle name="Normal 43 5 2 2 2 2" xfId="32736"/>
    <cellStyle name="Normal 43 5 2 2 3" xfId="25169"/>
    <cellStyle name="Normal 43 5 2 3" xfId="12106"/>
    <cellStyle name="Normal 43 5 2 3 2" xfId="28955"/>
    <cellStyle name="Normal 43 5 2 4" xfId="21388"/>
    <cellStyle name="Normal 43 5 3" xfId="5946"/>
    <cellStyle name="Normal 43 5 3 2" xfId="14005"/>
    <cellStyle name="Normal 43 5 3 2 2" xfId="30852"/>
    <cellStyle name="Normal 43 5 3 3" xfId="23285"/>
    <cellStyle name="Normal 43 5 4" xfId="10164"/>
    <cellStyle name="Normal 43 5 4 2" xfId="27071"/>
    <cellStyle name="Normal 43 5 5" xfId="17869"/>
    <cellStyle name="Normal 43 5 6" xfId="19503"/>
    <cellStyle name="Normal 43 6" xfId="3105"/>
    <cellStyle name="Normal 43 6 2" xfId="6918"/>
    <cellStyle name="Normal 43 6 2 2" xfId="14977"/>
    <cellStyle name="Normal 43 6 2 2 2" xfId="31824"/>
    <cellStyle name="Normal 43 6 2 3" xfId="24257"/>
    <cellStyle name="Normal 43 6 3" xfId="11168"/>
    <cellStyle name="Normal 43 6 3 2" xfId="28043"/>
    <cellStyle name="Normal 43 6 4" xfId="20476"/>
    <cellStyle name="Normal 43 7" xfId="5034"/>
    <cellStyle name="Normal 43 7 2" xfId="13093"/>
    <cellStyle name="Normal 43 7 2 2" xfId="29940"/>
    <cellStyle name="Normal 43 7 3" xfId="22373"/>
    <cellStyle name="Normal 43 8" xfId="9057"/>
    <cellStyle name="Normal 43 8 2" xfId="26159"/>
    <cellStyle name="Normal 43 9" xfId="17854"/>
    <cellStyle name="Normal 44" xfId="762"/>
    <cellStyle name="Normal 44 10" xfId="18591"/>
    <cellStyle name="Normal 44 11" xfId="34130"/>
    <cellStyle name="Normal 44 2" xfId="1091"/>
    <cellStyle name="Normal 44 2 2" xfId="1352"/>
    <cellStyle name="Normal 44 2 2 2" xfId="1848"/>
    <cellStyle name="Normal 44 2 2 2 2" xfId="2847"/>
    <cellStyle name="Normal 44 2 2 2 2 2" xfId="4809"/>
    <cellStyle name="Normal 44 2 2 2 2 2 2" xfId="8592"/>
    <cellStyle name="Normal 44 2 2 2 2 2 2 2" xfId="16651"/>
    <cellStyle name="Normal 44 2 2 2 2 2 2 2 2" xfId="33498"/>
    <cellStyle name="Normal 44 2 2 2 2 2 2 3" xfId="25931"/>
    <cellStyle name="Normal 44 2 2 2 2 2 3" xfId="12868"/>
    <cellStyle name="Normal 44 2 2 2 2 2 3 2" xfId="29717"/>
    <cellStyle name="Normal 44 2 2 2 2 2 4" xfId="22150"/>
    <cellStyle name="Normal 44 2 2 2 2 3" xfId="6708"/>
    <cellStyle name="Normal 44 2 2 2 2 3 2" xfId="14767"/>
    <cellStyle name="Normal 44 2 2 2 2 3 2 2" xfId="31614"/>
    <cellStyle name="Normal 44 2 2 2 2 3 3" xfId="24047"/>
    <cellStyle name="Normal 44 2 2 2 2 4" xfId="10934"/>
    <cellStyle name="Normal 44 2 2 2 2 4 2" xfId="27833"/>
    <cellStyle name="Normal 44 2 2 2 2 5" xfId="17874"/>
    <cellStyle name="Normal 44 2 2 2 2 6" xfId="20265"/>
    <cellStyle name="Normal 44 2 2 2 3" xfId="3897"/>
    <cellStyle name="Normal 44 2 2 2 3 2" xfId="7680"/>
    <cellStyle name="Normal 44 2 2 2 3 2 2" xfId="15739"/>
    <cellStyle name="Normal 44 2 2 2 3 2 2 2" xfId="32586"/>
    <cellStyle name="Normal 44 2 2 2 3 2 3" xfId="25019"/>
    <cellStyle name="Normal 44 2 2 2 3 3" xfId="11956"/>
    <cellStyle name="Normal 44 2 2 2 3 3 2" xfId="28805"/>
    <cellStyle name="Normal 44 2 2 2 3 4" xfId="21238"/>
    <cellStyle name="Normal 44 2 2 2 4" xfId="5796"/>
    <cellStyle name="Normal 44 2 2 2 4 2" xfId="13855"/>
    <cellStyle name="Normal 44 2 2 2 4 2 2" xfId="30702"/>
    <cellStyle name="Normal 44 2 2 2 4 3" xfId="23135"/>
    <cellStyle name="Normal 44 2 2 2 5" xfId="9981"/>
    <cellStyle name="Normal 44 2 2 2 5 2" xfId="26921"/>
    <cellStyle name="Normal 44 2 2 2 6" xfId="17873"/>
    <cellStyle name="Normal 44 2 2 2 7" xfId="19353"/>
    <cellStyle name="Normal 44 2 2 3" xfId="2394"/>
    <cellStyle name="Normal 44 2 2 3 2" xfId="4358"/>
    <cellStyle name="Normal 44 2 2 3 2 2" xfId="8141"/>
    <cellStyle name="Normal 44 2 2 3 2 2 2" xfId="16200"/>
    <cellStyle name="Normal 44 2 2 3 2 2 2 2" xfId="33047"/>
    <cellStyle name="Normal 44 2 2 3 2 2 3" xfId="25480"/>
    <cellStyle name="Normal 44 2 2 3 2 3" xfId="12417"/>
    <cellStyle name="Normal 44 2 2 3 2 3 2" xfId="29266"/>
    <cellStyle name="Normal 44 2 2 3 2 4" xfId="21699"/>
    <cellStyle name="Normal 44 2 2 3 3" xfId="6257"/>
    <cellStyle name="Normal 44 2 2 3 3 2" xfId="14316"/>
    <cellStyle name="Normal 44 2 2 3 3 2 2" xfId="31163"/>
    <cellStyle name="Normal 44 2 2 3 3 3" xfId="23596"/>
    <cellStyle name="Normal 44 2 2 3 4" xfId="10482"/>
    <cellStyle name="Normal 44 2 2 3 4 2" xfId="27382"/>
    <cellStyle name="Normal 44 2 2 3 5" xfId="17875"/>
    <cellStyle name="Normal 44 2 2 3 6" xfId="19814"/>
    <cellStyle name="Normal 44 2 2 4" xfId="3446"/>
    <cellStyle name="Normal 44 2 2 4 2" xfId="7229"/>
    <cellStyle name="Normal 44 2 2 4 2 2" xfId="15288"/>
    <cellStyle name="Normal 44 2 2 4 2 2 2" xfId="32135"/>
    <cellStyle name="Normal 44 2 2 4 2 3" xfId="24568"/>
    <cellStyle name="Normal 44 2 2 4 3" xfId="11505"/>
    <cellStyle name="Normal 44 2 2 4 3 2" xfId="28354"/>
    <cellStyle name="Normal 44 2 2 4 4" xfId="20787"/>
    <cellStyle name="Normal 44 2 2 5" xfId="5345"/>
    <cellStyle name="Normal 44 2 2 5 2" xfId="13404"/>
    <cellStyle name="Normal 44 2 2 5 2 2" xfId="30251"/>
    <cellStyle name="Normal 44 2 2 5 3" xfId="22684"/>
    <cellStyle name="Normal 44 2 2 6" xfId="9506"/>
    <cellStyle name="Normal 44 2 2 6 2" xfId="26470"/>
    <cellStyle name="Normal 44 2 2 7" xfId="17872"/>
    <cellStyle name="Normal 44 2 2 8" xfId="18902"/>
    <cellStyle name="Normal 44 2 3" xfId="1630"/>
    <cellStyle name="Normal 44 2 3 2" xfId="2629"/>
    <cellStyle name="Normal 44 2 3 2 2" xfId="4591"/>
    <cellStyle name="Normal 44 2 3 2 2 2" xfId="8374"/>
    <cellStyle name="Normal 44 2 3 2 2 2 2" xfId="16433"/>
    <cellStyle name="Normal 44 2 3 2 2 2 2 2" xfId="33280"/>
    <cellStyle name="Normal 44 2 3 2 2 2 3" xfId="25713"/>
    <cellStyle name="Normal 44 2 3 2 2 3" xfId="12650"/>
    <cellStyle name="Normal 44 2 3 2 2 3 2" xfId="29499"/>
    <cellStyle name="Normal 44 2 3 2 2 4" xfId="21932"/>
    <cellStyle name="Normal 44 2 3 2 3" xfId="6490"/>
    <cellStyle name="Normal 44 2 3 2 3 2" xfId="14549"/>
    <cellStyle name="Normal 44 2 3 2 3 2 2" xfId="31396"/>
    <cellStyle name="Normal 44 2 3 2 3 3" xfId="23829"/>
    <cellStyle name="Normal 44 2 3 2 4" xfId="10716"/>
    <cellStyle name="Normal 44 2 3 2 4 2" xfId="27615"/>
    <cellStyle name="Normal 44 2 3 2 5" xfId="17877"/>
    <cellStyle name="Normal 44 2 3 2 6" xfId="20047"/>
    <cellStyle name="Normal 44 2 3 3" xfId="3679"/>
    <cellStyle name="Normal 44 2 3 3 2" xfId="7462"/>
    <cellStyle name="Normal 44 2 3 3 2 2" xfId="15521"/>
    <cellStyle name="Normal 44 2 3 3 2 2 2" xfId="32368"/>
    <cellStyle name="Normal 44 2 3 3 2 3" xfId="24801"/>
    <cellStyle name="Normal 44 2 3 3 3" xfId="11738"/>
    <cellStyle name="Normal 44 2 3 3 3 2" xfId="28587"/>
    <cellStyle name="Normal 44 2 3 3 4" xfId="21020"/>
    <cellStyle name="Normal 44 2 3 4" xfId="5578"/>
    <cellStyle name="Normal 44 2 3 4 2" xfId="13637"/>
    <cellStyle name="Normal 44 2 3 4 2 2" xfId="30484"/>
    <cellStyle name="Normal 44 2 3 4 3" xfId="22917"/>
    <cellStyle name="Normal 44 2 3 5" xfId="9763"/>
    <cellStyle name="Normal 44 2 3 5 2" xfId="26703"/>
    <cellStyle name="Normal 44 2 3 6" xfId="17876"/>
    <cellStyle name="Normal 44 2 3 7" xfId="19135"/>
    <cellStyle name="Normal 44 2 4" xfId="2176"/>
    <cellStyle name="Normal 44 2 4 2" xfId="4140"/>
    <cellStyle name="Normal 44 2 4 2 2" xfId="7923"/>
    <cellStyle name="Normal 44 2 4 2 2 2" xfId="15982"/>
    <cellStyle name="Normal 44 2 4 2 2 2 2" xfId="32829"/>
    <cellStyle name="Normal 44 2 4 2 2 3" xfId="25262"/>
    <cellStyle name="Normal 44 2 4 2 3" xfId="12199"/>
    <cellStyle name="Normal 44 2 4 2 3 2" xfId="29048"/>
    <cellStyle name="Normal 44 2 4 2 4" xfId="21481"/>
    <cellStyle name="Normal 44 2 4 3" xfId="6039"/>
    <cellStyle name="Normal 44 2 4 3 2" xfId="14098"/>
    <cellStyle name="Normal 44 2 4 3 2 2" xfId="30945"/>
    <cellStyle name="Normal 44 2 4 3 3" xfId="23378"/>
    <cellStyle name="Normal 44 2 4 4" xfId="10264"/>
    <cellStyle name="Normal 44 2 4 4 2" xfId="27164"/>
    <cellStyle name="Normal 44 2 4 5" xfId="17878"/>
    <cellStyle name="Normal 44 2 4 6" xfId="19596"/>
    <cellStyle name="Normal 44 2 5" xfId="3228"/>
    <cellStyle name="Normal 44 2 5 2" xfId="7011"/>
    <cellStyle name="Normal 44 2 5 2 2" xfId="15070"/>
    <cellStyle name="Normal 44 2 5 2 2 2" xfId="31917"/>
    <cellStyle name="Normal 44 2 5 2 3" xfId="24350"/>
    <cellStyle name="Normal 44 2 5 3" xfId="11287"/>
    <cellStyle name="Normal 44 2 5 3 2" xfId="28136"/>
    <cellStyle name="Normal 44 2 5 4" xfId="20569"/>
    <cellStyle name="Normal 44 2 6" xfId="5127"/>
    <cellStyle name="Normal 44 2 6 2" xfId="13186"/>
    <cellStyle name="Normal 44 2 6 2 2" xfId="30033"/>
    <cellStyle name="Normal 44 2 6 3" xfId="22466"/>
    <cellStyle name="Normal 44 2 7" xfId="9271"/>
    <cellStyle name="Normal 44 2 7 2" xfId="26252"/>
    <cellStyle name="Normal 44 2 8" xfId="17871"/>
    <cellStyle name="Normal 44 2 9" xfId="18684"/>
    <cellStyle name="Normal 44 3" xfId="1260"/>
    <cellStyle name="Normal 44 3 2" xfId="1756"/>
    <cellStyle name="Normal 44 3 2 2" xfId="2755"/>
    <cellStyle name="Normal 44 3 2 2 2" xfId="4717"/>
    <cellStyle name="Normal 44 3 2 2 2 2" xfId="8500"/>
    <cellStyle name="Normal 44 3 2 2 2 2 2" xfId="16559"/>
    <cellStyle name="Normal 44 3 2 2 2 2 2 2" xfId="33406"/>
    <cellStyle name="Normal 44 3 2 2 2 2 3" xfId="25839"/>
    <cellStyle name="Normal 44 3 2 2 2 3" xfId="12776"/>
    <cellStyle name="Normal 44 3 2 2 2 3 2" xfId="29625"/>
    <cellStyle name="Normal 44 3 2 2 2 4" xfId="22058"/>
    <cellStyle name="Normal 44 3 2 2 3" xfId="6616"/>
    <cellStyle name="Normal 44 3 2 2 3 2" xfId="14675"/>
    <cellStyle name="Normal 44 3 2 2 3 2 2" xfId="31522"/>
    <cellStyle name="Normal 44 3 2 2 3 3" xfId="23955"/>
    <cellStyle name="Normal 44 3 2 2 4" xfId="10842"/>
    <cellStyle name="Normal 44 3 2 2 4 2" xfId="27741"/>
    <cellStyle name="Normal 44 3 2 2 5" xfId="17881"/>
    <cellStyle name="Normal 44 3 2 2 6" xfId="20173"/>
    <cellStyle name="Normal 44 3 2 3" xfId="3805"/>
    <cellStyle name="Normal 44 3 2 3 2" xfId="7588"/>
    <cellStyle name="Normal 44 3 2 3 2 2" xfId="15647"/>
    <cellStyle name="Normal 44 3 2 3 2 2 2" xfId="32494"/>
    <cellStyle name="Normal 44 3 2 3 2 3" xfId="24927"/>
    <cellStyle name="Normal 44 3 2 3 3" xfId="11864"/>
    <cellStyle name="Normal 44 3 2 3 3 2" xfId="28713"/>
    <cellStyle name="Normal 44 3 2 3 4" xfId="21146"/>
    <cellStyle name="Normal 44 3 2 4" xfId="5704"/>
    <cellStyle name="Normal 44 3 2 4 2" xfId="13763"/>
    <cellStyle name="Normal 44 3 2 4 2 2" xfId="30610"/>
    <cellStyle name="Normal 44 3 2 4 3" xfId="23043"/>
    <cellStyle name="Normal 44 3 2 5" xfId="9889"/>
    <cellStyle name="Normal 44 3 2 5 2" xfId="26829"/>
    <cellStyle name="Normal 44 3 2 6" xfId="17880"/>
    <cellStyle name="Normal 44 3 2 7" xfId="19261"/>
    <cellStyle name="Normal 44 3 3" xfId="2302"/>
    <cellStyle name="Normal 44 3 3 2" xfId="4266"/>
    <cellStyle name="Normal 44 3 3 2 2" xfId="8049"/>
    <cellStyle name="Normal 44 3 3 2 2 2" xfId="16108"/>
    <cellStyle name="Normal 44 3 3 2 2 2 2" xfId="32955"/>
    <cellStyle name="Normal 44 3 3 2 2 3" xfId="25388"/>
    <cellStyle name="Normal 44 3 3 2 3" xfId="12325"/>
    <cellStyle name="Normal 44 3 3 2 3 2" xfId="29174"/>
    <cellStyle name="Normal 44 3 3 2 4" xfId="21607"/>
    <cellStyle name="Normal 44 3 3 3" xfId="6165"/>
    <cellStyle name="Normal 44 3 3 3 2" xfId="14224"/>
    <cellStyle name="Normal 44 3 3 3 2 2" xfId="31071"/>
    <cellStyle name="Normal 44 3 3 3 3" xfId="23504"/>
    <cellStyle name="Normal 44 3 3 4" xfId="10390"/>
    <cellStyle name="Normal 44 3 3 4 2" xfId="27290"/>
    <cellStyle name="Normal 44 3 3 5" xfId="17882"/>
    <cellStyle name="Normal 44 3 3 6" xfId="19722"/>
    <cellStyle name="Normal 44 3 4" xfId="3354"/>
    <cellStyle name="Normal 44 3 4 2" xfId="7137"/>
    <cellStyle name="Normal 44 3 4 2 2" xfId="15196"/>
    <cellStyle name="Normal 44 3 4 2 2 2" xfId="32043"/>
    <cellStyle name="Normal 44 3 4 2 3" xfId="24476"/>
    <cellStyle name="Normal 44 3 4 3" xfId="11413"/>
    <cellStyle name="Normal 44 3 4 3 2" xfId="28262"/>
    <cellStyle name="Normal 44 3 4 4" xfId="20695"/>
    <cellStyle name="Normal 44 3 5" xfId="5253"/>
    <cellStyle name="Normal 44 3 5 2" xfId="13312"/>
    <cellStyle name="Normal 44 3 5 2 2" xfId="30159"/>
    <cellStyle name="Normal 44 3 5 3" xfId="22592"/>
    <cellStyle name="Normal 44 3 6" xfId="9414"/>
    <cellStyle name="Normal 44 3 6 2" xfId="26378"/>
    <cellStyle name="Normal 44 3 7" xfId="17879"/>
    <cellStyle name="Normal 44 3 8" xfId="18810"/>
    <cellStyle name="Normal 44 4" xfId="1538"/>
    <cellStyle name="Normal 44 4 2" xfId="2537"/>
    <cellStyle name="Normal 44 4 2 2" xfId="4499"/>
    <cellStyle name="Normal 44 4 2 2 2" xfId="8282"/>
    <cellStyle name="Normal 44 4 2 2 2 2" xfId="16341"/>
    <cellStyle name="Normal 44 4 2 2 2 2 2" xfId="33188"/>
    <cellStyle name="Normal 44 4 2 2 2 3" xfId="25621"/>
    <cellStyle name="Normal 44 4 2 2 3" xfId="12558"/>
    <cellStyle name="Normal 44 4 2 2 3 2" xfId="29407"/>
    <cellStyle name="Normal 44 4 2 2 4" xfId="21840"/>
    <cellStyle name="Normal 44 4 2 3" xfId="6398"/>
    <cellStyle name="Normal 44 4 2 3 2" xfId="14457"/>
    <cellStyle name="Normal 44 4 2 3 2 2" xfId="31304"/>
    <cellStyle name="Normal 44 4 2 3 3" xfId="23737"/>
    <cellStyle name="Normal 44 4 2 4" xfId="10624"/>
    <cellStyle name="Normal 44 4 2 4 2" xfId="27523"/>
    <cellStyle name="Normal 44 4 2 5" xfId="17884"/>
    <cellStyle name="Normal 44 4 2 6" xfId="19955"/>
    <cellStyle name="Normal 44 4 3" xfId="3587"/>
    <cellStyle name="Normal 44 4 3 2" xfId="7370"/>
    <cellStyle name="Normal 44 4 3 2 2" xfId="15429"/>
    <cellStyle name="Normal 44 4 3 2 2 2" xfId="32276"/>
    <cellStyle name="Normal 44 4 3 2 3" xfId="24709"/>
    <cellStyle name="Normal 44 4 3 3" xfId="11646"/>
    <cellStyle name="Normal 44 4 3 3 2" xfId="28495"/>
    <cellStyle name="Normal 44 4 3 4" xfId="20928"/>
    <cellStyle name="Normal 44 4 4" xfId="5486"/>
    <cellStyle name="Normal 44 4 4 2" xfId="13545"/>
    <cellStyle name="Normal 44 4 4 2 2" xfId="30392"/>
    <cellStyle name="Normal 44 4 4 3" xfId="22825"/>
    <cellStyle name="Normal 44 4 5" xfId="9671"/>
    <cellStyle name="Normal 44 4 5 2" xfId="26611"/>
    <cellStyle name="Normal 44 4 6" xfId="17883"/>
    <cellStyle name="Normal 44 4 7" xfId="19043"/>
    <cellStyle name="Normal 44 5" xfId="2068"/>
    <cellStyle name="Normal 44 5 2" xfId="4048"/>
    <cellStyle name="Normal 44 5 2 2" xfId="7831"/>
    <cellStyle name="Normal 44 5 2 2 2" xfId="15890"/>
    <cellStyle name="Normal 44 5 2 2 2 2" xfId="32737"/>
    <cellStyle name="Normal 44 5 2 2 3" xfId="25170"/>
    <cellStyle name="Normal 44 5 2 3" xfId="12107"/>
    <cellStyle name="Normal 44 5 2 3 2" xfId="28956"/>
    <cellStyle name="Normal 44 5 2 4" xfId="21389"/>
    <cellStyle name="Normal 44 5 3" xfId="5947"/>
    <cellStyle name="Normal 44 5 3 2" xfId="14006"/>
    <cellStyle name="Normal 44 5 3 2 2" xfId="30853"/>
    <cellStyle name="Normal 44 5 3 3" xfId="23286"/>
    <cellStyle name="Normal 44 5 4" xfId="10165"/>
    <cellStyle name="Normal 44 5 4 2" xfId="27072"/>
    <cellStyle name="Normal 44 5 5" xfId="17885"/>
    <cellStyle name="Normal 44 5 6" xfId="19504"/>
    <cellStyle name="Normal 44 6" xfId="3106"/>
    <cellStyle name="Normal 44 6 2" xfId="6919"/>
    <cellStyle name="Normal 44 6 2 2" xfId="14978"/>
    <cellStyle name="Normal 44 6 2 2 2" xfId="31825"/>
    <cellStyle name="Normal 44 6 2 3" xfId="24258"/>
    <cellStyle name="Normal 44 6 3" xfId="11169"/>
    <cellStyle name="Normal 44 6 3 2" xfId="28044"/>
    <cellStyle name="Normal 44 6 4" xfId="20477"/>
    <cellStyle name="Normal 44 7" xfId="5035"/>
    <cellStyle name="Normal 44 7 2" xfId="13094"/>
    <cellStyle name="Normal 44 7 2 2" xfId="29941"/>
    <cellStyle name="Normal 44 7 3" xfId="22374"/>
    <cellStyle name="Normal 44 8" xfId="9058"/>
    <cellStyle name="Normal 44 8 2" xfId="26160"/>
    <cellStyle name="Normal 44 9" xfId="17870"/>
    <cellStyle name="Normal 45" xfId="763"/>
    <cellStyle name="Normal 45 10" xfId="18592"/>
    <cellStyle name="Normal 45 11" xfId="34131"/>
    <cellStyle name="Normal 45 2" xfId="1092"/>
    <cellStyle name="Normal 45 2 2" xfId="1353"/>
    <cellStyle name="Normal 45 2 2 2" xfId="1849"/>
    <cellStyle name="Normal 45 2 2 2 2" xfId="2848"/>
    <cellStyle name="Normal 45 2 2 2 2 2" xfId="4810"/>
    <cellStyle name="Normal 45 2 2 2 2 2 2" xfId="8593"/>
    <cellStyle name="Normal 45 2 2 2 2 2 2 2" xfId="16652"/>
    <cellStyle name="Normal 45 2 2 2 2 2 2 2 2" xfId="33499"/>
    <cellStyle name="Normal 45 2 2 2 2 2 2 3" xfId="25932"/>
    <cellStyle name="Normal 45 2 2 2 2 2 3" xfId="12869"/>
    <cellStyle name="Normal 45 2 2 2 2 2 3 2" xfId="29718"/>
    <cellStyle name="Normal 45 2 2 2 2 2 4" xfId="22151"/>
    <cellStyle name="Normal 45 2 2 2 2 3" xfId="6709"/>
    <cellStyle name="Normal 45 2 2 2 2 3 2" xfId="14768"/>
    <cellStyle name="Normal 45 2 2 2 2 3 2 2" xfId="31615"/>
    <cellStyle name="Normal 45 2 2 2 2 3 3" xfId="24048"/>
    <cellStyle name="Normal 45 2 2 2 2 4" xfId="10935"/>
    <cellStyle name="Normal 45 2 2 2 2 4 2" xfId="27834"/>
    <cellStyle name="Normal 45 2 2 2 2 5" xfId="17890"/>
    <cellStyle name="Normal 45 2 2 2 2 6" xfId="20266"/>
    <cellStyle name="Normal 45 2 2 2 3" xfId="3898"/>
    <cellStyle name="Normal 45 2 2 2 3 2" xfId="7681"/>
    <cellStyle name="Normal 45 2 2 2 3 2 2" xfId="15740"/>
    <cellStyle name="Normal 45 2 2 2 3 2 2 2" xfId="32587"/>
    <cellStyle name="Normal 45 2 2 2 3 2 3" xfId="25020"/>
    <cellStyle name="Normal 45 2 2 2 3 3" xfId="11957"/>
    <cellStyle name="Normal 45 2 2 2 3 3 2" xfId="28806"/>
    <cellStyle name="Normal 45 2 2 2 3 4" xfId="21239"/>
    <cellStyle name="Normal 45 2 2 2 4" xfId="5797"/>
    <cellStyle name="Normal 45 2 2 2 4 2" xfId="13856"/>
    <cellStyle name="Normal 45 2 2 2 4 2 2" xfId="30703"/>
    <cellStyle name="Normal 45 2 2 2 4 3" xfId="23136"/>
    <cellStyle name="Normal 45 2 2 2 5" xfId="9982"/>
    <cellStyle name="Normal 45 2 2 2 5 2" xfId="26922"/>
    <cellStyle name="Normal 45 2 2 2 6" xfId="17889"/>
    <cellStyle name="Normal 45 2 2 2 7" xfId="19354"/>
    <cellStyle name="Normal 45 2 2 3" xfId="2395"/>
    <cellStyle name="Normal 45 2 2 3 2" xfId="4359"/>
    <cellStyle name="Normal 45 2 2 3 2 2" xfId="8142"/>
    <cellStyle name="Normal 45 2 2 3 2 2 2" xfId="16201"/>
    <cellStyle name="Normal 45 2 2 3 2 2 2 2" xfId="33048"/>
    <cellStyle name="Normal 45 2 2 3 2 2 3" xfId="25481"/>
    <cellStyle name="Normal 45 2 2 3 2 3" xfId="12418"/>
    <cellStyle name="Normal 45 2 2 3 2 3 2" xfId="29267"/>
    <cellStyle name="Normal 45 2 2 3 2 4" xfId="21700"/>
    <cellStyle name="Normal 45 2 2 3 3" xfId="6258"/>
    <cellStyle name="Normal 45 2 2 3 3 2" xfId="14317"/>
    <cellStyle name="Normal 45 2 2 3 3 2 2" xfId="31164"/>
    <cellStyle name="Normal 45 2 2 3 3 3" xfId="23597"/>
    <cellStyle name="Normal 45 2 2 3 4" xfId="10483"/>
    <cellStyle name="Normal 45 2 2 3 4 2" xfId="27383"/>
    <cellStyle name="Normal 45 2 2 3 5" xfId="17891"/>
    <cellStyle name="Normal 45 2 2 3 6" xfId="19815"/>
    <cellStyle name="Normal 45 2 2 4" xfId="3447"/>
    <cellStyle name="Normal 45 2 2 4 2" xfId="7230"/>
    <cellStyle name="Normal 45 2 2 4 2 2" xfId="15289"/>
    <cellStyle name="Normal 45 2 2 4 2 2 2" xfId="32136"/>
    <cellStyle name="Normal 45 2 2 4 2 3" xfId="24569"/>
    <cellStyle name="Normal 45 2 2 4 3" xfId="11506"/>
    <cellStyle name="Normal 45 2 2 4 3 2" xfId="28355"/>
    <cellStyle name="Normal 45 2 2 4 4" xfId="20788"/>
    <cellStyle name="Normal 45 2 2 5" xfId="5346"/>
    <cellStyle name="Normal 45 2 2 5 2" xfId="13405"/>
    <cellStyle name="Normal 45 2 2 5 2 2" xfId="30252"/>
    <cellStyle name="Normal 45 2 2 5 3" xfId="22685"/>
    <cellStyle name="Normal 45 2 2 6" xfId="9507"/>
    <cellStyle name="Normal 45 2 2 6 2" xfId="26471"/>
    <cellStyle name="Normal 45 2 2 7" xfId="17888"/>
    <cellStyle name="Normal 45 2 2 8" xfId="18903"/>
    <cellStyle name="Normal 45 2 3" xfId="1631"/>
    <cellStyle name="Normal 45 2 3 2" xfId="2630"/>
    <cellStyle name="Normal 45 2 3 2 2" xfId="4592"/>
    <cellStyle name="Normal 45 2 3 2 2 2" xfId="8375"/>
    <cellStyle name="Normal 45 2 3 2 2 2 2" xfId="16434"/>
    <cellStyle name="Normal 45 2 3 2 2 2 2 2" xfId="33281"/>
    <cellStyle name="Normal 45 2 3 2 2 2 3" xfId="25714"/>
    <cellStyle name="Normal 45 2 3 2 2 3" xfId="12651"/>
    <cellStyle name="Normal 45 2 3 2 2 3 2" xfId="29500"/>
    <cellStyle name="Normal 45 2 3 2 2 4" xfId="21933"/>
    <cellStyle name="Normal 45 2 3 2 3" xfId="6491"/>
    <cellStyle name="Normal 45 2 3 2 3 2" xfId="14550"/>
    <cellStyle name="Normal 45 2 3 2 3 2 2" xfId="31397"/>
    <cellStyle name="Normal 45 2 3 2 3 3" xfId="23830"/>
    <cellStyle name="Normal 45 2 3 2 4" xfId="10717"/>
    <cellStyle name="Normal 45 2 3 2 4 2" xfId="27616"/>
    <cellStyle name="Normal 45 2 3 2 5" xfId="17893"/>
    <cellStyle name="Normal 45 2 3 2 6" xfId="20048"/>
    <cellStyle name="Normal 45 2 3 3" xfId="3680"/>
    <cellStyle name="Normal 45 2 3 3 2" xfId="7463"/>
    <cellStyle name="Normal 45 2 3 3 2 2" xfId="15522"/>
    <cellStyle name="Normal 45 2 3 3 2 2 2" xfId="32369"/>
    <cellStyle name="Normal 45 2 3 3 2 3" xfId="24802"/>
    <cellStyle name="Normal 45 2 3 3 3" xfId="11739"/>
    <cellStyle name="Normal 45 2 3 3 3 2" xfId="28588"/>
    <cellStyle name="Normal 45 2 3 3 4" xfId="21021"/>
    <cellStyle name="Normal 45 2 3 4" xfId="5579"/>
    <cellStyle name="Normal 45 2 3 4 2" xfId="13638"/>
    <cellStyle name="Normal 45 2 3 4 2 2" xfId="30485"/>
    <cellStyle name="Normal 45 2 3 4 3" xfId="22918"/>
    <cellStyle name="Normal 45 2 3 5" xfId="9764"/>
    <cellStyle name="Normal 45 2 3 5 2" xfId="26704"/>
    <cellStyle name="Normal 45 2 3 6" xfId="17892"/>
    <cellStyle name="Normal 45 2 3 7" xfId="19136"/>
    <cellStyle name="Normal 45 2 4" xfId="2177"/>
    <cellStyle name="Normal 45 2 4 2" xfId="4141"/>
    <cellStyle name="Normal 45 2 4 2 2" xfId="7924"/>
    <cellStyle name="Normal 45 2 4 2 2 2" xfId="15983"/>
    <cellStyle name="Normal 45 2 4 2 2 2 2" xfId="32830"/>
    <cellStyle name="Normal 45 2 4 2 2 3" xfId="25263"/>
    <cellStyle name="Normal 45 2 4 2 3" xfId="12200"/>
    <cellStyle name="Normal 45 2 4 2 3 2" xfId="29049"/>
    <cellStyle name="Normal 45 2 4 2 4" xfId="21482"/>
    <cellStyle name="Normal 45 2 4 3" xfId="6040"/>
    <cellStyle name="Normal 45 2 4 3 2" xfId="14099"/>
    <cellStyle name="Normal 45 2 4 3 2 2" xfId="30946"/>
    <cellStyle name="Normal 45 2 4 3 3" xfId="23379"/>
    <cellStyle name="Normal 45 2 4 4" xfId="10265"/>
    <cellStyle name="Normal 45 2 4 4 2" xfId="27165"/>
    <cellStyle name="Normal 45 2 4 5" xfId="17894"/>
    <cellStyle name="Normal 45 2 4 6" xfId="19597"/>
    <cellStyle name="Normal 45 2 5" xfId="3229"/>
    <cellStyle name="Normal 45 2 5 2" xfId="7012"/>
    <cellStyle name="Normal 45 2 5 2 2" xfId="15071"/>
    <cellStyle name="Normal 45 2 5 2 2 2" xfId="31918"/>
    <cellStyle name="Normal 45 2 5 2 3" xfId="24351"/>
    <cellStyle name="Normal 45 2 5 3" xfId="11288"/>
    <cellStyle name="Normal 45 2 5 3 2" xfId="28137"/>
    <cellStyle name="Normal 45 2 5 4" xfId="20570"/>
    <cellStyle name="Normal 45 2 6" xfId="5128"/>
    <cellStyle name="Normal 45 2 6 2" xfId="13187"/>
    <cellStyle name="Normal 45 2 6 2 2" xfId="30034"/>
    <cellStyle name="Normal 45 2 6 3" xfId="22467"/>
    <cellStyle name="Normal 45 2 7" xfId="9272"/>
    <cellStyle name="Normal 45 2 7 2" xfId="26253"/>
    <cellStyle name="Normal 45 2 8" xfId="17887"/>
    <cellStyle name="Normal 45 2 9" xfId="18685"/>
    <cellStyle name="Normal 45 3" xfId="1261"/>
    <cellStyle name="Normal 45 3 2" xfId="1757"/>
    <cellStyle name="Normal 45 3 2 2" xfId="2756"/>
    <cellStyle name="Normal 45 3 2 2 2" xfId="4718"/>
    <cellStyle name="Normal 45 3 2 2 2 2" xfId="8501"/>
    <cellStyle name="Normal 45 3 2 2 2 2 2" xfId="16560"/>
    <cellStyle name="Normal 45 3 2 2 2 2 2 2" xfId="33407"/>
    <cellStyle name="Normal 45 3 2 2 2 2 3" xfId="25840"/>
    <cellStyle name="Normal 45 3 2 2 2 3" xfId="12777"/>
    <cellStyle name="Normal 45 3 2 2 2 3 2" xfId="29626"/>
    <cellStyle name="Normal 45 3 2 2 2 4" xfId="22059"/>
    <cellStyle name="Normal 45 3 2 2 3" xfId="6617"/>
    <cellStyle name="Normal 45 3 2 2 3 2" xfId="14676"/>
    <cellStyle name="Normal 45 3 2 2 3 2 2" xfId="31523"/>
    <cellStyle name="Normal 45 3 2 2 3 3" xfId="23956"/>
    <cellStyle name="Normal 45 3 2 2 4" xfId="10843"/>
    <cellStyle name="Normal 45 3 2 2 4 2" xfId="27742"/>
    <cellStyle name="Normal 45 3 2 2 5" xfId="17897"/>
    <cellStyle name="Normal 45 3 2 2 6" xfId="20174"/>
    <cellStyle name="Normal 45 3 2 3" xfId="3806"/>
    <cellStyle name="Normal 45 3 2 3 2" xfId="7589"/>
    <cellStyle name="Normal 45 3 2 3 2 2" xfId="15648"/>
    <cellStyle name="Normal 45 3 2 3 2 2 2" xfId="32495"/>
    <cellStyle name="Normal 45 3 2 3 2 3" xfId="24928"/>
    <cellStyle name="Normal 45 3 2 3 3" xfId="11865"/>
    <cellStyle name="Normal 45 3 2 3 3 2" xfId="28714"/>
    <cellStyle name="Normal 45 3 2 3 4" xfId="21147"/>
    <cellStyle name="Normal 45 3 2 4" xfId="5705"/>
    <cellStyle name="Normal 45 3 2 4 2" xfId="13764"/>
    <cellStyle name="Normal 45 3 2 4 2 2" xfId="30611"/>
    <cellStyle name="Normal 45 3 2 4 3" xfId="23044"/>
    <cellStyle name="Normal 45 3 2 5" xfId="9890"/>
    <cellStyle name="Normal 45 3 2 5 2" xfId="26830"/>
    <cellStyle name="Normal 45 3 2 6" xfId="17896"/>
    <cellStyle name="Normal 45 3 2 7" xfId="19262"/>
    <cellStyle name="Normal 45 3 3" xfId="2303"/>
    <cellStyle name="Normal 45 3 3 2" xfId="4267"/>
    <cellStyle name="Normal 45 3 3 2 2" xfId="8050"/>
    <cellStyle name="Normal 45 3 3 2 2 2" xfId="16109"/>
    <cellStyle name="Normal 45 3 3 2 2 2 2" xfId="32956"/>
    <cellStyle name="Normal 45 3 3 2 2 3" xfId="25389"/>
    <cellStyle name="Normal 45 3 3 2 3" xfId="12326"/>
    <cellStyle name="Normal 45 3 3 2 3 2" xfId="29175"/>
    <cellStyle name="Normal 45 3 3 2 4" xfId="21608"/>
    <cellStyle name="Normal 45 3 3 3" xfId="6166"/>
    <cellStyle name="Normal 45 3 3 3 2" xfId="14225"/>
    <cellStyle name="Normal 45 3 3 3 2 2" xfId="31072"/>
    <cellStyle name="Normal 45 3 3 3 3" xfId="23505"/>
    <cellStyle name="Normal 45 3 3 4" xfId="10391"/>
    <cellStyle name="Normal 45 3 3 4 2" xfId="27291"/>
    <cellStyle name="Normal 45 3 3 5" xfId="17898"/>
    <cellStyle name="Normal 45 3 3 6" xfId="19723"/>
    <cellStyle name="Normal 45 3 4" xfId="3355"/>
    <cellStyle name="Normal 45 3 4 2" xfId="7138"/>
    <cellStyle name="Normal 45 3 4 2 2" xfId="15197"/>
    <cellStyle name="Normal 45 3 4 2 2 2" xfId="32044"/>
    <cellStyle name="Normal 45 3 4 2 3" xfId="24477"/>
    <cellStyle name="Normal 45 3 4 3" xfId="11414"/>
    <cellStyle name="Normal 45 3 4 3 2" xfId="28263"/>
    <cellStyle name="Normal 45 3 4 4" xfId="20696"/>
    <cellStyle name="Normal 45 3 5" xfId="5254"/>
    <cellStyle name="Normal 45 3 5 2" xfId="13313"/>
    <cellStyle name="Normal 45 3 5 2 2" xfId="30160"/>
    <cellStyle name="Normal 45 3 5 3" xfId="22593"/>
    <cellStyle name="Normal 45 3 6" xfId="9415"/>
    <cellStyle name="Normal 45 3 6 2" xfId="26379"/>
    <cellStyle name="Normal 45 3 7" xfId="17895"/>
    <cellStyle name="Normal 45 3 8" xfId="18811"/>
    <cellStyle name="Normal 45 4" xfId="1539"/>
    <cellStyle name="Normal 45 4 2" xfId="2538"/>
    <cellStyle name="Normal 45 4 2 2" xfId="4500"/>
    <cellStyle name="Normal 45 4 2 2 2" xfId="8283"/>
    <cellStyle name="Normal 45 4 2 2 2 2" xfId="16342"/>
    <cellStyle name="Normal 45 4 2 2 2 2 2" xfId="33189"/>
    <cellStyle name="Normal 45 4 2 2 2 3" xfId="25622"/>
    <cellStyle name="Normal 45 4 2 2 3" xfId="12559"/>
    <cellStyle name="Normal 45 4 2 2 3 2" xfId="29408"/>
    <cellStyle name="Normal 45 4 2 2 4" xfId="21841"/>
    <cellStyle name="Normal 45 4 2 3" xfId="6399"/>
    <cellStyle name="Normal 45 4 2 3 2" xfId="14458"/>
    <cellStyle name="Normal 45 4 2 3 2 2" xfId="31305"/>
    <cellStyle name="Normal 45 4 2 3 3" xfId="23738"/>
    <cellStyle name="Normal 45 4 2 4" xfId="10625"/>
    <cellStyle name="Normal 45 4 2 4 2" xfId="27524"/>
    <cellStyle name="Normal 45 4 2 5" xfId="17900"/>
    <cellStyle name="Normal 45 4 2 6" xfId="19956"/>
    <cellStyle name="Normal 45 4 3" xfId="3588"/>
    <cellStyle name="Normal 45 4 3 2" xfId="7371"/>
    <cellStyle name="Normal 45 4 3 2 2" xfId="15430"/>
    <cellStyle name="Normal 45 4 3 2 2 2" xfId="32277"/>
    <cellStyle name="Normal 45 4 3 2 3" xfId="24710"/>
    <cellStyle name="Normal 45 4 3 3" xfId="11647"/>
    <cellStyle name="Normal 45 4 3 3 2" xfId="28496"/>
    <cellStyle name="Normal 45 4 3 4" xfId="20929"/>
    <cellStyle name="Normal 45 4 4" xfId="5487"/>
    <cellStyle name="Normal 45 4 4 2" xfId="13546"/>
    <cellStyle name="Normal 45 4 4 2 2" xfId="30393"/>
    <cellStyle name="Normal 45 4 4 3" xfId="22826"/>
    <cellStyle name="Normal 45 4 5" xfId="9672"/>
    <cellStyle name="Normal 45 4 5 2" xfId="26612"/>
    <cellStyle name="Normal 45 4 6" xfId="17899"/>
    <cellStyle name="Normal 45 4 7" xfId="19044"/>
    <cellStyle name="Normal 45 5" xfId="2069"/>
    <cellStyle name="Normal 45 5 2" xfId="4049"/>
    <cellStyle name="Normal 45 5 2 2" xfId="7832"/>
    <cellStyle name="Normal 45 5 2 2 2" xfId="15891"/>
    <cellStyle name="Normal 45 5 2 2 2 2" xfId="32738"/>
    <cellStyle name="Normal 45 5 2 2 3" xfId="25171"/>
    <cellStyle name="Normal 45 5 2 3" xfId="12108"/>
    <cellStyle name="Normal 45 5 2 3 2" xfId="28957"/>
    <cellStyle name="Normal 45 5 2 4" xfId="21390"/>
    <cellStyle name="Normal 45 5 3" xfId="5948"/>
    <cellStyle name="Normal 45 5 3 2" xfId="14007"/>
    <cellStyle name="Normal 45 5 3 2 2" xfId="30854"/>
    <cellStyle name="Normal 45 5 3 3" xfId="23287"/>
    <cellStyle name="Normal 45 5 4" xfId="10166"/>
    <cellStyle name="Normal 45 5 4 2" xfId="27073"/>
    <cellStyle name="Normal 45 5 5" xfId="17901"/>
    <cellStyle name="Normal 45 5 6" xfId="19505"/>
    <cellStyle name="Normal 45 6" xfId="3107"/>
    <cellStyle name="Normal 45 6 2" xfId="6920"/>
    <cellStyle name="Normal 45 6 2 2" xfId="14979"/>
    <cellStyle name="Normal 45 6 2 2 2" xfId="31826"/>
    <cellStyle name="Normal 45 6 2 3" xfId="24259"/>
    <cellStyle name="Normal 45 6 3" xfId="11170"/>
    <cellStyle name="Normal 45 6 3 2" xfId="28045"/>
    <cellStyle name="Normal 45 6 4" xfId="20478"/>
    <cellStyle name="Normal 45 7" xfId="5036"/>
    <cellStyle name="Normal 45 7 2" xfId="13095"/>
    <cellStyle name="Normal 45 7 2 2" xfId="29942"/>
    <cellStyle name="Normal 45 7 3" xfId="22375"/>
    <cellStyle name="Normal 45 8" xfId="9059"/>
    <cellStyle name="Normal 45 8 2" xfId="26161"/>
    <cellStyle name="Normal 45 9" xfId="17886"/>
    <cellStyle name="Normal 46" xfId="764"/>
    <cellStyle name="Normal 46 10" xfId="18593"/>
    <cellStyle name="Normal 46 11" xfId="34132"/>
    <cellStyle name="Normal 46 2" xfId="1093"/>
    <cellStyle name="Normal 46 2 2" xfId="1354"/>
    <cellStyle name="Normal 46 2 2 2" xfId="1850"/>
    <cellStyle name="Normal 46 2 2 2 2" xfId="2849"/>
    <cellStyle name="Normal 46 2 2 2 2 2" xfId="4811"/>
    <cellStyle name="Normal 46 2 2 2 2 2 2" xfId="8594"/>
    <cellStyle name="Normal 46 2 2 2 2 2 2 2" xfId="16653"/>
    <cellStyle name="Normal 46 2 2 2 2 2 2 2 2" xfId="33500"/>
    <cellStyle name="Normal 46 2 2 2 2 2 2 3" xfId="25933"/>
    <cellStyle name="Normal 46 2 2 2 2 2 3" xfId="12870"/>
    <cellStyle name="Normal 46 2 2 2 2 2 3 2" xfId="29719"/>
    <cellStyle name="Normal 46 2 2 2 2 2 4" xfId="22152"/>
    <cellStyle name="Normal 46 2 2 2 2 3" xfId="6710"/>
    <cellStyle name="Normal 46 2 2 2 2 3 2" xfId="14769"/>
    <cellStyle name="Normal 46 2 2 2 2 3 2 2" xfId="31616"/>
    <cellStyle name="Normal 46 2 2 2 2 3 3" xfId="24049"/>
    <cellStyle name="Normal 46 2 2 2 2 4" xfId="10936"/>
    <cellStyle name="Normal 46 2 2 2 2 4 2" xfId="27835"/>
    <cellStyle name="Normal 46 2 2 2 2 5" xfId="17906"/>
    <cellStyle name="Normal 46 2 2 2 2 6" xfId="20267"/>
    <cellStyle name="Normal 46 2 2 2 3" xfId="3899"/>
    <cellStyle name="Normal 46 2 2 2 3 2" xfId="7682"/>
    <cellStyle name="Normal 46 2 2 2 3 2 2" xfId="15741"/>
    <cellStyle name="Normal 46 2 2 2 3 2 2 2" xfId="32588"/>
    <cellStyle name="Normal 46 2 2 2 3 2 3" xfId="25021"/>
    <cellStyle name="Normal 46 2 2 2 3 3" xfId="11958"/>
    <cellStyle name="Normal 46 2 2 2 3 3 2" xfId="28807"/>
    <cellStyle name="Normal 46 2 2 2 3 4" xfId="21240"/>
    <cellStyle name="Normal 46 2 2 2 4" xfId="5798"/>
    <cellStyle name="Normal 46 2 2 2 4 2" xfId="13857"/>
    <cellStyle name="Normal 46 2 2 2 4 2 2" xfId="30704"/>
    <cellStyle name="Normal 46 2 2 2 4 3" xfId="23137"/>
    <cellStyle name="Normal 46 2 2 2 5" xfId="9983"/>
    <cellStyle name="Normal 46 2 2 2 5 2" xfId="26923"/>
    <cellStyle name="Normal 46 2 2 2 6" xfId="17905"/>
    <cellStyle name="Normal 46 2 2 2 7" xfId="19355"/>
    <cellStyle name="Normal 46 2 2 3" xfId="2396"/>
    <cellStyle name="Normal 46 2 2 3 2" xfId="4360"/>
    <cellStyle name="Normal 46 2 2 3 2 2" xfId="8143"/>
    <cellStyle name="Normal 46 2 2 3 2 2 2" xfId="16202"/>
    <cellStyle name="Normal 46 2 2 3 2 2 2 2" xfId="33049"/>
    <cellStyle name="Normal 46 2 2 3 2 2 3" xfId="25482"/>
    <cellStyle name="Normal 46 2 2 3 2 3" xfId="12419"/>
    <cellStyle name="Normal 46 2 2 3 2 3 2" xfId="29268"/>
    <cellStyle name="Normal 46 2 2 3 2 4" xfId="21701"/>
    <cellStyle name="Normal 46 2 2 3 3" xfId="6259"/>
    <cellStyle name="Normal 46 2 2 3 3 2" xfId="14318"/>
    <cellStyle name="Normal 46 2 2 3 3 2 2" xfId="31165"/>
    <cellStyle name="Normal 46 2 2 3 3 3" xfId="23598"/>
    <cellStyle name="Normal 46 2 2 3 4" xfId="10484"/>
    <cellStyle name="Normal 46 2 2 3 4 2" xfId="27384"/>
    <cellStyle name="Normal 46 2 2 3 5" xfId="17907"/>
    <cellStyle name="Normal 46 2 2 3 6" xfId="19816"/>
    <cellStyle name="Normal 46 2 2 4" xfId="3448"/>
    <cellStyle name="Normal 46 2 2 4 2" xfId="7231"/>
    <cellStyle name="Normal 46 2 2 4 2 2" xfId="15290"/>
    <cellStyle name="Normal 46 2 2 4 2 2 2" xfId="32137"/>
    <cellStyle name="Normal 46 2 2 4 2 3" xfId="24570"/>
    <cellStyle name="Normal 46 2 2 4 3" xfId="11507"/>
    <cellStyle name="Normal 46 2 2 4 3 2" xfId="28356"/>
    <cellStyle name="Normal 46 2 2 4 4" xfId="20789"/>
    <cellStyle name="Normal 46 2 2 5" xfId="5347"/>
    <cellStyle name="Normal 46 2 2 5 2" xfId="13406"/>
    <cellStyle name="Normal 46 2 2 5 2 2" xfId="30253"/>
    <cellStyle name="Normal 46 2 2 5 3" xfId="22686"/>
    <cellStyle name="Normal 46 2 2 6" xfId="9508"/>
    <cellStyle name="Normal 46 2 2 6 2" xfId="26472"/>
    <cellStyle name="Normal 46 2 2 7" xfId="17904"/>
    <cellStyle name="Normal 46 2 2 8" xfId="18904"/>
    <cellStyle name="Normal 46 2 3" xfId="1632"/>
    <cellStyle name="Normal 46 2 3 2" xfId="2631"/>
    <cellStyle name="Normal 46 2 3 2 2" xfId="4593"/>
    <cellStyle name="Normal 46 2 3 2 2 2" xfId="8376"/>
    <cellStyle name="Normal 46 2 3 2 2 2 2" xfId="16435"/>
    <cellStyle name="Normal 46 2 3 2 2 2 2 2" xfId="33282"/>
    <cellStyle name="Normal 46 2 3 2 2 2 3" xfId="25715"/>
    <cellStyle name="Normal 46 2 3 2 2 3" xfId="12652"/>
    <cellStyle name="Normal 46 2 3 2 2 3 2" xfId="29501"/>
    <cellStyle name="Normal 46 2 3 2 2 4" xfId="21934"/>
    <cellStyle name="Normal 46 2 3 2 3" xfId="6492"/>
    <cellStyle name="Normal 46 2 3 2 3 2" xfId="14551"/>
    <cellStyle name="Normal 46 2 3 2 3 2 2" xfId="31398"/>
    <cellStyle name="Normal 46 2 3 2 3 3" xfId="23831"/>
    <cellStyle name="Normal 46 2 3 2 4" xfId="10718"/>
    <cellStyle name="Normal 46 2 3 2 4 2" xfId="27617"/>
    <cellStyle name="Normal 46 2 3 2 5" xfId="17909"/>
    <cellStyle name="Normal 46 2 3 2 6" xfId="20049"/>
    <cellStyle name="Normal 46 2 3 3" xfId="3681"/>
    <cellStyle name="Normal 46 2 3 3 2" xfId="7464"/>
    <cellStyle name="Normal 46 2 3 3 2 2" xfId="15523"/>
    <cellStyle name="Normal 46 2 3 3 2 2 2" xfId="32370"/>
    <cellStyle name="Normal 46 2 3 3 2 3" xfId="24803"/>
    <cellStyle name="Normal 46 2 3 3 3" xfId="11740"/>
    <cellStyle name="Normal 46 2 3 3 3 2" xfId="28589"/>
    <cellStyle name="Normal 46 2 3 3 4" xfId="21022"/>
    <cellStyle name="Normal 46 2 3 4" xfId="5580"/>
    <cellStyle name="Normal 46 2 3 4 2" xfId="13639"/>
    <cellStyle name="Normal 46 2 3 4 2 2" xfId="30486"/>
    <cellStyle name="Normal 46 2 3 4 3" xfId="22919"/>
    <cellStyle name="Normal 46 2 3 5" xfId="9765"/>
    <cellStyle name="Normal 46 2 3 5 2" xfId="26705"/>
    <cellStyle name="Normal 46 2 3 6" xfId="17908"/>
    <cellStyle name="Normal 46 2 3 7" xfId="19137"/>
    <cellStyle name="Normal 46 2 4" xfId="2178"/>
    <cellStyle name="Normal 46 2 4 2" xfId="4142"/>
    <cellStyle name="Normal 46 2 4 2 2" xfId="7925"/>
    <cellStyle name="Normal 46 2 4 2 2 2" xfId="15984"/>
    <cellStyle name="Normal 46 2 4 2 2 2 2" xfId="32831"/>
    <cellStyle name="Normal 46 2 4 2 2 3" xfId="25264"/>
    <cellStyle name="Normal 46 2 4 2 3" xfId="12201"/>
    <cellStyle name="Normal 46 2 4 2 3 2" xfId="29050"/>
    <cellStyle name="Normal 46 2 4 2 4" xfId="21483"/>
    <cellStyle name="Normal 46 2 4 3" xfId="6041"/>
    <cellStyle name="Normal 46 2 4 3 2" xfId="14100"/>
    <cellStyle name="Normal 46 2 4 3 2 2" xfId="30947"/>
    <cellStyle name="Normal 46 2 4 3 3" xfId="23380"/>
    <cellStyle name="Normal 46 2 4 4" xfId="10266"/>
    <cellStyle name="Normal 46 2 4 4 2" xfId="27166"/>
    <cellStyle name="Normal 46 2 4 5" xfId="17910"/>
    <cellStyle name="Normal 46 2 4 6" xfId="19598"/>
    <cellStyle name="Normal 46 2 5" xfId="3230"/>
    <cellStyle name="Normal 46 2 5 2" xfId="7013"/>
    <cellStyle name="Normal 46 2 5 2 2" xfId="15072"/>
    <cellStyle name="Normal 46 2 5 2 2 2" xfId="31919"/>
    <cellStyle name="Normal 46 2 5 2 3" xfId="24352"/>
    <cellStyle name="Normal 46 2 5 3" xfId="11289"/>
    <cellStyle name="Normal 46 2 5 3 2" xfId="28138"/>
    <cellStyle name="Normal 46 2 5 4" xfId="20571"/>
    <cellStyle name="Normal 46 2 6" xfId="5129"/>
    <cellStyle name="Normal 46 2 6 2" xfId="13188"/>
    <cellStyle name="Normal 46 2 6 2 2" xfId="30035"/>
    <cellStyle name="Normal 46 2 6 3" xfId="22468"/>
    <cellStyle name="Normal 46 2 7" xfId="9273"/>
    <cellStyle name="Normal 46 2 7 2" xfId="26254"/>
    <cellStyle name="Normal 46 2 8" xfId="17903"/>
    <cellStyle name="Normal 46 2 9" xfId="18686"/>
    <cellStyle name="Normal 46 3" xfId="1262"/>
    <cellStyle name="Normal 46 3 2" xfId="1758"/>
    <cellStyle name="Normal 46 3 2 2" xfId="2757"/>
    <cellStyle name="Normal 46 3 2 2 2" xfId="4719"/>
    <cellStyle name="Normal 46 3 2 2 2 2" xfId="8502"/>
    <cellStyle name="Normal 46 3 2 2 2 2 2" xfId="16561"/>
    <cellStyle name="Normal 46 3 2 2 2 2 2 2" xfId="33408"/>
    <cellStyle name="Normal 46 3 2 2 2 2 3" xfId="25841"/>
    <cellStyle name="Normal 46 3 2 2 2 3" xfId="12778"/>
    <cellStyle name="Normal 46 3 2 2 2 3 2" xfId="29627"/>
    <cellStyle name="Normal 46 3 2 2 2 4" xfId="22060"/>
    <cellStyle name="Normal 46 3 2 2 3" xfId="6618"/>
    <cellStyle name="Normal 46 3 2 2 3 2" xfId="14677"/>
    <cellStyle name="Normal 46 3 2 2 3 2 2" xfId="31524"/>
    <cellStyle name="Normal 46 3 2 2 3 3" xfId="23957"/>
    <cellStyle name="Normal 46 3 2 2 4" xfId="10844"/>
    <cellStyle name="Normal 46 3 2 2 4 2" xfId="27743"/>
    <cellStyle name="Normal 46 3 2 2 5" xfId="17913"/>
    <cellStyle name="Normal 46 3 2 2 6" xfId="20175"/>
    <cellStyle name="Normal 46 3 2 3" xfId="3807"/>
    <cellStyle name="Normal 46 3 2 3 2" xfId="7590"/>
    <cellStyle name="Normal 46 3 2 3 2 2" xfId="15649"/>
    <cellStyle name="Normal 46 3 2 3 2 2 2" xfId="32496"/>
    <cellStyle name="Normal 46 3 2 3 2 3" xfId="24929"/>
    <cellStyle name="Normal 46 3 2 3 3" xfId="11866"/>
    <cellStyle name="Normal 46 3 2 3 3 2" xfId="28715"/>
    <cellStyle name="Normal 46 3 2 3 4" xfId="21148"/>
    <cellStyle name="Normal 46 3 2 4" xfId="5706"/>
    <cellStyle name="Normal 46 3 2 4 2" xfId="13765"/>
    <cellStyle name="Normal 46 3 2 4 2 2" xfId="30612"/>
    <cellStyle name="Normal 46 3 2 4 3" xfId="23045"/>
    <cellStyle name="Normal 46 3 2 5" xfId="9891"/>
    <cellStyle name="Normal 46 3 2 5 2" xfId="26831"/>
    <cellStyle name="Normal 46 3 2 6" xfId="17912"/>
    <cellStyle name="Normal 46 3 2 7" xfId="19263"/>
    <cellStyle name="Normal 46 3 3" xfId="2304"/>
    <cellStyle name="Normal 46 3 3 2" xfId="4268"/>
    <cellStyle name="Normal 46 3 3 2 2" xfId="8051"/>
    <cellStyle name="Normal 46 3 3 2 2 2" xfId="16110"/>
    <cellStyle name="Normal 46 3 3 2 2 2 2" xfId="32957"/>
    <cellStyle name="Normal 46 3 3 2 2 3" xfId="25390"/>
    <cellStyle name="Normal 46 3 3 2 3" xfId="12327"/>
    <cellStyle name="Normal 46 3 3 2 3 2" xfId="29176"/>
    <cellStyle name="Normal 46 3 3 2 4" xfId="21609"/>
    <cellStyle name="Normal 46 3 3 3" xfId="6167"/>
    <cellStyle name="Normal 46 3 3 3 2" xfId="14226"/>
    <cellStyle name="Normal 46 3 3 3 2 2" xfId="31073"/>
    <cellStyle name="Normal 46 3 3 3 3" xfId="23506"/>
    <cellStyle name="Normal 46 3 3 4" xfId="10392"/>
    <cellStyle name="Normal 46 3 3 4 2" xfId="27292"/>
    <cellStyle name="Normal 46 3 3 5" xfId="17914"/>
    <cellStyle name="Normal 46 3 3 6" xfId="19724"/>
    <cellStyle name="Normal 46 3 4" xfId="3356"/>
    <cellStyle name="Normal 46 3 4 2" xfId="7139"/>
    <cellStyle name="Normal 46 3 4 2 2" xfId="15198"/>
    <cellStyle name="Normal 46 3 4 2 2 2" xfId="32045"/>
    <cellStyle name="Normal 46 3 4 2 3" xfId="24478"/>
    <cellStyle name="Normal 46 3 4 3" xfId="11415"/>
    <cellStyle name="Normal 46 3 4 3 2" xfId="28264"/>
    <cellStyle name="Normal 46 3 4 4" xfId="20697"/>
    <cellStyle name="Normal 46 3 5" xfId="5255"/>
    <cellStyle name="Normal 46 3 5 2" xfId="13314"/>
    <cellStyle name="Normal 46 3 5 2 2" xfId="30161"/>
    <cellStyle name="Normal 46 3 5 3" xfId="22594"/>
    <cellStyle name="Normal 46 3 6" xfId="9416"/>
    <cellStyle name="Normal 46 3 6 2" xfId="26380"/>
    <cellStyle name="Normal 46 3 7" xfId="17911"/>
    <cellStyle name="Normal 46 3 8" xfId="18812"/>
    <cellStyle name="Normal 46 4" xfId="1540"/>
    <cellStyle name="Normal 46 4 2" xfId="2539"/>
    <cellStyle name="Normal 46 4 2 2" xfId="4501"/>
    <cellStyle name="Normal 46 4 2 2 2" xfId="8284"/>
    <cellStyle name="Normal 46 4 2 2 2 2" xfId="16343"/>
    <cellStyle name="Normal 46 4 2 2 2 2 2" xfId="33190"/>
    <cellStyle name="Normal 46 4 2 2 2 3" xfId="25623"/>
    <cellStyle name="Normal 46 4 2 2 3" xfId="12560"/>
    <cellStyle name="Normal 46 4 2 2 3 2" xfId="29409"/>
    <cellStyle name="Normal 46 4 2 2 4" xfId="21842"/>
    <cellStyle name="Normal 46 4 2 3" xfId="6400"/>
    <cellStyle name="Normal 46 4 2 3 2" xfId="14459"/>
    <cellStyle name="Normal 46 4 2 3 2 2" xfId="31306"/>
    <cellStyle name="Normal 46 4 2 3 3" xfId="23739"/>
    <cellStyle name="Normal 46 4 2 4" xfId="10626"/>
    <cellStyle name="Normal 46 4 2 4 2" xfId="27525"/>
    <cellStyle name="Normal 46 4 2 5" xfId="17916"/>
    <cellStyle name="Normal 46 4 2 6" xfId="19957"/>
    <cellStyle name="Normal 46 4 3" xfId="3589"/>
    <cellStyle name="Normal 46 4 3 2" xfId="7372"/>
    <cellStyle name="Normal 46 4 3 2 2" xfId="15431"/>
    <cellStyle name="Normal 46 4 3 2 2 2" xfId="32278"/>
    <cellStyle name="Normal 46 4 3 2 3" xfId="24711"/>
    <cellStyle name="Normal 46 4 3 3" xfId="11648"/>
    <cellStyle name="Normal 46 4 3 3 2" xfId="28497"/>
    <cellStyle name="Normal 46 4 3 4" xfId="20930"/>
    <cellStyle name="Normal 46 4 4" xfId="5488"/>
    <cellStyle name="Normal 46 4 4 2" xfId="13547"/>
    <cellStyle name="Normal 46 4 4 2 2" xfId="30394"/>
    <cellStyle name="Normal 46 4 4 3" xfId="22827"/>
    <cellStyle name="Normal 46 4 5" xfId="9673"/>
    <cellStyle name="Normal 46 4 5 2" xfId="26613"/>
    <cellStyle name="Normal 46 4 6" xfId="17915"/>
    <cellStyle name="Normal 46 4 7" xfId="19045"/>
    <cellStyle name="Normal 46 5" xfId="2070"/>
    <cellStyle name="Normal 46 5 2" xfId="4050"/>
    <cellStyle name="Normal 46 5 2 2" xfId="7833"/>
    <cellStyle name="Normal 46 5 2 2 2" xfId="15892"/>
    <cellStyle name="Normal 46 5 2 2 2 2" xfId="32739"/>
    <cellStyle name="Normal 46 5 2 2 3" xfId="25172"/>
    <cellStyle name="Normal 46 5 2 3" xfId="12109"/>
    <cellStyle name="Normal 46 5 2 3 2" xfId="28958"/>
    <cellStyle name="Normal 46 5 2 4" xfId="21391"/>
    <cellStyle name="Normal 46 5 3" xfId="5949"/>
    <cellStyle name="Normal 46 5 3 2" xfId="14008"/>
    <cellStyle name="Normal 46 5 3 2 2" xfId="30855"/>
    <cellStyle name="Normal 46 5 3 3" xfId="23288"/>
    <cellStyle name="Normal 46 5 4" xfId="10167"/>
    <cellStyle name="Normal 46 5 4 2" xfId="27074"/>
    <cellStyle name="Normal 46 5 5" xfId="17917"/>
    <cellStyle name="Normal 46 5 6" xfId="19506"/>
    <cellStyle name="Normal 46 6" xfId="3108"/>
    <cellStyle name="Normal 46 6 2" xfId="6921"/>
    <cellStyle name="Normal 46 6 2 2" xfId="14980"/>
    <cellStyle name="Normal 46 6 2 2 2" xfId="31827"/>
    <cellStyle name="Normal 46 6 2 3" xfId="24260"/>
    <cellStyle name="Normal 46 6 3" xfId="11171"/>
    <cellStyle name="Normal 46 6 3 2" xfId="28046"/>
    <cellStyle name="Normal 46 6 4" xfId="20479"/>
    <cellStyle name="Normal 46 7" xfId="5037"/>
    <cellStyle name="Normal 46 7 2" xfId="13096"/>
    <cellStyle name="Normal 46 7 2 2" xfId="29943"/>
    <cellStyle name="Normal 46 7 3" xfId="22376"/>
    <cellStyle name="Normal 46 8" xfId="9060"/>
    <cellStyle name="Normal 46 8 2" xfId="26162"/>
    <cellStyle name="Normal 46 9" xfId="17902"/>
    <cellStyle name="Normal 47" xfId="765"/>
    <cellStyle name="Normal 47 10" xfId="18594"/>
    <cellStyle name="Normal 47 11" xfId="34133"/>
    <cellStyle name="Normal 47 2" xfId="1094"/>
    <cellStyle name="Normal 47 2 2" xfId="1355"/>
    <cellStyle name="Normal 47 2 2 2" xfId="1851"/>
    <cellStyle name="Normal 47 2 2 2 2" xfId="2850"/>
    <cellStyle name="Normal 47 2 2 2 2 2" xfId="4812"/>
    <cellStyle name="Normal 47 2 2 2 2 2 2" xfId="8595"/>
    <cellStyle name="Normal 47 2 2 2 2 2 2 2" xfId="16654"/>
    <cellStyle name="Normal 47 2 2 2 2 2 2 2 2" xfId="33501"/>
    <cellStyle name="Normal 47 2 2 2 2 2 2 3" xfId="25934"/>
    <cellStyle name="Normal 47 2 2 2 2 2 3" xfId="12871"/>
    <cellStyle name="Normal 47 2 2 2 2 2 3 2" xfId="29720"/>
    <cellStyle name="Normal 47 2 2 2 2 2 4" xfId="22153"/>
    <cellStyle name="Normal 47 2 2 2 2 3" xfId="6711"/>
    <cellStyle name="Normal 47 2 2 2 2 3 2" xfId="14770"/>
    <cellStyle name="Normal 47 2 2 2 2 3 2 2" xfId="31617"/>
    <cellStyle name="Normal 47 2 2 2 2 3 3" xfId="24050"/>
    <cellStyle name="Normal 47 2 2 2 2 4" xfId="10937"/>
    <cellStyle name="Normal 47 2 2 2 2 4 2" xfId="27836"/>
    <cellStyle name="Normal 47 2 2 2 2 5" xfId="17922"/>
    <cellStyle name="Normal 47 2 2 2 2 6" xfId="20268"/>
    <cellStyle name="Normal 47 2 2 2 3" xfId="3900"/>
    <cellStyle name="Normal 47 2 2 2 3 2" xfId="7683"/>
    <cellStyle name="Normal 47 2 2 2 3 2 2" xfId="15742"/>
    <cellStyle name="Normal 47 2 2 2 3 2 2 2" xfId="32589"/>
    <cellStyle name="Normal 47 2 2 2 3 2 3" xfId="25022"/>
    <cellStyle name="Normal 47 2 2 2 3 3" xfId="11959"/>
    <cellStyle name="Normal 47 2 2 2 3 3 2" xfId="28808"/>
    <cellStyle name="Normal 47 2 2 2 3 4" xfId="21241"/>
    <cellStyle name="Normal 47 2 2 2 4" xfId="5799"/>
    <cellStyle name="Normal 47 2 2 2 4 2" xfId="13858"/>
    <cellStyle name="Normal 47 2 2 2 4 2 2" xfId="30705"/>
    <cellStyle name="Normal 47 2 2 2 4 3" xfId="23138"/>
    <cellStyle name="Normal 47 2 2 2 5" xfId="9984"/>
    <cellStyle name="Normal 47 2 2 2 5 2" xfId="26924"/>
    <cellStyle name="Normal 47 2 2 2 6" xfId="17921"/>
    <cellStyle name="Normal 47 2 2 2 7" xfId="19356"/>
    <cellStyle name="Normal 47 2 2 3" xfId="2397"/>
    <cellStyle name="Normal 47 2 2 3 2" xfId="4361"/>
    <cellStyle name="Normal 47 2 2 3 2 2" xfId="8144"/>
    <cellStyle name="Normal 47 2 2 3 2 2 2" xfId="16203"/>
    <cellStyle name="Normal 47 2 2 3 2 2 2 2" xfId="33050"/>
    <cellStyle name="Normal 47 2 2 3 2 2 3" xfId="25483"/>
    <cellStyle name="Normal 47 2 2 3 2 3" xfId="12420"/>
    <cellStyle name="Normal 47 2 2 3 2 3 2" xfId="29269"/>
    <cellStyle name="Normal 47 2 2 3 2 4" xfId="21702"/>
    <cellStyle name="Normal 47 2 2 3 3" xfId="6260"/>
    <cellStyle name="Normal 47 2 2 3 3 2" xfId="14319"/>
    <cellStyle name="Normal 47 2 2 3 3 2 2" xfId="31166"/>
    <cellStyle name="Normal 47 2 2 3 3 3" xfId="23599"/>
    <cellStyle name="Normal 47 2 2 3 4" xfId="10485"/>
    <cellStyle name="Normal 47 2 2 3 4 2" xfId="27385"/>
    <cellStyle name="Normal 47 2 2 3 5" xfId="17923"/>
    <cellStyle name="Normal 47 2 2 3 6" xfId="19817"/>
    <cellStyle name="Normal 47 2 2 4" xfId="3449"/>
    <cellStyle name="Normal 47 2 2 4 2" xfId="7232"/>
    <cellStyle name="Normal 47 2 2 4 2 2" xfId="15291"/>
    <cellStyle name="Normal 47 2 2 4 2 2 2" xfId="32138"/>
    <cellStyle name="Normal 47 2 2 4 2 3" xfId="24571"/>
    <cellStyle name="Normal 47 2 2 4 3" xfId="11508"/>
    <cellStyle name="Normal 47 2 2 4 3 2" xfId="28357"/>
    <cellStyle name="Normal 47 2 2 4 4" xfId="20790"/>
    <cellStyle name="Normal 47 2 2 5" xfId="5348"/>
    <cellStyle name="Normal 47 2 2 5 2" xfId="13407"/>
    <cellStyle name="Normal 47 2 2 5 2 2" xfId="30254"/>
    <cellStyle name="Normal 47 2 2 5 3" xfId="22687"/>
    <cellStyle name="Normal 47 2 2 6" xfId="9509"/>
    <cellStyle name="Normal 47 2 2 6 2" xfId="26473"/>
    <cellStyle name="Normal 47 2 2 7" xfId="17920"/>
    <cellStyle name="Normal 47 2 2 8" xfId="18905"/>
    <cellStyle name="Normal 47 2 3" xfId="1633"/>
    <cellStyle name="Normal 47 2 3 2" xfId="2632"/>
    <cellStyle name="Normal 47 2 3 2 2" xfId="4594"/>
    <cellStyle name="Normal 47 2 3 2 2 2" xfId="8377"/>
    <cellStyle name="Normal 47 2 3 2 2 2 2" xfId="16436"/>
    <cellStyle name="Normal 47 2 3 2 2 2 2 2" xfId="33283"/>
    <cellStyle name="Normal 47 2 3 2 2 2 3" xfId="25716"/>
    <cellStyle name="Normal 47 2 3 2 2 3" xfId="12653"/>
    <cellStyle name="Normal 47 2 3 2 2 3 2" xfId="29502"/>
    <cellStyle name="Normal 47 2 3 2 2 4" xfId="21935"/>
    <cellStyle name="Normal 47 2 3 2 3" xfId="6493"/>
    <cellStyle name="Normal 47 2 3 2 3 2" xfId="14552"/>
    <cellStyle name="Normal 47 2 3 2 3 2 2" xfId="31399"/>
    <cellStyle name="Normal 47 2 3 2 3 3" xfId="23832"/>
    <cellStyle name="Normal 47 2 3 2 4" xfId="10719"/>
    <cellStyle name="Normal 47 2 3 2 4 2" xfId="27618"/>
    <cellStyle name="Normal 47 2 3 2 5" xfId="17925"/>
    <cellStyle name="Normal 47 2 3 2 6" xfId="20050"/>
    <cellStyle name="Normal 47 2 3 3" xfId="3682"/>
    <cellStyle name="Normal 47 2 3 3 2" xfId="7465"/>
    <cellStyle name="Normal 47 2 3 3 2 2" xfId="15524"/>
    <cellStyle name="Normal 47 2 3 3 2 2 2" xfId="32371"/>
    <cellStyle name="Normal 47 2 3 3 2 3" xfId="24804"/>
    <cellStyle name="Normal 47 2 3 3 3" xfId="11741"/>
    <cellStyle name="Normal 47 2 3 3 3 2" xfId="28590"/>
    <cellStyle name="Normal 47 2 3 3 4" xfId="21023"/>
    <cellStyle name="Normal 47 2 3 4" xfId="5581"/>
    <cellStyle name="Normal 47 2 3 4 2" xfId="13640"/>
    <cellStyle name="Normal 47 2 3 4 2 2" xfId="30487"/>
    <cellStyle name="Normal 47 2 3 4 3" xfId="22920"/>
    <cellStyle name="Normal 47 2 3 5" xfId="9766"/>
    <cellStyle name="Normal 47 2 3 5 2" xfId="26706"/>
    <cellStyle name="Normal 47 2 3 6" xfId="17924"/>
    <cellStyle name="Normal 47 2 3 7" xfId="19138"/>
    <cellStyle name="Normal 47 2 4" xfId="2179"/>
    <cellStyle name="Normal 47 2 4 2" xfId="4143"/>
    <cellStyle name="Normal 47 2 4 2 2" xfId="7926"/>
    <cellStyle name="Normal 47 2 4 2 2 2" xfId="15985"/>
    <cellStyle name="Normal 47 2 4 2 2 2 2" xfId="32832"/>
    <cellStyle name="Normal 47 2 4 2 2 3" xfId="25265"/>
    <cellStyle name="Normal 47 2 4 2 3" xfId="12202"/>
    <cellStyle name="Normal 47 2 4 2 3 2" xfId="29051"/>
    <cellStyle name="Normal 47 2 4 2 4" xfId="21484"/>
    <cellStyle name="Normal 47 2 4 3" xfId="6042"/>
    <cellStyle name="Normal 47 2 4 3 2" xfId="14101"/>
    <cellStyle name="Normal 47 2 4 3 2 2" xfId="30948"/>
    <cellStyle name="Normal 47 2 4 3 3" xfId="23381"/>
    <cellStyle name="Normal 47 2 4 4" xfId="10267"/>
    <cellStyle name="Normal 47 2 4 4 2" xfId="27167"/>
    <cellStyle name="Normal 47 2 4 5" xfId="17926"/>
    <cellStyle name="Normal 47 2 4 6" xfId="19599"/>
    <cellStyle name="Normal 47 2 5" xfId="3231"/>
    <cellStyle name="Normal 47 2 5 2" xfId="7014"/>
    <cellStyle name="Normal 47 2 5 2 2" xfId="15073"/>
    <cellStyle name="Normal 47 2 5 2 2 2" xfId="31920"/>
    <cellStyle name="Normal 47 2 5 2 3" xfId="24353"/>
    <cellStyle name="Normal 47 2 5 3" xfId="11290"/>
    <cellStyle name="Normal 47 2 5 3 2" xfId="28139"/>
    <cellStyle name="Normal 47 2 5 4" xfId="20572"/>
    <cellStyle name="Normal 47 2 6" xfId="5130"/>
    <cellStyle name="Normal 47 2 6 2" xfId="13189"/>
    <cellStyle name="Normal 47 2 6 2 2" xfId="30036"/>
    <cellStyle name="Normal 47 2 6 3" xfId="22469"/>
    <cellStyle name="Normal 47 2 7" xfId="9274"/>
    <cellStyle name="Normal 47 2 7 2" xfId="26255"/>
    <cellStyle name="Normal 47 2 8" xfId="17919"/>
    <cellStyle name="Normal 47 2 9" xfId="18687"/>
    <cellStyle name="Normal 47 3" xfId="1263"/>
    <cellStyle name="Normal 47 3 2" xfId="1759"/>
    <cellStyle name="Normal 47 3 2 2" xfId="2758"/>
    <cellStyle name="Normal 47 3 2 2 2" xfId="4720"/>
    <cellStyle name="Normal 47 3 2 2 2 2" xfId="8503"/>
    <cellStyle name="Normal 47 3 2 2 2 2 2" xfId="16562"/>
    <cellStyle name="Normal 47 3 2 2 2 2 2 2" xfId="33409"/>
    <cellStyle name="Normal 47 3 2 2 2 2 3" xfId="25842"/>
    <cellStyle name="Normal 47 3 2 2 2 3" xfId="12779"/>
    <cellStyle name="Normal 47 3 2 2 2 3 2" xfId="29628"/>
    <cellStyle name="Normal 47 3 2 2 2 4" xfId="22061"/>
    <cellStyle name="Normal 47 3 2 2 3" xfId="6619"/>
    <cellStyle name="Normal 47 3 2 2 3 2" xfId="14678"/>
    <cellStyle name="Normal 47 3 2 2 3 2 2" xfId="31525"/>
    <cellStyle name="Normal 47 3 2 2 3 3" xfId="23958"/>
    <cellStyle name="Normal 47 3 2 2 4" xfId="10845"/>
    <cellStyle name="Normal 47 3 2 2 4 2" xfId="27744"/>
    <cellStyle name="Normal 47 3 2 2 5" xfId="17929"/>
    <cellStyle name="Normal 47 3 2 2 6" xfId="20176"/>
    <cellStyle name="Normal 47 3 2 3" xfId="3808"/>
    <cellStyle name="Normal 47 3 2 3 2" xfId="7591"/>
    <cellStyle name="Normal 47 3 2 3 2 2" xfId="15650"/>
    <cellStyle name="Normal 47 3 2 3 2 2 2" xfId="32497"/>
    <cellStyle name="Normal 47 3 2 3 2 3" xfId="24930"/>
    <cellStyle name="Normal 47 3 2 3 3" xfId="11867"/>
    <cellStyle name="Normal 47 3 2 3 3 2" xfId="28716"/>
    <cellStyle name="Normal 47 3 2 3 4" xfId="21149"/>
    <cellStyle name="Normal 47 3 2 4" xfId="5707"/>
    <cellStyle name="Normal 47 3 2 4 2" xfId="13766"/>
    <cellStyle name="Normal 47 3 2 4 2 2" xfId="30613"/>
    <cellStyle name="Normal 47 3 2 4 3" xfId="23046"/>
    <cellStyle name="Normal 47 3 2 5" xfId="9892"/>
    <cellStyle name="Normal 47 3 2 5 2" xfId="26832"/>
    <cellStyle name="Normal 47 3 2 6" xfId="17928"/>
    <cellStyle name="Normal 47 3 2 7" xfId="19264"/>
    <cellStyle name="Normal 47 3 3" xfId="2305"/>
    <cellStyle name="Normal 47 3 3 2" xfId="4269"/>
    <cellStyle name="Normal 47 3 3 2 2" xfId="8052"/>
    <cellStyle name="Normal 47 3 3 2 2 2" xfId="16111"/>
    <cellStyle name="Normal 47 3 3 2 2 2 2" xfId="32958"/>
    <cellStyle name="Normal 47 3 3 2 2 3" xfId="25391"/>
    <cellStyle name="Normal 47 3 3 2 3" xfId="12328"/>
    <cellStyle name="Normal 47 3 3 2 3 2" xfId="29177"/>
    <cellStyle name="Normal 47 3 3 2 4" xfId="21610"/>
    <cellStyle name="Normal 47 3 3 3" xfId="6168"/>
    <cellStyle name="Normal 47 3 3 3 2" xfId="14227"/>
    <cellStyle name="Normal 47 3 3 3 2 2" xfId="31074"/>
    <cellStyle name="Normal 47 3 3 3 3" xfId="23507"/>
    <cellStyle name="Normal 47 3 3 4" xfId="10393"/>
    <cellStyle name="Normal 47 3 3 4 2" xfId="27293"/>
    <cellStyle name="Normal 47 3 3 5" xfId="17930"/>
    <cellStyle name="Normal 47 3 3 6" xfId="19725"/>
    <cellStyle name="Normal 47 3 4" xfId="3357"/>
    <cellStyle name="Normal 47 3 4 2" xfId="7140"/>
    <cellStyle name="Normal 47 3 4 2 2" xfId="15199"/>
    <cellStyle name="Normal 47 3 4 2 2 2" xfId="32046"/>
    <cellStyle name="Normal 47 3 4 2 3" xfId="24479"/>
    <cellStyle name="Normal 47 3 4 3" xfId="11416"/>
    <cellStyle name="Normal 47 3 4 3 2" xfId="28265"/>
    <cellStyle name="Normal 47 3 4 4" xfId="20698"/>
    <cellStyle name="Normal 47 3 5" xfId="5256"/>
    <cellStyle name="Normal 47 3 5 2" xfId="13315"/>
    <cellStyle name="Normal 47 3 5 2 2" xfId="30162"/>
    <cellStyle name="Normal 47 3 5 3" xfId="22595"/>
    <cellStyle name="Normal 47 3 6" xfId="9417"/>
    <cellStyle name="Normal 47 3 6 2" xfId="26381"/>
    <cellStyle name="Normal 47 3 7" xfId="17927"/>
    <cellStyle name="Normal 47 3 8" xfId="18813"/>
    <cellStyle name="Normal 47 4" xfId="1541"/>
    <cellStyle name="Normal 47 4 2" xfId="2540"/>
    <cellStyle name="Normal 47 4 2 2" xfId="4502"/>
    <cellStyle name="Normal 47 4 2 2 2" xfId="8285"/>
    <cellStyle name="Normal 47 4 2 2 2 2" xfId="16344"/>
    <cellStyle name="Normal 47 4 2 2 2 2 2" xfId="33191"/>
    <cellStyle name="Normal 47 4 2 2 2 3" xfId="25624"/>
    <cellStyle name="Normal 47 4 2 2 3" xfId="12561"/>
    <cellStyle name="Normal 47 4 2 2 3 2" xfId="29410"/>
    <cellStyle name="Normal 47 4 2 2 4" xfId="21843"/>
    <cellStyle name="Normal 47 4 2 3" xfId="6401"/>
    <cellStyle name="Normal 47 4 2 3 2" xfId="14460"/>
    <cellStyle name="Normal 47 4 2 3 2 2" xfId="31307"/>
    <cellStyle name="Normal 47 4 2 3 3" xfId="23740"/>
    <cellStyle name="Normal 47 4 2 4" xfId="10627"/>
    <cellStyle name="Normal 47 4 2 4 2" xfId="27526"/>
    <cellStyle name="Normal 47 4 2 5" xfId="17932"/>
    <cellStyle name="Normal 47 4 2 6" xfId="19958"/>
    <cellStyle name="Normal 47 4 3" xfId="3590"/>
    <cellStyle name="Normal 47 4 3 2" xfId="7373"/>
    <cellStyle name="Normal 47 4 3 2 2" xfId="15432"/>
    <cellStyle name="Normal 47 4 3 2 2 2" xfId="32279"/>
    <cellStyle name="Normal 47 4 3 2 3" xfId="24712"/>
    <cellStyle name="Normal 47 4 3 3" xfId="11649"/>
    <cellStyle name="Normal 47 4 3 3 2" xfId="28498"/>
    <cellStyle name="Normal 47 4 3 4" xfId="20931"/>
    <cellStyle name="Normal 47 4 4" xfId="5489"/>
    <cellStyle name="Normal 47 4 4 2" xfId="13548"/>
    <cellStyle name="Normal 47 4 4 2 2" xfId="30395"/>
    <cellStyle name="Normal 47 4 4 3" xfId="22828"/>
    <cellStyle name="Normal 47 4 5" xfId="9674"/>
    <cellStyle name="Normal 47 4 5 2" xfId="26614"/>
    <cellStyle name="Normal 47 4 6" xfId="17931"/>
    <cellStyle name="Normal 47 4 7" xfId="19046"/>
    <cellStyle name="Normal 47 5" xfId="2071"/>
    <cellStyle name="Normal 47 5 2" xfId="4051"/>
    <cellStyle name="Normal 47 5 2 2" xfId="7834"/>
    <cellStyle name="Normal 47 5 2 2 2" xfId="15893"/>
    <cellStyle name="Normal 47 5 2 2 2 2" xfId="32740"/>
    <cellStyle name="Normal 47 5 2 2 3" xfId="25173"/>
    <cellStyle name="Normal 47 5 2 3" xfId="12110"/>
    <cellStyle name="Normal 47 5 2 3 2" xfId="28959"/>
    <cellStyle name="Normal 47 5 2 4" xfId="21392"/>
    <cellStyle name="Normal 47 5 3" xfId="5950"/>
    <cellStyle name="Normal 47 5 3 2" xfId="14009"/>
    <cellStyle name="Normal 47 5 3 2 2" xfId="30856"/>
    <cellStyle name="Normal 47 5 3 3" xfId="23289"/>
    <cellStyle name="Normal 47 5 4" xfId="10168"/>
    <cellStyle name="Normal 47 5 4 2" xfId="27075"/>
    <cellStyle name="Normal 47 5 5" xfId="17933"/>
    <cellStyle name="Normal 47 5 6" xfId="19507"/>
    <cellStyle name="Normal 47 6" xfId="3109"/>
    <cellStyle name="Normal 47 6 2" xfId="6922"/>
    <cellStyle name="Normal 47 6 2 2" xfId="14981"/>
    <cellStyle name="Normal 47 6 2 2 2" xfId="31828"/>
    <cellStyle name="Normal 47 6 2 3" xfId="24261"/>
    <cellStyle name="Normal 47 6 3" xfId="11172"/>
    <cellStyle name="Normal 47 6 3 2" xfId="28047"/>
    <cellStyle name="Normal 47 6 4" xfId="20480"/>
    <cellStyle name="Normal 47 7" xfId="5038"/>
    <cellStyle name="Normal 47 7 2" xfId="13097"/>
    <cellStyle name="Normal 47 7 2 2" xfId="29944"/>
    <cellStyle name="Normal 47 7 3" xfId="22377"/>
    <cellStyle name="Normal 47 8" xfId="9061"/>
    <cellStyle name="Normal 47 8 2" xfId="26163"/>
    <cellStyle name="Normal 47 9" xfId="17918"/>
    <cellStyle name="Normal 48" xfId="964"/>
    <cellStyle name="Normal 48 10" xfId="18600"/>
    <cellStyle name="Normal 48 11" xfId="34134"/>
    <cellStyle name="Normal 48 2" xfId="1099"/>
    <cellStyle name="Normal 48 2 2" xfId="1360"/>
    <cellStyle name="Normal 48 2 2 2" xfId="1856"/>
    <cellStyle name="Normal 48 2 2 2 2" xfId="2855"/>
    <cellStyle name="Normal 48 2 2 2 2 2" xfId="4817"/>
    <cellStyle name="Normal 48 2 2 2 2 2 2" xfId="8600"/>
    <cellStyle name="Normal 48 2 2 2 2 2 2 2" xfId="16659"/>
    <cellStyle name="Normal 48 2 2 2 2 2 2 2 2" xfId="33506"/>
    <cellStyle name="Normal 48 2 2 2 2 2 2 3" xfId="25939"/>
    <cellStyle name="Normal 48 2 2 2 2 2 3" xfId="12876"/>
    <cellStyle name="Normal 48 2 2 2 2 2 3 2" xfId="29725"/>
    <cellStyle name="Normal 48 2 2 2 2 2 4" xfId="22158"/>
    <cellStyle name="Normal 48 2 2 2 2 3" xfId="6716"/>
    <cellStyle name="Normal 48 2 2 2 2 3 2" xfId="14775"/>
    <cellStyle name="Normal 48 2 2 2 2 3 2 2" xfId="31622"/>
    <cellStyle name="Normal 48 2 2 2 2 3 3" xfId="24055"/>
    <cellStyle name="Normal 48 2 2 2 2 4" xfId="10942"/>
    <cellStyle name="Normal 48 2 2 2 2 4 2" xfId="27841"/>
    <cellStyle name="Normal 48 2 2 2 2 5" xfId="17938"/>
    <cellStyle name="Normal 48 2 2 2 2 6" xfId="20273"/>
    <cellStyle name="Normal 48 2 2 2 3" xfId="3905"/>
    <cellStyle name="Normal 48 2 2 2 3 2" xfId="7688"/>
    <cellStyle name="Normal 48 2 2 2 3 2 2" xfId="15747"/>
    <cellStyle name="Normal 48 2 2 2 3 2 2 2" xfId="32594"/>
    <cellStyle name="Normal 48 2 2 2 3 2 3" xfId="25027"/>
    <cellStyle name="Normal 48 2 2 2 3 3" xfId="11964"/>
    <cellStyle name="Normal 48 2 2 2 3 3 2" xfId="28813"/>
    <cellStyle name="Normal 48 2 2 2 3 4" xfId="21246"/>
    <cellStyle name="Normal 48 2 2 2 4" xfId="5804"/>
    <cellStyle name="Normal 48 2 2 2 4 2" xfId="13863"/>
    <cellStyle name="Normal 48 2 2 2 4 2 2" xfId="30710"/>
    <cellStyle name="Normal 48 2 2 2 4 3" xfId="23143"/>
    <cellStyle name="Normal 48 2 2 2 5" xfId="9989"/>
    <cellStyle name="Normal 48 2 2 2 5 2" xfId="26929"/>
    <cellStyle name="Normal 48 2 2 2 6" xfId="17937"/>
    <cellStyle name="Normal 48 2 2 2 7" xfId="19361"/>
    <cellStyle name="Normal 48 2 2 3" xfId="2402"/>
    <cellStyle name="Normal 48 2 2 3 2" xfId="4366"/>
    <cellStyle name="Normal 48 2 2 3 2 2" xfId="8149"/>
    <cellStyle name="Normal 48 2 2 3 2 2 2" xfId="16208"/>
    <cellStyle name="Normal 48 2 2 3 2 2 2 2" xfId="33055"/>
    <cellStyle name="Normal 48 2 2 3 2 2 3" xfId="25488"/>
    <cellStyle name="Normal 48 2 2 3 2 3" xfId="12425"/>
    <cellStyle name="Normal 48 2 2 3 2 3 2" xfId="29274"/>
    <cellStyle name="Normal 48 2 2 3 2 4" xfId="21707"/>
    <cellStyle name="Normal 48 2 2 3 3" xfId="6265"/>
    <cellStyle name="Normal 48 2 2 3 3 2" xfId="14324"/>
    <cellStyle name="Normal 48 2 2 3 3 2 2" xfId="31171"/>
    <cellStyle name="Normal 48 2 2 3 3 3" xfId="23604"/>
    <cellStyle name="Normal 48 2 2 3 4" xfId="10490"/>
    <cellStyle name="Normal 48 2 2 3 4 2" xfId="27390"/>
    <cellStyle name="Normal 48 2 2 3 5" xfId="17939"/>
    <cellStyle name="Normal 48 2 2 3 6" xfId="19822"/>
    <cellStyle name="Normal 48 2 2 4" xfId="3454"/>
    <cellStyle name="Normal 48 2 2 4 2" xfId="7237"/>
    <cellStyle name="Normal 48 2 2 4 2 2" xfId="15296"/>
    <cellStyle name="Normal 48 2 2 4 2 2 2" xfId="32143"/>
    <cellStyle name="Normal 48 2 2 4 2 3" xfId="24576"/>
    <cellStyle name="Normal 48 2 2 4 3" xfId="11513"/>
    <cellStyle name="Normal 48 2 2 4 3 2" xfId="28362"/>
    <cellStyle name="Normal 48 2 2 4 4" xfId="20795"/>
    <cellStyle name="Normal 48 2 2 5" xfId="5353"/>
    <cellStyle name="Normal 48 2 2 5 2" xfId="13412"/>
    <cellStyle name="Normal 48 2 2 5 2 2" xfId="30259"/>
    <cellStyle name="Normal 48 2 2 5 3" xfId="22692"/>
    <cellStyle name="Normal 48 2 2 6" xfId="9514"/>
    <cellStyle name="Normal 48 2 2 6 2" xfId="26478"/>
    <cellStyle name="Normal 48 2 2 7" xfId="17936"/>
    <cellStyle name="Normal 48 2 2 8" xfId="18910"/>
    <cellStyle name="Normal 48 2 3" xfId="1638"/>
    <cellStyle name="Normal 48 2 3 2" xfId="2637"/>
    <cellStyle name="Normal 48 2 3 2 2" xfId="4599"/>
    <cellStyle name="Normal 48 2 3 2 2 2" xfId="8382"/>
    <cellStyle name="Normal 48 2 3 2 2 2 2" xfId="16441"/>
    <cellStyle name="Normal 48 2 3 2 2 2 2 2" xfId="33288"/>
    <cellStyle name="Normal 48 2 3 2 2 2 3" xfId="25721"/>
    <cellStyle name="Normal 48 2 3 2 2 3" xfId="12658"/>
    <cellStyle name="Normal 48 2 3 2 2 3 2" xfId="29507"/>
    <cellStyle name="Normal 48 2 3 2 2 4" xfId="21940"/>
    <cellStyle name="Normal 48 2 3 2 3" xfId="6498"/>
    <cellStyle name="Normal 48 2 3 2 3 2" xfId="14557"/>
    <cellStyle name="Normal 48 2 3 2 3 2 2" xfId="31404"/>
    <cellStyle name="Normal 48 2 3 2 3 3" xfId="23837"/>
    <cellStyle name="Normal 48 2 3 2 4" xfId="10724"/>
    <cellStyle name="Normal 48 2 3 2 4 2" xfId="27623"/>
    <cellStyle name="Normal 48 2 3 2 5" xfId="17941"/>
    <cellStyle name="Normal 48 2 3 2 6" xfId="20055"/>
    <cellStyle name="Normal 48 2 3 3" xfId="3687"/>
    <cellStyle name="Normal 48 2 3 3 2" xfId="7470"/>
    <cellStyle name="Normal 48 2 3 3 2 2" xfId="15529"/>
    <cellStyle name="Normal 48 2 3 3 2 2 2" xfId="32376"/>
    <cellStyle name="Normal 48 2 3 3 2 3" xfId="24809"/>
    <cellStyle name="Normal 48 2 3 3 3" xfId="11746"/>
    <cellStyle name="Normal 48 2 3 3 3 2" xfId="28595"/>
    <cellStyle name="Normal 48 2 3 3 4" xfId="21028"/>
    <cellStyle name="Normal 48 2 3 4" xfId="5586"/>
    <cellStyle name="Normal 48 2 3 4 2" xfId="13645"/>
    <cellStyle name="Normal 48 2 3 4 2 2" xfId="30492"/>
    <cellStyle name="Normal 48 2 3 4 3" xfId="22925"/>
    <cellStyle name="Normal 48 2 3 5" xfId="9771"/>
    <cellStyle name="Normal 48 2 3 5 2" xfId="26711"/>
    <cellStyle name="Normal 48 2 3 6" xfId="17940"/>
    <cellStyle name="Normal 48 2 3 7" xfId="19143"/>
    <cellStyle name="Normal 48 2 4" xfId="2184"/>
    <cellStyle name="Normal 48 2 4 2" xfId="4148"/>
    <cellStyle name="Normal 48 2 4 2 2" xfId="7931"/>
    <cellStyle name="Normal 48 2 4 2 2 2" xfId="15990"/>
    <cellStyle name="Normal 48 2 4 2 2 2 2" xfId="32837"/>
    <cellStyle name="Normal 48 2 4 2 2 3" xfId="25270"/>
    <cellStyle name="Normal 48 2 4 2 3" xfId="12207"/>
    <cellStyle name="Normal 48 2 4 2 3 2" xfId="29056"/>
    <cellStyle name="Normal 48 2 4 2 4" xfId="21489"/>
    <cellStyle name="Normal 48 2 4 3" xfId="6047"/>
    <cellStyle name="Normal 48 2 4 3 2" xfId="14106"/>
    <cellStyle name="Normal 48 2 4 3 2 2" xfId="30953"/>
    <cellStyle name="Normal 48 2 4 3 3" xfId="23386"/>
    <cellStyle name="Normal 48 2 4 4" xfId="10272"/>
    <cellStyle name="Normal 48 2 4 4 2" xfId="27172"/>
    <cellStyle name="Normal 48 2 4 5" xfId="17942"/>
    <cellStyle name="Normal 48 2 4 6" xfId="19604"/>
    <cellStyle name="Normal 48 2 5" xfId="3236"/>
    <cellStyle name="Normal 48 2 5 2" xfId="7019"/>
    <cellStyle name="Normal 48 2 5 2 2" xfId="15078"/>
    <cellStyle name="Normal 48 2 5 2 2 2" xfId="31925"/>
    <cellStyle name="Normal 48 2 5 2 3" xfId="24358"/>
    <cellStyle name="Normal 48 2 5 3" xfId="11295"/>
    <cellStyle name="Normal 48 2 5 3 2" xfId="28144"/>
    <cellStyle name="Normal 48 2 5 4" xfId="20577"/>
    <cellStyle name="Normal 48 2 6" xfId="5135"/>
    <cellStyle name="Normal 48 2 6 2" xfId="13194"/>
    <cellStyle name="Normal 48 2 6 2 2" xfId="30041"/>
    <cellStyle name="Normal 48 2 6 3" xfId="22474"/>
    <cellStyle name="Normal 48 2 7" xfId="9279"/>
    <cellStyle name="Normal 48 2 7 2" xfId="26260"/>
    <cellStyle name="Normal 48 2 8" xfId="17935"/>
    <cellStyle name="Normal 48 2 9" xfId="18692"/>
    <cellStyle name="Normal 48 3" xfId="1268"/>
    <cellStyle name="Normal 48 3 2" xfId="1764"/>
    <cellStyle name="Normal 48 3 2 2" xfId="2763"/>
    <cellStyle name="Normal 48 3 2 2 2" xfId="4725"/>
    <cellStyle name="Normal 48 3 2 2 2 2" xfId="8508"/>
    <cellStyle name="Normal 48 3 2 2 2 2 2" xfId="16567"/>
    <cellStyle name="Normal 48 3 2 2 2 2 2 2" xfId="33414"/>
    <cellStyle name="Normal 48 3 2 2 2 2 3" xfId="25847"/>
    <cellStyle name="Normal 48 3 2 2 2 3" xfId="12784"/>
    <cellStyle name="Normal 48 3 2 2 2 3 2" xfId="29633"/>
    <cellStyle name="Normal 48 3 2 2 2 4" xfId="22066"/>
    <cellStyle name="Normal 48 3 2 2 3" xfId="6624"/>
    <cellStyle name="Normal 48 3 2 2 3 2" xfId="14683"/>
    <cellStyle name="Normal 48 3 2 2 3 2 2" xfId="31530"/>
    <cellStyle name="Normal 48 3 2 2 3 3" xfId="23963"/>
    <cellStyle name="Normal 48 3 2 2 4" xfId="10850"/>
    <cellStyle name="Normal 48 3 2 2 4 2" xfId="27749"/>
    <cellStyle name="Normal 48 3 2 2 5" xfId="17945"/>
    <cellStyle name="Normal 48 3 2 2 6" xfId="20181"/>
    <cellStyle name="Normal 48 3 2 3" xfId="3813"/>
    <cellStyle name="Normal 48 3 2 3 2" xfId="7596"/>
    <cellStyle name="Normal 48 3 2 3 2 2" xfId="15655"/>
    <cellStyle name="Normal 48 3 2 3 2 2 2" xfId="32502"/>
    <cellStyle name="Normal 48 3 2 3 2 3" xfId="24935"/>
    <cellStyle name="Normal 48 3 2 3 3" xfId="11872"/>
    <cellStyle name="Normal 48 3 2 3 3 2" xfId="28721"/>
    <cellStyle name="Normal 48 3 2 3 4" xfId="21154"/>
    <cellStyle name="Normal 48 3 2 4" xfId="5712"/>
    <cellStyle name="Normal 48 3 2 4 2" xfId="13771"/>
    <cellStyle name="Normal 48 3 2 4 2 2" xfId="30618"/>
    <cellStyle name="Normal 48 3 2 4 3" xfId="23051"/>
    <cellStyle name="Normal 48 3 2 5" xfId="9897"/>
    <cellStyle name="Normal 48 3 2 5 2" xfId="26837"/>
    <cellStyle name="Normal 48 3 2 6" xfId="17944"/>
    <cellStyle name="Normal 48 3 2 7" xfId="19269"/>
    <cellStyle name="Normal 48 3 3" xfId="2310"/>
    <cellStyle name="Normal 48 3 3 2" xfId="4274"/>
    <cellStyle name="Normal 48 3 3 2 2" xfId="8057"/>
    <cellStyle name="Normal 48 3 3 2 2 2" xfId="16116"/>
    <cellStyle name="Normal 48 3 3 2 2 2 2" xfId="32963"/>
    <cellStyle name="Normal 48 3 3 2 2 3" xfId="25396"/>
    <cellStyle name="Normal 48 3 3 2 3" xfId="12333"/>
    <cellStyle name="Normal 48 3 3 2 3 2" xfId="29182"/>
    <cellStyle name="Normal 48 3 3 2 4" xfId="21615"/>
    <cellStyle name="Normal 48 3 3 3" xfId="6173"/>
    <cellStyle name="Normal 48 3 3 3 2" xfId="14232"/>
    <cellStyle name="Normal 48 3 3 3 2 2" xfId="31079"/>
    <cellStyle name="Normal 48 3 3 3 3" xfId="23512"/>
    <cellStyle name="Normal 48 3 3 4" xfId="10398"/>
    <cellStyle name="Normal 48 3 3 4 2" xfId="27298"/>
    <cellStyle name="Normal 48 3 3 5" xfId="17946"/>
    <cellStyle name="Normal 48 3 3 6" xfId="19730"/>
    <cellStyle name="Normal 48 3 4" xfId="3362"/>
    <cellStyle name="Normal 48 3 4 2" xfId="7145"/>
    <cellStyle name="Normal 48 3 4 2 2" xfId="15204"/>
    <cellStyle name="Normal 48 3 4 2 2 2" xfId="32051"/>
    <cellStyle name="Normal 48 3 4 2 3" xfId="24484"/>
    <cellStyle name="Normal 48 3 4 3" xfId="11421"/>
    <cellStyle name="Normal 48 3 4 3 2" xfId="28270"/>
    <cellStyle name="Normal 48 3 4 4" xfId="20703"/>
    <cellStyle name="Normal 48 3 5" xfId="5261"/>
    <cellStyle name="Normal 48 3 5 2" xfId="13320"/>
    <cellStyle name="Normal 48 3 5 2 2" xfId="30167"/>
    <cellStyle name="Normal 48 3 5 3" xfId="22600"/>
    <cellStyle name="Normal 48 3 6" xfId="9422"/>
    <cellStyle name="Normal 48 3 6 2" xfId="26386"/>
    <cellStyle name="Normal 48 3 7" xfId="17943"/>
    <cellStyle name="Normal 48 3 8" xfId="18818"/>
    <cellStyle name="Normal 48 4" xfId="1546"/>
    <cellStyle name="Normal 48 4 2" xfId="2545"/>
    <cellStyle name="Normal 48 4 2 2" xfId="4507"/>
    <cellStyle name="Normal 48 4 2 2 2" xfId="8290"/>
    <cellStyle name="Normal 48 4 2 2 2 2" xfId="16349"/>
    <cellStyle name="Normal 48 4 2 2 2 2 2" xfId="33196"/>
    <cellStyle name="Normal 48 4 2 2 2 3" xfId="25629"/>
    <cellStyle name="Normal 48 4 2 2 3" xfId="12566"/>
    <cellStyle name="Normal 48 4 2 2 3 2" xfId="29415"/>
    <cellStyle name="Normal 48 4 2 2 4" xfId="21848"/>
    <cellStyle name="Normal 48 4 2 3" xfId="6406"/>
    <cellStyle name="Normal 48 4 2 3 2" xfId="14465"/>
    <cellStyle name="Normal 48 4 2 3 2 2" xfId="31312"/>
    <cellStyle name="Normal 48 4 2 3 3" xfId="23745"/>
    <cellStyle name="Normal 48 4 2 4" xfId="10632"/>
    <cellStyle name="Normal 48 4 2 4 2" xfId="27531"/>
    <cellStyle name="Normal 48 4 2 5" xfId="17948"/>
    <cellStyle name="Normal 48 4 2 6" xfId="19963"/>
    <cellStyle name="Normal 48 4 3" xfId="3595"/>
    <cellStyle name="Normal 48 4 3 2" xfId="7378"/>
    <cellStyle name="Normal 48 4 3 2 2" xfId="15437"/>
    <cellStyle name="Normal 48 4 3 2 2 2" xfId="32284"/>
    <cellStyle name="Normal 48 4 3 2 3" xfId="24717"/>
    <cellStyle name="Normal 48 4 3 3" xfId="11654"/>
    <cellStyle name="Normal 48 4 3 3 2" xfId="28503"/>
    <cellStyle name="Normal 48 4 3 4" xfId="20936"/>
    <cellStyle name="Normal 48 4 4" xfId="5494"/>
    <cellStyle name="Normal 48 4 4 2" xfId="13553"/>
    <cellStyle name="Normal 48 4 4 2 2" xfId="30400"/>
    <cellStyle name="Normal 48 4 4 3" xfId="22833"/>
    <cellStyle name="Normal 48 4 5" xfId="9679"/>
    <cellStyle name="Normal 48 4 5 2" xfId="26619"/>
    <cellStyle name="Normal 48 4 6" xfId="17947"/>
    <cellStyle name="Normal 48 4 7" xfId="19051"/>
    <cellStyle name="Normal 48 5" xfId="2091"/>
    <cellStyle name="Normal 48 5 2" xfId="4056"/>
    <cellStyle name="Normal 48 5 2 2" xfId="7839"/>
    <cellStyle name="Normal 48 5 2 2 2" xfId="15898"/>
    <cellStyle name="Normal 48 5 2 2 2 2" xfId="32745"/>
    <cellStyle name="Normal 48 5 2 2 3" xfId="25178"/>
    <cellStyle name="Normal 48 5 2 3" xfId="12115"/>
    <cellStyle name="Normal 48 5 2 3 2" xfId="28964"/>
    <cellStyle name="Normal 48 5 2 4" xfId="21397"/>
    <cellStyle name="Normal 48 5 3" xfId="5955"/>
    <cellStyle name="Normal 48 5 3 2" xfId="14014"/>
    <cellStyle name="Normal 48 5 3 2 2" xfId="30861"/>
    <cellStyle name="Normal 48 5 3 3" xfId="23294"/>
    <cellStyle name="Normal 48 5 4" xfId="10180"/>
    <cellStyle name="Normal 48 5 4 2" xfId="27080"/>
    <cellStyle name="Normal 48 5 5" xfId="17949"/>
    <cellStyle name="Normal 48 5 6" xfId="19512"/>
    <cellStyle name="Normal 48 6" xfId="3144"/>
    <cellStyle name="Normal 48 6 2" xfId="6927"/>
    <cellStyle name="Normal 48 6 2 2" xfId="14986"/>
    <cellStyle name="Normal 48 6 2 2 2" xfId="31833"/>
    <cellStyle name="Normal 48 6 2 3" xfId="24266"/>
    <cellStyle name="Normal 48 6 3" xfId="11203"/>
    <cellStyle name="Normal 48 6 3 2" xfId="28052"/>
    <cellStyle name="Normal 48 6 4" xfId="20485"/>
    <cellStyle name="Normal 48 7" xfId="5043"/>
    <cellStyle name="Normal 48 7 2" xfId="13102"/>
    <cellStyle name="Normal 48 7 2 2" xfId="29949"/>
    <cellStyle name="Normal 48 7 3" xfId="22382"/>
    <cellStyle name="Normal 48 8" xfId="9163"/>
    <cellStyle name="Normal 48 8 2" xfId="26168"/>
    <cellStyle name="Normal 48 9" xfId="17934"/>
    <cellStyle name="Normal 49" xfId="965"/>
    <cellStyle name="Normal 49 10" xfId="18601"/>
    <cellStyle name="Normal 49 11" xfId="34135"/>
    <cellStyle name="Normal 49 2" xfId="1100"/>
    <cellStyle name="Normal 49 2 2" xfId="1361"/>
    <cellStyle name="Normal 49 2 2 2" xfId="1857"/>
    <cellStyle name="Normal 49 2 2 2 2" xfId="2856"/>
    <cellStyle name="Normal 49 2 2 2 2 2" xfId="4818"/>
    <cellStyle name="Normal 49 2 2 2 2 2 2" xfId="8601"/>
    <cellStyle name="Normal 49 2 2 2 2 2 2 2" xfId="16660"/>
    <cellStyle name="Normal 49 2 2 2 2 2 2 2 2" xfId="33507"/>
    <cellStyle name="Normal 49 2 2 2 2 2 2 3" xfId="25940"/>
    <cellStyle name="Normal 49 2 2 2 2 2 3" xfId="12877"/>
    <cellStyle name="Normal 49 2 2 2 2 2 3 2" xfId="29726"/>
    <cellStyle name="Normal 49 2 2 2 2 2 4" xfId="22159"/>
    <cellStyle name="Normal 49 2 2 2 2 3" xfId="6717"/>
    <cellStyle name="Normal 49 2 2 2 2 3 2" xfId="14776"/>
    <cellStyle name="Normal 49 2 2 2 2 3 2 2" xfId="31623"/>
    <cellStyle name="Normal 49 2 2 2 2 3 3" xfId="24056"/>
    <cellStyle name="Normal 49 2 2 2 2 4" xfId="10943"/>
    <cellStyle name="Normal 49 2 2 2 2 4 2" xfId="27842"/>
    <cellStyle name="Normal 49 2 2 2 2 5" xfId="17954"/>
    <cellStyle name="Normal 49 2 2 2 2 6" xfId="20274"/>
    <cellStyle name="Normal 49 2 2 2 3" xfId="3906"/>
    <cellStyle name="Normal 49 2 2 2 3 2" xfId="7689"/>
    <cellStyle name="Normal 49 2 2 2 3 2 2" xfId="15748"/>
    <cellStyle name="Normal 49 2 2 2 3 2 2 2" xfId="32595"/>
    <cellStyle name="Normal 49 2 2 2 3 2 3" xfId="25028"/>
    <cellStyle name="Normal 49 2 2 2 3 3" xfId="11965"/>
    <cellStyle name="Normal 49 2 2 2 3 3 2" xfId="28814"/>
    <cellStyle name="Normal 49 2 2 2 3 4" xfId="21247"/>
    <cellStyle name="Normal 49 2 2 2 4" xfId="5805"/>
    <cellStyle name="Normal 49 2 2 2 4 2" xfId="13864"/>
    <cellStyle name="Normal 49 2 2 2 4 2 2" xfId="30711"/>
    <cellStyle name="Normal 49 2 2 2 4 3" xfId="23144"/>
    <cellStyle name="Normal 49 2 2 2 5" xfId="9990"/>
    <cellStyle name="Normal 49 2 2 2 5 2" xfId="26930"/>
    <cellStyle name="Normal 49 2 2 2 6" xfId="17953"/>
    <cellStyle name="Normal 49 2 2 2 7" xfId="19362"/>
    <cellStyle name="Normal 49 2 2 3" xfId="2403"/>
    <cellStyle name="Normal 49 2 2 3 2" xfId="4367"/>
    <cellStyle name="Normal 49 2 2 3 2 2" xfId="8150"/>
    <cellStyle name="Normal 49 2 2 3 2 2 2" xfId="16209"/>
    <cellStyle name="Normal 49 2 2 3 2 2 2 2" xfId="33056"/>
    <cellStyle name="Normal 49 2 2 3 2 2 3" xfId="25489"/>
    <cellStyle name="Normal 49 2 2 3 2 3" xfId="12426"/>
    <cellStyle name="Normal 49 2 2 3 2 3 2" xfId="29275"/>
    <cellStyle name="Normal 49 2 2 3 2 4" xfId="21708"/>
    <cellStyle name="Normal 49 2 2 3 3" xfId="6266"/>
    <cellStyle name="Normal 49 2 2 3 3 2" xfId="14325"/>
    <cellStyle name="Normal 49 2 2 3 3 2 2" xfId="31172"/>
    <cellStyle name="Normal 49 2 2 3 3 3" xfId="23605"/>
    <cellStyle name="Normal 49 2 2 3 4" xfId="10491"/>
    <cellStyle name="Normal 49 2 2 3 4 2" xfId="27391"/>
    <cellStyle name="Normal 49 2 2 3 5" xfId="17955"/>
    <cellStyle name="Normal 49 2 2 3 6" xfId="19823"/>
    <cellStyle name="Normal 49 2 2 4" xfId="3455"/>
    <cellStyle name="Normal 49 2 2 4 2" xfId="7238"/>
    <cellStyle name="Normal 49 2 2 4 2 2" xfId="15297"/>
    <cellStyle name="Normal 49 2 2 4 2 2 2" xfId="32144"/>
    <cellStyle name="Normal 49 2 2 4 2 3" xfId="24577"/>
    <cellStyle name="Normal 49 2 2 4 3" xfId="11514"/>
    <cellStyle name="Normal 49 2 2 4 3 2" xfId="28363"/>
    <cellStyle name="Normal 49 2 2 4 4" xfId="20796"/>
    <cellStyle name="Normal 49 2 2 5" xfId="5354"/>
    <cellStyle name="Normal 49 2 2 5 2" xfId="13413"/>
    <cellStyle name="Normal 49 2 2 5 2 2" xfId="30260"/>
    <cellStyle name="Normal 49 2 2 5 3" xfId="22693"/>
    <cellStyle name="Normal 49 2 2 6" xfId="9515"/>
    <cellStyle name="Normal 49 2 2 6 2" xfId="26479"/>
    <cellStyle name="Normal 49 2 2 7" xfId="17952"/>
    <cellStyle name="Normal 49 2 2 8" xfId="18911"/>
    <cellStyle name="Normal 49 2 3" xfId="1639"/>
    <cellStyle name="Normal 49 2 3 2" xfId="2638"/>
    <cellStyle name="Normal 49 2 3 2 2" xfId="4600"/>
    <cellStyle name="Normal 49 2 3 2 2 2" xfId="8383"/>
    <cellStyle name="Normal 49 2 3 2 2 2 2" xfId="16442"/>
    <cellStyle name="Normal 49 2 3 2 2 2 2 2" xfId="33289"/>
    <cellStyle name="Normal 49 2 3 2 2 2 3" xfId="25722"/>
    <cellStyle name="Normal 49 2 3 2 2 3" xfId="12659"/>
    <cellStyle name="Normal 49 2 3 2 2 3 2" xfId="29508"/>
    <cellStyle name="Normal 49 2 3 2 2 4" xfId="21941"/>
    <cellStyle name="Normal 49 2 3 2 3" xfId="6499"/>
    <cellStyle name="Normal 49 2 3 2 3 2" xfId="14558"/>
    <cellStyle name="Normal 49 2 3 2 3 2 2" xfId="31405"/>
    <cellStyle name="Normal 49 2 3 2 3 3" xfId="23838"/>
    <cellStyle name="Normal 49 2 3 2 4" xfId="10725"/>
    <cellStyle name="Normal 49 2 3 2 4 2" xfId="27624"/>
    <cellStyle name="Normal 49 2 3 2 5" xfId="17957"/>
    <cellStyle name="Normal 49 2 3 2 6" xfId="20056"/>
    <cellStyle name="Normal 49 2 3 3" xfId="3688"/>
    <cellStyle name="Normal 49 2 3 3 2" xfId="7471"/>
    <cellStyle name="Normal 49 2 3 3 2 2" xfId="15530"/>
    <cellStyle name="Normal 49 2 3 3 2 2 2" xfId="32377"/>
    <cellStyle name="Normal 49 2 3 3 2 3" xfId="24810"/>
    <cellStyle name="Normal 49 2 3 3 3" xfId="11747"/>
    <cellStyle name="Normal 49 2 3 3 3 2" xfId="28596"/>
    <cellStyle name="Normal 49 2 3 3 4" xfId="21029"/>
    <cellStyle name="Normal 49 2 3 4" xfId="5587"/>
    <cellStyle name="Normal 49 2 3 4 2" xfId="13646"/>
    <cellStyle name="Normal 49 2 3 4 2 2" xfId="30493"/>
    <cellStyle name="Normal 49 2 3 4 3" xfId="22926"/>
    <cellStyle name="Normal 49 2 3 5" xfId="9772"/>
    <cellStyle name="Normal 49 2 3 5 2" xfId="26712"/>
    <cellStyle name="Normal 49 2 3 6" xfId="17956"/>
    <cellStyle name="Normal 49 2 3 7" xfId="19144"/>
    <cellStyle name="Normal 49 2 4" xfId="2185"/>
    <cellStyle name="Normal 49 2 4 2" xfId="4149"/>
    <cellStyle name="Normal 49 2 4 2 2" xfId="7932"/>
    <cellStyle name="Normal 49 2 4 2 2 2" xfId="15991"/>
    <cellStyle name="Normal 49 2 4 2 2 2 2" xfId="32838"/>
    <cellStyle name="Normal 49 2 4 2 2 3" xfId="25271"/>
    <cellStyle name="Normal 49 2 4 2 3" xfId="12208"/>
    <cellStyle name="Normal 49 2 4 2 3 2" xfId="29057"/>
    <cellStyle name="Normal 49 2 4 2 4" xfId="21490"/>
    <cellStyle name="Normal 49 2 4 3" xfId="6048"/>
    <cellStyle name="Normal 49 2 4 3 2" xfId="14107"/>
    <cellStyle name="Normal 49 2 4 3 2 2" xfId="30954"/>
    <cellStyle name="Normal 49 2 4 3 3" xfId="23387"/>
    <cellStyle name="Normal 49 2 4 4" xfId="10273"/>
    <cellStyle name="Normal 49 2 4 4 2" xfId="27173"/>
    <cellStyle name="Normal 49 2 4 5" xfId="17958"/>
    <cellStyle name="Normal 49 2 4 6" xfId="19605"/>
    <cellStyle name="Normal 49 2 5" xfId="3237"/>
    <cellStyle name="Normal 49 2 5 2" xfId="7020"/>
    <cellStyle name="Normal 49 2 5 2 2" xfId="15079"/>
    <cellStyle name="Normal 49 2 5 2 2 2" xfId="31926"/>
    <cellStyle name="Normal 49 2 5 2 3" xfId="24359"/>
    <cellStyle name="Normal 49 2 5 3" xfId="11296"/>
    <cellStyle name="Normal 49 2 5 3 2" xfId="28145"/>
    <cellStyle name="Normal 49 2 5 4" xfId="20578"/>
    <cellStyle name="Normal 49 2 6" xfId="5136"/>
    <cellStyle name="Normal 49 2 6 2" xfId="13195"/>
    <cellStyle name="Normal 49 2 6 2 2" xfId="30042"/>
    <cellStyle name="Normal 49 2 6 3" xfId="22475"/>
    <cellStyle name="Normal 49 2 7" xfId="9280"/>
    <cellStyle name="Normal 49 2 7 2" xfId="26261"/>
    <cellStyle name="Normal 49 2 8" xfId="17951"/>
    <cellStyle name="Normal 49 2 9" xfId="18693"/>
    <cellStyle name="Normal 49 3" xfId="1269"/>
    <cellStyle name="Normal 49 3 2" xfId="1765"/>
    <cellStyle name="Normal 49 3 2 2" xfId="2764"/>
    <cellStyle name="Normal 49 3 2 2 2" xfId="4726"/>
    <cellStyle name="Normal 49 3 2 2 2 2" xfId="8509"/>
    <cellStyle name="Normal 49 3 2 2 2 2 2" xfId="16568"/>
    <cellStyle name="Normal 49 3 2 2 2 2 2 2" xfId="33415"/>
    <cellStyle name="Normal 49 3 2 2 2 2 3" xfId="25848"/>
    <cellStyle name="Normal 49 3 2 2 2 3" xfId="12785"/>
    <cellStyle name="Normal 49 3 2 2 2 3 2" xfId="29634"/>
    <cellStyle name="Normal 49 3 2 2 2 4" xfId="22067"/>
    <cellStyle name="Normal 49 3 2 2 3" xfId="6625"/>
    <cellStyle name="Normal 49 3 2 2 3 2" xfId="14684"/>
    <cellStyle name="Normal 49 3 2 2 3 2 2" xfId="31531"/>
    <cellStyle name="Normal 49 3 2 2 3 3" xfId="23964"/>
    <cellStyle name="Normal 49 3 2 2 4" xfId="10851"/>
    <cellStyle name="Normal 49 3 2 2 4 2" xfId="27750"/>
    <cellStyle name="Normal 49 3 2 2 5" xfId="17961"/>
    <cellStyle name="Normal 49 3 2 2 6" xfId="20182"/>
    <cellStyle name="Normal 49 3 2 3" xfId="3814"/>
    <cellStyle name="Normal 49 3 2 3 2" xfId="7597"/>
    <cellStyle name="Normal 49 3 2 3 2 2" xfId="15656"/>
    <cellStyle name="Normal 49 3 2 3 2 2 2" xfId="32503"/>
    <cellStyle name="Normal 49 3 2 3 2 3" xfId="24936"/>
    <cellStyle name="Normal 49 3 2 3 3" xfId="11873"/>
    <cellStyle name="Normal 49 3 2 3 3 2" xfId="28722"/>
    <cellStyle name="Normal 49 3 2 3 4" xfId="21155"/>
    <cellStyle name="Normal 49 3 2 4" xfId="5713"/>
    <cellStyle name="Normal 49 3 2 4 2" xfId="13772"/>
    <cellStyle name="Normal 49 3 2 4 2 2" xfId="30619"/>
    <cellStyle name="Normal 49 3 2 4 3" xfId="23052"/>
    <cellStyle name="Normal 49 3 2 5" xfId="9898"/>
    <cellStyle name="Normal 49 3 2 5 2" xfId="26838"/>
    <cellStyle name="Normal 49 3 2 6" xfId="17960"/>
    <cellStyle name="Normal 49 3 2 7" xfId="19270"/>
    <cellStyle name="Normal 49 3 3" xfId="2311"/>
    <cellStyle name="Normal 49 3 3 2" xfId="4275"/>
    <cellStyle name="Normal 49 3 3 2 2" xfId="8058"/>
    <cellStyle name="Normal 49 3 3 2 2 2" xfId="16117"/>
    <cellStyle name="Normal 49 3 3 2 2 2 2" xfId="32964"/>
    <cellStyle name="Normal 49 3 3 2 2 3" xfId="25397"/>
    <cellStyle name="Normal 49 3 3 2 3" xfId="12334"/>
    <cellStyle name="Normal 49 3 3 2 3 2" xfId="29183"/>
    <cellStyle name="Normal 49 3 3 2 4" xfId="21616"/>
    <cellStyle name="Normal 49 3 3 3" xfId="6174"/>
    <cellStyle name="Normal 49 3 3 3 2" xfId="14233"/>
    <cellStyle name="Normal 49 3 3 3 2 2" xfId="31080"/>
    <cellStyle name="Normal 49 3 3 3 3" xfId="23513"/>
    <cellStyle name="Normal 49 3 3 4" xfId="10399"/>
    <cellStyle name="Normal 49 3 3 4 2" xfId="27299"/>
    <cellStyle name="Normal 49 3 3 5" xfId="17962"/>
    <cellStyle name="Normal 49 3 3 6" xfId="19731"/>
    <cellStyle name="Normal 49 3 4" xfId="3363"/>
    <cellStyle name="Normal 49 3 4 2" xfId="7146"/>
    <cellStyle name="Normal 49 3 4 2 2" xfId="15205"/>
    <cellStyle name="Normal 49 3 4 2 2 2" xfId="32052"/>
    <cellStyle name="Normal 49 3 4 2 3" xfId="24485"/>
    <cellStyle name="Normal 49 3 4 3" xfId="11422"/>
    <cellStyle name="Normal 49 3 4 3 2" xfId="28271"/>
    <cellStyle name="Normal 49 3 4 4" xfId="20704"/>
    <cellStyle name="Normal 49 3 5" xfId="5262"/>
    <cellStyle name="Normal 49 3 5 2" xfId="13321"/>
    <cellStyle name="Normal 49 3 5 2 2" xfId="30168"/>
    <cellStyle name="Normal 49 3 5 3" xfId="22601"/>
    <cellStyle name="Normal 49 3 6" xfId="9423"/>
    <cellStyle name="Normal 49 3 6 2" xfId="26387"/>
    <cellStyle name="Normal 49 3 7" xfId="17959"/>
    <cellStyle name="Normal 49 3 8" xfId="18819"/>
    <cellStyle name="Normal 49 4" xfId="1547"/>
    <cellStyle name="Normal 49 4 2" xfId="2546"/>
    <cellStyle name="Normal 49 4 2 2" xfId="4508"/>
    <cellStyle name="Normal 49 4 2 2 2" xfId="8291"/>
    <cellStyle name="Normal 49 4 2 2 2 2" xfId="16350"/>
    <cellStyle name="Normal 49 4 2 2 2 2 2" xfId="33197"/>
    <cellStyle name="Normal 49 4 2 2 2 3" xfId="25630"/>
    <cellStyle name="Normal 49 4 2 2 3" xfId="12567"/>
    <cellStyle name="Normal 49 4 2 2 3 2" xfId="29416"/>
    <cellStyle name="Normal 49 4 2 2 4" xfId="21849"/>
    <cellStyle name="Normal 49 4 2 3" xfId="6407"/>
    <cellStyle name="Normal 49 4 2 3 2" xfId="14466"/>
    <cellStyle name="Normal 49 4 2 3 2 2" xfId="31313"/>
    <cellStyle name="Normal 49 4 2 3 3" xfId="23746"/>
    <cellStyle name="Normal 49 4 2 4" xfId="10633"/>
    <cellStyle name="Normal 49 4 2 4 2" xfId="27532"/>
    <cellStyle name="Normal 49 4 2 5" xfId="17964"/>
    <cellStyle name="Normal 49 4 2 6" xfId="19964"/>
    <cellStyle name="Normal 49 4 3" xfId="3596"/>
    <cellStyle name="Normal 49 4 3 2" xfId="7379"/>
    <cellStyle name="Normal 49 4 3 2 2" xfId="15438"/>
    <cellStyle name="Normal 49 4 3 2 2 2" xfId="32285"/>
    <cellStyle name="Normal 49 4 3 2 3" xfId="24718"/>
    <cellStyle name="Normal 49 4 3 3" xfId="11655"/>
    <cellStyle name="Normal 49 4 3 3 2" xfId="28504"/>
    <cellStyle name="Normal 49 4 3 4" xfId="20937"/>
    <cellStyle name="Normal 49 4 4" xfId="5495"/>
    <cellStyle name="Normal 49 4 4 2" xfId="13554"/>
    <cellStyle name="Normal 49 4 4 2 2" xfId="30401"/>
    <cellStyle name="Normal 49 4 4 3" xfId="22834"/>
    <cellStyle name="Normal 49 4 5" xfId="9680"/>
    <cellStyle name="Normal 49 4 5 2" xfId="26620"/>
    <cellStyle name="Normal 49 4 6" xfId="17963"/>
    <cellStyle name="Normal 49 4 7" xfId="19052"/>
    <cellStyle name="Normal 49 5" xfId="2092"/>
    <cellStyle name="Normal 49 5 2" xfId="4057"/>
    <cellStyle name="Normal 49 5 2 2" xfId="7840"/>
    <cellStyle name="Normal 49 5 2 2 2" xfId="15899"/>
    <cellStyle name="Normal 49 5 2 2 2 2" xfId="32746"/>
    <cellStyle name="Normal 49 5 2 2 3" xfId="25179"/>
    <cellStyle name="Normal 49 5 2 3" xfId="12116"/>
    <cellStyle name="Normal 49 5 2 3 2" xfId="28965"/>
    <cellStyle name="Normal 49 5 2 4" xfId="21398"/>
    <cellStyle name="Normal 49 5 3" xfId="5956"/>
    <cellStyle name="Normal 49 5 3 2" xfId="14015"/>
    <cellStyle name="Normal 49 5 3 2 2" xfId="30862"/>
    <cellStyle name="Normal 49 5 3 3" xfId="23295"/>
    <cellStyle name="Normal 49 5 4" xfId="10181"/>
    <cellStyle name="Normal 49 5 4 2" xfId="27081"/>
    <cellStyle name="Normal 49 5 5" xfId="17965"/>
    <cellStyle name="Normal 49 5 6" xfId="19513"/>
    <cellStyle name="Normal 49 6" xfId="3145"/>
    <cellStyle name="Normal 49 6 2" xfId="6928"/>
    <cellStyle name="Normal 49 6 2 2" xfId="14987"/>
    <cellStyle name="Normal 49 6 2 2 2" xfId="31834"/>
    <cellStyle name="Normal 49 6 2 3" xfId="24267"/>
    <cellStyle name="Normal 49 6 3" xfId="11204"/>
    <cellStyle name="Normal 49 6 3 2" xfId="28053"/>
    <cellStyle name="Normal 49 6 4" xfId="20486"/>
    <cellStyle name="Normal 49 7" xfId="5044"/>
    <cellStyle name="Normal 49 7 2" xfId="13103"/>
    <cellStyle name="Normal 49 7 2 2" xfId="29950"/>
    <cellStyle name="Normal 49 7 3" xfId="22383"/>
    <cellStyle name="Normal 49 8" xfId="9164"/>
    <cellStyle name="Normal 49 8 2" xfId="26169"/>
    <cellStyle name="Normal 49 9" xfId="17950"/>
    <cellStyle name="Normal 5" xfId="181"/>
    <cellStyle name="Normal 5 2" xfId="449"/>
    <cellStyle name="Normal 5 2 2" xfId="2980"/>
    <cellStyle name="Normal 5 2 2 2" xfId="6837"/>
    <cellStyle name="Normal 5 2 2 2 2" xfId="14896"/>
    <cellStyle name="Normal 5 2 2 2 2 2" xfId="31743"/>
    <cellStyle name="Normal 5 2 2 2 3" xfId="24176"/>
    <cellStyle name="Normal 5 2 2 3" xfId="11065"/>
    <cellStyle name="Normal 5 2 2 3 2" xfId="27962"/>
    <cellStyle name="Normal 5 2 2 4" xfId="20394"/>
    <cellStyle name="Normal 5 2 3" xfId="17967"/>
    <cellStyle name="Normal 5 3" xfId="850"/>
    <cellStyle name="Normal 5 4" xfId="2970"/>
    <cellStyle name="Normal 5 4 2" xfId="6828"/>
    <cellStyle name="Normal 5 4 2 2" xfId="14887"/>
    <cellStyle name="Normal 5 4 2 2 2" xfId="31734"/>
    <cellStyle name="Normal 5 4 2 3" xfId="24167"/>
    <cellStyle name="Normal 5 4 3" xfId="11056"/>
    <cellStyle name="Normal 5 4 3 2" xfId="27953"/>
    <cellStyle name="Normal 5 4 4" xfId="20385"/>
    <cellStyle name="Normal 5 5" xfId="17966"/>
    <cellStyle name="Normal 5 6" xfId="448"/>
    <cellStyle name="Normal 5_Energía" xfId="17968"/>
    <cellStyle name="Normal 50" xfId="966"/>
    <cellStyle name="Normal 50 10" xfId="18602"/>
    <cellStyle name="Normal 50 2" xfId="1101"/>
    <cellStyle name="Normal 50 2 2" xfId="1362"/>
    <cellStyle name="Normal 50 2 2 2" xfId="1858"/>
    <cellStyle name="Normal 50 2 2 2 2" xfId="2857"/>
    <cellStyle name="Normal 50 2 2 2 2 2" xfId="4819"/>
    <cellStyle name="Normal 50 2 2 2 2 2 2" xfId="8602"/>
    <cellStyle name="Normal 50 2 2 2 2 2 2 2" xfId="16661"/>
    <cellStyle name="Normal 50 2 2 2 2 2 2 2 2" xfId="33508"/>
    <cellStyle name="Normal 50 2 2 2 2 2 2 3" xfId="25941"/>
    <cellStyle name="Normal 50 2 2 2 2 2 3" xfId="12878"/>
    <cellStyle name="Normal 50 2 2 2 2 2 3 2" xfId="29727"/>
    <cellStyle name="Normal 50 2 2 2 2 2 4" xfId="22160"/>
    <cellStyle name="Normal 50 2 2 2 2 3" xfId="6718"/>
    <cellStyle name="Normal 50 2 2 2 2 3 2" xfId="14777"/>
    <cellStyle name="Normal 50 2 2 2 2 3 2 2" xfId="31624"/>
    <cellStyle name="Normal 50 2 2 2 2 3 3" xfId="24057"/>
    <cellStyle name="Normal 50 2 2 2 2 4" xfId="10944"/>
    <cellStyle name="Normal 50 2 2 2 2 4 2" xfId="27843"/>
    <cellStyle name="Normal 50 2 2 2 2 5" xfId="17973"/>
    <cellStyle name="Normal 50 2 2 2 2 6" xfId="20275"/>
    <cellStyle name="Normal 50 2 2 2 3" xfId="3907"/>
    <cellStyle name="Normal 50 2 2 2 3 2" xfId="7690"/>
    <cellStyle name="Normal 50 2 2 2 3 2 2" xfId="15749"/>
    <cellStyle name="Normal 50 2 2 2 3 2 2 2" xfId="32596"/>
    <cellStyle name="Normal 50 2 2 2 3 2 3" xfId="25029"/>
    <cellStyle name="Normal 50 2 2 2 3 3" xfId="11966"/>
    <cellStyle name="Normal 50 2 2 2 3 3 2" xfId="28815"/>
    <cellStyle name="Normal 50 2 2 2 3 4" xfId="21248"/>
    <cellStyle name="Normal 50 2 2 2 4" xfId="5806"/>
    <cellStyle name="Normal 50 2 2 2 4 2" xfId="13865"/>
    <cellStyle name="Normal 50 2 2 2 4 2 2" xfId="30712"/>
    <cellStyle name="Normal 50 2 2 2 4 3" xfId="23145"/>
    <cellStyle name="Normal 50 2 2 2 5" xfId="9991"/>
    <cellStyle name="Normal 50 2 2 2 5 2" xfId="26931"/>
    <cellStyle name="Normal 50 2 2 2 6" xfId="17972"/>
    <cellStyle name="Normal 50 2 2 2 7" xfId="19363"/>
    <cellStyle name="Normal 50 2 2 3" xfId="2404"/>
    <cellStyle name="Normal 50 2 2 3 2" xfId="4368"/>
    <cellStyle name="Normal 50 2 2 3 2 2" xfId="8151"/>
    <cellStyle name="Normal 50 2 2 3 2 2 2" xfId="16210"/>
    <cellStyle name="Normal 50 2 2 3 2 2 2 2" xfId="33057"/>
    <cellStyle name="Normal 50 2 2 3 2 2 3" xfId="25490"/>
    <cellStyle name="Normal 50 2 2 3 2 3" xfId="12427"/>
    <cellStyle name="Normal 50 2 2 3 2 3 2" xfId="29276"/>
    <cellStyle name="Normal 50 2 2 3 2 4" xfId="21709"/>
    <cellStyle name="Normal 50 2 2 3 3" xfId="6267"/>
    <cellStyle name="Normal 50 2 2 3 3 2" xfId="14326"/>
    <cellStyle name="Normal 50 2 2 3 3 2 2" xfId="31173"/>
    <cellStyle name="Normal 50 2 2 3 3 3" xfId="23606"/>
    <cellStyle name="Normal 50 2 2 3 4" xfId="10492"/>
    <cellStyle name="Normal 50 2 2 3 4 2" xfId="27392"/>
    <cellStyle name="Normal 50 2 2 3 5" xfId="17974"/>
    <cellStyle name="Normal 50 2 2 3 6" xfId="19824"/>
    <cellStyle name="Normal 50 2 2 4" xfId="3456"/>
    <cellStyle name="Normal 50 2 2 4 2" xfId="7239"/>
    <cellStyle name="Normal 50 2 2 4 2 2" xfId="15298"/>
    <cellStyle name="Normal 50 2 2 4 2 2 2" xfId="32145"/>
    <cellStyle name="Normal 50 2 2 4 2 3" xfId="24578"/>
    <cellStyle name="Normal 50 2 2 4 3" xfId="11515"/>
    <cellStyle name="Normal 50 2 2 4 3 2" xfId="28364"/>
    <cellStyle name="Normal 50 2 2 4 4" xfId="20797"/>
    <cellStyle name="Normal 50 2 2 5" xfId="5355"/>
    <cellStyle name="Normal 50 2 2 5 2" xfId="13414"/>
    <cellStyle name="Normal 50 2 2 5 2 2" xfId="30261"/>
    <cellStyle name="Normal 50 2 2 5 3" xfId="22694"/>
    <cellStyle name="Normal 50 2 2 6" xfId="9516"/>
    <cellStyle name="Normal 50 2 2 6 2" xfId="26480"/>
    <cellStyle name="Normal 50 2 2 7" xfId="17971"/>
    <cellStyle name="Normal 50 2 2 8" xfId="18912"/>
    <cellStyle name="Normal 50 2 3" xfId="1640"/>
    <cellStyle name="Normal 50 2 3 2" xfId="2639"/>
    <cellStyle name="Normal 50 2 3 2 2" xfId="4601"/>
    <cellStyle name="Normal 50 2 3 2 2 2" xfId="8384"/>
    <cellStyle name="Normal 50 2 3 2 2 2 2" xfId="16443"/>
    <cellStyle name="Normal 50 2 3 2 2 2 2 2" xfId="33290"/>
    <cellStyle name="Normal 50 2 3 2 2 2 3" xfId="25723"/>
    <cellStyle name="Normal 50 2 3 2 2 3" xfId="12660"/>
    <cellStyle name="Normal 50 2 3 2 2 3 2" xfId="29509"/>
    <cellStyle name="Normal 50 2 3 2 2 4" xfId="21942"/>
    <cellStyle name="Normal 50 2 3 2 3" xfId="6500"/>
    <cellStyle name="Normal 50 2 3 2 3 2" xfId="14559"/>
    <cellStyle name="Normal 50 2 3 2 3 2 2" xfId="31406"/>
    <cellStyle name="Normal 50 2 3 2 3 3" xfId="23839"/>
    <cellStyle name="Normal 50 2 3 2 4" xfId="10726"/>
    <cellStyle name="Normal 50 2 3 2 4 2" xfId="27625"/>
    <cellStyle name="Normal 50 2 3 2 5" xfId="17976"/>
    <cellStyle name="Normal 50 2 3 2 6" xfId="20057"/>
    <cellStyle name="Normal 50 2 3 3" xfId="3689"/>
    <cellStyle name="Normal 50 2 3 3 2" xfId="7472"/>
    <cellStyle name="Normal 50 2 3 3 2 2" xfId="15531"/>
    <cellStyle name="Normal 50 2 3 3 2 2 2" xfId="32378"/>
    <cellStyle name="Normal 50 2 3 3 2 3" xfId="24811"/>
    <cellStyle name="Normal 50 2 3 3 3" xfId="11748"/>
    <cellStyle name="Normal 50 2 3 3 3 2" xfId="28597"/>
    <cellStyle name="Normal 50 2 3 3 4" xfId="21030"/>
    <cellStyle name="Normal 50 2 3 4" xfId="5588"/>
    <cellStyle name="Normal 50 2 3 4 2" xfId="13647"/>
    <cellStyle name="Normal 50 2 3 4 2 2" xfId="30494"/>
    <cellStyle name="Normal 50 2 3 4 3" xfId="22927"/>
    <cellStyle name="Normal 50 2 3 5" xfId="9773"/>
    <cellStyle name="Normal 50 2 3 5 2" xfId="26713"/>
    <cellStyle name="Normal 50 2 3 6" xfId="17975"/>
    <cellStyle name="Normal 50 2 3 7" xfId="19145"/>
    <cellStyle name="Normal 50 2 4" xfId="2186"/>
    <cellStyle name="Normal 50 2 4 2" xfId="4150"/>
    <cellStyle name="Normal 50 2 4 2 2" xfId="7933"/>
    <cellStyle name="Normal 50 2 4 2 2 2" xfId="15992"/>
    <cellStyle name="Normal 50 2 4 2 2 2 2" xfId="32839"/>
    <cellStyle name="Normal 50 2 4 2 2 3" xfId="25272"/>
    <cellStyle name="Normal 50 2 4 2 3" xfId="12209"/>
    <cellStyle name="Normal 50 2 4 2 3 2" xfId="29058"/>
    <cellStyle name="Normal 50 2 4 2 4" xfId="21491"/>
    <cellStyle name="Normal 50 2 4 3" xfId="6049"/>
    <cellStyle name="Normal 50 2 4 3 2" xfId="14108"/>
    <cellStyle name="Normal 50 2 4 3 2 2" xfId="30955"/>
    <cellStyle name="Normal 50 2 4 3 3" xfId="23388"/>
    <cellStyle name="Normal 50 2 4 4" xfId="10274"/>
    <cellStyle name="Normal 50 2 4 4 2" xfId="27174"/>
    <cellStyle name="Normal 50 2 4 5" xfId="17977"/>
    <cellStyle name="Normal 50 2 4 6" xfId="19606"/>
    <cellStyle name="Normal 50 2 5" xfId="3238"/>
    <cellStyle name="Normal 50 2 5 2" xfId="7021"/>
    <cellStyle name="Normal 50 2 5 2 2" xfId="15080"/>
    <cellStyle name="Normal 50 2 5 2 2 2" xfId="31927"/>
    <cellStyle name="Normal 50 2 5 2 3" xfId="24360"/>
    <cellStyle name="Normal 50 2 5 3" xfId="11297"/>
    <cellStyle name="Normal 50 2 5 3 2" xfId="28146"/>
    <cellStyle name="Normal 50 2 5 4" xfId="20579"/>
    <cellStyle name="Normal 50 2 6" xfId="5137"/>
    <cellStyle name="Normal 50 2 6 2" xfId="13196"/>
    <cellStyle name="Normal 50 2 6 2 2" xfId="30043"/>
    <cellStyle name="Normal 50 2 6 3" xfId="22476"/>
    <cellStyle name="Normal 50 2 7" xfId="9281"/>
    <cellStyle name="Normal 50 2 7 2" xfId="26262"/>
    <cellStyle name="Normal 50 2 8" xfId="17970"/>
    <cellStyle name="Normal 50 2 9" xfId="18694"/>
    <cellStyle name="Normal 50 3" xfId="1270"/>
    <cellStyle name="Normal 50 3 2" xfId="1766"/>
    <cellStyle name="Normal 50 3 2 2" xfId="2765"/>
    <cellStyle name="Normal 50 3 2 2 2" xfId="4727"/>
    <cellStyle name="Normal 50 3 2 2 2 2" xfId="8510"/>
    <cellStyle name="Normal 50 3 2 2 2 2 2" xfId="16569"/>
    <cellStyle name="Normal 50 3 2 2 2 2 2 2" xfId="33416"/>
    <cellStyle name="Normal 50 3 2 2 2 2 3" xfId="25849"/>
    <cellStyle name="Normal 50 3 2 2 2 3" xfId="12786"/>
    <cellStyle name="Normal 50 3 2 2 2 3 2" xfId="29635"/>
    <cellStyle name="Normal 50 3 2 2 2 4" xfId="22068"/>
    <cellStyle name="Normal 50 3 2 2 3" xfId="6626"/>
    <cellStyle name="Normal 50 3 2 2 3 2" xfId="14685"/>
    <cellStyle name="Normal 50 3 2 2 3 2 2" xfId="31532"/>
    <cellStyle name="Normal 50 3 2 2 3 3" xfId="23965"/>
    <cellStyle name="Normal 50 3 2 2 4" xfId="10852"/>
    <cellStyle name="Normal 50 3 2 2 4 2" xfId="27751"/>
    <cellStyle name="Normal 50 3 2 2 5" xfId="17980"/>
    <cellStyle name="Normal 50 3 2 2 6" xfId="20183"/>
    <cellStyle name="Normal 50 3 2 3" xfId="3815"/>
    <cellStyle name="Normal 50 3 2 3 2" xfId="7598"/>
    <cellStyle name="Normal 50 3 2 3 2 2" xfId="15657"/>
    <cellStyle name="Normal 50 3 2 3 2 2 2" xfId="32504"/>
    <cellStyle name="Normal 50 3 2 3 2 3" xfId="24937"/>
    <cellStyle name="Normal 50 3 2 3 3" xfId="11874"/>
    <cellStyle name="Normal 50 3 2 3 3 2" xfId="28723"/>
    <cellStyle name="Normal 50 3 2 3 4" xfId="21156"/>
    <cellStyle name="Normal 50 3 2 4" xfId="5714"/>
    <cellStyle name="Normal 50 3 2 4 2" xfId="13773"/>
    <cellStyle name="Normal 50 3 2 4 2 2" xfId="30620"/>
    <cellStyle name="Normal 50 3 2 4 3" xfId="23053"/>
    <cellStyle name="Normal 50 3 2 5" xfId="9899"/>
    <cellStyle name="Normal 50 3 2 5 2" xfId="26839"/>
    <cellStyle name="Normal 50 3 2 6" xfId="17979"/>
    <cellStyle name="Normal 50 3 2 7" xfId="19271"/>
    <cellStyle name="Normal 50 3 3" xfId="2312"/>
    <cellStyle name="Normal 50 3 3 2" xfId="4276"/>
    <cellStyle name="Normal 50 3 3 2 2" xfId="8059"/>
    <cellStyle name="Normal 50 3 3 2 2 2" xfId="16118"/>
    <cellStyle name="Normal 50 3 3 2 2 2 2" xfId="32965"/>
    <cellStyle name="Normal 50 3 3 2 2 3" xfId="25398"/>
    <cellStyle name="Normal 50 3 3 2 3" xfId="12335"/>
    <cellStyle name="Normal 50 3 3 2 3 2" xfId="29184"/>
    <cellStyle name="Normal 50 3 3 2 4" xfId="21617"/>
    <cellStyle name="Normal 50 3 3 3" xfId="6175"/>
    <cellStyle name="Normal 50 3 3 3 2" xfId="14234"/>
    <cellStyle name="Normal 50 3 3 3 2 2" xfId="31081"/>
    <cellStyle name="Normal 50 3 3 3 3" xfId="23514"/>
    <cellStyle name="Normal 50 3 3 4" xfId="10400"/>
    <cellStyle name="Normal 50 3 3 4 2" xfId="27300"/>
    <cellStyle name="Normal 50 3 3 5" xfId="17981"/>
    <cellStyle name="Normal 50 3 3 6" xfId="19732"/>
    <cellStyle name="Normal 50 3 4" xfId="3364"/>
    <cellStyle name="Normal 50 3 4 2" xfId="7147"/>
    <cellStyle name="Normal 50 3 4 2 2" xfId="15206"/>
    <cellStyle name="Normal 50 3 4 2 2 2" xfId="32053"/>
    <cellStyle name="Normal 50 3 4 2 3" xfId="24486"/>
    <cellStyle name="Normal 50 3 4 3" xfId="11423"/>
    <cellStyle name="Normal 50 3 4 3 2" xfId="28272"/>
    <cellStyle name="Normal 50 3 4 4" xfId="20705"/>
    <cellStyle name="Normal 50 3 5" xfId="5263"/>
    <cellStyle name="Normal 50 3 5 2" xfId="13322"/>
    <cellStyle name="Normal 50 3 5 2 2" xfId="30169"/>
    <cellStyle name="Normal 50 3 5 3" xfId="22602"/>
    <cellStyle name="Normal 50 3 6" xfId="9424"/>
    <cellStyle name="Normal 50 3 6 2" xfId="26388"/>
    <cellStyle name="Normal 50 3 7" xfId="17978"/>
    <cellStyle name="Normal 50 3 8" xfId="18820"/>
    <cellStyle name="Normal 50 4" xfId="1548"/>
    <cellStyle name="Normal 50 4 2" xfId="2547"/>
    <cellStyle name="Normal 50 4 2 2" xfId="4509"/>
    <cellStyle name="Normal 50 4 2 2 2" xfId="8292"/>
    <cellStyle name="Normal 50 4 2 2 2 2" xfId="16351"/>
    <cellStyle name="Normal 50 4 2 2 2 2 2" xfId="33198"/>
    <cellStyle name="Normal 50 4 2 2 2 3" xfId="25631"/>
    <cellStyle name="Normal 50 4 2 2 3" xfId="12568"/>
    <cellStyle name="Normal 50 4 2 2 3 2" xfId="29417"/>
    <cellStyle name="Normal 50 4 2 2 4" xfId="21850"/>
    <cellStyle name="Normal 50 4 2 3" xfId="6408"/>
    <cellStyle name="Normal 50 4 2 3 2" xfId="14467"/>
    <cellStyle name="Normal 50 4 2 3 2 2" xfId="31314"/>
    <cellStyle name="Normal 50 4 2 3 3" xfId="23747"/>
    <cellStyle name="Normal 50 4 2 4" xfId="10634"/>
    <cellStyle name="Normal 50 4 2 4 2" xfId="27533"/>
    <cellStyle name="Normal 50 4 2 5" xfId="17983"/>
    <cellStyle name="Normal 50 4 2 6" xfId="19965"/>
    <cellStyle name="Normal 50 4 3" xfId="3597"/>
    <cellStyle name="Normal 50 4 3 2" xfId="7380"/>
    <cellStyle name="Normal 50 4 3 2 2" xfId="15439"/>
    <cellStyle name="Normal 50 4 3 2 2 2" xfId="32286"/>
    <cellStyle name="Normal 50 4 3 2 3" xfId="24719"/>
    <cellStyle name="Normal 50 4 3 3" xfId="11656"/>
    <cellStyle name="Normal 50 4 3 3 2" xfId="28505"/>
    <cellStyle name="Normal 50 4 3 4" xfId="20938"/>
    <cellStyle name="Normal 50 4 4" xfId="5496"/>
    <cellStyle name="Normal 50 4 4 2" xfId="13555"/>
    <cellStyle name="Normal 50 4 4 2 2" xfId="30402"/>
    <cellStyle name="Normal 50 4 4 3" xfId="22835"/>
    <cellStyle name="Normal 50 4 5" xfId="9681"/>
    <cellStyle name="Normal 50 4 5 2" xfId="26621"/>
    <cellStyle name="Normal 50 4 6" xfId="17982"/>
    <cellStyle name="Normal 50 4 7" xfId="19053"/>
    <cellStyle name="Normal 50 5" xfId="2093"/>
    <cellStyle name="Normal 50 5 2" xfId="4058"/>
    <cellStyle name="Normal 50 5 2 2" xfId="7841"/>
    <cellStyle name="Normal 50 5 2 2 2" xfId="15900"/>
    <cellStyle name="Normal 50 5 2 2 2 2" xfId="32747"/>
    <cellStyle name="Normal 50 5 2 2 3" xfId="25180"/>
    <cellStyle name="Normal 50 5 2 3" xfId="12117"/>
    <cellStyle name="Normal 50 5 2 3 2" xfId="28966"/>
    <cellStyle name="Normal 50 5 2 4" xfId="21399"/>
    <cellStyle name="Normal 50 5 3" xfId="5957"/>
    <cellStyle name="Normal 50 5 3 2" xfId="14016"/>
    <cellStyle name="Normal 50 5 3 2 2" xfId="30863"/>
    <cellStyle name="Normal 50 5 3 3" xfId="23296"/>
    <cellStyle name="Normal 50 5 4" xfId="10182"/>
    <cellStyle name="Normal 50 5 4 2" xfId="27082"/>
    <cellStyle name="Normal 50 5 5" xfId="17984"/>
    <cellStyle name="Normal 50 5 6" xfId="19514"/>
    <cellStyle name="Normal 50 6" xfId="3146"/>
    <cellStyle name="Normal 50 6 2" xfId="6929"/>
    <cellStyle name="Normal 50 6 2 2" xfId="14988"/>
    <cellStyle name="Normal 50 6 2 2 2" xfId="31835"/>
    <cellStyle name="Normal 50 6 2 3" xfId="24268"/>
    <cellStyle name="Normal 50 6 3" xfId="11205"/>
    <cellStyle name="Normal 50 6 3 2" xfId="28054"/>
    <cellStyle name="Normal 50 6 4" xfId="20487"/>
    <cellStyle name="Normal 50 7" xfId="5045"/>
    <cellStyle name="Normal 50 7 2" xfId="13104"/>
    <cellStyle name="Normal 50 7 2 2" xfId="29951"/>
    <cellStyle name="Normal 50 7 3" xfId="22384"/>
    <cellStyle name="Normal 50 8" xfId="9165"/>
    <cellStyle name="Normal 50 8 2" xfId="26170"/>
    <cellStyle name="Normal 50 9" xfId="17969"/>
    <cellStyle name="Normal 51" xfId="967"/>
    <cellStyle name="Normal 51 10" xfId="18603"/>
    <cellStyle name="Normal 51 2" xfId="1102"/>
    <cellStyle name="Normal 51 2 2" xfId="1363"/>
    <cellStyle name="Normal 51 2 2 2" xfId="1859"/>
    <cellStyle name="Normal 51 2 2 2 2" xfId="2858"/>
    <cellStyle name="Normal 51 2 2 2 2 2" xfId="4820"/>
    <cellStyle name="Normal 51 2 2 2 2 2 2" xfId="8603"/>
    <cellStyle name="Normal 51 2 2 2 2 2 2 2" xfId="16662"/>
    <cellStyle name="Normal 51 2 2 2 2 2 2 2 2" xfId="33509"/>
    <cellStyle name="Normal 51 2 2 2 2 2 2 3" xfId="25942"/>
    <cellStyle name="Normal 51 2 2 2 2 2 3" xfId="12879"/>
    <cellStyle name="Normal 51 2 2 2 2 2 3 2" xfId="29728"/>
    <cellStyle name="Normal 51 2 2 2 2 2 4" xfId="22161"/>
    <cellStyle name="Normal 51 2 2 2 2 3" xfId="6719"/>
    <cellStyle name="Normal 51 2 2 2 2 3 2" xfId="14778"/>
    <cellStyle name="Normal 51 2 2 2 2 3 2 2" xfId="31625"/>
    <cellStyle name="Normal 51 2 2 2 2 3 3" xfId="24058"/>
    <cellStyle name="Normal 51 2 2 2 2 4" xfId="10945"/>
    <cellStyle name="Normal 51 2 2 2 2 4 2" xfId="27844"/>
    <cellStyle name="Normal 51 2 2 2 2 5" xfId="17989"/>
    <cellStyle name="Normal 51 2 2 2 2 6" xfId="20276"/>
    <cellStyle name="Normal 51 2 2 2 3" xfId="3908"/>
    <cellStyle name="Normal 51 2 2 2 3 2" xfId="7691"/>
    <cellStyle name="Normal 51 2 2 2 3 2 2" xfId="15750"/>
    <cellStyle name="Normal 51 2 2 2 3 2 2 2" xfId="32597"/>
    <cellStyle name="Normal 51 2 2 2 3 2 3" xfId="25030"/>
    <cellStyle name="Normal 51 2 2 2 3 3" xfId="11967"/>
    <cellStyle name="Normal 51 2 2 2 3 3 2" xfId="28816"/>
    <cellStyle name="Normal 51 2 2 2 3 4" xfId="21249"/>
    <cellStyle name="Normal 51 2 2 2 4" xfId="5807"/>
    <cellStyle name="Normal 51 2 2 2 4 2" xfId="13866"/>
    <cellStyle name="Normal 51 2 2 2 4 2 2" xfId="30713"/>
    <cellStyle name="Normal 51 2 2 2 4 3" xfId="23146"/>
    <cellStyle name="Normal 51 2 2 2 5" xfId="9992"/>
    <cellStyle name="Normal 51 2 2 2 5 2" xfId="26932"/>
    <cellStyle name="Normal 51 2 2 2 6" xfId="17988"/>
    <cellStyle name="Normal 51 2 2 2 7" xfId="19364"/>
    <cellStyle name="Normal 51 2 2 3" xfId="2405"/>
    <cellStyle name="Normal 51 2 2 3 2" xfId="4369"/>
    <cellStyle name="Normal 51 2 2 3 2 2" xfId="8152"/>
    <cellStyle name="Normal 51 2 2 3 2 2 2" xfId="16211"/>
    <cellStyle name="Normal 51 2 2 3 2 2 2 2" xfId="33058"/>
    <cellStyle name="Normal 51 2 2 3 2 2 3" xfId="25491"/>
    <cellStyle name="Normal 51 2 2 3 2 3" xfId="12428"/>
    <cellStyle name="Normal 51 2 2 3 2 3 2" xfId="29277"/>
    <cellStyle name="Normal 51 2 2 3 2 4" xfId="21710"/>
    <cellStyle name="Normal 51 2 2 3 3" xfId="6268"/>
    <cellStyle name="Normal 51 2 2 3 3 2" xfId="14327"/>
    <cellStyle name="Normal 51 2 2 3 3 2 2" xfId="31174"/>
    <cellStyle name="Normal 51 2 2 3 3 3" xfId="23607"/>
    <cellStyle name="Normal 51 2 2 3 4" xfId="10493"/>
    <cellStyle name="Normal 51 2 2 3 4 2" xfId="27393"/>
    <cellStyle name="Normal 51 2 2 3 5" xfId="17990"/>
    <cellStyle name="Normal 51 2 2 3 6" xfId="19825"/>
    <cellStyle name="Normal 51 2 2 4" xfId="3457"/>
    <cellStyle name="Normal 51 2 2 4 2" xfId="7240"/>
    <cellStyle name="Normal 51 2 2 4 2 2" xfId="15299"/>
    <cellStyle name="Normal 51 2 2 4 2 2 2" xfId="32146"/>
    <cellStyle name="Normal 51 2 2 4 2 3" xfId="24579"/>
    <cellStyle name="Normal 51 2 2 4 3" xfId="11516"/>
    <cellStyle name="Normal 51 2 2 4 3 2" xfId="28365"/>
    <cellStyle name="Normal 51 2 2 4 4" xfId="20798"/>
    <cellStyle name="Normal 51 2 2 5" xfId="5356"/>
    <cellStyle name="Normal 51 2 2 5 2" xfId="13415"/>
    <cellStyle name="Normal 51 2 2 5 2 2" xfId="30262"/>
    <cellStyle name="Normal 51 2 2 5 3" xfId="22695"/>
    <cellStyle name="Normal 51 2 2 6" xfId="9517"/>
    <cellStyle name="Normal 51 2 2 6 2" xfId="26481"/>
    <cellStyle name="Normal 51 2 2 7" xfId="17987"/>
    <cellStyle name="Normal 51 2 2 8" xfId="18913"/>
    <cellStyle name="Normal 51 2 3" xfId="1641"/>
    <cellStyle name="Normal 51 2 3 2" xfId="2640"/>
    <cellStyle name="Normal 51 2 3 2 2" xfId="4602"/>
    <cellStyle name="Normal 51 2 3 2 2 2" xfId="8385"/>
    <cellStyle name="Normal 51 2 3 2 2 2 2" xfId="16444"/>
    <cellStyle name="Normal 51 2 3 2 2 2 2 2" xfId="33291"/>
    <cellStyle name="Normal 51 2 3 2 2 2 3" xfId="25724"/>
    <cellStyle name="Normal 51 2 3 2 2 3" xfId="12661"/>
    <cellStyle name="Normal 51 2 3 2 2 3 2" xfId="29510"/>
    <cellStyle name="Normal 51 2 3 2 2 4" xfId="21943"/>
    <cellStyle name="Normal 51 2 3 2 3" xfId="6501"/>
    <cellStyle name="Normal 51 2 3 2 3 2" xfId="14560"/>
    <cellStyle name="Normal 51 2 3 2 3 2 2" xfId="31407"/>
    <cellStyle name="Normal 51 2 3 2 3 3" xfId="23840"/>
    <cellStyle name="Normal 51 2 3 2 4" xfId="10727"/>
    <cellStyle name="Normal 51 2 3 2 4 2" xfId="27626"/>
    <cellStyle name="Normal 51 2 3 2 5" xfId="17992"/>
    <cellStyle name="Normal 51 2 3 2 6" xfId="20058"/>
    <cellStyle name="Normal 51 2 3 3" xfId="3690"/>
    <cellStyle name="Normal 51 2 3 3 2" xfId="7473"/>
    <cellStyle name="Normal 51 2 3 3 2 2" xfId="15532"/>
    <cellStyle name="Normal 51 2 3 3 2 2 2" xfId="32379"/>
    <cellStyle name="Normal 51 2 3 3 2 3" xfId="24812"/>
    <cellStyle name="Normal 51 2 3 3 3" xfId="11749"/>
    <cellStyle name="Normal 51 2 3 3 3 2" xfId="28598"/>
    <cellStyle name="Normal 51 2 3 3 4" xfId="21031"/>
    <cellStyle name="Normal 51 2 3 4" xfId="5589"/>
    <cellStyle name="Normal 51 2 3 4 2" xfId="13648"/>
    <cellStyle name="Normal 51 2 3 4 2 2" xfId="30495"/>
    <cellStyle name="Normal 51 2 3 4 3" xfId="22928"/>
    <cellStyle name="Normal 51 2 3 5" xfId="9774"/>
    <cellStyle name="Normal 51 2 3 5 2" xfId="26714"/>
    <cellStyle name="Normal 51 2 3 6" xfId="17991"/>
    <cellStyle name="Normal 51 2 3 7" xfId="19146"/>
    <cellStyle name="Normal 51 2 4" xfId="2187"/>
    <cellStyle name="Normal 51 2 4 2" xfId="4151"/>
    <cellStyle name="Normal 51 2 4 2 2" xfId="7934"/>
    <cellStyle name="Normal 51 2 4 2 2 2" xfId="15993"/>
    <cellStyle name="Normal 51 2 4 2 2 2 2" xfId="32840"/>
    <cellStyle name="Normal 51 2 4 2 2 3" xfId="25273"/>
    <cellStyle name="Normal 51 2 4 2 3" xfId="12210"/>
    <cellStyle name="Normal 51 2 4 2 3 2" xfId="29059"/>
    <cellStyle name="Normal 51 2 4 2 4" xfId="21492"/>
    <cellStyle name="Normal 51 2 4 3" xfId="6050"/>
    <cellStyle name="Normal 51 2 4 3 2" xfId="14109"/>
    <cellStyle name="Normal 51 2 4 3 2 2" xfId="30956"/>
    <cellStyle name="Normal 51 2 4 3 3" xfId="23389"/>
    <cellStyle name="Normal 51 2 4 4" xfId="10275"/>
    <cellStyle name="Normal 51 2 4 4 2" xfId="27175"/>
    <cellStyle name="Normal 51 2 4 5" xfId="17993"/>
    <cellStyle name="Normal 51 2 4 6" xfId="19607"/>
    <cellStyle name="Normal 51 2 5" xfId="3239"/>
    <cellStyle name="Normal 51 2 5 2" xfId="7022"/>
    <cellStyle name="Normal 51 2 5 2 2" xfId="15081"/>
    <cellStyle name="Normal 51 2 5 2 2 2" xfId="31928"/>
    <cellStyle name="Normal 51 2 5 2 3" xfId="24361"/>
    <cellStyle name="Normal 51 2 5 3" xfId="11298"/>
    <cellStyle name="Normal 51 2 5 3 2" xfId="28147"/>
    <cellStyle name="Normal 51 2 5 4" xfId="20580"/>
    <cellStyle name="Normal 51 2 6" xfId="5138"/>
    <cellStyle name="Normal 51 2 6 2" xfId="13197"/>
    <cellStyle name="Normal 51 2 6 2 2" xfId="30044"/>
    <cellStyle name="Normal 51 2 6 3" xfId="22477"/>
    <cellStyle name="Normal 51 2 7" xfId="9282"/>
    <cellStyle name="Normal 51 2 7 2" xfId="26263"/>
    <cellStyle name="Normal 51 2 8" xfId="17986"/>
    <cellStyle name="Normal 51 2 9" xfId="18695"/>
    <cellStyle name="Normal 51 3" xfId="1271"/>
    <cellStyle name="Normal 51 3 2" xfId="1767"/>
    <cellStyle name="Normal 51 3 2 2" xfId="2766"/>
    <cellStyle name="Normal 51 3 2 2 2" xfId="4728"/>
    <cellStyle name="Normal 51 3 2 2 2 2" xfId="8511"/>
    <cellStyle name="Normal 51 3 2 2 2 2 2" xfId="16570"/>
    <cellStyle name="Normal 51 3 2 2 2 2 2 2" xfId="33417"/>
    <cellStyle name="Normal 51 3 2 2 2 2 3" xfId="25850"/>
    <cellStyle name="Normal 51 3 2 2 2 3" xfId="12787"/>
    <cellStyle name="Normal 51 3 2 2 2 3 2" xfId="29636"/>
    <cellStyle name="Normal 51 3 2 2 2 4" xfId="22069"/>
    <cellStyle name="Normal 51 3 2 2 3" xfId="6627"/>
    <cellStyle name="Normal 51 3 2 2 3 2" xfId="14686"/>
    <cellStyle name="Normal 51 3 2 2 3 2 2" xfId="31533"/>
    <cellStyle name="Normal 51 3 2 2 3 3" xfId="23966"/>
    <cellStyle name="Normal 51 3 2 2 4" xfId="10853"/>
    <cellStyle name="Normal 51 3 2 2 4 2" xfId="27752"/>
    <cellStyle name="Normal 51 3 2 2 5" xfId="17996"/>
    <cellStyle name="Normal 51 3 2 2 6" xfId="20184"/>
    <cellStyle name="Normal 51 3 2 3" xfId="3816"/>
    <cellStyle name="Normal 51 3 2 3 2" xfId="7599"/>
    <cellStyle name="Normal 51 3 2 3 2 2" xfId="15658"/>
    <cellStyle name="Normal 51 3 2 3 2 2 2" xfId="32505"/>
    <cellStyle name="Normal 51 3 2 3 2 3" xfId="24938"/>
    <cellStyle name="Normal 51 3 2 3 3" xfId="11875"/>
    <cellStyle name="Normal 51 3 2 3 3 2" xfId="28724"/>
    <cellStyle name="Normal 51 3 2 3 4" xfId="21157"/>
    <cellStyle name="Normal 51 3 2 4" xfId="5715"/>
    <cellStyle name="Normal 51 3 2 4 2" xfId="13774"/>
    <cellStyle name="Normal 51 3 2 4 2 2" xfId="30621"/>
    <cellStyle name="Normal 51 3 2 4 3" xfId="23054"/>
    <cellStyle name="Normal 51 3 2 5" xfId="9900"/>
    <cellStyle name="Normal 51 3 2 5 2" xfId="26840"/>
    <cellStyle name="Normal 51 3 2 6" xfId="17995"/>
    <cellStyle name="Normal 51 3 2 7" xfId="19272"/>
    <cellStyle name="Normal 51 3 3" xfId="2313"/>
    <cellStyle name="Normal 51 3 3 2" xfId="4277"/>
    <cellStyle name="Normal 51 3 3 2 2" xfId="8060"/>
    <cellStyle name="Normal 51 3 3 2 2 2" xfId="16119"/>
    <cellStyle name="Normal 51 3 3 2 2 2 2" xfId="32966"/>
    <cellStyle name="Normal 51 3 3 2 2 3" xfId="25399"/>
    <cellStyle name="Normal 51 3 3 2 3" xfId="12336"/>
    <cellStyle name="Normal 51 3 3 2 3 2" xfId="29185"/>
    <cellStyle name="Normal 51 3 3 2 4" xfId="21618"/>
    <cellStyle name="Normal 51 3 3 3" xfId="6176"/>
    <cellStyle name="Normal 51 3 3 3 2" xfId="14235"/>
    <cellStyle name="Normal 51 3 3 3 2 2" xfId="31082"/>
    <cellStyle name="Normal 51 3 3 3 3" xfId="23515"/>
    <cellStyle name="Normal 51 3 3 4" xfId="10401"/>
    <cellStyle name="Normal 51 3 3 4 2" xfId="27301"/>
    <cellStyle name="Normal 51 3 3 5" xfId="17997"/>
    <cellStyle name="Normal 51 3 3 6" xfId="19733"/>
    <cellStyle name="Normal 51 3 4" xfId="3365"/>
    <cellStyle name="Normal 51 3 4 2" xfId="7148"/>
    <cellStyle name="Normal 51 3 4 2 2" xfId="15207"/>
    <cellStyle name="Normal 51 3 4 2 2 2" xfId="32054"/>
    <cellStyle name="Normal 51 3 4 2 3" xfId="24487"/>
    <cellStyle name="Normal 51 3 4 3" xfId="11424"/>
    <cellStyle name="Normal 51 3 4 3 2" xfId="28273"/>
    <cellStyle name="Normal 51 3 4 4" xfId="20706"/>
    <cellStyle name="Normal 51 3 5" xfId="5264"/>
    <cellStyle name="Normal 51 3 5 2" xfId="13323"/>
    <cellStyle name="Normal 51 3 5 2 2" xfId="30170"/>
    <cellStyle name="Normal 51 3 5 3" xfId="22603"/>
    <cellStyle name="Normal 51 3 6" xfId="9425"/>
    <cellStyle name="Normal 51 3 6 2" xfId="26389"/>
    <cellStyle name="Normal 51 3 7" xfId="17994"/>
    <cellStyle name="Normal 51 3 8" xfId="18821"/>
    <cellStyle name="Normal 51 4" xfId="1549"/>
    <cellStyle name="Normal 51 4 2" xfId="2548"/>
    <cellStyle name="Normal 51 4 2 2" xfId="4510"/>
    <cellStyle name="Normal 51 4 2 2 2" xfId="8293"/>
    <cellStyle name="Normal 51 4 2 2 2 2" xfId="16352"/>
    <cellStyle name="Normal 51 4 2 2 2 2 2" xfId="33199"/>
    <cellStyle name="Normal 51 4 2 2 2 3" xfId="25632"/>
    <cellStyle name="Normal 51 4 2 2 3" xfId="12569"/>
    <cellStyle name="Normal 51 4 2 2 3 2" xfId="29418"/>
    <cellStyle name="Normal 51 4 2 2 4" xfId="21851"/>
    <cellStyle name="Normal 51 4 2 3" xfId="6409"/>
    <cellStyle name="Normal 51 4 2 3 2" xfId="14468"/>
    <cellStyle name="Normal 51 4 2 3 2 2" xfId="31315"/>
    <cellStyle name="Normal 51 4 2 3 3" xfId="23748"/>
    <cellStyle name="Normal 51 4 2 4" xfId="10635"/>
    <cellStyle name="Normal 51 4 2 4 2" xfId="27534"/>
    <cellStyle name="Normal 51 4 2 5" xfId="17999"/>
    <cellStyle name="Normal 51 4 2 6" xfId="19966"/>
    <cellStyle name="Normal 51 4 3" xfId="3598"/>
    <cellStyle name="Normal 51 4 3 2" xfId="7381"/>
    <cellStyle name="Normal 51 4 3 2 2" xfId="15440"/>
    <cellStyle name="Normal 51 4 3 2 2 2" xfId="32287"/>
    <cellStyle name="Normal 51 4 3 2 3" xfId="24720"/>
    <cellStyle name="Normal 51 4 3 3" xfId="11657"/>
    <cellStyle name="Normal 51 4 3 3 2" xfId="28506"/>
    <cellStyle name="Normal 51 4 3 4" xfId="20939"/>
    <cellStyle name="Normal 51 4 4" xfId="5497"/>
    <cellStyle name="Normal 51 4 4 2" xfId="13556"/>
    <cellStyle name="Normal 51 4 4 2 2" xfId="30403"/>
    <cellStyle name="Normal 51 4 4 3" xfId="22836"/>
    <cellStyle name="Normal 51 4 5" xfId="9682"/>
    <cellStyle name="Normal 51 4 5 2" xfId="26622"/>
    <cellStyle name="Normal 51 4 6" xfId="17998"/>
    <cellStyle name="Normal 51 4 7" xfId="19054"/>
    <cellStyle name="Normal 51 5" xfId="2094"/>
    <cellStyle name="Normal 51 5 2" xfId="4059"/>
    <cellStyle name="Normal 51 5 2 2" xfId="7842"/>
    <cellStyle name="Normal 51 5 2 2 2" xfId="15901"/>
    <cellStyle name="Normal 51 5 2 2 2 2" xfId="32748"/>
    <cellStyle name="Normal 51 5 2 2 3" xfId="25181"/>
    <cellStyle name="Normal 51 5 2 3" xfId="12118"/>
    <cellStyle name="Normal 51 5 2 3 2" xfId="28967"/>
    <cellStyle name="Normal 51 5 2 4" xfId="21400"/>
    <cellStyle name="Normal 51 5 3" xfId="5958"/>
    <cellStyle name="Normal 51 5 3 2" xfId="14017"/>
    <cellStyle name="Normal 51 5 3 2 2" xfId="30864"/>
    <cellStyle name="Normal 51 5 3 3" xfId="23297"/>
    <cellStyle name="Normal 51 5 4" xfId="10183"/>
    <cellStyle name="Normal 51 5 4 2" xfId="27083"/>
    <cellStyle name="Normal 51 5 5" xfId="18000"/>
    <cellStyle name="Normal 51 5 6" xfId="19515"/>
    <cellStyle name="Normal 51 6" xfId="3147"/>
    <cellStyle name="Normal 51 6 2" xfId="6930"/>
    <cellStyle name="Normal 51 6 2 2" xfId="14989"/>
    <cellStyle name="Normal 51 6 2 2 2" xfId="31836"/>
    <cellStyle name="Normal 51 6 2 3" xfId="24269"/>
    <cellStyle name="Normal 51 6 3" xfId="11206"/>
    <cellStyle name="Normal 51 6 3 2" xfId="28055"/>
    <cellStyle name="Normal 51 6 4" xfId="20488"/>
    <cellStyle name="Normal 51 7" xfId="5046"/>
    <cellStyle name="Normal 51 7 2" xfId="13105"/>
    <cellStyle name="Normal 51 7 2 2" xfId="29952"/>
    <cellStyle name="Normal 51 7 3" xfId="22385"/>
    <cellStyle name="Normal 51 8" xfId="9166"/>
    <cellStyle name="Normal 51 8 2" xfId="26171"/>
    <cellStyle name="Normal 51 9" xfId="17985"/>
    <cellStyle name="Normal 52" xfId="968"/>
    <cellStyle name="Normal 52 2" xfId="1272"/>
    <cellStyle name="Normal 52 2 2" xfId="1768"/>
    <cellStyle name="Normal 52 2 2 2" xfId="2767"/>
    <cellStyle name="Normal 52 2 2 2 2" xfId="4729"/>
    <cellStyle name="Normal 52 2 2 2 2 2" xfId="8512"/>
    <cellStyle name="Normal 52 2 2 2 2 2 2" xfId="16571"/>
    <cellStyle name="Normal 52 2 2 2 2 2 2 2" xfId="33418"/>
    <cellStyle name="Normal 52 2 2 2 2 2 3" xfId="25851"/>
    <cellStyle name="Normal 52 2 2 2 2 3" xfId="12788"/>
    <cellStyle name="Normal 52 2 2 2 2 3 2" xfId="29637"/>
    <cellStyle name="Normal 52 2 2 2 2 4" xfId="22070"/>
    <cellStyle name="Normal 52 2 2 2 3" xfId="6628"/>
    <cellStyle name="Normal 52 2 2 2 3 2" xfId="14687"/>
    <cellStyle name="Normal 52 2 2 2 3 2 2" xfId="31534"/>
    <cellStyle name="Normal 52 2 2 2 3 3" xfId="23967"/>
    <cellStyle name="Normal 52 2 2 2 4" xfId="10854"/>
    <cellStyle name="Normal 52 2 2 2 4 2" xfId="27753"/>
    <cellStyle name="Normal 52 2 2 2 5" xfId="18004"/>
    <cellStyle name="Normal 52 2 2 2 6" xfId="20185"/>
    <cellStyle name="Normal 52 2 2 3" xfId="3817"/>
    <cellStyle name="Normal 52 2 2 3 2" xfId="7600"/>
    <cellStyle name="Normal 52 2 2 3 2 2" xfId="15659"/>
    <cellStyle name="Normal 52 2 2 3 2 2 2" xfId="32506"/>
    <cellStyle name="Normal 52 2 2 3 2 3" xfId="24939"/>
    <cellStyle name="Normal 52 2 2 3 3" xfId="11876"/>
    <cellStyle name="Normal 52 2 2 3 3 2" xfId="28725"/>
    <cellStyle name="Normal 52 2 2 3 4" xfId="21158"/>
    <cellStyle name="Normal 52 2 2 4" xfId="5716"/>
    <cellStyle name="Normal 52 2 2 4 2" xfId="13775"/>
    <cellStyle name="Normal 52 2 2 4 2 2" xfId="30622"/>
    <cellStyle name="Normal 52 2 2 4 3" xfId="23055"/>
    <cellStyle name="Normal 52 2 2 5" xfId="9901"/>
    <cellStyle name="Normal 52 2 2 5 2" xfId="26841"/>
    <cellStyle name="Normal 52 2 2 6" xfId="18003"/>
    <cellStyle name="Normal 52 2 2 7" xfId="19273"/>
    <cellStyle name="Normal 52 2 3" xfId="2314"/>
    <cellStyle name="Normal 52 2 3 2" xfId="4278"/>
    <cellStyle name="Normal 52 2 3 2 2" xfId="8061"/>
    <cellStyle name="Normal 52 2 3 2 2 2" xfId="16120"/>
    <cellStyle name="Normal 52 2 3 2 2 2 2" xfId="32967"/>
    <cellStyle name="Normal 52 2 3 2 2 3" xfId="25400"/>
    <cellStyle name="Normal 52 2 3 2 3" xfId="12337"/>
    <cellStyle name="Normal 52 2 3 2 3 2" xfId="29186"/>
    <cellStyle name="Normal 52 2 3 2 4" xfId="21619"/>
    <cellStyle name="Normal 52 2 3 3" xfId="6177"/>
    <cellStyle name="Normal 52 2 3 3 2" xfId="14236"/>
    <cellStyle name="Normal 52 2 3 3 2 2" xfId="31083"/>
    <cellStyle name="Normal 52 2 3 3 3" xfId="23516"/>
    <cellStyle name="Normal 52 2 3 4" xfId="10402"/>
    <cellStyle name="Normal 52 2 3 4 2" xfId="27302"/>
    <cellStyle name="Normal 52 2 3 5" xfId="18005"/>
    <cellStyle name="Normal 52 2 3 6" xfId="19734"/>
    <cellStyle name="Normal 52 2 4" xfId="3366"/>
    <cellStyle name="Normal 52 2 4 2" xfId="7149"/>
    <cellStyle name="Normal 52 2 4 2 2" xfId="15208"/>
    <cellStyle name="Normal 52 2 4 2 2 2" xfId="32055"/>
    <cellStyle name="Normal 52 2 4 2 3" xfId="24488"/>
    <cellStyle name="Normal 52 2 4 3" xfId="11425"/>
    <cellStyle name="Normal 52 2 4 3 2" xfId="28274"/>
    <cellStyle name="Normal 52 2 4 4" xfId="20707"/>
    <cellStyle name="Normal 52 2 5" xfId="5265"/>
    <cellStyle name="Normal 52 2 5 2" xfId="13324"/>
    <cellStyle name="Normal 52 2 5 2 2" xfId="30171"/>
    <cellStyle name="Normal 52 2 5 3" xfId="22604"/>
    <cellStyle name="Normal 52 2 6" xfId="9426"/>
    <cellStyle name="Normal 52 2 6 2" xfId="26390"/>
    <cellStyle name="Normal 52 2 7" xfId="18002"/>
    <cellStyle name="Normal 52 2 8" xfId="18822"/>
    <cellStyle name="Normal 52 3" xfId="1550"/>
    <cellStyle name="Normal 52 3 2" xfId="2549"/>
    <cellStyle name="Normal 52 3 2 2" xfId="4511"/>
    <cellStyle name="Normal 52 3 2 2 2" xfId="8294"/>
    <cellStyle name="Normal 52 3 2 2 2 2" xfId="16353"/>
    <cellStyle name="Normal 52 3 2 2 2 2 2" xfId="33200"/>
    <cellStyle name="Normal 52 3 2 2 2 3" xfId="25633"/>
    <cellStyle name="Normal 52 3 2 2 3" xfId="12570"/>
    <cellStyle name="Normal 52 3 2 2 3 2" xfId="29419"/>
    <cellStyle name="Normal 52 3 2 2 4" xfId="21852"/>
    <cellStyle name="Normal 52 3 2 3" xfId="6410"/>
    <cellStyle name="Normal 52 3 2 3 2" xfId="14469"/>
    <cellStyle name="Normal 52 3 2 3 2 2" xfId="31316"/>
    <cellStyle name="Normal 52 3 2 3 3" xfId="23749"/>
    <cellStyle name="Normal 52 3 2 4" xfId="10636"/>
    <cellStyle name="Normal 52 3 2 4 2" xfId="27535"/>
    <cellStyle name="Normal 52 3 2 5" xfId="18007"/>
    <cellStyle name="Normal 52 3 2 6" xfId="19967"/>
    <cellStyle name="Normal 52 3 3" xfId="3599"/>
    <cellStyle name="Normal 52 3 3 2" xfId="7382"/>
    <cellStyle name="Normal 52 3 3 2 2" xfId="15441"/>
    <cellStyle name="Normal 52 3 3 2 2 2" xfId="32288"/>
    <cellStyle name="Normal 52 3 3 2 3" xfId="24721"/>
    <cellStyle name="Normal 52 3 3 3" xfId="11658"/>
    <cellStyle name="Normal 52 3 3 3 2" xfId="28507"/>
    <cellStyle name="Normal 52 3 3 4" xfId="20940"/>
    <cellStyle name="Normal 52 3 4" xfId="5498"/>
    <cellStyle name="Normal 52 3 4 2" xfId="13557"/>
    <cellStyle name="Normal 52 3 4 2 2" xfId="30404"/>
    <cellStyle name="Normal 52 3 4 3" xfId="22837"/>
    <cellStyle name="Normal 52 3 5" xfId="9683"/>
    <cellStyle name="Normal 52 3 5 2" xfId="26623"/>
    <cellStyle name="Normal 52 3 6" xfId="18006"/>
    <cellStyle name="Normal 52 3 7" xfId="19055"/>
    <cellStyle name="Normal 52 4" xfId="2095"/>
    <cellStyle name="Normal 52 4 2" xfId="4060"/>
    <cellStyle name="Normal 52 4 2 2" xfId="7843"/>
    <cellStyle name="Normal 52 4 2 2 2" xfId="15902"/>
    <cellStyle name="Normal 52 4 2 2 2 2" xfId="32749"/>
    <cellStyle name="Normal 52 4 2 2 3" xfId="25182"/>
    <cellStyle name="Normal 52 4 2 3" xfId="12119"/>
    <cellStyle name="Normal 52 4 2 3 2" xfId="28968"/>
    <cellStyle name="Normal 52 4 2 4" xfId="21401"/>
    <cellStyle name="Normal 52 4 3" xfId="5959"/>
    <cellStyle name="Normal 52 4 3 2" xfId="14018"/>
    <cellStyle name="Normal 52 4 3 2 2" xfId="30865"/>
    <cellStyle name="Normal 52 4 3 3" xfId="23298"/>
    <cellStyle name="Normal 52 4 4" xfId="10184"/>
    <cellStyle name="Normal 52 4 4 2" xfId="27084"/>
    <cellStyle name="Normal 52 4 5" xfId="18008"/>
    <cellStyle name="Normal 52 4 6" xfId="19516"/>
    <cellStyle name="Normal 52 5" xfId="3148"/>
    <cellStyle name="Normal 52 5 2" xfId="6931"/>
    <cellStyle name="Normal 52 5 2 2" xfId="14990"/>
    <cellStyle name="Normal 52 5 2 2 2" xfId="31837"/>
    <cellStyle name="Normal 52 5 2 3" xfId="24270"/>
    <cellStyle name="Normal 52 5 3" xfId="11207"/>
    <cellStyle name="Normal 52 5 3 2" xfId="28056"/>
    <cellStyle name="Normal 52 5 4" xfId="20489"/>
    <cellStyle name="Normal 52 6" xfId="5047"/>
    <cellStyle name="Normal 52 6 2" xfId="13106"/>
    <cellStyle name="Normal 52 6 2 2" xfId="29953"/>
    <cellStyle name="Normal 52 6 3" xfId="22386"/>
    <cellStyle name="Normal 52 7" xfId="9167"/>
    <cellStyle name="Normal 52 7 2" xfId="26172"/>
    <cellStyle name="Normal 52 8" xfId="18001"/>
    <cellStyle name="Normal 52 9" xfId="18604"/>
    <cellStyle name="Normal 53" xfId="969"/>
    <cellStyle name="Normal 53 2" xfId="1273"/>
    <cellStyle name="Normal 53 2 2" xfId="1769"/>
    <cellStyle name="Normal 53 2 2 2" xfId="2768"/>
    <cellStyle name="Normal 53 2 2 2 2" xfId="4730"/>
    <cellStyle name="Normal 53 2 2 2 2 2" xfId="8513"/>
    <cellStyle name="Normal 53 2 2 2 2 2 2" xfId="16572"/>
    <cellStyle name="Normal 53 2 2 2 2 2 2 2" xfId="33419"/>
    <cellStyle name="Normal 53 2 2 2 2 2 3" xfId="25852"/>
    <cellStyle name="Normal 53 2 2 2 2 3" xfId="12789"/>
    <cellStyle name="Normal 53 2 2 2 2 3 2" xfId="29638"/>
    <cellStyle name="Normal 53 2 2 2 2 4" xfId="22071"/>
    <cellStyle name="Normal 53 2 2 2 3" xfId="6629"/>
    <cellStyle name="Normal 53 2 2 2 3 2" xfId="14688"/>
    <cellStyle name="Normal 53 2 2 2 3 2 2" xfId="31535"/>
    <cellStyle name="Normal 53 2 2 2 3 3" xfId="23968"/>
    <cellStyle name="Normal 53 2 2 2 4" xfId="10855"/>
    <cellStyle name="Normal 53 2 2 2 4 2" xfId="27754"/>
    <cellStyle name="Normal 53 2 2 2 5" xfId="18012"/>
    <cellStyle name="Normal 53 2 2 2 6" xfId="20186"/>
    <cellStyle name="Normal 53 2 2 3" xfId="3818"/>
    <cellStyle name="Normal 53 2 2 3 2" xfId="7601"/>
    <cellStyle name="Normal 53 2 2 3 2 2" xfId="15660"/>
    <cellStyle name="Normal 53 2 2 3 2 2 2" xfId="32507"/>
    <cellStyle name="Normal 53 2 2 3 2 3" xfId="24940"/>
    <cellStyle name="Normal 53 2 2 3 3" xfId="11877"/>
    <cellStyle name="Normal 53 2 2 3 3 2" xfId="28726"/>
    <cellStyle name="Normal 53 2 2 3 4" xfId="21159"/>
    <cellStyle name="Normal 53 2 2 4" xfId="5717"/>
    <cellStyle name="Normal 53 2 2 4 2" xfId="13776"/>
    <cellStyle name="Normal 53 2 2 4 2 2" xfId="30623"/>
    <cellStyle name="Normal 53 2 2 4 3" xfId="23056"/>
    <cellStyle name="Normal 53 2 2 5" xfId="9902"/>
    <cellStyle name="Normal 53 2 2 5 2" xfId="26842"/>
    <cellStyle name="Normal 53 2 2 6" xfId="18011"/>
    <cellStyle name="Normal 53 2 2 7" xfId="19274"/>
    <cellStyle name="Normal 53 2 3" xfId="2315"/>
    <cellStyle name="Normal 53 2 3 2" xfId="4279"/>
    <cellStyle name="Normal 53 2 3 2 2" xfId="8062"/>
    <cellStyle name="Normal 53 2 3 2 2 2" xfId="16121"/>
    <cellStyle name="Normal 53 2 3 2 2 2 2" xfId="32968"/>
    <cellStyle name="Normal 53 2 3 2 2 3" xfId="25401"/>
    <cellStyle name="Normal 53 2 3 2 3" xfId="12338"/>
    <cellStyle name="Normal 53 2 3 2 3 2" xfId="29187"/>
    <cellStyle name="Normal 53 2 3 2 4" xfId="21620"/>
    <cellStyle name="Normal 53 2 3 3" xfId="6178"/>
    <cellStyle name="Normal 53 2 3 3 2" xfId="14237"/>
    <cellStyle name="Normal 53 2 3 3 2 2" xfId="31084"/>
    <cellStyle name="Normal 53 2 3 3 3" xfId="23517"/>
    <cellStyle name="Normal 53 2 3 4" xfId="10403"/>
    <cellStyle name="Normal 53 2 3 4 2" xfId="27303"/>
    <cellStyle name="Normal 53 2 3 5" xfId="18013"/>
    <cellStyle name="Normal 53 2 3 6" xfId="19735"/>
    <cellStyle name="Normal 53 2 4" xfId="3367"/>
    <cellStyle name="Normal 53 2 4 2" xfId="7150"/>
    <cellStyle name="Normal 53 2 4 2 2" xfId="15209"/>
    <cellStyle name="Normal 53 2 4 2 2 2" xfId="32056"/>
    <cellStyle name="Normal 53 2 4 2 3" xfId="24489"/>
    <cellStyle name="Normal 53 2 4 3" xfId="11426"/>
    <cellStyle name="Normal 53 2 4 3 2" xfId="28275"/>
    <cellStyle name="Normal 53 2 4 4" xfId="20708"/>
    <cellStyle name="Normal 53 2 5" xfId="5266"/>
    <cellStyle name="Normal 53 2 5 2" xfId="13325"/>
    <cellStyle name="Normal 53 2 5 2 2" xfId="30172"/>
    <cellStyle name="Normal 53 2 5 3" xfId="22605"/>
    <cellStyle name="Normal 53 2 6" xfId="9427"/>
    <cellStyle name="Normal 53 2 6 2" xfId="26391"/>
    <cellStyle name="Normal 53 2 7" xfId="18010"/>
    <cellStyle name="Normal 53 2 8" xfId="18823"/>
    <cellStyle name="Normal 53 3" xfId="1551"/>
    <cellStyle name="Normal 53 3 2" xfId="2550"/>
    <cellStyle name="Normal 53 3 2 2" xfId="4512"/>
    <cellStyle name="Normal 53 3 2 2 2" xfId="8295"/>
    <cellStyle name="Normal 53 3 2 2 2 2" xfId="16354"/>
    <cellStyle name="Normal 53 3 2 2 2 2 2" xfId="33201"/>
    <cellStyle name="Normal 53 3 2 2 2 3" xfId="25634"/>
    <cellStyle name="Normal 53 3 2 2 3" xfId="12571"/>
    <cellStyle name="Normal 53 3 2 2 3 2" xfId="29420"/>
    <cellStyle name="Normal 53 3 2 2 4" xfId="21853"/>
    <cellStyle name="Normal 53 3 2 3" xfId="6411"/>
    <cellStyle name="Normal 53 3 2 3 2" xfId="14470"/>
    <cellStyle name="Normal 53 3 2 3 2 2" xfId="31317"/>
    <cellStyle name="Normal 53 3 2 3 3" xfId="23750"/>
    <cellStyle name="Normal 53 3 2 4" xfId="10637"/>
    <cellStyle name="Normal 53 3 2 4 2" xfId="27536"/>
    <cellStyle name="Normal 53 3 2 5" xfId="18015"/>
    <cellStyle name="Normal 53 3 2 6" xfId="19968"/>
    <cellStyle name="Normal 53 3 3" xfId="3600"/>
    <cellStyle name="Normal 53 3 3 2" xfId="7383"/>
    <cellStyle name="Normal 53 3 3 2 2" xfId="15442"/>
    <cellStyle name="Normal 53 3 3 2 2 2" xfId="32289"/>
    <cellStyle name="Normal 53 3 3 2 3" xfId="24722"/>
    <cellStyle name="Normal 53 3 3 3" xfId="11659"/>
    <cellStyle name="Normal 53 3 3 3 2" xfId="28508"/>
    <cellStyle name="Normal 53 3 3 4" xfId="20941"/>
    <cellStyle name="Normal 53 3 4" xfId="5499"/>
    <cellStyle name="Normal 53 3 4 2" xfId="13558"/>
    <cellStyle name="Normal 53 3 4 2 2" xfId="30405"/>
    <cellStyle name="Normal 53 3 4 3" xfId="22838"/>
    <cellStyle name="Normal 53 3 5" xfId="9684"/>
    <cellStyle name="Normal 53 3 5 2" xfId="26624"/>
    <cellStyle name="Normal 53 3 6" xfId="18014"/>
    <cellStyle name="Normal 53 3 7" xfId="19056"/>
    <cellStyle name="Normal 53 4" xfId="2096"/>
    <cellStyle name="Normal 53 4 2" xfId="4061"/>
    <cellStyle name="Normal 53 4 2 2" xfId="7844"/>
    <cellStyle name="Normal 53 4 2 2 2" xfId="15903"/>
    <cellStyle name="Normal 53 4 2 2 2 2" xfId="32750"/>
    <cellStyle name="Normal 53 4 2 2 3" xfId="25183"/>
    <cellStyle name="Normal 53 4 2 3" xfId="12120"/>
    <cellStyle name="Normal 53 4 2 3 2" xfId="28969"/>
    <cellStyle name="Normal 53 4 2 4" xfId="21402"/>
    <cellStyle name="Normal 53 4 3" xfId="5960"/>
    <cellStyle name="Normal 53 4 3 2" xfId="14019"/>
    <cellStyle name="Normal 53 4 3 2 2" xfId="30866"/>
    <cellStyle name="Normal 53 4 3 3" xfId="23299"/>
    <cellStyle name="Normal 53 4 4" xfId="10185"/>
    <cellStyle name="Normal 53 4 4 2" xfId="27085"/>
    <cellStyle name="Normal 53 4 5" xfId="18016"/>
    <cellStyle name="Normal 53 4 6" xfId="19517"/>
    <cellStyle name="Normal 53 5" xfId="3149"/>
    <cellStyle name="Normal 53 5 2" xfId="6932"/>
    <cellStyle name="Normal 53 5 2 2" xfId="14991"/>
    <cellStyle name="Normal 53 5 2 2 2" xfId="31838"/>
    <cellStyle name="Normal 53 5 2 3" xfId="24271"/>
    <cellStyle name="Normal 53 5 3" xfId="11208"/>
    <cellStyle name="Normal 53 5 3 2" xfId="28057"/>
    <cellStyle name="Normal 53 5 4" xfId="20490"/>
    <cellStyle name="Normal 53 6" xfId="5048"/>
    <cellStyle name="Normal 53 6 2" xfId="13107"/>
    <cellStyle name="Normal 53 6 2 2" xfId="29954"/>
    <cellStyle name="Normal 53 6 3" xfId="22387"/>
    <cellStyle name="Normal 53 7" xfId="9168"/>
    <cellStyle name="Normal 53 7 2" xfId="26173"/>
    <cellStyle name="Normal 53 8" xfId="18009"/>
    <cellStyle name="Normal 53 9" xfId="18605"/>
    <cellStyle name="Normal 54" xfId="970"/>
    <cellStyle name="Normal 54 2" xfId="1274"/>
    <cellStyle name="Normal 54 2 2" xfId="1770"/>
    <cellStyle name="Normal 54 2 2 2" xfId="2769"/>
    <cellStyle name="Normal 54 2 2 2 2" xfId="4731"/>
    <cellStyle name="Normal 54 2 2 2 2 2" xfId="8514"/>
    <cellStyle name="Normal 54 2 2 2 2 2 2" xfId="16573"/>
    <cellStyle name="Normal 54 2 2 2 2 2 2 2" xfId="33420"/>
    <cellStyle name="Normal 54 2 2 2 2 2 3" xfId="25853"/>
    <cellStyle name="Normal 54 2 2 2 2 3" xfId="12790"/>
    <cellStyle name="Normal 54 2 2 2 2 3 2" xfId="29639"/>
    <cellStyle name="Normal 54 2 2 2 2 4" xfId="22072"/>
    <cellStyle name="Normal 54 2 2 2 3" xfId="6630"/>
    <cellStyle name="Normal 54 2 2 2 3 2" xfId="14689"/>
    <cellStyle name="Normal 54 2 2 2 3 2 2" xfId="31536"/>
    <cellStyle name="Normal 54 2 2 2 3 3" xfId="23969"/>
    <cellStyle name="Normal 54 2 2 2 4" xfId="10856"/>
    <cellStyle name="Normal 54 2 2 2 4 2" xfId="27755"/>
    <cellStyle name="Normal 54 2 2 2 5" xfId="18020"/>
    <cellStyle name="Normal 54 2 2 2 6" xfId="20187"/>
    <cellStyle name="Normal 54 2 2 3" xfId="3819"/>
    <cellStyle name="Normal 54 2 2 3 2" xfId="7602"/>
    <cellStyle name="Normal 54 2 2 3 2 2" xfId="15661"/>
    <cellStyle name="Normal 54 2 2 3 2 2 2" xfId="32508"/>
    <cellStyle name="Normal 54 2 2 3 2 3" xfId="24941"/>
    <cellStyle name="Normal 54 2 2 3 3" xfId="11878"/>
    <cellStyle name="Normal 54 2 2 3 3 2" xfId="28727"/>
    <cellStyle name="Normal 54 2 2 3 4" xfId="21160"/>
    <cellStyle name="Normal 54 2 2 4" xfId="5718"/>
    <cellStyle name="Normal 54 2 2 4 2" xfId="13777"/>
    <cellStyle name="Normal 54 2 2 4 2 2" xfId="30624"/>
    <cellStyle name="Normal 54 2 2 4 3" xfId="23057"/>
    <cellStyle name="Normal 54 2 2 5" xfId="9903"/>
    <cellStyle name="Normal 54 2 2 5 2" xfId="26843"/>
    <cellStyle name="Normal 54 2 2 6" xfId="18019"/>
    <cellStyle name="Normal 54 2 2 7" xfId="19275"/>
    <cellStyle name="Normal 54 2 3" xfId="2316"/>
    <cellStyle name="Normal 54 2 3 2" xfId="4280"/>
    <cellStyle name="Normal 54 2 3 2 2" xfId="8063"/>
    <cellStyle name="Normal 54 2 3 2 2 2" xfId="16122"/>
    <cellStyle name="Normal 54 2 3 2 2 2 2" xfId="32969"/>
    <cellStyle name="Normal 54 2 3 2 2 3" xfId="25402"/>
    <cellStyle name="Normal 54 2 3 2 3" xfId="12339"/>
    <cellStyle name="Normal 54 2 3 2 3 2" xfId="29188"/>
    <cellStyle name="Normal 54 2 3 2 4" xfId="21621"/>
    <cellStyle name="Normal 54 2 3 3" xfId="6179"/>
    <cellStyle name="Normal 54 2 3 3 2" xfId="14238"/>
    <cellStyle name="Normal 54 2 3 3 2 2" xfId="31085"/>
    <cellStyle name="Normal 54 2 3 3 3" xfId="23518"/>
    <cellStyle name="Normal 54 2 3 4" xfId="10404"/>
    <cellStyle name="Normal 54 2 3 4 2" xfId="27304"/>
    <cellStyle name="Normal 54 2 3 5" xfId="18021"/>
    <cellStyle name="Normal 54 2 3 6" xfId="19736"/>
    <cellStyle name="Normal 54 2 4" xfId="3368"/>
    <cellStyle name="Normal 54 2 4 2" xfId="7151"/>
    <cellStyle name="Normal 54 2 4 2 2" xfId="15210"/>
    <cellStyle name="Normal 54 2 4 2 2 2" xfId="32057"/>
    <cellStyle name="Normal 54 2 4 2 3" xfId="24490"/>
    <cellStyle name="Normal 54 2 4 3" xfId="11427"/>
    <cellStyle name="Normal 54 2 4 3 2" xfId="28276"/>
    <cellStyle name="Normal 54 2 4 4" xfId="20709"/>
    <cellStyle name="Normal 54 2 5" xfId="5267"/>
    <cellStyle name="Normal 54 2 5 2" xfId="13326"/>
    <cellStyle name="Normal 54 2 5 2 2" xfId="30173"/>
    <cellStyle name="Normal 54 2 5 3" xfId="22606"/>
    <cellStyle name="Normal 54 2 6" xfId="9428"/>
    <cellStyle name="Normal 54 2 6 2" xfId="26392"/>
    <cellStyle name="Normal 54 2 7" xfId="18018"/>
    <cellStyle name="Normal 54 2 8" xfId="18824"/>
    <cellStyle name="Normal 54 3" xfId="1552"/>
    <cellStyle name="Normal 54 3 2" xfId="2551"/>
    <cellStyle name="Normal 54 3 2 2" xfId="4513"/>
    <cellStyle name="Normal 54 3 2 2 2" xfId="8296"/>
    <cellStyle name="Normal 54 3 2 2 2 2" xfId="16355"/>
    <cellStyle name="Normal 54 3 2 2 2 2 2" xfId="33202"/>
    <cellStyle name="Normal 54 3 2 2 2 3" xfId="25635"/>
    <cellStyle name="Normal 54 3 2 2 3" xfId="12572"/>
    <cellStyle name="Normal 54 3 2 2 3 2" xfId="29421"/>
    <cellStyle name="Normal 54 3 2 2 4" xfId="21854"/>
    <cellStyle name="Normal 54 3 2 3" xfId="6412"/>
    <cellStyle name="Normal 54 3 2 3 2" xfId="14471"/>
    <cellStyle name="Normal 54 3 2 3 2 2" xfId="31318"/>
    <cellStyle name="Normal 54 3 2 3 3" xfId="23751"/>
    <cellStyle name="Normal 54 3 2 4" xfId="10638"/>
    <cellStyle name="Normal 54 3 2 4 2" xfId="27537"/>
    <cellStyle name="Normal 54 3 2 5" xfId="18023"/>
    <cellStyle name="Normal 54 3 2 6" xfId="19969"/>
    <cellStyle name="Normal 54 3 3" xfId="3601"/>
    <cellStyle name="Normal 54 3 3 2" xfId="7384"/>
    <cellStyle name="Normal 54 3 3 2 2" xfId="15443"/>
    <cellStyle name="Normal 54 3 3 2 2 2" xfId="32290"/>
    <cellStyle name="Normal 54 3 3 2 3" xfId="24723"/>
    <cellStyle name="Normal 54 3 3 3" xfId="11660"/>
    <cellStyle name="Normal 54 3 3 3 2" xfId="28509"/>
    <cellStyle name="Normal 54 3 3 4" xfId="20942"/>
    <cellStyle name="Normal 54 3 4" xfId="5500"/>
    <cellStyle name="Normal 54 3 4 2" xfId="13559"/>
    <cellStyle name="Normal 54 3 4 2 2" xfId="30406"/>
    <cellStyle name="Normal 54 3 4 3" xfId="22839"/>
    <cellStyle name="Normal 54 3 5" xfId="9685"/>
    <cellStyle name="Normal 54 3 5 2" xfId="26625"/>
    <cellStyle name="Normal 54 3 6" xfId="18022"/>
    <cellStyle name="Normal 54 3 7" xfId="19057"/>
    <cellStyle name="Normal 54 4" xfId="2097"/>
    <cellStyle name="Normal 54 4 2" xfId="4062"/>
    <cellStyle name="Normal 54 4 2 2" xfId="7845"/>
    <cellStyle name="Normal 54 4 2 2 2" xfId="15904"/>
    <cellStyle name="Normal 54 4 2 2 2 2" xfId="32751"/>
    <cellStyle name="Normal 54 4 2 2 3" xfId="25184"/>
    <cellStyle name="Normal 54 4 2 3" xfId="12121"/>
    <cellStyle name="Normal 54 4 2 3 2" xfId="28970"/>
    <cellStyle name="Normal 54 4 2 4" xfId="21403"/>
    <cellStyle name="Normal 54 4 3" xfId="5961"/>
    <cellStyle name="Normal 54 4 3 2" xfId="14020"/>
    <cellStyle name="Normal 54 4 3 2 2" xfId="30867"/>
    <cellStyle name="Normal 54 4 3 3" xfId="23300"/>
    <cellStyle name="Normal 54 4 4" xfId="10186"/>
    <cellStyle name="Normal 54 4 4 2" xfId="27086"/>
    <cellStyle name="Normal 54 4 5" xfId="18024"/>
    <cellStyle name="Normal 54 4 6" xfId="19518"/>
    <cellStyle name="Normal 54 5" xfId="3150"/>
    <cellStyle name="Normal 54 5 2" xfId="6933"/>
    <cellStyle name="Normal 54 5 2 2" xfId="14992"/>
    <cellStyle name="Normal 54 5 2 2 2" xfId="31839"/>
    <cellStyle name="Normal 54 5 2 3" xfId="24272"/>
    <cellStyle name="Normal 54 5 3" xfId="11209"/>
    <cellStyle name="Normal 54 5 3 2" xfId="28058"/>
    <cellStyle name="Normal 54 5 4" xfId="20491"/>
    <cellStyle name="Normal 54 6" xfId="5049"/>
    <cellStyle name="Normal 54 6 2" xfId="13108"/>
    <cellStyle name="Normal 54 6 2 2" xfId="29955"/>
    <cellStyle name="Normal 54 6 3" xfId="22388"/>
    <cellStyle name="Normal 54 7" xfId="9169"/>
    <cellStyle name="Normal 54 7 2" xfId="26174"/>
    <cellStyle name="Normal 54 8" xfId="18017"/>
    <cellStyle name="Normal 54 9" xfId="18606"/>
    <cellStyle name="Normal 55" xfId="971"/>
    <cellStyle name="Normal 55 2" xfId="1275"/>
    <cellStyle name="Normal 55 2 2" xfId="1771"/>
    <cellStyle name="Normal 55 2 2 2" xfId="2770"/>
    <cellStyle name="Normal 55 2 2 2 2" xfId="4732"/>
    <cellStyle name="Normal 55 2 2 2 2 2" xfId="8515"/>
    <cellStyle name="Normal 55 2 2 2 2 2 2" xfId="16574"/>
    <cellStyle name="Normal 55 2 2 2 2 2 2 2" xfId="33421"/>
    <cellStyle name="Normal 55 2 2 2 2 2 3" xfId="25854"/>
    <cellStyle name="Normal 55 2 2 2 2 3" xfId="12791"/>
    <cellStyle name="Normal 55 2 2 2 2 3 2" xfId="29640"/>
    <cellStyle name="Normal 55 2 2 2 2 4" xfId="22073"/>
    <cellStyle name="Normal 55 2 2 2 3" xfId="6631"/>
    <cellStyle name="Normal 55 2 2 2 3 2" xfId="14690"/>
    <cellStyle name="Normal 55 2 2 2 3 2 2" xfId="31537"/>
    <cellStyle name="Normal 55 2 2 2 3 3" xfId="23970"/>
    <cellStyle name="Normal 55 2 2 2 4" xfId="10857"/>
    <cellStyle name="Normal 55 2 2 2 4 2" xfId="27756"/>
    <cellStyle name="Normal 55 2 2 2 5" xfId="18028"/>
    <cellStyle name="Normal 55 2 2 2 6" xfId="20188"/>
    <cellStyle name="Normal 55 2 2 3" xfId="3820"/>
    <cellStyle name="Normal 55 2 2 3 2" xfId="7603"/>
    <cellStyle name="Normal 55 2 2 3 2 2" xfId="15662"/>
    <cellStyle name="Normal 55 2 2 3 2 2 2" xfId="32509"/>
    <cellStyle name="Normal 55 2 2 3 2 3" xfId="24942"/>
    <cellStyle name="Normal 55 2 2 3 3" xfId="11879"/>
    <cellStyle name="Normal 55 2 2 3 3 2" xfId="28728"/>
    <cellStyle name="Normal 55 2 2 3 4" xfId="21161"/>
    <cellStyle name="Normal 55 2 2 4" xfId="5719"/>
    <cellStyle name="Normal 55 2 2 4 2" xfId="13778"/>
    <cellStyle name="Normal 55 2 2 4 2 2" xfId="30625"/>
    <cellStyle name="Normal 55 2 2 4 3" xfId="23058"/>
    <cellStyle name="Normal 55 2 2 5" xfId="9904"/>
    <cellStyle name="Normal 55 2 2 5 2" xfId="26844"/>
    <cellStyle name="Normal 55 2 2 6" xfId="18027"/>
    <cellStyle name="Normal 55 2 2 7" xfId="19276"/>
    <cellStyle name="Normal 55 2 3" xfId="2317"/>
    <cellStyle name="Normal 55 2 3 2" xfId="4281"/>
    <cellStyle name="Normal 55 2 3 2 2" xfId="8064"/>
    <cellStyle name="Normal 55 2 3 2 2 2" xfId="16123"/>
    <cellStyle name="Normal 55 2 3 2 2 2 2" xfId="32970"/>
    <cellStyle name="Normal 55 2 3 2 2 3" xfId="25403"/>
    <cellStyle name="Normal 55 2 3 2 3" xfId="12340"/>
    <cellStyle name="Normal 55 2 3 2 3 2" xfId="29189"/>
    <cellStyle name="Normal 55 2 3 2 4" xfId="21622"/>
    <cellStyle name="Normal 55 2 3 3" xfId="6180"/>
    <cellStyle name="Normal 55 2 3 3 2" xfId="14239"/>
    <cellStyle name="Normal 55 2 3 3 2 2" xfId="31086"/>
    <cellStyle name="Normal 55 2 3 3 3" xfId="23519"/>
    <cellStyle name="Normal 55 2 3 4" xfId="10405"/>
    <cellStyle name="Normal 55 2 3 4 2" xfId="27305"/>
    <cellStyle name="Normal 55 2 3 5" xfId="18029"/>
    <cellStyle name="Normal 55 2 3 6" xfId="19737"/>
    <cellStyle name="Normal 55 2 4" xfId="3369"/>
    <cellStyle name="Normal 55 2 4 2" xfId="7152"/>
    <cellStyle name="Normal 55 2 4 2 2" xfId="15211"/>
    <cellStyle name="Normal 55 2 4 2 2 2" xfId="32058"/>
    <cellStyle name="Normal 55 2 4 2 3" xfId="24491"/>
    <cellStyle name="Normal 55 2 4 3" xfId="11428"/>
    <cellStyle name="Normal 55 2 4 3 2" xfId="28277"/>
    <cellStyle name="Normal 55 2 4 4" xfId="20710"/>
    <cellStyle name="Normal 55 2 5" xfId="5268"/>
    <cellStyle name="Normal 55 2 5 2" xfId="13327"/>
    <cellStyle name="Normal 55 2 5 2 2" xfId="30174"/>
    <cellStyle name="Normal 55 2 5 3" xfId="22607"/>
    <cellStyle name="Normal 55 2 6" xfId="9429"/>
    <cellStyle name="Normal 55 2 6 2" xfId="26393"/>
    <cellStyle name="Normal 55 2 7" xfId="18026"/>
    <cellStyle name="Normal 55 2 8" xfId="18825"/>
    <cellStyle name="Normal 55 3" xfId="1553"/>
    <cellStyle name="Normal 55 3 2" xfId="2552"/>
    <cellStyle name="Normal 55 3 2 2" xfId="4514"/>
    <cellStyle name="Normal 55 3 2 2 2" xfId="8297"/>
    <cellStyle name="Normal 55 3 2 2 2 2" xfId="16356"/>
    <cellStyle name="Normal 55 3 2 2 2 2 2" xfId="33203"/>
    <cellStyle name="Normal 55 3 2 2 2 3" xfId="25636"/>
    <cellStyle name="Normal 55 3 2 2 3" xfId="12573"/>
    <cellStyle name="Normal 55 3 2 2 3 2" xfId="29422"/>
    <cellStyle name="Normal 55 3 2 2 4" xfId="21855"/>
    <cellStyle name="Normal 55 3 2 3" xfId="6413"/>
    <cellStyle name="Normal 55 3 2 3 2" xfId="14472"/>
    <cellStyle name="Normal 55 3 2 3 2 2" xfId="31319"/>
    <cellStyle name="Normal 55 3 2 3 3" xfId="23752"/>
    <cellStyle name="Normal 55 3 2 4" xfId="10639"/>
    <cellStyle name="Normal 55 3 2 4 2" xfId="27538"/>
    <cellStyle name="Normal 55 3 2 5" xfId="18031"/>
    <cellStyle name="Normal 55 3 2 6" xfId="19970"/>
    <cellStyle name="Normal 55 3 3" xfId="3602"/>
    <cellStyle name="Normal 55 3 3 2" xfId="7385"/>
    <cellStyle name="Normal 55 3 3 2 2" xfId="15444"/>
    <cellStyle name="Normal 55 3 3 2 2 2" xfId="32291"/>
    <cellStyle name="Normal 55 3 3 2 3" xfId="24724"/>
    <cellStyle name="Normal 55 3 3 3" xfId="11661"/>
    <cellStyle name="Normal 55 3 3 3 2" xfId="28510"/>
    <cellStyle name="Normal 55 3 3 4" xfId="20943"/>
    <cellStyle name="Normal 55 3 4" xfId="5501"/>
    <cellStyle name="Normal 55 3 4 2" xfId="13560"/>
    <cellStyle name="Normal 55 3 4 2 2" xfId="30407"/>
    <cellStyle name="Normal 55 3 4 3" xfId="22840"/>
    <cellStyle name="Normal 55 3 5" xfId="9686"/>
    <cellStyle name="Normal 55 3 5 2" xfId="26626"/>
    <cellStyle name="Normal 55 3 6" xfId="18030"/>
    <cellStyle name="Normal 55 3 7" xfId="19058"/>
    <cellStyle name="Normal 55 4" xfId="2098"/>
    <cellStyle name="Normal 55 4 2" xfId="4063"/>
    <cellStyle name="Normal 55 4 2 2" xfId="7846"/>
    <cellStyle name="Normal 55 4 2 2 2" xfId="15905"/>
    <cellStyle name="Normal 55 4 2 2 2 2" xfId="32752"/>
    <cellStyle name="Normal 55 4 2 2 3" xfId="25185"/>
    <cellStyle name="Normal 55 4 2 3" xfId="12122"/>
    <cellStyle name="Normal 55 4 2 3 2" xfId="28971"/>
    <cellStyle name="Normal 55 4 2 4" xfId="21404"/>
    <cellStyle name="Normal 55 4 3" xfId="5962"/>
    <cellStyle name="Normal 55 4 3 2" xfId="14021"/>
    <cellStyle name="Normal 55 4 3 2 2" xfId="30868"/>
    <cellStyle name="Normal 55 4 3 3" xfId="23301"/>
    <cellStyle name="Normal 55 4 4" xfId="10187"/>
    <cellStyle name="Normal 55 4 4 2" xfId="27087"/>
    <cellStyle name="Normal 55 4 5" xfId="18032"/>
    <cellStyle name="Normal 55 4 6" xfId="19519"/>
    <cellStyle name="Normal 55 5" xfId="3151"/>
    <cellStyle name="Normal 55 5 2" xfId="6934"/>
    <cellStyle name="Normal 55 5 2 2" xfId="14993"/>
    <cellStyle name="Normal 55 5 2 2 2" xfId="31840"/>
    <cellStyle name="Normal 55 5 2 3" xfId="24273"/>
    <cellStyle name="Normal 55 5 3" xfId="11210"/>
    <cellStyle name="Normal 55 5 3 2" xfId="28059"/>
    <cellStyle name="Normal 55 5 4" xfId="20492"/>
    <cellStyle name="Normal 55 6" xfId="5050"/>
    <cellStyle name="Normal 55 6 2" xfId="13109"/>
    <cellStyle name="Normal 55 6 2 2" xfId="29956"/>
    <cellStyle name="Normal 55 6 3" xfId="22389"/>
    <cellStyle name="Normal 55 7" xfId="9170"/>
    <cellStyle name="Normal 55 7 2" xfId="26175"/>
    <cellStyle name="Normal 55 8" xfId="18025"/>
    <cellStyle name="Normal 55 9" xfId="18607"/>
    <cellStyle name="Normal 56" xfId="973"/>
    <cellStyle name="Normal 57" xfId="972"/>
    <cellStyle name="Normal 57 2" xfId="1276"/>
    <cellStyle name="Normal 57 2 2" xfId="1772"/>
    <cellStyle name="Normal 57 2 2 2" xfId="2771"/>
    <cellStyle name="Normal 57 2 2 2 2" xfId="4733"/>
    <cellStyle name="Normal 57 2 2 2 2 2" xfId="8516"/>
    <cellStyle name="Normal 57 2 2 2 2 2 2" xfId="16575"/>
    <cellStyle name="Normal 57 2 2 2 2 2 2 2" xfId="33422"/>
    <cellStyle name="Normal 57 2 2 2 2 2 3" xfId="25855"/>
    <cellStyle name="Normal 57 2 2 2 2 3" xfId="12792"/>
    <cellStyle name="Normal 57 2 2 2 2 3 2" xfId="29641"/>
    <cellStyle name="Normal 57 2 2 2 2 4" xfId="22074"/>
    <cellStyle name="Normal 57 2 2 2 3" xfId="6632"/>
    <cellStyle name="Normal 57 2 2 2 3 2" xfId="14691"/>
    <cellStyle name="Normal 57 2 2 2 3 2 2" xfId="31538"/>
    <cellStyle name="Normal 57 2 2 2 3 3" xfId="23971"/>
    <cellStyle name="Normal 57 2 2 2 4" xfId="10858"/>
    <cellStyle name="Normal 57 2 2 2 4 2" xfId="27757"/>
    <cellStyle name="Normal 57 2 2 2 5" xfId="18036"/>
    <cellStyle name="Normal 57 2 2 2 6" xfId="20189"/>
    <cellStyle name="Normal 57 2 2 3" xfId="3821"/>
    <cellStyle name="Normal 57 2 2 3 2" xfId="7604"/>
    <cellStyle name="Normal 57 2 2 3 2 2" xfId="15663"/>
    <cellStyle name="Normal 57 2 2 3 2 2 2" xfId="32510"/>
    <cellStyle name="Normal 57 2 2 3 2 3" xfId="24943"/>
    <cellStyle name="Normal 57 2 2 3 3" xfId="11880"/>
    <cellStyle name="Normal 57 2 2 3 3 2" xfId="28729"/>
    <cellStyle name="Normal 57 2 2 3 4" xfId="21162"/>
    <cellStyle name="Normal 57 2 2 4" xfId="5720"/>
    <cellStyle name="Normal 57 2 2 4 2" xfId="13779"/>
    <cellStyle name="Normal 57 2 2 4 2 2" xfId="30626"/>
    <cellStyle name="Normal 57 2 2 4 3" xfId="23059"/>
    <cellStyle name="Normal 57 2 2 5" xfId="9905"/>
    <cellStyle name="Normal 57 2 2 5 2" xfId="26845"/>
    <cellStyle name="Normal 57 2 2 6" xfId="18035"/>
    <cellStyle name="Normal 57 2 2 7" xfId="19277"/>
    <cellStyle name="Normal 57 2 3" xfId="2318"/>
    <cellStyle name="Normal 57 2 3 2" xfId="4282"/>
    <cellStyle name="Normal 57 2 3 2 2" xfId="8065"/>
    <cellStyle name="Normal 57 2 3 2 2 2" xfId="16124"/>
    <cellStyle name="Normal 57 2 3 2 2 2 2" xfId="32971"/>
    <cellStyle name="Normal 57 2 3 2 2 3" xfId="25404"/>
    <cellStyle name="Normal 57 2 3 2 3" xfId="12341"/>
    <cellStyle name="Normal 57 2 3 2 3 2" xfId="29190"/>
    <cellStyle name="Normal 57 2 3 2 4" xfId="21623"/>
    <cellStyle name="Normal 57 2 3 3" xfId="6181"/>
    <cellStyle name="Normal 57 2 3 3 2" xfId="14240"/>
    <cellStyle name="Normal 57 2 3 3 2 2" xfId="31087"/>
    <cellStyle name="Normal 57 2 3 3 3" xfId="23520"/>
    <cellStyle name="Normal 57 2 3 4" xfId="10406"/>
    <cellStyle name="Normal 57 2 3 4 2" xfId="27306"/>
    <cellStyle name="Normal 57 2 3 5" xfId="18037"/>
    <cellStyle name="Normal 57 2 3 6" xfId="19738"/>
    <cellStyle name="Normal 57 2 4" xfId="3370"/>
    <cellStyle name="Normal 57 2 4 2" xfId="7153"/>
    <cellStyle name="Normal 57 2 4 2 2" xfId="15212"/>
    <cellStyle name="Normal 57 2 4 2 2 2" xfId="32059"/>
    <cellStyle name="Normal 57 2 4 2 3" xfId="24492"/>
    <cellStyle name="Normal 57 2 4 3" xfId="11429"/>
    <cellStyle name="Normal 57 2 4 3 2" xfId="28278"/>
    <cellStyle name="Normal 57 2 4 4" xfId="20711"/>
    <cellStyle name="Normal 57 2 5" xfId="5269"/>
    <cellStyle name="Normal 57 2 5 2" xfId="13328"/>
    <cellStyle name="Normal 57 2 5 2 2" xfId="30175"/>
    <cellStyle name="Normal 57 2 5 3" xfId="22608"/>
    <cellStyle name="Normal 57 2 6" xfId="9430"/>
    <cellStyle name="Normal 57 2 6 2" xfId="26394"/>
    <cellStyle name="Normal 57 2 7" xfId="18034"/>
    <cellStyle name="Normal 57 2 8" xfId="18826"/>
    <cellStyle name="Normal 57 3" xfId="1554"/>
    <cellStyle name="Normal 57 3 2" xfId="2553"/>
    <cellStyle name="Normal 57 3 2 2" xfId="4515"/>
    <cellStyle name="Normal 57 3 2 2 2" xfId="8298"/>
    <cellStyle name="Normal 57 3 2 2 2 2" xfId="16357"/>
    <cellStyle name="Normal 57 3 2 2 2 2 2" xfId="33204"/>
    <cellStyle name="Normal 57 3 2 2 2 3" xfId="25637"/>
    <cellStyle name="Normal 57 3 2 2 3" xfId="12574"/>
    <cellStyle name="Normal 57 3 2 2 3 2" xfId="29423"/>
    <cellStyle name="Normal 57 3 2 2 4" xfId="21856"/>
    <cellStyle name="Normal 57 3 2 3" xfId="6414"/>
    <cellStyle name="Normal 57 3 2 3 2" xfId="14473"/>
    <cellStyle name="Normal 57 3 2 3 2 2" xfId="31320"/>
    <cellStyle name="Normal 57 3 2 3 3" xfId="23753"/>
    <cellStyle name="Normal 57 3 2 4" xfId="10640"/>
    <cellStyle name="Normal 57 3 2 4 2" xfId="27539"/>
    <cellStyle name="Normal 57 3 2 5" xfId="18039"/>
    <cellStyle name="Normal 57 3 2 6" xfId="19971"/>
    <cellStyle name="Normal 57 3 3" xfId="3603"/>
    <cellStyle name="Normal 57 3 3 2" xfId="7386"/>
    <cellStyle name="Normal 57 3 3 2 2" xfId="15445"/>
    <cellStyle name="Normal 57 3 3 2 2 2" xfId="32292"/>
    <cellStyle name="Normal 57 3 3 2 3" xfId="24725"/>
    <cellStyle name="Normal 57 3 3 3" xfId="11662"/>
    <cellStyle name="Normal 57 3 3 3 2" xfId="28511"/>
    <cellStyle name="Normal 57 3 3 4" xfId="20944"/>
    <cellStyle name="Normal 57 3 4" xfId="5502"/>
    <cellStyle name="Normal 57 3 4 2" xfId="13561"/>
    <cellStyle name="Normal 57 3 4 2 2" xfId="30408"/>
    <cellStyle name="Normal 57 3 4 3" xfId="22841"/>
    <cellStyle name="Normal 57 3 5" xfId="9687"/>
    <cellStyle name="Normal 57 3 5 2" xfId="26627"/>
    <cellStyle name="Normal 57 3 6" xfId="18038"/>
    <cellStyle name="Normal 57 3 7" xfId="19059"/>
    <cellStyle name="Normal 57 4" xfId="2099"/>
    <cellStyle name="Normal 57 4 2" xfId="4064"/>
    <cellStyle name="Normal 57 4 2 2" xfId="7847"/>
    <cellStyle name="Normal 57 4 2 2 2" xfId="15906"/>
    <cellStyle name="Normal 57 4 2 2 2 2" xfId="32753"/>
    <cellStyle name="Normal 57 4 2 2 3" xfId="25186"/>
    <cellStyle name="Normal 57 4 2 3" xfId="12123"/>
    <cellStyle name="Normal 57 4 2 3 2" xfId="28972"/>
    <cellStyle name="Normal 57 4 2 4" xfId="21405"/>
    <cellStyle name="Normal 57 4 3" xfId="5963"/>
    <cellStyle name="Normal 57 4 3 2" xfId="14022"/>
    <cellStyle name="Normal 57 4 3 2 2" xfId="30869"/>
    <cellStyle name="Normal 57 4 3 3" xfId="23302"/>
    <cellStyle name="Normal 57 4 4" xfId="10188"/>
    <cellStyle name="Normal 57 4 4 2" xfId="27088"/>
    <cellStyle name="Normal 57 4 5" xfId="18040"/>
    <cellStyle name="Normal 57 4 6" xfId="19520"/>
    <cellStyle name="Normal 57 5" xfId="3152"/>
    <cellStyle name="Normal 57 5 2" xfId="6935"/>
    <cellStyle name="Normal 57 5 2 2" xfId="14994"/>
    <cellStyle name="Normal 57 5 2 2 2" xfId="31841"/>
    <cellStyle name="Normal 57 5 2 3" xfId="24274"/>
    <cellStyle name="Normal 57 5 3" xfId="11211"/>
    <cellStyle name="Normal 57 5 3 2" xfId="28060"/>
    <cellStyle name="Normal 57 5 4" xfId="20493"/>
    <cellStyle name="Normal 57 6" xfId="5051"/>
    <cellStyle name="Normal 57 6 2" xfId="13110"/>
    <cellStyle name="Normal 57 6 2 2" xfId="29957"/>
    <cellStyle name="Normal 57 6 3" xfId="22390"/>
    <cellStyle name="Normal 57 7" xfId="9171"/>
    <cellStyle name="Normal 57 7 2" xfId="26176"/>
    <cellStyle name="Normal 57 8" xfId="18033"/>
    <cellStyle name="Normal 57 9" xfId="18608"/>
    <cellStyle name="Normal 58" xfId="1103"/>
    <cellStyle name="Normal 58 2" xfId="1364"/>
    <cellStyle name="Normal 58 2 2" xfId="1860"/>
    <cellStyle name="Normal 58 2 2 2" xfId="2859"/>
    <cellStyle name="Normal 58 2 2 2 2" xfId="4821"/>
    <cellStyle name="Normal 58 2 2 2 2 2" xfId="8604"/>
    <cellStyle name="Normal 58 2 2 2 2 2 2" xfId="16663"/>
    <cellStyle name="Normal 58 2 2 2 2 2 2 2" xfId="33510"/>
    <cellStyle name="Normal 58 2 2 2 2 2 3" xfId="25943"/>
    <cellStyle name="Normal 58 2 2 2 2 3" xfId="12880"/>
    <cellStyle name="Normal 58 2 2 2 2 3 2" xfId="29729"/>
    <cellStyle name="Normal 58 2 2 2 2 4" xfId="22162"/>
    <cellStyle name="Normal 58 2 2 2 3" xfId="6720"/>
    <cellStyle name="Normal 58 2 2 2 3 2" xfId="14779"/>
    <cellStyle name="Normal 58 2 2 2 3 2 2" xfId="31626"/>
    <cellStyle name="Normal 58 2 2 2 3 3" xfId="24059"/>
    <cellStyle name="Normal 58 2 2 2 4" xfId="10946"/>
    <cellStyle name="Normal 58 2 2 2 4 2" xfId="27845"/>
    <cellStyle name="Normal 58 2 2 2 5" xfId="18044"/>
    <cellStyle name="Normal 58 2 2 2 6" xfId="20277"/>
    <cellStyle name="Normal 58 2 2 3" xfId="3909"/>
    <cellStyle name="Normal 58 2 2 3 2" xfId="7692"/>
    <cellStyle name="Normal 58 2 2 3 2 2" xfId="15751"/>
    <cellStyle name="Normal 58 2 2 3 2 2 2" xfId="32598"/>
    <cellStyle name="Normal 58 2 2 3 2 3" xfId="25031"/>
    <cellStyle name="Normal 58 2 2 3 3" xfId="11968"/>
    <cellStyle name="Normal 58 2 2 3 3 2" xfId="28817"/>
    <cellStyle name="Normal 58 2 2 3 4" xfId="21250"/>
    <cellStyle name="Normal 58 2 2 4" xfId="5808"/>
    <cellStyle name="Normal 58 2 2 4 2" xfId="13867"/>
    <cellStyle name="Normal 58 2 2 4 2 2" xfId="30714"/>
    <cellStyle name="Normal 58 2 2 4 3" xfId="23147"/>
    <cellStyle name="Normal 58 2 2 5" xfId="9993"/>
    <cellStyle name="Normal 58 2 2 5 2" xfId="26933"/>
    <cellStyle name="Normal 58 2 2 6" xfId="18043"/>
    <cellStyle name="Normal 58 2 2 7" xfId="19365"/>
    <cellStyle name="Normal 58 2 3" xfId="2406"/>
    <cellStyle name="Normal 58 2 3 2" xfId="4370"/>
    <cellStyle name="Normal 58 2 3 2 2" xfId="8153"/>
    <cellStyle name="Normal 58 2 3 2 2 2" xfId="16212"/>
    <cellStyle name="Normal 58 2 3 2 2 2 2" xfId="33059"/>
    <cellStyle name="Normal 58 2 3 2 2 3" xfId="25492"/>
    <cellStyle name="Normal 58 2 3 2 3" xfId="12429"/>
    <cellStyle name="Normal 58 2 3 2 3 2" xfId="29278"/>
    <cellStyle name="Normal 58 2 3 2 4" xfId="21711"/>
    <cellStyle name="Normal 58 2 3 3" xfId="6269"/>
    <cellStyle name="Normal 58 2 3 3 2" xfId="14328"/>
    <cellStyle name="Normal 58 2 3 3 2 2" xfId="31175"/>
    <cellStyle name="Normal 58 2 3 3 3" xfId="23608"/>
    <cellStyle name="Normal 58 2 3 4" xfId="10494"/>
    <cellStyle name="Normal 58 2 3 4 2" xfId="27394"/>
    <cellStyle name="Normal 58 2 3 5" xfId="18045"/>
    <cellStyle name="Normal 58 2 3 6" xfId="19826"/>
    <cellStyle name="Normal 58 2 4" xfId="3458"/>
    <cellStyle name="Normal 58 2 4 2" xfId="7241"/>
    <cellStyle name="Normal 58 2 4 2 2" xfId="15300"/>
    <cellStyle name="Normal 58 2 4 2 2 2" xfId="32147"/>
    <cellStyle name="Normal 58 2 4 2 3" xfId="24580"/>
    <cellStyle name="Normal 58 2 4 3" xfId="11517"/>
    <cellStyle name="Normal 58 2 4 3 2" xfId="28366"/>
    <cellStyle name="Normal 58 2 4 4" xfId="20799"/>
    <cellStyle name="Normal 58 2 5" xfId="5357"/>
    <cellStyle name="Normal 58 2 5 2" xfId="13416"/>
    <cellStyle name="Normal 58 2 5 2 2" xfId="30263"/>
    <cellStyle name="Normal 58 2 5 3" xfId="22696"/>
    <cellStyle name="Normal 58 2 6" xfId="9518"/>
    <cellStyle name="Normal 58 2 6 2" xfId="26482"/>
    <cellStyle name="Normal 58 2 7" xfId="18042"/>
    <cellStyle name="Normal 58 2 8" xfId="18914"/>
    <cellStyle name="Normal 58 3" xfId="1642"/>
    <cellStyle name="Normal 58 3 2" xfId="2641"/>
    <cellStyle name="Normal 58 3 2 2" xfId="4603"/>
    <cellStyle name="Normal 58 3 2 2 2" xfId="8386"/>
    <cellStyle name="Normal 58 3 2 2 2 2" xfId="16445"/>
    <cellStyle name="Normal 58 3 2 2 2 2 2" xfId="33292"/>
    <cellStyle name="Normal 58 3 2 2 2 3" xfId="25725"/>
    <cellStyle name="Normal 58 3 2 2 3" xfId="12662"/>
    <cellStyle name="Normal 58 3 2 2 3 2" xfId="29511"/>
    <cellStyle name="Normal 58 3 2 2 4" xfId="21944"/>
    <cellStyle name="Normal 58 3 2 3" xfId="6502"/>
    <cellStyle name="Normal 58 3 2 3 2" xfId="14561"/>
    <cellStyle name="Normal 58 3 2 3 2 2" xfId="31408"/>
    <cellStyle name="Normal 58 3 2 3 3" xfId="23841"/>
    <cellStyle name="Normal 58 3 2 4" xfId="10728"/>
    <cellStyle name="Normal 58 3 2 4 2" xfId="27627"/>
    <cellStyle name="Normal 58 3 2 5" xfId="18047"/>
    <cellStyle name="Normal 58 3 2 6" xfId="20059"/>
    <cellStyle name="Normal 58 3 3" xfId="3691"/>
    <cellStyle name="Normal 58 3 3 2" xfId="7474"/>
    <cellStyle name="Normal 58 3 3 2 2" xfId="15533"/>
    <cellStyle name="Normal 58 3 3 2 2 2" xfId="32380"/>
    <cellStyle name="Normal 58 3 3 2 3" xfId="24813"/>
    <cellStyle name="Normal 58 3 3 3" xfId="11750"/>
    <cellStyle name="Normal 58 3 3 3 2" xfId="28599"/>
    <cellStyle name="Normal 58 3 3 4" xfId="21032"/>
    <cellStyle name="Normal 58 3 4" xfId="5590"/>
    <cellStyle name="Normal 58 3 4 2" xfId="13649"/>
    <cellStyle name="Normal 58 3 4 2 2" xfId="30496"/>
    <cellStyle name="Normal 58 3 4 3" xfId="22929"/>
    <cellStyle name="Normal 58 3 5" xfId="9775"/>
    <cellStyle name="Normal 58 3 5 2" xfId="26715"/>
    <cellStyle name="Normal 58 3 6" xfId="18046"/>
    <cellStyle name="Normal 58 3 7" xfId="19147"/>
    <cellStyle name="Normal 58 4" xfId="2188"/>
    <cellStyle name="Normal 58 4 2" xfId="4152"/>
    <cellStyle name="Normal 58 4 2 2" xfId="7935"/>
    <cellStyle name="Normal 58 4 2 2 2" xfId="15994"/>
    <cellStyle name="Normal 58 4 2 2 2 2" xfId="32841"/>
    <cellStyle name="Normal 58 4 2 2 3" xfId="25274"/>
    <cellStyle name="Normal 58 4 2 3" xfId="12211"/>
    <cellStyle name="Normal 58 4 2 3 2" xfId="29060"/>
    <cellStyle name="Normal 58 4 2 4" xfId="21493"/>
    <cellStyle name="Normal 58 4 3" xfId="6051"/>
    <cellStyle name="Normal 58 4 3 2" xfId="14110"/>
    <cellStyle name="Normal 58 4 3 2 2" xfId="30957"/>
    <cellStyle name="Normal 58 4 3 3" xfId="23390"/>
    <cellStyle name="Normal 58 4 4" xfId="10276"/>
    <cellStyle name="Normal 58 4 4 2" xfId="27176"/>
    <cellStyle name="Normal 58 4 5" xfId="18048"/>
    <cellStyle name="Normal 58 4 6" xfId="19608"/>
    <cellStyle name="Normal 58 5" xfId="3240"/>
    <cellStyle name="Normal 58 5 2" xfId="7023"/>
    <cellStyle name="Normal 58 5 2 2" xfId="15082"/>
    <cellStyle name="Normal 58 5 2 2 2" xfId="31929"/>
    <cellStyle name="Normal 58 5 2 3" xfId="24362"/>
    <cellStyle name="Normal 58 5 3" xfId="11299"/>
    <cellStyle name="Normal 58 5 3 2" xfId="28148"/>
    <cellStyle name="Normal 58 5 4" xfId="20581"/>
    <cellStyle name="Normal 58 6" xfId="5139"/>
    <cellStyle name="Normal 58 6 2" xfId="13198"/>
    <cellStyle name="Normal 58 6 2 2" xfId="30045"/>
    <cellStyle name="Normal 58 6 3" xfId="22478"/>
    <cellStyle name="Normal 58 7" xfId="9283"/>
    <cellStyle name="Normal 58 7 2" xfId="26264"/>
    <cellStyle name="Normal 58 8" xfId="18041"/>
    <cellStyle name="Normal 58 9" xfId="18696"/>
    <cellStyle name="Normal 59" xfId="1104"/>
    <cellStyle name="Normal 59 2" xfId="1365"/>
    <cellStyle name="Normal 59 2 2" xfId="1861"/>
    <cellStyle name="Normal 59 2 2 2" xfId="2860"/>
    <cellStyle name="Normal 59 2 2 2 2" xfId="4822"/>
    <cellStyle name="Normal 59 2 2 2 2 2" xfId="8605"/>
    <cellStyle name="Normal 59 2 2 2 2 2 2" xfId="16664"/>
    <cellStyle name="Normal 59 2 2 2 2 2 2 2" xfId="33511"/>
    <cellStyle name="Normal 59 2 2 2 2 2 3" xfId="25944"/>
    <cellStyle name="Normal 59 2 2 2 2 3" xfId="12881"/>
    <cellStyle name="Normal 59 2 2 2 2 3 2" xfId="29730"/>
    <cellStyle name="Normal 59 2 2 2 2 4" xfId="22163"/>
    <cellStyle name="Normal 59 2 2 2 3" xfId="6721"/>
    <cellStyle name="Normal 59 2 2 2 3 2" xfId="14780"/>
    <cellStyle name="Normal 59 2 2 2 3 2 2" xfId="31627"/>
    <cellStyle name="Normal 59 2 2 2 3 3" xfId="24060"/>
    <cellStyle name="Normal 59 2 2 2 4" xfId="10947"/>
    <cellStyle name="Normal 59 2 2 2 4 2" xfId="27846"/>
    <cellStyle name="Normal 59 2 2 2 5" xfId="18052"/>
    <cellStyle name="Normal 59 2 2 2 6" xfId="20278"/>
    <cellStyle name="Normal 59 2 2 3" xfId="3910"/>
    <cellStyle name="Normal 59 2 2 3 2" xfId="7693"/>
    <cellStyle name="Normal 59 2 2 3 2 2" xfId="15752"/>
    <cellStyle name="Normal 59 2 2 3 2 2 2" xfId="32599"/>
    <cellStyle name="Normal 59 2 2 3 2 3" xfId="25032"/>
    <cellStyle name="Normal 59 2 2 3 3" xfId="11969"/>
    <cellStyle name="Normal 59 2 2 3 3 2" xfId="28818"/>
    <cellStyle name="Normal 59 2 2 3 4" xfId="21251"/>
    <cellStyle name="Normal 59 2 2 4" xfId="5809"/>
    <cellStyle name="Normal 59 2 2 4 2" xfId="13868"/>
    <cellStyle name="Normal 59 2 2 4 2 2" xfId="30715"/>
    <cellStyle name="Normal 59 2 2 4 3" xfId="23148"/>
    <cellStyle name="Normal 59 2 2 5" xfId="9994"/>
    <cellStyle name="Normal 59 2 2 5 2" xfId="26934"/>
    <cellStyle name="Normal 59 2 2 6" xfId="18051"/>
    <cellStyle name="Normal 59 2 2 7" xfId="19366"/>
    <cellStyle name="Normal 59 2 3" xfId="2407"/>
    <cellStyle name="Normal 59 2 3 2" xfId="4371"/>
    <cellStyle name="Normal 59 2 3 2 2" xfId="8154"/>
    <cellStyle name="Normal 59 2 3 2 2 2" xfId="16213"/>
    <cellStyle name="Normal 59 2 3 2 2 2 2" xfId="33060"/>
    <cellStyle name="Normal 59 2 3 2 2 3" xfId="25493"/>
    <cellStyle name="Normal 59 2 3 2 3" xfId="12430"/>
    <cellStyle name="Normal 59 2 3 2 3 2" xfId="29279"/>
    <cellStyle name="Normal 59 2 3 2 4" xfId="21712"/>
    <cellStyle name="Normal 59 2 3 3" xfId="6270"/>
    <cellStyle name="Normal 59 2 3 3 2" xfId="14329"/>
    <cellStyle name="Normal 59 2 3 3 2 2" xfId="31176"/>
    <cellStyle name="Normal 59 2 3 3 3" xfId="23609"/>
    <cellStyle name="Normal 59 2 3 4" xfId="10495"/>
    <cellStyle name="Normal 59 2 3 4 2" xfId="27395"/>
    <cellStyle name="Normal 59 2 3 5" xfId="18053"/>
    <cellStyle name="Normal 59 2 3 6" xfId="19827"/>
    <cellStyle name="Normal 59 2 4" xfId="3459"/>
    <cellStyle name="Normal 59 2 4 2" xfId="7242"/>
    <cellStyle name="Normal 59 2 4 2 2" xfId="15301"/>
    <cellStyle name="Normal 59 2 4 2 2 2" xfId="32148"/>
    <cellStyle name="Normal 59 2 4 2 3" xfId="24581"/>
    <cellStyle name="Normal 59 2 4 3" xfId="11518"/>
    <cellStyle name="Normal 59 2 4 3 2" xfId="28367"/>
    <cellStyle name="Normal 59 2 4 4" xfId="20800"/>
    <cellStyle name="Normal 59 2 5" xfId="5358"/>
    <cellStyle name="Normal 59 2 5 2" xfId="13417"/>
    <cellStyle name="Normal 59 2 5 2 2" xfId="30264"/>
    <cellStyle name="Normal 59 2 5 3" xfId="22697"/>
    <cellStyle name="Normal 59 2 6" xfId="9519"/>
    <cellStyle name="Normal 59 2 6 2" xfId="26483"/>
    <cellStyle name="Normal 59 2 7" xfId="18050"/>
    <cellStyle name="Normal 59 2 8" xfId="18915"/>
    <cellStyle name="Normal 59 3" xfId="1643"/>
    <cellStyle name="Normal 59 3 2" xfId="2642"/>
    <cellStyle name="Normal 59 3 2 2" xfId="4604"/>
    <cellStyle name="Normal 59 3 2 2 2" xfId="8387"/>
    <cellStyle name="Normal 59 3 2 2 2 2" xfId="16446"/>
    <cellStyle name="Normal 59 3 2 2 2 2 2" xfId="33293"/>
    <cellStyle name="Normal 59 3 2 2 2 3" xfId="25726"/>
    <cellStyle name="Normal 59 3 2 2 3" xfId="12663"/>
    <cellStyle name="Normal 59 3 2 2 3 2" xfId="29512"/>
    <cellStyle name="Normal 59 3 2 2 4" xfId="21945"/>
    <cellStyle name="Normal 59 3 2 3" xfId="6503"/>
    <cellStyle name="Normal 59 3 2 3 2" xfId="14562"/>
    <cellStyle name="Normal 59 3 2 3 2 2" xfId="31409"/>
    <cellStyle name="Normal 59 3 2 3 3" xfId="23842"/>
    <cellStyle name="Normal 59 3 2 4" xfId="10729"/>
    <cellStyle name="Normal 59 3 2 4 2" xfId="27628"/>
    <cellStyle name="Normal 59 3 2 5" xfId="18055"/>
    <cellStyle name="Normal 59 3 2 6" xfId="20060"/>
    <cellStyle name="Normal 59 3 3" xfId="3692"/>
    <cellStyle name="Normal 59 3 3 2" xfId="7475"/>
    <cellStyle name="Normal 59 3 3 2 2" xfId="15534"/>
    <cellStyle name="Normal 59 3 3 2 2 2" xfId="32381"/>
    <cellStyle name="Normal 59 3 3 2 3" xfId="24814"/>
    <cellStyle name="Normal 59 3 3 3" xfId="11751"/>
    <cellStyle name="Normal 59 3 3 3 2" xfId="28600"/>
    <cellStyle name="Normal 59 3 3 4" xfId="21033"/>
    <cellStyle name="Normal 59 3 4" xfId="5591"/>
    <cellStyle name="Normal 59 3 4 2" xfId="13650"/>
    <cellStyle name="Normal 59 3 4 2 2" xfId="30497"/>
    <cellStyle name="Normal 59 3 4 3" xfId="22930"/>
    <cellStyle name="Normal 59 3 5" xfId="9776"/>
    <cellStyle name="Normal 59 3 5 2" xfId="26716"/>
    <cellStyle name="Normal 59 3 6" xfId="18054"/>
    <cellStyle name="Normal 59 3 7" xfId="19148"/>
    <cellStyle name="Normal 59 4" xfId="2189"/>
    <cellStyle name="Normal 59 4 2" xfId="4153"/>
    <cellStyle name="Normal 59 4 2 2" xfId="7936"/>
    <cellStyle name="Normal 59 4 2 2 2" xfId="15995"/>
    <cellStyle name="Normal 59 4 2 2 2 2" xfId="32842"/>
    <cellStyle name="Normal 59 4 2 2 3" xfId="25275"/>
    <cellStyle name="Normal 59 4 2 3" xfId="12212"/>
    <cellStyle name="Normal 59 4 2 3 2" xfId="29061"/>
    <cellStyle name="Normal 59 4 2 4" xfId="21494"/>
    <cellStyle name="Normal 59 4 3" xfId="6052"/>
    <cellStyle name="Normal 59 4 3 2" xfId="14111"/>
    <cellStyle name="Normal 59 4 3 2 2" xfId="30958"/>
    <cellStyle name="Normal 59 4 3 3" xfId="23391"/>
    <cellStyle name="Normal 59 4 4" xfId="10277"/>
    <cellStyle name="Normal 59 4 4 2" xfId="27177"/>
    <cellStyle name="Normal 59 4 5" xfId="18056"/>
    <cellStyle name="Normal 59 4 6" xfId="19609"/>
    <cellStyle name="Normal 59 5" xfId="3241"/>
    <cellStyle name="Normal 59 5 2" xfId="7024"/>
    <cellStyle name="Normal 59 5 2 2" xfId="15083"/>
    <cellStyle name="Normal 59 5 2 2 2" xfId="31930"/>
    <cellStyle name="Normal 59 5 2 3" xfId="24363"/>
    <cellStyle name="Normal 59 5 3" xfId="11300"/>
    <cellStyle name="Normal 59 5 3 2" xfId="28149"/>
    <cellStyle name="Normal 59 5 4" xfId="20582"/>
    <cellStyle name="Normal 59 6" xfId="5140"/>
    <cellStyle name="Normal 59 6 2" xfId="13199"/>
    <cellStyle name="Normal 59 6 2 2" xfId="30046"/>
    <cellStyle name="Normal 59 6 3" xfId="22479"/>
    <cellStyle name="Normal 59 7" xfId="9284"/>
    <cellStyle name="Normal 59 7 2" xfId="26265"/>
    <cellStyle name="Normal 59 8" xfId="18049"/>
    <cellStyle name="Normal 59 9" xfId="18697"/>
    <cellStyle name="Normal 6" xfId="182"/>
    <cellStyle name="Normal 6 2" xfId="451"/>
    <cellStyle name="Normal 6 2 2" xfId="2981"/>
    <cellStyle name="Normal 6 2 2 2" xfId="6838"/>
    <cellStyle name="Normal 6 2 2 2 2" xfId="14897"/>
    <cellStyle name="Normal 6 2 2 2 2 2" xfId="31744"/>
    <cellStyle name="Normal 6 2 2 2 3" xfId="24177"/>
    <cellStyle name="Normal 6 2 2 3" xfId="11066"/>
    <cellStyle name="Normal 6 2 2 3 2" xfId="27963"/>
    <cellStyle name="Normal 6 2 2 4" xfId="20395"/>
    <cellStyle name="Normal 6 2 3" xfId="18058"/>
    <cellStyle name="Normal 6 3" xfId="851"/>
    <cellStyle name="Normal 6 3 2" xfId="18059"/>
    <cellStyle name="Normal 6 4" xfId="2971"/>
    <cellStyle name="Normal 6 4 2" xfId="6829"/>
    <cellStyle name="Normal 6 4 2 2" xfId="14888"/>
    <cellStyle name="Normal 6 4 2 2 2" xfId="31735"/>
    <cellStyle name="Normal 6 4 2 3" xfId="24168"/>
    <cellStyle name="Normal 6 4 3" xfId="11057"/>
    <cellStyle name="Normal 6 4 3 2" xfId="27954"/>
    <cellStyle name="Normal 6 4 4" xfId="20386"/>
    <cellStyle name="Normal 6 5" xfId="18057"/>
    <cellStyle name="Normal 6 6" xfId="450"/>
    <cellStyle name="Normal 6_Energía" xfId="18060"/>
    <cellStyle name="Normal 60" xfId="1105"/>
    <cellStyle name="Normal 60 2" xfId="1366"/>
    <cellStyle name="Normal 60 2 2" xfId="1862"/>
    <cellStyle name="Normal 60 2 2 2" xfId="2861"/>
    <cellStyle name="Normal 60 2 2 2 2" xfId="4823"/>
    <cellStyle name="Normal 60 2 2 2 2 2" xfId="8606"/>
    <cellStyle name="Normal 60 2 2 2 2 2 2" xfId="16665"/>
    <cellStyle name="Normal 60 2 2 2 2 2 2 2" xfId="33512"/>
    <cellStyle name="Normal 60 2 2 2 2 2 3" xfId="25945"/>
    <cellStyle name="Normal 60 2 2 2 2 3" xfId="12882"/>
    <cellStyle name="Normal 60 2 2 2 2 3 2" xfId="29731"/>
    <cellStyle name="Normal 60 2 2 2 2 4" xfId="22164"/>
    <cellStyle name="Normal 60 2 2 2 3" xfId="6722"/>
    <cellStyle name="Normal 60 2 2 2 3 2" xfId="14781"/>
    <cellStyle name="Normal 60 2 2 2 3 2 2" xfId="31628"/>
    <cellStyle name="Normal 60 2 2 2 3 3" xfId="24061"/>
    <cellStyle name="Normal 60 2 2 2 4" xfId="10948"/>
    <cellStyle name="Normal 60 2 2 2 4 2" xfId="27847"/>
    <cellStyle name="Normal 60 2 2 2 5" xfId="18064"/>
    <cellStyle name="Normal 60 2 2 2 6" xfId="20279"/>
    <cellStyle name="Normal 60 2 2 3" xfId="3911"/>
    <cellStyle name="Normal 60 2 2 3 2" xfId="7694"/>
    <cellStyle name="Normal 60 2 2 3 2 2" xfId="15753"/>
    <cellStyle name="Normal 60 2 2 3 2 2 2" xfId="32600"/>
    <cellStyle name="Normal 60 2 2 3 2 3" xfId="25033"/>
    <cellStyle name="Normal 60 2 2 3 3" xfId="11970"/>
    <cellStyle name="Normal 60 2 2 3 3 2" xfId="28819"/>
    <cellStyle name="Normal 60 2 2 3 4" xfId="21252"/>
    <cellStyle name="Normal 60 2 2 4" xfId="5810"/>
    <cellStyle name="Normal 60 2 2 4 2" xfId="13869"/>
    <cellStyle name="Normal 60 2 2 4 2 2" xfId="30716"/>
    <cellStyle name="Normal 60 2 2 4 3" xfId="23149"/>
    <cellStyle name="Normal 60 2 2 5" xfId="9995"/>
    <cellStyle name="Normal 60 2 2 5 2" xfId="26935"/>
    <cellStyle name="Normal 60 2 2 6" xfId="18063"/>
    <cellStyle name="Normal 60 2 2 7" xfId="19367"/>
    <cellStyle name="Normal 60 2 3" xfId="2408"/>
    <cellStyle name="Normal 60 2 3 2" xfId="4372"/>
    <cellStyle name="Normal 60 2 3 2 2" xfId="8155"/>
    <cellStyle name="Normal 60 2 3 2 2 2" xfId="16214"/>
    <cellStyle name="Normal 60 2 3 2 2 2 2" xfId="33061"/>
    <cellStyle name="Normal 60 2 3 2 2 3" xfId="25494"/>
    <cellStyle name="Normal 60 2 3 2 3" xfId="12431"/>
    <cellStyle name="Normal 60 2 3 2 3 2" xfId="29280"/>
    <cellStyle name="Normal 60 2 3 2 4" xfId="21713"/>
    <cellStyle name="Normal 60 2 3 3" xfId="6271"/>
    <cellStyle name="Normal 60 2 3 3 2" xfId="14330"/>
    <cellStyle name="Normal 60 2 3 3 2 2" xfId="31177"/>
    <cellStyle name="Normal 60 2 3 3 3" xfId="23610"/>
    <cellStyle name="Normal 60 2 3 4" xfId="10496"/>
    <cellStyle name="Normal 60 2 3 4 2" xfId="27396"/>
    <cellStyle name="Normal 60 2 3 5" xfId="18065"/>
    <cellStyle name="Normal 60 2 3 6" xfId="19828"/>
    <cellStyle name="Normal 60 2 4" xfId="3460"/>
    <cellStyle name="Normal 60 2 4 2" xfId="7243"/>
    <cellStyle name="Normal 60 2 4 2 2" xfId="15302"/>
    <cellStyle name="Normal 60 2 4 2 2 2" xfId="32149"/>
    <cellStyle name="Normal 60 2 4 2 3" xfId="24582"/>
    <cellStyle name="Normal 60 2 4 3" xfId="11519"/>
    <cellStyle name="Normal 60 2 4 3 2" xfId="28368"/>
    <cellStyle name="Normal 60 2 4 4" xfId="20801"/>
    <cellStyle name="Normal 60 2 5" xfId="5359"/>
    <cellStyle name="Normal 60 2 5 2" xfId="13418"/>
    <cellStyle name="Normal 60 2 5 2 2" xfId="30265"/>
    <cellStyle name="Normal 60 2 5 3" xfId="22698"/>
    <cellStyle name="Normal 60 2 6" xfId="9520"/>
    <cellStyle name="Normal 60 2 6 2" xfId="26484"/>
    <cellStyle name="Normal 60 2 7" xfId="18062"/>
    <cellStyle name="Normal 60 2 8" xfId="18916"/>
    <cellStyle name="Normal 60 3" xfId="1644"/>
    <cellStyle name="Normal 60 3 2" xfId="2643"/>
    <cellStyle name="Normal 60 3 2 2" xfId="4605"/>
    <cellStyle name="Normal 60 3 2 2 2" xfId="8388"/>
    <cellStyle name="Normal 60 3 2 2 2 2" xfId="16447"/>
    <cellStyle name="Normal 60 3 2 2 2 2 2" xfId="33294"/>
    <cellStyle name="Normal 60 3 2 2 2 3" xfId="25727"/>
    <cellStyle name="Normal 60 3 2 2 3" xfId="12664"/>
    <cellStyle name="Normal 60 3 2 2 3 2" xfId="29513"/>
    <cellStyle name="Normal 60 3 2 2 4" xfId="21946"/>
    <cellStyle name="Normal 60 3 2 3" xfId="6504"/>
    <cellStyle name="Normal 60 3 2 3 2" xfId="14563"/>
    <cellStyle name="Normal 60 3 2 3 2 2" xfId="31410"/>
    <cellStyle name="Normal 60 3 2 3 3" xfId="23843"/>
    <cellStyle name="Normal 60 3 2 4" xfId="10730"/>
    <cellStyle name="Normal 60 3 2 4 2" xfId="27629"/>
    <cellStyle name="Normal 60 3 2 5" xfId="18067"/>
    <cellStyle name="Normal 60 3 2 6" xfId="20061"/>
    <cellStyle name="Normal 60 3 3" xfId="3693"/>
    <cellStyle name="Normal 60 3 3 2" xfId="7476"/>
    <cellStyle name="Normal 60 3 3 2 2" xfId="15535"/>
    <cellStyle name="Normal 60 3 3 2 2 2" xfId="32382"/>
    <cellStyle name="Normal 60 3 3 2 3" xfId="24815"/>
    <cellStyle name="Normal 60 3 3 3" xfId="11752"/>
    <cellStyle name="Normal 60 3 3 3 2" xfId="28601"/>
    <cellStyle name="Normal 60 3 3 4" xfId="21034"/>
    <cellStyle name="Normal 60 3 4" xfId="5592"/>
    <cellStyle name="Normal 60 3 4 2" xfId="13651"/>
    <cellStyle name="Normal 60 3 4 2 2" xfId="30498"/>
    <cellStyle name="Normal 60 3 4 3" xfId="22931"/>
    <cellStyle name="Normal 60 3 5" xfId="9777"/>
    <cellStyle name="Normal 60 3 5 2" xfId="26717"/>
    <cellStyle name="Normal 60 3 6" xfId="18066"/>
    <cellStyle name="Normal 60 3 7" xfId="19149"/>
    <cellStyle name="Normal 60 4" xfId="2190"/>
    <cellStyle name="Normal 60 4 2" xfId="4154"/>
    <cellStyle name="Normal 60 4 2 2" xfId="7937"/>
    <cellStyle name="Normal 60 4 2 2 2" xfId="15996"/>
    <cellStyle name="Normal 60 4 2 2 2 2" xfId="32843"/>
    <cellStyle name="Normal 60 4 2 2 3" xfId="25276"/>
    <cellStyle name="Normal 60 4 2 3" xfId="12213"/>
    <cellStyle name="Normal 60 4 2 3 2" xfId="29062"/>
    <cellStyle name="Normal 60 4 2 4" xfId="21495"/>
    <cellStyle name="Normal 60 4 3" xfId="6053"/>
    <cellStyle name="Normal 60 4 3 2" xfId="14112"/>
    <cellStyle name="Normal 60 4 3 2 2" xfId="30959"/>
    <cellStyle name="Normal 60 4 3 3" xfId="23392"/>
    <cellStyle name="Normal 60 4 4" xfId="10278"/>
    <cellStyle name="Normal 60 4 4 2" xfId="27178"/>
    <cellStyle name="Normal 60 4 5" xfId="18068"/>
    <cellStyle name="Normal 60 4 6" xfId="19610"/>
    <cellStyle name="Normal 60 5" xfId="3242"/>
    <cellStyle name="Normal 60 5 2" xfId="7025"/>
    <cellStyle name="Normal 60 5 2 2" xfId="15084"/>
    <cellStyle name="Normal 60 5 2 2 2" xfId="31931"/>
    <cellStyle name="Normal 60 5 2 3" xfId="24364"/>
    <cellStyle name="Normal 60 5 3" xfId="11301"/>
    <cellStyle name="Normal 60 5 3 2" xfId="28150"/>
    <cellStyle name="Normal 60 5 4" xfId="20583"/>
    <cellStyle name="Normal 60 6" xfId="5141"/>
    <cellStyle name="Normal 60 6 2" xfId="13200"/>
    <cellStyle name="Normal 60 6 2 2" xfId="30047"/>
    <cellStyle name="Normal 60 6 3" xfId="22480"/>
    <cellStyle name="Normal 60 7" xfId="9285"/>
    <cellStyle name="Normal 60 7 2" xfId="26266"/>
    <cellStyle name="Normal 60 8" xfId="18061"/>
    <cellStyle name="Normal 60 9" xfId="18698"/>
    <cellStyle name="Normal 61" xfId="1106"/>
    <cellStyle name="Normal 61 2" xfId="1367"/>
    <cellStyle name="Normal 61 2 2" xfId="1863"/>
    <cellStyle name="Normal 61 2 2 2" xfId="2862"/>
    <cellStyle name="Normal 61 2 2 2 2" xfId="4824"/>
    <cellStyle name="Normal 61 2 2 2 2 2" xfId="8607"/>
    <cellStyle name="Normal 61 2 2 2 2 2 2" xfId="16666"/>
    <cellStyle name="Normal 61 2 2 2 2 2 2 2" xfId="33513"/>
    <cellStyle name="Normal 61 2 2 2 2 2 3" xfId="25946"/>
    <cellStyle name="Normal 61 2 2 2 2 3" xfId="12883"/>
    <cellStyle name="Normal 61 2 2 2 2 3 2" xfId="29732"/>
    <cellStyle name="Normal 61 2 2 2 2 4" xfId="22165"/>
    <cellStyle name="Normal 61 2 2 2 3" xfId="6723"/>
    <cellStyle name="Normal 61 2 2 2 3 2" xfId="14782"/>
    <cellStyle name="Normal 61 2 2 2 3 2 2" xfId="31629"/>
    <cellStyle name="Normal 61 2 2 2 3 3" xfId="24062"/>
    <cellStyle name="Normal 61 2 2 2 4" xfId="10949"/>
    <cellStyle name="Normal 61 2 2 2 4 2" xfId="27848"/>
    <cellStyle name="Normal 61 2 2 2 5" xfId="18072"/>
    <cellStyle name="Normal 61 2 2 2 6" xfId="20280"/>
    <cellStyle name="Normal 61 2 2 3" xfId="3912"/>
    <cellStyle name="Normal 61 2 2 3 2" xfId="7695"/>
    <cellStyle name="Normal 61 2 2 3 2 2" xfId="15754"/>
    <cellStyle name="Normal 61 2 2 3 2 2 2" xfId="32601"/>
    <cellStyle name="Normal 61 2 2 3 2 3" xfId="25034"/>
    <cellStyle name="Normal 61 2 2 3 3" xfId="11971"/>
    <cellStyle name="Normal 61 2 2 3 3 2" xfId="28820"/>
    <cellStyle name="Normal 61 2 2 3 4" xfId="21253"/>
    <cellStyle name="Normal 61 2 2 4" xfId="5811"/>
    <cellStyle name="Normal 61 2 2 4 2" xfId="13870"/>
    <cellStyle name="Normal 61 2 2 4 2 2" xfId="30717"/>
    <cellStyle name="Normal 61 2 2 4 3" xfId="23150"/>
    <cellStyle name="Normal 61 2 2 5" xfId="9996"/>
    <cellStyle name="Normal 61 2 2 5 2" xfId="26936"/>
    <cellStyle name="Normal 61 2 2 6" xfId="18071"/>
    <cellStyle name="Normal 61 2 2 7" xfId="19368"/>
    <cellStyle name="Normal 61 2 3" xfId="2409"/>
    <cellStyle name="Normal 61 2 3 2" xfId="4373"/>
    <cellStyle name="Normal 61 2 3 2 2" xfId="8156"/>
    <cellStyle name="Normal 61 2 3 2 2 2" xfId="16215"/>
    <cellStyle name="Normal 61 2 3 2 2 2 2" xfId="33062"/>
    <cellStyle name="Normal 61 2 3 2 2 3" xfId="25495"/>
    <cellStyle name="Normal 61 2 3 2 3" xfId="12432"/>
    <cellStyle name="Normal 61 2 3 2 3 2" xfId="29281"/>
    <cellStyle name="Normal 61 2 3 2 4" xfId="21714"/>
    <cellStyle name="Normal 61 2 3 3" xfId="6272"/>
    <cellStyle name="Normal 61 2 3 3 2" xfId="14331"/>
    <cellStyle name="Normal 61 2 3 3 2 2" xfId="31178"/>
    <cellStyle name="Normal 61 2 3 3 3" xfId="23611"/>
    <cellStyle name="Normal 61 2 3 4" xfId="10497"/>
    <cellStyle name="Normal 61 2 3 4 2" xfId="27397"/>
    <cellStyle name="Normal 61 2 3 5" xfId="18073"/>
    <cellStyle name="Normal 61 2 3 6" xfId="19829"/>
    <cellStyle name="Normal 61 2 4" xfId="3461"/>
    <cellStyle name="Normal 61 2 4 2" xfId="7244"/>
    <cellStyle name="Normal 61 2 4 2 2" xfId="15303"/>
    <cellStyle name="Normal 61 2 4 2 2 2" xfId="32150"/>
    <cellStyle name="Normal 61 2 4 2 3" xfId="24583"/>
    <cellStyle name="Normal 61 2 4 3" xfId="11520"/>
    <cellStyle name="Normal 61 2 4 3 2" xfId="28369"/>
    <cellStyle name="Normal 61 2 4 4" xfId="20802"/>
    <cellStyle name="Normal 61 2 5" xfId="5360"/>
    <cellStyle name="Normal 61 2 5 2" xfId="13419"/>
    <cellStyle name="Normal 61 2 5 2 2" xfId="30266"/>
    <cellStyle name="Normal 61 2 5 3" xfId="22699"/>
    <cellStyle name="Normal 61 2 6" xfId="9521"/>
    <cellStyle name="Normal 61 2 6 2" xfId="26485"/>
    <cellStyle name="Normal 61 2 7" xfId="18070"/>
    <cellStyle name="Normal 61 2 8" xfId="18917"/>
    <cellStyle name="Normal 61 3" xfId="1645"/>
    <cellStyle name="Normal 61 3 2" xfId="2644"/>
    <cellStyle name="Normal 61 3 2 2" xfId="4606"/>
    <cellStyle name="Normal 61 3 2 2 2" xfId="8389"/>
    <cellStyle name="Normal 61 3 2 2 2 2" xfId="16448"/>
    <cellStyle name="Normal 61 3 2 2 2 2 2" xfId="33295"/>
    <cellStyle name="Normal 61 3 2 2 2 3" xfId="25728"/>
    <cellStyle name="Normal 61 3 2 2 3" xfId="12665"/>
    <cellStyle name="Normal 61 3 2 2 3 2" xfId="29514"/>
    <cellStyle name="Normal 61 3 2 2 4" xfId="21947"/>
    <cellStyle name="Normal 61 3 2 3" xfId="6505"/>
    <cellStyle name="Normal 61 3 2 3 2" xfId="14564"/>
    <cellStyle name="Normal 61 3 2 3 2 2" xfId="31411"/>
    <cellStyle name="Normal 61 3 2 3 3" xfId="23844"/>
    <cellStyle name="Normal 61 3 2 4" xfId="10731"/>
    <cellStyle name="Normal 61 3 2 4 2" xfId="27630"/>
    <cellStyle name="Normal 61 3 2 5" xfId="18075"/>
    <cellStyle name="Normal 61 3 2 6" xfId="20062"/>
    <cellStyle name="Normal 61 3 3" xfId="3694"/>
    <cellStyle name="Normal 61 3 3 2" xfId="7477"/>
    <cellStyle name="Normal 61 3 3 2 2" xfId="15536"/>
    <cellStyle name="Normal 61 3 3 2 2 2" xfId="32383"/>
    <cellStyle name="Normal 61 3 3 2 3" xfId="24816"/>
    <cellStyle name="Normal 61 3 3 3" xfId="11753"/>
    <cellStyle name="Normal 61 3 3 3 2" xfId="28602"/>
    <cellStyle name="Normal 61 3 3 4" xfId="21035"/>
    <cellStyle name="Normal 61 3 4" xfId="5593"/>
    <cellStyle name="Normal 61 3 4 2" xfId="13652"/>
    <cellStyle name="Normal 61 3 4 2 2" xfId="30499"/>
    <cellStyle name="Normal 61 3 4 3" xfId="22932"/>
    <cellStyle name="Normal 61 3 5" xfId="9778"/>
    <cellStyle name="Normal 61 3 5 2" xfId="26718"/>
    <cellStyle name="Normal 61 3 6" xfId="18074"/>
    <cellStyle name="Normal 61 3 7" xfId="19150"/>
    <cellStyle name="Normal 61 4" xfId="2191"/>
    <cellStyle name="Normal 61 4 2" xfId="4155"/>
    <cellStyle name="Normal 61 4 2 2" xfId="7938"/>
    <cellStyle name="Normal 61 4 2 2 2" xfId="15997"/>
    <cellStyle name="Normal 61 4 2 2 2 2" xfId="32844"/>
    <cellStyle name="Normal 61 4 2 2 3" xfId="25277"/>
    <cellStyle name="Normal 61 4 2 3" xfId="12214"/>
    <cellStyle name="Normal 61 4 2 3 2" xfId="29063"/>
    <cellStyle name="Normal 61 4 2 4" xfId="21496"/>
    <cellStyle name="Normal 61 4 3" xfId="6054"/>
    <cellStyle name="Normal 61 4 3 2" xfId="14113"/>
    <cellStyle name="Normal 61 4 3 2 2" xfId="30960"/>
    <cellStyle name="Normal 61 4 3 3" xfId="23393"/>
    <cellStyle name="Normal 61 4 4" xfId="10279"/>
    <cellStyle name="Normal 61 4 4 2" xfId="27179"/>
    <cellStyle name="Normal 61 4 5" xfId="18076"/>
    <cellStyle name="Normal 61 4 6" xfId="19611"/>
    <cellStyle name="Normal 61 5" xfId="3243"/>
    <cellStyle name="Normal 61 5 2" xfId="7026"/>
    <cellStyle name="Normal 61 5 2 2" xfId="15085"/>
    <cellStyle name="Normal 61 5 2 2 2" xfId="31932"/>
    <cellStyle name="Normal 61 5 2 3" xfId="24365"/>
    <cellStyle name="Normal 61 5 3" xfId="11302"/>
    <cellStyle name="Normal 61 5 3 2" xfId="28151"/>
    <cellStyle name="Normal 61 5 4" xfId="20584"/>
    <cellStyle name="Normal 61 6" xfId="5142"/>
    <cellStyle name="Normal 61 6 2" xfId="13201"/>
    <cellStyle name="Normal 61 6 2 2" xfId="30048"/>
    <cellStyle name="Normal 61 6 3" xfId="22481"/>
    <cellStyle name="Normal 61 7" xfId="9286"/>
    <cellStyle name="Normal 61 7 2" xfId="26267"/>
    <cellStyle name="Normal 61 8" xfId="18069"/>
    <cellStyle name="Normal 61 9" xfId="18699"/>
    <cellStyle name="Normal 62" xfId="1107"/>
    <cellStyle name="Normal 62 2" xfId="1368"/>
    <cellStyle name="Normal 62 2 2" xfId="1864"/>
    <cellStyle name="Normal 62 2 2 2" xfId="2863"/>
    <cellStyle name="Normal 62 2 2 2 2" xfId="4825"/>
    <cellStyle name="Normal 62 2 2 2 2 2" xfId="8608"/>
    <cellStyle name="Normal 62 2 2 2 2 2 2" xfId="16667"/>
    <cellStyle name="Normal 62 2 2 2 2 2 2 2" xfId="33514"/>
    <cellStyle name="Normal 62 2 2 2 2 2 3" xfId="25947"/>
    <cellStyle name="Normal 62 2 2 2 2 3" xfId="12884"/>
    <cellStyle name="Normal 62 2 2 2 2 3 2" xfId="29733"/>
    <cellStyle name="Normal 62 2 2 2 2 4" xfId="22166"/>
    <cellStyle name="Normal 62 2 2 2 3" xfId="6724"/>
    <cellStyle name="Normal 62 2 2 2 3 2" xfId="14783"/>
    <cellStyle name="Normal 62 2 2 2 3 2 2" xfId="31630"/>
    <cellStyle name="Normal 62 2 2 2 3 3" xfId="24063"/>
    <cellStyle name="Normal 62 2 2 2 4" xfId="10950"/>
    <cellStyle name="Normal 62 2 2 2 4 2" xfId="27849"/>
    <cellStyle name="Normal 62 2 2 2 5" xfId="18080"/>
    <cellStyle name="Normal 62 2 2 2 6" xfId="20281"/>
    <cellStyle name="Normal 62 2 2 3" xfId="3913"/>
    <cellStyle name="Normal 62 2 2 3 2" xfId="7696"/>
    <cellStyle name="Normal 62 2 2 3 2 2" xfId="15755"/>
    <cellStyle name="Normal 62 2 2 3 2 2 2" xfId="32602"/>
    <cellStyle name="Normal 62 2 2 3 2 3" xfId="25035"/>
    <cellStyle name="Normal 62 2 2 3 3" xfId="11972"/>
    <cellStyle name="Normal 62 2 2 3 3 2" xfId="28821"/>
    <cellStyle name="Normal 62 2 2 3 4" xfId="21254"/>
    <cellStyle name="Normal 62 2 2 4" xfId="5812"/>
    <cellStyle name="Normal 62 2 2 4 2" xfId="13871"/>
    <cellStyle name="Normal 62 2 2 4 2 2" xfId="30718"/>
    <cellStyle name="Normal 62 2 2 4 3" xfId="23151"/>
    <cellStyle name="Normal 62 2 2 5" xfId="9997"/>
    <cellStyle name="Normal 62 2 2 5 2" xfId="26937"/>
    <cellStyle name="Normal 62 2 2 6" xfId="18079"/>
    <cellStyle name="Normal 62 2 2 7" xfId="19369"/>
    <cellStyle name="Normal 62 2 3" xfId="2410"/>
    <cellStyle name="Normal 62 2 3 2" xfId="4374"/>
    <cellStyle name="Normal 62 2 3 2 2" xfId="8157"/>
    <cellStyle name="Normal 62 2 3 2 2 2" xfId="16216"/>
    <cellStyle name="Normal 62 2 3 2 2 2 2" xfId="33063"/>
    <cellStyle name="Normal 62 2 3 2 2 3" xfId="25496"/>
    <cellStyle name="Normal 62 2 3 2 3" xfId="12433"/>
    <cellStyle name="Normal 62 2 3 2 3 2" xfId="29282"/>
    <cellStyle name="Normal 62 2 3 2 4" xfId="21715"/>
    <cellStyle name="Normal 62 2 3 3" xfId="6273"/>
    <cellStyle name="Normal 62 2 3 3 2" xfId="14332"/>
    <cellStyle name="Normal 62 2 3 3 2 2" xfId="31179"/>
    <cellStyle name="Normal 62 2 3 3 3" xfId="23612"/>
    <cellStyle name="Normal 62 2 3 4" xfId="10498"/>
    <cellStyle name="Normal 62 2 3 4 2" xfId="27398"/>
    <cellStyle name="Normal 62 2 3 5" xfId="18081"/>
    <cellStyle name="Normal 62 2 3 6" xfId="19830"/>
    <cellStyle name="Normal 62 2 4" xfId="3462"/>
    <cellStyle name="Normal 62 2 4 2" xfId="7245"/>
    <cellStyle name="Normal 62 2 4 2 2" xfId="15304"/>
    <cellStyle name="Normal 62 2 4 2 2 2" xfId="32151"/>
    <cellStyle name="Normal 62 2 4 2 3" xfId="24584"/>
    <cellStyle name="Normal 62 2 4 3" xfId="11521"/>
    <cellStyle name="Normal 62 2 4 3 2" xfId="28370"/>
    <cellStyle name="Normal 62 2 4 4" xfId="20803"/>
    <cellStyle name="Normal 62 2 5" xfId="5361"/>
    <cellStyle name="Normal 62 2 5 2" xfId="13420"/>
    <cellStyle name="Normal 62 2 5 2 2" xfId="30267"/>
    <cellStyle name="Normal 62 2 5 3" xfId="22700"/>
    <cellStyle name="Normal 62 2 6" xfId="9522"/>
    <cellStyle name="Normal 62 2 6 2" xfId="26486"/>
    <cellStyle name="Normal 62 2 7" xfId="18078"/>
    <cellStyle name="Normal 62 2 8" xfId="18918"/>
    <cellStyle name="Normal 62 3" xfId="1646"/>
    <cellStyle name="Normal 62 3 2" xfId="2645"/>
    <cellStyle name="Normal 62 3 2 2" xfId="4607"/>
    <cellStyle name="Normal 62 3 2 2 2" xfId="8390"/>
    <cellStyle name="Normal 62 3 2 2 2 2" xfId="16449"/>
    <cellStyle name="Normal 62 3 2 2 2 2 2" xfId="33296"/>
    <cellStyle name="Normal 62 3 2 2 2 3" xfId="25729"/>
    <cellStyle name="Normal 62 3 2 2 3" xfId="12666"/>
    <cellStyle name="Normal 62 3 2 2 3 2" xfId="29515"/>
    <cellStyle name="Normal 62 3 2 2 4" xfId="21948"/>
    <cellStyle name="Normal 62 3 2 3" xfId="6506"/>
    <cellStyle name="Normal 62 3 2 3 2" xfId="14565"/>
    <cellStyle name="Normal 62 3 2 3 2 2" xfId="31412"/>
    <cellStyle name="Normal 62 3 2 3 3" xfId="23845"/>
    <cellStyle name="Normal 62 3 2 4" xfId="10732"/>
    <cellStyle name="Normal 62 3 2 4 2" xfId="27631"/>
    <cellStyle name="Normal 62 3 2 5" xfId="18083"/>
    <cellStyle name="Normal 62 3 2 6" xfId="20063"/>
    <cellStyle name="Normal 62 3 3" xfId="3695"/>
    <cellStyle name="Normal 62 3 3 2" xfId="7478"/>
    <cellStyle name="Normal 62 3 3 2 2" xfId="15537"/>
    <cellStyle name="Normal 62 3 3 2 2 2" xfId="32384"/>
    <cellStyle name="Normal 62 3 3 2 3" xfId="24817"/>
    <cellStyle name="Normal 62 3 3 3" xfId="11754"/>
    <cellStyle name="Normal 62 3 3 3 2" xfId="28603"/>
    <cellStyle name="Normal 62 3 3 4" xfId="21036"/>
    <cellStyle name="Normal 62 3 4" xfId="5594"/>
    <cellStyle name="Normal 62 3 4 2" xfId="13653"/>
    <cellStyle name="Normal 62 3 4 2 2" xfId="30500"/>
    <cellStyle name="Normal 62 3 4 3" xfId="22933"/>
    <cellStyle name="Normal 62 3 5" xfId="9779"/>
    <cellStyle name="Normal 62 3 5 2" xfId="26719"/>
    <cellStyle name="Normal 62 3 6" xfId="18082"/>
    <cellStyle name="Normal 62 3 7" xfId="19151"/>
    <cellStyle name="Normal 62 4" xfId="2192"/>
    <cellStyle name="Normal 62 4 2" xfId="4156"/>
    <cellStyle name="Normal 62 4 2 2" xfId="7939"/>
    <cellStyle name="Normal 62 4 2 2 2" xfId="15998"/>
    <cellStyle name="Normal 62 4 2 2 2 2" xfId="32845"/>
    <cellStyle name="Normal 62 4 2 2 3" xfId="25278"/>
    <cellStyle name="Normal 62 4 2 3" xfId="12215"/>
    <cellStyle name="Normal 62 4 2 3 2" xfId="29064"/>
    <cellStyle name="Normal 62 4 2 4" xfId="21497"/>
    <cellStyle name="Normal 62 4 3" xfId="6055"/>
    <cellStyle name="Normal 62 4 3 2" xfId="14114"/>
    <cellStyle name="Normal 62 4 3 2 2" xfId="30961"/>
    <cellStyle name="Normal 62 4 3 3" xfId="23394"/>
    <cellStyle name="Normal 62 4 4" xfId="10280"/>
    <cellStyle name="Normal 62 4 4 2" xfId="27180"/>
    <cellStyle name="Normal 62 4 5" xfId="18084"/>
    <cellStyle name="Normal 62 4 6" xfId="19612"/>
    <cellStyle name="Normal 62 5" xfId="3244"/>
    <cellStyle name="Normal 62 5 2" xfId="7027"/>
    <cellStyle name="Normal 62 5 2 2" xfId="15086"/>
    <cellStyle name="Normal 62 5 2 2 2" xfId="31933"/>
    <cellStyle name="Normal 62 5 2 3" xfId="24366"/>
    <cellStyle name="Normal 62 5 3" xfId="11303"/>
    <cellStyle name="Normal 62 5 3 2" xfId="28152"/>
    <cellStyle name="Normal 62 5 4" xfId="20585"/>
    <cellStyle name="Normal 62 6" xfId="5143"/>
    <cellStyle name="Normal 62 6 2" xfId="13202"/>
    <cellStyle name="Normal 62 6 2 2" xfId="30049"/>
    <cellStyle name="Normal 62 6 3" xfId="22482"/>
    <cellStyle name="Normal 62 7" xfId="9287"/>
    <cellStyle name="Normal 62 7 2" xfId="26268"/>
    <cellStyle name="Normal 62 8" xfId="18077"/>
    <cellStyle name="Normal 62 9" xfId="18700"/>
    <cellStyle name="Normal 63" xfId="1108"/>
    <cellStyle name="Normal 63 2" xfId="1369"/>
    <cellStyle name="Normal 63 2 2" xfId="1865"/>
    <cellStyle name="Normal 63 2 2 2" xfId="2864"/>
    <cellStyle name="Normal 63 2 2 2 2" xfId="4826"/>
    <cellStyle name="Normal 63 2 2 2 2 2" xfId="8609"/>
    <cellStyle name="Normal 63 2 2 2 2 2 2" xfId="16668"/>
    <cellStyle name="Normal 63 2 2 2 2 2 2 2" xfId="33515"/>
    <cellStyle name="Normal 63 2 2 2 2 2 3" xfId="25948"/>
    <cellStyle name="Normal 63 2 2 2 2 3" xfId="12885"/>
    <cellStyle name="Normal 63 2 2 2 2 3 2" xfId="29734"/>
    <cellStyle name="Normal 63 2 2 2 2 4" xfId="22167"/>
    <cellStyle name="Normal 63 2 2 2 3" xfId="6725"/>
    <cellStyle name="Normal 63 2 2 2 3 2" xfId="14784"/>
    <cellStyle name="Normal 63 2 2 2 3 2 2" xfId="31631"/>
    <cellStyle name="Normal 63 2 2 2 3 3" xfId="24064"/>
    <cellStyle name="Normal 63 2 2 2 4" xfId="10951"/>
    <cellStyle name="Normal 63 2 2 2 4 2" xfId="27850"/>
    <cellStyle name="Normal 63 2 2 2 5" xfId="18088"/>
    <cellStyle name="Normal 63 2 2 2 6" xfId="20282"/>
    <cellStyle name="Normal 63 2 2 3" xfId="3914"/>
    <cellStyle name="Normal 63 2 2 3 2" xfId="7697"/>
    <cellStyle name="Normal 63 2 2 3 2 2" xfId="15756"/>
    <cellStyle name="Normal 63 2 2 3 2 2 2" xfId="32603"/>
    <cellStyle name="Normal 63 2 2 3 2 3" xfId="25036"/>
    <cellStyle name="Normal 63 2 2 3 3" xfId="11973"/>
    <cellStyle name="Normal 63 2 2 3 3 2" xfId="28822"/>
    <cellStyle name="Normal 63 2 2 3 4" xfId="21255"/>
    <cellStyle name="Normal 63 2 2 4" xfId="5813"/>
    <cellStyle name="Normal 63 2 2 4 2" xfId="13872"/>
    <cellStyle name="Normal 63 2 2 4 2 2" xfId="30719"/>
    <cellStyle name="Normal 63 2 2 4 3" xfId="23152"/>
    <cellStyle name="Normal 63 2 2 5" xfId="9998"/>
    <cellStyle name="Normal 63 2 2 5 2" xfId="26938"/>
    <cellStyle name="Normal 63 2 2 6" xfId="18087"/>
    <cellStyle name="Normal 63 2 2 7" xfId="19370"/>
    <cellStyle name="Normal 63 2 3" xfId="2411"/>
    <cellStyle name="Normal 63 2 3 2" xfId="4375"/>
    <cellStyle name="Normal 63 2 3 2 2" xfId="8158"/>
    <cellStyle name="Normal 63 2 3 2 2 2" xfId="16217"/>
    <cellStyle name="Normal 63 2 3 2 2 2 2" xfId="33064"/>
    <cellStyle name="Normal 63 2 3 2 2 3" xfId="25497"/>
    <cellStyle name="Normal 63 2 3 2 3" xfId="12434"/>
    <cellStyle name="Normal 63 2 3 2 3 2" xfId="29283"/>
    <cellStyle name="Normal 63 2 3 2 4" xfId="21716"/>
    <cellStyle name="Normal 63 2 3 3" xfId="6274"/>
    <cellStyle name="Normal 63 2 3 3 2" xfId="14333"/>
    <cellStyle name="Normal 63 2 3 3 2 2" xfId="31180"/>
    <cellStyle name="Normal 63 2 3 3 3" xfId="23613"/>
    <cellStyle name="Normal 63 2 3 4" xfId="10499"/>
    <cellStyle name="Normal 63 2 3 4 2" xfId="27399"/>
    <cellStyle name="Normal 63 2 3 5" xfId="18089"/>
    <cellStyle name="Normal 63 2 3 6" xfId="19831"/>
    <cellStyle name="Normal 63 2 4" xfId="3463"/>
    <cellStyle name="Normal 63 2 4 2" xfId="7246"/>
    <cellStyle name="Normal 63 2 4 2 2" xfId="15305"/>
    <cellStyle name="Normal 63 2 4 2 2 2" xfId="32152"/>
    <cellStyle name="Normal 63 2 4 2 3" xfId="24585"/>
    <cellStyle name="Normal 63 2 4 3" xfId="11522"/>
    <cellStyle name="Normal 63 2 4 3 2" xfId="28371"/>
    <cellStyle name="Normal 63 2 4 4" xfId="20804"/>
    <cellStyle name="Normal 63 2 5" xfId="5362"/>
    <cellStyle name="Normal 63 2 5 2" xfId="13421"/>
    <cellStyle name="Normal 63 2 5 2 2" xfId="30268"/>
    <cellStyle name="Normal 63 2 5 3" xfId="22701"/>
    <cellStyle name="Normal 63 2 6" xfId="9523"/>
    <cellStyle name="Normal 63 2 6 2" xfId="26487"/>
    <cellStyle name="Normal 63 2 7" xfId="18086"/>
    <cellStyle name="Normal 63 2 8" xfId="18919"/>
    <cellStyle name="Normal 63 3" xfId="1647"/>
    <cellStyle name="Normal 63 3 2" xfId="2646"/>
    <cellStyle name="Normal 63 3 2 2" xfId="4608"/>
    <cellStyle name="Normal 63 3 2 2 2" xfId="8391"/>
    <cellStyle name="Normal 63 3 2 2 2 2" xfId="16450"/>
    <cellStyle name="Normal 63 3 2 2 2 2 2" xfId="33297"/>
    <cellStyle name="Normal 63 3 2 2 2 3" xfId="25730"/>
    <cellStyle name="Normal 63 3 2 2 3" xfId="12667"/>
    <cellStyle name="Normal 63 3 2 2 3 2" xfId="29516"/>
    <cellStyle name="Normal 63 3 2 2 4" xfId="21949"/>
    <cellStyle name="Normal 63 3 2 3" xfId="6507"/>
    <cellStyle name="Normal 63 3 2 3 2" xfId="14566"/>
    <cellStyle name="Normal 63 3 2 3 2 2" xfId="31413"/>
    <cellStyle name="Normal 63 3 2 3 3" xfId="23846"/>
    <cellStyle name="Normal 63 3 2 4" xfId="10733"/>
    <cellStyle name="Normal 63 3 2 4 2" xfId="27632"/>
    <cellStyle name="Normal 63 3 2 5" xfId="18091"/>
    <cellStyle name="Normal 63 3 2 6" xfId="20064"/>
    <cellStyle name="Normal 63 3 3" xfId="3696"/>
    <cellStyle name="Normal 63 3 3 2" xfId="7479"/>
    <cellStyle name="Normal 63 3 3 2 2" xfId="15538"/>
    <cellStyle name="Normal 63 3 3 2 2 2" xfId="32385"/>
    <cellStyle name="Normal 63 3 3 2 3" xfId="24818"/>
    <cellStyle name="Normal 63 3 3 3" xfId="11755"/>
    <cellStyle name="Normal 63 3 3 3 2" xfId="28604"/>
    <cellStyle name="Normal 63 3 3 4" xfId="21037"/>
    <cellStyle name="Normal 63 3 4" xfId="5595"/>
    <cellStyle name="Normal 63 3 4 2" xfId="13654"/>
    <cellStyle name="Normal 63 3 4 2 2" xfId="30501"/>
    <cellStyle name="Normal 63 3 4 3" xfId="22934"/>
    <cellStyle name="Normal 63 3 5" xfId="9780"/>
    <cellStyle name="Normal 63 3 5 2" xfId="26720"/>
    <cellStyle name="Normal 63 3 6" xfId="18090"/>
    <cellStyle name="Normal 63 3 7" xfId="19152"/>
    <cellStyle name="Normal 63 4" xfId="2193"/>
    <cellStyle name="Normal 63 4 2" xfId="4157"/>
    <cellStyle name="Normal 63 4 2 2" xfId="7940"/>
    <cellStyle name="Normal 63 4 2 2 2" xfId="15999"/>
    <cellStyle name="Normal 63 4 2 2 2 2" xfId="32846"/>
    <cellStyle name="Normal 63 4 2 2 3" xfId="25279"/>
    <cellStyle name="Normal 63 4 2 3" xfId="12216"/>
    <cellStyle name="Normal 63 4 2 3 2" xfId="29065"/>
    <cellStyle name="Normal 63 4 2 4" xfId="21498"/>
    <cellStyle name="Normal 63 4 3" xfId="6056"/>
    <cellStyle name="Normal 63 4 3 2" xfId="14115"/>
    <cellStyle name="Normal 63 4 3 2 2" xfId="30962"/>
    <cellStyle name="Normal 63 4 3 3" xfId="23395"/>
    <cellStyle name="Normal 63 4 4" xfId="10281"/>
    <cellStyle name="Normal 63 4 4 2" xfId="27181"/>
    <cellStyle name="Normal 63 4 5" xfId="18092"/>
    <cellStyle name="Normal 63 4 6" xfId="19613"/>
    <cellStyle name="Normal 63 5" xfId="3245"/>
    <cellStyle name="Normal 63 5 2" xfId="7028"/>
    <cellStyle name="Normal 63 5 2 2" xfId="15087"/>
    <cellStyle name="Normal 63 5 2 2 2" xfId="31934"/>
    <cellStyle name="Normal 63 5 2 3" xfId="24367"/>
    <cellStyle name="Normal 63 5 3" xfId="11304"/>
    <cellStyle name="Normal 63 5 3 2" xfId="28153"/>
    <cellStyle name="Normal 63 5 4" xfId="20586"/>
    <cellStyle name="Normal 63 6" xfId="5144"/>
    <cellStyle name="Normal 63 6 2" xfId="13203"/>
    <cellStyle name="Normal 63 6 2 2" xfId="30050"/>
    <cellStyle name="Normal 63 6 3" xfId="22483"/>
    <cellStyle name="Normal 63 7" xfId="9288"/>
    <cellStyle name="Normal 63 7 2" xfId="26269"/>
    <cellStyle name="Normal 63 8" xfId="18085"/>
    <cellStyle name="Normal 63 9" xfId="18701"/>
    <cellStyle name="Normal 64" xfId="1109"/>
    <cellStyle name="Normal 64 2" xfId="1370"/>
    <cellStyle name="Normal 64 2 2" xfId="1866"/>
    <cellStyle name="Normal 64 2 2 2" xfId="2865"/>
    <cellStyle name="Normal 64 2 2 2 2" xfId="4827"/>
    <cellStyle name="Normal 64 2 2 2 2 2" xfId="8610"/>
    <cellStyle name="Normal 64 2 2 2 2 2 2" xfId="16669"/>
    <cellStyle name="Normal 64 2 2 2 2 2 2 2" xfId="33516"/>
    <cellStyle name="Normal 64 2 2 2 2 2 3" xfId="25949"/>
    <cellStyle name="Normal 64 2 2 2 2 3" xfId="12886"/>
    <cellStyle name="Normal 64 2 2 2 2 3 2" xfId="29735"/>
    <cellStyle name="Normal 64 2 2 2 2 4" xfId="22168"/>
    <cellStyle name="Normal 64 2 2 2 3" xfId="6726"/>
    <cellStyle name="Normal 64 2 2 2 3 2" xfId="14785"/>
    <cellStyle name="Normal 64 2 2 2 3 2 2" xfId="31632"/>
    <cellStyle name="Normal 64 2 2 2 3 3" xfId="24065"/>
    <cellStyle name="Normal 64 2 2 2 4" xfId="10952"/>
    <cellStyle name="Normal 64 2 2 2 4 2" xfId="27851"/>
    <cellStyle name="Normal 64 2 2 2 5" xfId="18096"/>
    <cellStyle name="Normal 64 2 2 2 6" xfId="20283"/>
    <cellStyle name="Normal 64 2 2 3" xfId="3915"/>
    <cellStyle name="Normal 64 2 2 3 2" xfId="7698"/>
    <cellStyle name="Normal 64 2 2 3 2 2" xfId="15757"/>
    <cellStyle name="Normal 64 2 2 3 2 2 2" xfId="32604"/>
    <cellStyle name="Normal 64 2 2 3 2 3" xfId="25037"/>
    <cellStyle name="Normal 64 2 2 3 3" xfId="11974"/>
    <cellStyle name="Normal 64 2 2 3 3 2" xfId="28823"/>
    <cellStyle name="Normal 64 2 2 3 4" xfId="21256"/>
    <cellStyle name="Normal 64 2 2 4" xfId="5814"/>
    <cellStyle name="Normal 64 2 2 4 2" xfId="13873"/>
    <cellStyle name="Normal 64 2 2 4 2 2" xfId="30720"/>
    <cellStyle name="Normal 64 2 2 4 3" xfId="23153"/>
    <cellStyle name="Normal 64 2 2 5" xfId="9999"/>
    <cellStyle name="Normal 64 2 2 5 2" xfId="26939"/>
    <cellStyle name="Normal 64 2 2 6" xfId="18095"/>
    <cellStyle name="Normal 64 2 2 7" xfId="19371"/>
    <cellStyle name="Normal 64 2 3" xfId="2412"/>
    <cellStyle name="Normal 64 2 3 2" xfId="4376"/>
    <cellStyle name="Normal 64 2 3 2 2" xfId="8159"/>
    <cellStyle name="Normal 64 2 3 2 2 2" xfId="16218"/>
    <cellStyle name="Normal 64 2 3 2 2 2 2" xfId="33065"/>
    <cellStyle name="Normal 64 2 3 2 2 3" xfId="25498"/>
    <cellStyle name="Normal 64 2 3 2 3" xfId="12435"/>
    <cellStyle name="Normal 64 2 3 2 3 2" xfId="29284"/>
    <cellStyle name="Normal 64 2 3 2 4" xfId="21717"/>
    <cellStyle name="Normal 64 2 3 3" xfId="6275"/>
    <cellStyle name="Normal 64 2 3 3 2" xfId="14334"/>
    <cellStyle name="Normal 64 2 3 3 2 2" xfId="31181"/>
    <cellStyle name="Normal 64 2 3 3 3" xfId="23614"/>
    <cellStyle name="Normal 64 2 3 4" xfId="10500"/>
    <cellStyle name="Normal 64 2 3 4 2" xfId="27400"/>
    <cellStyle name="Normal 64 2 3 5" xfId="18097"/>
    <cellStyle name="Normal 64 2 3 6" xfId="19832"/>
    <cellStyle name="Normal 64 2 4" xfId="3464"/>
    <cellStyle name="Normal 64 2 4 2" xfId="7247"/>
    <cellStyle name="Normal 64 2 4 2 2" xfId="15306"/>
    <cellStyle name="Normal 64 2 4 2 2 2" xfId="32153"/>
    <cellStyle name="Normal 64 2 4 2 3" xfId="24586"/>
    <cellStyle name="Normal 64 2 4 3" xfId="11523"/>
    <cellStyle name="Normal 64 2 4 3 2" xfId="28372"/>
    <cellStyle name="Normal 64 2 4 4" xfId="20805"/>
    <cellStyle name="Normal 64 2 5" xfId="5363"/>
    <cellStyle name="Normal 64 2 5 2" xfId="13422"/>
    <cellStyle name="Normal 64 2 5 2 2" xfId="30269"/>
    <cellStyle name="Normal 64 2 5 3" xfId="22702"/>
    <cellStyle name="Normal 64 2 6" xfId="9524"/>
    <cellStyle name="Normal 64 2 6 2" xfId="26488"/>
    <cellStyle name="Normal 64 2 7" xfId="18094"/>
    <cellStyle name="Normal 64 2 8" xfId="18920"/>
    <cellStyle name="Normal 64 3" xfId="1648"/>
    <cellStyle name="Normal 64 3 2" xfId="2647"/>
    <cellStyle name="Normal 64 3 2 2" xfId="4609"/>
    <cellStyle name="Normal 64 3 2 2 2" xfId="8392"/>
    <cellStyle name="Normal 64 3 2 2 2 2" xfId="16451"/>
    <cellStyle name="Normal 64 3 2 2 2 2 2" xfId="33298"/>
    <cellStyle name="Normal 64 3 2 2 2 3" xfId="25731"/>
    <cellStyle name="Normal 64 3 2 2 3" xfId="12668"/>
    <cellStyle name="Normal 64 3 2 2 3 2" xfId="29517"/>
    <cellStyle name="Normal 64 3 2 2 4" xfId="21950"/>
    <cellStyle name="Normal 64 3 2 3" xfId="6508"/>
    <cellStyle name="Normal 64 3 2 3 2" xfId="14567"/>
    <cellStyle name="Normal 64 3 2 3 2 2" xfId="31414"/>
    <cellStyle name="Normal 64 3 2 3 3" xfId="23847"/>
    <cellStyle name="Normal 64 3 2 4" xfId="10734"/>
    <cellStyle name="Normal 64 3 2 4 2" xfId="27633"/>
    <cellStyle name="Normal 64 3 2 5" xfId="18099"/>
    <cellStyle name="Normal 64 3 2 6" xfId="20065"/>
    <cellStyle name="Normal 64 3 3" xfId="3697"/>
    <cellStyle name="Normal 64 3 3 2" xfId="7480"/>
    <cellStyle name="Normal 64 3 3 2 2" xfId="15539"/>
    <cellStyle name="Normal 64 3 3 2 2 2" xfId="32386"/>
    <cellStyle name="Normal 64 3 3 2 3" xfId="24819"/>
    <cellStyle name="Normal 64 3 3 3" xfId="11756"/>
    <cellStyle name="Normal 64 3 3 3 2" xfId="28605"/>
    <cellStyle name="Normal 64 3 3 4" xfId="21038"/>
    <cellStyle name="Normal 64 3 4" xfId="5596"/>
    <cellStyle name="Normal 64 3 4 2" xfId="13655"/>
    <cellStyle name="Normal 64 3 4 2 2" xfId="30502"/>
    <cellStyle name="Normal 64 3 4 3" xfId="22935"/>
    <cellStyle name="Normal 64 3 5" xfId="9781"/>
    <cellStyle name="Normal 64 3 5 2" xfId="26721"/>
    <cellStyle name="Normal 64 3 6" xfId="18098"/>
    <cellStyle name="Normal 64 3 7" xfId="19153"/>
    <cellStyle name="Normal 64 4" xfId="2194"/>
    <cellStyle name="Normal 64 4 2" xfId="4158"/>
    <cellStyle name="Normal 64 4 2 2" xfId="7941"/>
    <cellStyle name="Normal 64 4 2 2 2" xfId="16000"/>
    <cellStyle name="Normal 64 4 2 2 2 2" xfId="32847"/>
    <cellStyle name="Normal 64 4 2 2 3" xfId="25280"/>
    <cellStyle name="Normal 64 4 2 3" xfId="12217"/>
    <cellStyle name="Normal 64 4 2 3 2" xfId="29066"/>
    <cellStyle name="Normal 64 4 2 4" xfId="21499"/>
    <cellStyle name="Normal 64 4 3" xfId="6057"/>
    <cellStyle name="Normal 64 4 3 2" xfId="14116"/>
    <cellStyle name="Normal 64 4 3 2 2" xfId="30963"/>
    <cellStyle name="Normal 64 4 3 3" xfId="23396"/>
    <cellStyle name="Normal 64 4 4" xfId="10282"/>
    <cellStyle name="Normal 64 4 4 2" xfId="27182"/>
    <cellStyle name="Normal 64 4 5" xfId="18100"/>
    <cellStyle name="Normal 64 4 6" xfId="19614"/>
    <cellStyle name="Normal 64 5" xfId="3246"/>
    <cellStyle name="Normal 64 5 2" xfId="7029"/>
    <cellStyle name="Normal 64 5 2 2" xfId="15088"/>
    <cellStyle name="Normal 64 5 2 2 2" xfId="31935"/>
    <cellStyle name="Normal 64 5 2 3" xfId="24368"/>
    <cellStyle name="Normal 64 5 3" xfId="11305"/>
    <cellStyle name="Normal 64 5 3 2" xfId="28154"/>
    <cellStyle name="Normal 64 5 4" xfId="20587"/>
    <cellStyle name="Normal 64 6" xfId="5145"/>
    <cellStyle name="Normal 64 6 2" xfId="13204"/>
    <cellStyle name="Normal 64 6 2 2" xfId="30051"/>
    <cellStyle name="Normal 64 6 3" xfId="22484"/>
    <cellStyle name="Normal 64 7" xfId="9289"/>
    <cellStyle name="Normal 64 7 2" xfId="26270"/>
    <cellStyle name="Normal 64 8" xfId="18093"/>
    <cellStyle name="Normal 64 9" xfId="18702"/>
    <cellStyle name="Normal 65" xfId="1110"/>
    <cellStyle name="Normal 65 2" xfId="1371"/>
    <cellStyle name="Normal 65 2 2" xfId="1867"/>
    <cellStyle name="Normal 65 2 2 2" xfId="2866"/>
    <cellStyle name="Normal 65 2 2 2 2" xfId="4828"/>
    <cellStyle name="Normal 65 2 2 2 2 2" xfId="8611"/>
    <cellStyle name="Normal 65 2 2 2 2 2 2" xfId="16670"/>
    <cellStyle name="Normal 65 2 2 2 2 2 2 2" xfId="33517"/>
    <cellStyle name="Normal 65 2 2 2 2 2 3" xfId="25950"/>
    <cellStyle name="Normal 65 2 2 2 2 3" xfId="12887"/>
    <cellStyle name="Normal 65 2 2 2 2 3 2" xfId="29736"/>
    <cellStyle name="Normal 65 2 2 2 2 4" xfId="22169"/>
    <cellStyle name="Normal 65 2 2 2 3" xfId="6727"/>
    <cellStyle name="Normal 65 2 2 2 3 2" xfId="14786"/>
    <cellStyle name="Normal 65 2 2 2 3 2 2" xfId="31633"/>
    <cellStyle name="Normal 65 2 2 2 3 3" xfId="24066"/>
    <cellStyle name="Normal 65 2 2 2 4" xfId="10953"/>
    <cellStyle name="Normal 65 2 2 2 4 2" xfId="27852"/>
    <cellStyle name="Normal 65 2 2 2 5" xfId="18104"/>
    <cellStyle name="Normal 65 2 2 2 6" xfId="20284"/>
    <cellStyle name="Normal 65 2 2 3" xfId="3916"/>
    <cellStyle name="Normal 65 2 2 3 2" xfId="7699"/>
    <cellStyle name="Normal 65 2 2 3 2 2" xfId="15758"/>
    <cellStyle name="Normal 65 2 2 3 2 2 2" xfId="32605"/>
    <cellStyle name="Normal 65 2 2 3 2 3" xfId="25038"/>
    <cellStyle name="Normal 65 2 2 3 3" xfId="11975"/>
    <cellStyle name="Normal 65 2 2 3 3 2" xfId="28824"/>
    <cellStyle name="Normal 65 2 2 3 4" xfId="21257"/>
    <cellStyle name="Normal 65 2 2 4" xfId="5815"/>
    <cellStyle name="Normal 65 2 2 4 2" xfId="13874"/>
    <cellStyle name="Normal 65 2 2 4 2 2" xfId="30721"/>
    <cellStyle name="Normal 65 2 2 4 3" xfId="23154"/>
    <cellStyle name="Normal 65 2 2 5" xfId="10000"/>
    <cellStyle name="Normal 65 2 2 5 2" xfId="26940"/>
    <cellStyle name="Normal 65 2 2 6" xfId="18103"/>
    <cellStyle name="Normal 65 2 2 7" xfId="19372"/>
    <cellStyle name="Normal 65 2 3" xfId="2413"/>
    <cellStyle name="Normal 65 2 3 2" xfId="4377"/>
    <cellStyle name="Normal 65 2 3 2 2" xfId="8160"/>
    <cellStyle name="Normal 65 2 3 2 2 2" xfId="16219"/>
    <cellStyle name="Normal 65 2 3 2 2 2 2" xfId="33066"/>
    <cellStyle name="Normal 65 2 3 2 2 3" xfId="25499"/>
    <cellStyle name="Normal 65 2 3 2 3" xfId="12436"/>
    <cellStyle name="Normal 65 2 3 2 3 2" xfId="29285"/>
    <cellStyle name="Normal 65 2 3 2 4" xfId="21718"/>
    <cellStyle name="Normal 65 2 3 3" xfId="6276"/>
    <cellStyle name="Normal 65 2 3 3 2" xfId="14335"/>
    <cellStyle name="Normal 65 2 3 3 2 2" xfId="31182"/>
    <cellStyle name="Normal 65 2 3 3 3" xfId="23615"/>
    <cellStyle name="Normal 65 2 3 4" xfId="10501"/>
    <cellStyle name="Normal 65 2 3 4 2" xfId="27401"/>
    <cellStyle name="Normal 65 2 3 5" xfId="18105"/>
    <cellStyle name="Normal 65 2 3 6" xfId="19833"/>
    <cellStyle name="Normal 65 2 4" xfId="3465"/>
    <cellStyle name="Normal 65 2 4 2" xfId="7248"/>
    <cellStyle name="Normal 65 2 4 2 2" xfId="15307"/>
    <cellStyle name="Normal 65 2 4 2 2 2" xfId="32154"/>
    <cellStyle name="Normal 65 2 4 2 3" xfId="24587"/>
    <cellStyle name="Normal 65 2 4 3" xfId="11524"/>
    <cellStyle name="Normal 65 2 4 3 2" xfId="28373"/>
    <cellStyle name="Normal 65 2 4 4" xfId="20806"/>
    <cellStyle name="Normal 65 2 5" xfId="5364"/>
    <cellStyle name="Normal 65 2 5 2" xfId="13423"/>
    <cellStyle name="Normal 65 2 5 2 2" xfId="30270"/>
    <cellStyle name="Normal 65 2 5 3" xfId="22703"/>
    <cellStyle name="Normal 65 2 6" xfId="9525"/>
    <cellStyle name="Normal 65 2 6 2" xfId="26489"/>
    <cellStyle name="Normal 65 2 7" xfId="18102"/>
    <cellStyle name="Normal 65 2 8" xfId="18921"/>
    <cellStyle name="Normal 65 3" xfId="1649"/>
    <cellStyle name="Normal 65 3 2" xfId="2648"/>
    <cellStyle name="Normal 65 3 2 2" xfId="4610"/>
    <cellStyle name="Normal 65 3 2 2 2" xfId="8393"/>
    <cellStyle name="Normal 65 3 2 2 2 2" xfId="16452"/>
    <cellStyle name="Normal 65 3 2 2 2 2 2" xfId="33299"/>
    <cellStyle name="Normal 65 3 2 2 2 3" xfId="25732"/>
    <cellStyle name="Normal 65 3 2 2 3" xfId="12669"/>
    <cellStyle name="Normal 65 3 2 2 3 2" xfId="29518"/>
    <cellStyle name="Normal 65 3 2 2 4" xfId="21951"/>
    <cellStyle name="Normal 65 3 2 3" xfId="6509"/>
    <cellStyle name="Normal 65 3 2 3 2" xfId="14568"/>
    <cellStyle name="Normal 65 3 2 3 2 2" xfId="31415"/>
    <cellStyle name="Normal 65 3 2 3 3" xfId="23848"/>
    <cellStyle name="Normal 65 3 2 4" xfId="10735"/>
    <cellStyle name="Normal 65 3 2 4 2" xfId="27634"/>
    <cellStyle name="Normal 65 3 2 5" xfId="18107"/>
    <cellStyle name="Normal 65 3 2 6" xfId="20066"/>
    <cellStyle name="Normal 65 3 3" xfId="3698"/>
    <cellStyle name="Normal 65 3 3 2" xfId="7481"/>
    <cellStyle name="Normal 65 3 3 2 2" xfId="15540"/>
    <cellStyle name="Normal 65 3 3 2 2 2" xfId="32387"/>
    <cellStyle name="Normal 65 3 3 2 3" xfId="24820"/>
    <cellStyle name="Normal 65 3 3 3" xfId="11757"/>
    <cellStyle name="Normal 65 3 3 3 2" xfId="28606"/>
    <cellStyle name="Normal 65 3 3 4" xfId="21039"/>
    <cellStyle name="Normal 65 3 4" xfId="5597"/>
    <cellStyle name="Normal 65 3 4 2" xfId="13656"/>
    <cellStyle name="Normal 65 3 4 2 2" xfId="30503"/>
    <cellStyle name="Normal 65 3 4 3" xfId="22936"/>
    <cellStyle name="Normal 65 3 5" xfId="9782"/>
    <cellStyle name="Normal 65 3 5 2" xfId="26722"/>
    <cellStyle name="Normal 65 3 6" xfId="18106"/>
    <cellStyle name="Normal 65 3 7" xfId="19154"/>
    <cellStyle name="Normal 65 4" xfId="2195"/>
    <cellStyle name="Normal 65 4 2" xfId="4159"/>
    <cellStyle name="Normal 65 4 2 2" xfId="7942"/>
    <cellStyle name="Normal 65 4 2 2 2" xfId="16001"/>
    <cellStyle name="Normal 65 4 2 2 2 2" xfId="32848"/>
    <cellStyle name="Normal 65 4 2 2 3" xfId="25281"/>
    <cellStyle name="Normal 65 4 2 3" xfId="12218"/>
    <cellStyle name="Normal 65 4 2 3 2" xfId="29067"/>
    <cellStyle name="Normal 65 4 2 4" xfId="21500"/>
    <cellStyle name="Normal 65 4 3" xfId="6058"/>
    <cellStyle name="Normal 65 4 3 2" xfId="14117"/>
    <cellStyle name="Normal 65 4 3 2 2" xfId="30964"/>
    <cellStyle name="Normal 65 4 3 3" xfId="23397"/>
    <cellStyle name="Normal 65 4 4" xfId="10283"/>
    <cellStyle name="Normal 65 4 4 2" xfId="27183"/>
    <cellStyle name="Normal 65 4 5" xfId="18108"/>
    <cellStyle name="Normal 65 4 6" xfId="19615"/>
    <cellStyle name="Normal 65 5" xfId="3247"/>
    <cellStyle name="Normal 65 5 2" xfId="7030"/>
    <cellStyle name="Normal 65 5 2 2" xfId="15089"/>
    <cellStyle name="Normal 65 5 2 2 2" xfId="31936"/>
    <cellStyle name="Normal 65 5 2 3" xfId="24369"/>
    <cellStyle name="Normal 65 5 3" xfId="11306"/>
    <cellStyle name="Normal 65 5 3 2" xfId="28155"/>
    <cellStyle name="Normal 65 5 4" xfId="20588"/>
    <cellStyle name="Normal 65 6" xfId="5146"/>
    <cellStyle name="Normal 65 6 2" xfId="13205"/>
    <cellStyle name="Normal 65 6 2 2" xfId="30052"/>
    <cellStyle name="Normal 65 6 3" xfId="22485"/>
    <cellStyle name="Normal 65 7" xfId="9290"/>
    <cellStyle name="Normal 65 7 2" xfId="26271"/>
    <cellStyle name="Normal 65 8" xfId="18101"/>
    <cellStyle name="Normal 65 9" xfId="18703"/>
    <cellStyle name="Normal 66" xfId="1111"/>
    <cellStyle name="Normal 66 2" xfId="1372"/>
    <cellStyle name="Normal 66 2 2" xfId="1868"/>
    <cellStyle name="Normal 66 2 2 2" xfId="2867"/>
    <cellStyle name="Normal 66 2 2 2 2" xfId="4829"/>
    <cellStyle name="Normal 66 2 2 2 2 2" xfId="8612"/>
    <cellStyle name="Normal 66 2 2 2 2 2 2" xfId="16671"/>
    <cellStyle name="Normal 66 2 2 2 2 2 2 2" xfId="33518"/>
    <cellStyle name="Normal 66 2 2 2 2 2 3" xfId="25951"/>
    <cellStyle name="Normal 66 2 2 2 2 3" xfId="12888"/>
    <cellStyle name="Normal 66 2 2 2 2 3 2" xfId="29737"/>
    <cellStyle name="Normal 66 2 2 2 2 4" xfId="22170"/>
    <cellStyle name="Normal 66 2 2 2 3" xfId="6728"/>
    <cellStyle name="Normal 66 2 2 2 3 2" xfId="14787"/>
    <cellStyle name="Normal 66 2 2 2 3 2 2" xfId="31634"/>
    <cellStyle name="Normal 66 2 2 2 3 3" xfId="24067"/>
    <cellStyle name="Normal 66 2 2 2 4" xfId="10954"/>
    <cellStyle name="Normal 66 2 2 2 4 2" xfId="27853"/>
    <cellStyle name="Normal 66 2 2 2 5" xfId="18112"/>
    <cellStyle name="Normal 66 2 2 2 6" xfId="20285"/>
    <cellStyle name="Normal 66 2 2 3" xfId="3917"/>
    <cellStyle name="Normal 66 2 2 3 2" xfId="7700"/>
    <cellStyle name="Normal 66 2 2 3 2 2" xfId="15759"/>
    <cellStyle name="Normal 66 2 2 3 2 2 2" xfId="32606"/>
    <cellStyle name="Normal 66 2 2 3 2 3" xfId="25039"/>
    <cellStyle name="Normal 66 2 2 3 3" xfId="11976"/>
    <cellStyle name="Normal 66 2 2 3 3 2" xfId="28825"/>
    <cellStyle name="Normal 66 2 2 3 4" xfId="21258"/>
    <cellStyle name="Normal 66 2 2 4" xfId="5816"/>
    <cellStyle name="Normal 66 2 2 4 2" xfId="13875"/>
    <cellStyle name="Normal 66 2 2 4 2 2" xfId="30722"/>
    <cellStyle name="Normal 66 2 2 4 3" xfId="23155"/>
    <cellStyle name="Normal 66 2 2 5" xfId="10001"/>
    <cellStyle name="Normal 66 2 2 5 2" xfId="26941"/>
    <cellStyle name="Normal 66 2 2 6" xfId="18111"/>
    <cellStyle name="Normal 66 2 2 7" xfId="19373"/>
    <cellStyle name="Normal 66 2 3" xfId="2414"/>
    <cellStyle name="Normal 66 2 3 2" xfId="4378"/>
    <cellStyle name="Normal 66 2 3 2 2" xfId="8161"/>
    <cellStyle name="Normal 66 2 3 2 2 2" xfId="16220"/>
    <cellStyle name="Normal 66 2 3 2 2 2 2" xfId="33067"/>
    <cellStyle name="Normal 66 2 3 2 2 3" xfId="25500"/>
    <cellStyle name="Normal 66 2 3 2 3" xfId="12437"/>
    <cellStyle name="Normal 66 2 3 2 3 2" xfId="29286"/>
    <cellStyle name="Normal 66 2 3 2 4" xfId="21719"/>
    <cellStyle name="Normal 66 2 3 3" xfId="6277"/>
    <cellStyle name="Normal 66 2 3 3 2" xfId="14336"/>
    <cellStyle name="Normal 66 2 3 3 2 2" xfId="31183"/>
    <cellStyle name="Normal 66 2 3 3 3" xfId="23616"/>
    <cellStyle name="Normal 66 2 3 4" xfId="10502"/>
    <cellStyle name="Normal 66 2 3 4 2" xfId="27402"/>
    <cellStyle name="Normal 66 2 3 5" xfId="18113"/>
    <cellStyle name="Normal 66 2 3 6" xfId="19834"/>
    <cellStyle name="Normal 66 2 4" xfId="3466"/>
    <cellStyle name="Normal 66 2 4 2" xfId="7249"/>
    <cellStyle name="Normal 66 2 4 2 2" xfId="15308"/>
    <cellStyle name="Normal 66 2 4 2 2 2" xfId="32155"/>
    <cellStyle name="Normal 66 2 4 2 3" xfId="24588"/>
    <cellStyle name="Normal 66 2 4 3" xfId="11525"/>
    <cellStyle name="Normal 66 2 4 3 2" xfId="28374"/>
    <cellStyle name="Normal 66 2 4 4" xfId="20807"/>
    <cellStyle name="Normal 66 2 5" xfId="5365"/>
    <cellStyle name="Normal 66 2 5 2" xfId="13424"/>
    <cellStyle name="Normal 66 2 5 2 2" xfId="30271"/>
    <cellStyle name="Normal 66 2 5 3" xfId="22704"/>
    <cellStyle name="Normal 66 2 6" xfId="9526"/>
    <cellStyle name="Normal 66 2 6 2" xfId="26490"/>
    <cellStyle name="Normal 66 2 7" xfId="18110"/>
    <cellStyle name="Normal 66 2 8" xfId="18922"/>
    <cellStyle name="Normal 66 3" xfId="1650"/>
    <cellStyle name="Normal 66 3 2" xfId="2649"/>
    <cellStyle name="Normal 66 3 2 2" xfId="4611"/>
    <cellStyle name="Normal 66 3 2 2 2" xfId="8394"/>
    <cellStyle name="Normal 66 3 2 2 2 2" xfId="16453"/>
    <cellStyle name="Normal 66 3 2 2 2 2 2" xfId="33300"/>
    <cellStyle name="Normal 66 3 2 2 2 3" xfId="25733"/>
    <cellStyle name="Normal 66 3 2 2 3" xfId="12670"/>
    <cellStyle name="Normal 66 3 2 2 3 2" xfId="29519"/>
    <cellStyle name="Normal 66 3 2 2 4" xfId="21952"/>
    <cellStyle name="Normal 66 3 2 3" xfId="6510"/>
    <cellStyle name="Normal 66 3 2 3 2" xfId="14569"/>
    <cellStyle name="Normal 66 3 2 3 2 2" xfId="31416"/>
    <cellStyle name="Normal 66 3 2 3 3" xfId="23849"/>
    <cellStyle name="Normal 66 3 2 4" xfId="10736"/>
    <cellStyle name="Normal 66 3 2 4 2" xfId="27635"/>
    <cellStyle name="Normal 66 3 2 5" xfId="18115"/>
    <cellStyle name="Normal 66 3 2 6" xfId="20067"/>
    <cellStyle name="Normal 66 3 3" xfId="3699"/>
    <cellStyle name="Normal 66 3 3 2" xfId="7482"/>
    <cellStyle name="Normal 66 3 3 2 2" xfId="15541"/>
    <cellStyle name="Normal 66 3 3 2 2 2" xfId="32388"/>
    <cellStyle name="Normal 66 3 3 2 3" xfId="24821"/>
    <cellStyle name="Normal 66 3 3 3" xfId="11758"/>
    <cellStyle name="Normal 66 3 3 3 2" xfId="28607"/>
    <cellStyle name="Normal 66 3 3 4" xfId="21040"/>
    <cellStyle name="Normal 66 3 4" xfId="5598"/>
    <cellStyle name="Normal 66 3 4 2" xfId="13657"/>
    <cellStyle name="Normal 66 3 4 2 2" xfId="30504"/>
    <cellStyle name="Normal 66 3 4 3" xfId="22937"/>
    <cellStyle name="Normal 66 3 5" xfId="9783"/>
    <cellStyle name="Normal 66 3 5 2" xfId="26723"/>
    <cellStyle name="Normal 66 3 6" xfId="18114"/>
    <cellStyle name="Normal 66 3 7" xfId="19155"/>
    <cellStyle name="Normal 66 4" xfId="2196"/>
    <cellStyle name="Normal 66 4 2" xfId="4160"/>
    <cellStyle name="Normal 66 4 2 2" xfId="7943"/>
    <cellStyle name="Normal 66 4 2 2 2" xfId="16002"/>
    <cellStyle name="Normal 66 4 2 2 2 2" xfId="32849"/>
    <cellStyle name="Normal 66 4 2 2 3" xfId="25282"/>
    <cellStyle name="Normal 66 4 2 3" xfId="12219"/>
    <cellStyle name="Normal 66 4 2 3 2" xfId="29068"/>
    <cellStyle name="Normal 66 4 2 4" xfId="21501"/>
    <cellStyle name="Normal 66 4 3" xfId="6059"/>
    <cellStyle name="Normal 66 4 3 2" xfId="14118"/>
    <cellStyle name="Normal 66 4 3 2 2" xfId="30965"/>
    <cellStyle name="Normal 66 4 3 3" xfId="23398"/>
    <cellStyle name="Normal 66 4 4" xfId="10284"/>
    <cellStyle name="Normal 66 4 4 2" xfId="27184"/>
    <cellStyle name="Normal 66 4 5" xfId="18116"/>
    <cellStyle name="Normal 66 4 6" xfId="19616"/>
    <cellStyle name="Normal 66 5" xfId="3248"/>
    <cellStyle name="Normal 66 5 2" xfId="7031"/>
    <cellStyle name="Normal 66 5 2 2" xfId="15090"/>
    <cellStyle name="Normal 66 5 2 2 2" xfId="31937"/>
    <cellStyle name="Normal 66 5 2 3" xfId="24370"/>
    <cellStyle name="Normal 66 5 3" xfId="11307"/>
    <cellStyle name="Normal 66 5 3 2" xfId="28156"/>
    <cellStyle name="Normal 66 5 4" xfId="20589"/>
    <cellStyle name="Normal 66 6" xfId="5147"/>
    <cellStyle name="Normal 66 6 2" xfId="13206"/>
    <cellStyle name="Normal 66 6 2 2" xfId="30053"/>
    <cellStyle name="Normal 66 6 3" xfId="22486"/>
    <cellStyle name="Normal 66 7" xfId="9291"/>
    <cellStyle name="Normal 66 7 2" xfId="26272"/>
    <cellStyle name="Normal 66 8" xfId="18109"/>
    <cellStyle name="Normal 66 9" xfId="18704"/>
    <cellStyle name="Normal 67" xfId="1112"/>
    <cellStyle name="Normal 67 2" xfId="1373"/>
    <cellStyle name="Normal 67 2 2" xfId="1869"/>
    <cellStyle name="Normal 67 2 2 2" xfId="2868"/>
    <cellStyle name="Normal 67 2 2 2 2" xfId="4830"/>
    <cellStyle name="Normal 67 2 2 2 2 2" xfId="8613"/>
    <cellStyle name="Normal 67 2 2 2 2 2 2" xfId="16672"/>
    <cellStyle name="Normal 67 2 2 2 2 2 2 2" xfId="33519"/>
    <cellStyle name="Normal 67 2 2 2 2 2 3" xfId="25952"/>
    <cellStyle name="Normal 67 2 2 2 2 3" xfId="12889"/>
    <cellStyle name="Normal 67 2 2 2 2 3 2" xfId="29738"/>
    <cellStyle name="Normal 67 2 2 2 2 4" xfId="22171"/>
    <cellStyle name="Normal 67 2 2 2 3" xfId="6729"/>
    <cellStyle name="Normal 67 2 2 2 3 2" xfId="14788"/>
    <cellStyle name="Normal 67 2 2 2 3 2 2" xfId="31635"/>
    <cellStyle name="Normal 67 2 2 2 3 3" xfId="24068"/>
    <cellStyle name="Normal 67 2 2 2 4" xfId="10955"/>
    <cellStyle name="Normal 67 2 2 2 4 2" xfId="27854"/>
    <cellStyle name="Normal 67 2 2 2 5" xfId="18120"/>
    <cellStyle name="Normal 67 2 2 2 6" xfId="20286"/>
    <cellStyle name="Normal 67 2 2 3" xfId="3918"/>
    <cellStyle name="Normal 67 2 2 3 2" xfId="7701"/>
    <cellStyle name="Normal 67 2 2 3 2 2" xfId="15760"/>
    <cellStyle name="Normal 67 2 2 3 2 2 2" xfId="32607"/>
    <cellStyle name="Normal 67 2 2 3 2 3" xfId="25040"/>
    <cellStyle name="Normal 67 2 2 3 3" xfId="11977"/>
    <cellStyle name="Normal 67 2 2 3 3 2" xfId="28826"/>
    <cellStyle name="Normal 67 2 2 3 4" xfId="21259"/>
    <cellStyle name="Normal 67 2 2 4" xfId="5817"/>
    <cellStyle name="Normal 67 2 2 4 2" xfId="13876"/>
    <cellStyle name="Normal 67 2 2 4 2 2" xfId="30723"/>
    <cellStyle name="Normal 67 2 2 4 3" xfId="23156"/>
    <cellStyle name="Normal 67 2 2 5" xfId="10002"/>
    <cellStyle name="Normal 67 2 2 5 2" xfId="26942"/>
    <cellStyle name="Normal 67 2 2 6" xfId="18119"/>
    <cellStyle name="Normal 67 2 2 7" xfId="19374"/>
    <cellStyle name="Normal 67 2 3" xfId="2415"/>
    <cellStyle name="Normal 67 2 3 2" xfId="4379"/>
    <cellStyle name="Normal 67 2 3 2 2" xfId="8162"/>
    <cellStyle name="Normal 67 2 3 2 2 2" xfId="16221"/>
    <cellStyle name="Normal 67 2 3 2 2 2 2" xfId="33068"/>
    <cellStyle name="Normal 67 2 3 2 2 3" xfId="25501"/>
    <cellStyle name="Normal 67 2 3 2 3" xfId="12438"/>
    <cellStyle name="Normal 67 2 3 2 3 2" xfId="29287"/>
    <cellStyle name="Normal 67 2 3 2 4" xfId="21720"/>
    <cellStyle name="Normal 67 2 3 3" xfId="6278"/>
    <cellStyle name="Normal 67 2 3 3 2" xfId="14337"/>
    <cellStyle name="Normal 67 2 3 3 2 2" xfId="31184"/>
    <cellStyle name="Normal 67 2 3 3 3" xfId="23617"/>
    <cellStyle name="Normal 67 2 3 4" xfId="10503"/>
    <cellStyle name="Normal 67 2 3 4 2" xfId="27403"/>
    <cellStyle name="Normal 67 2 3 5" xfId="18121"/>
    <cellStyle name="Normal 67 2 3 6" xfId="19835"/>
    <cellStyle name="Normal 67 2 4" xfId="3467"/>
    <cellStyle name="Normal 67 2 4 2" xfId="7250"/>
    <cellStyle name="Normal 67 2 4 2 2" xfId="15309"/>
    <cellStyle name="Normal 67 2 4 2 2 2" xfId="32156"/>
    <cellStyle name="Normal 67 2 4 2 3" xfId="24589"/>
    <cellStyle name="Normal 67 2 4 3" xfId="11526"/>
    <cellStyle name="Normal 67 2 4 3 2" xfId="28375"/>
    <cellStyle name="Normal 67 2 4 4" xfId="20808"/>
    <cellStyle name="Normal 67 2 5" xfId="5366"/>
    <cellStyle name="Normal 67 2 5 2" xfId="13425"/>
    <cellStyle name="Normal 67 2 5 2 2" xfId="30272"/>
    <cellStyle name="Normal 67 2 5 3" xfId="22705"/>
    <cellStyle name="Normal 67 2 6" xfId="9527"/>
    <cellStyle name="Normal 67 2 6 2" xfId="26491"/>
    <cellStyle name="Normal 67 2 7" xfId="18118"/>
    <cellStyle name="Normal 67 2 8" xfId="18923"/>
    <cellStyle name="Normal 67 3" xfId="1651"/>
    <cellStyle name="Normal 67 3 2" xfId="2650"/>
    <cellStyle name="Normal 67 3 2 2" xfId="4612"/>
    <cellStyle name="Normal 67 3 2 2 2" xfId="8395"/>
    <cellStyle name="Normal 67 3 2 2 2 2" xfId="16454"/>
    <cellStyle name="Normal 67 3 2 2 2 2 2" xfId="33301"/>
    <cellStyle name="Normal 67 3 2 2 2 3" xfId="25734"/>
    <cellStyle name="Normal 67 3 2 2 3" xfId="12671"/>
    <cellStyle name="Normal 67 3 2 2 3 2" xfId="29520"/>
    <cellStyle name="Normal 67 3 2 2 4" xfId="21953"/>
    <cellStyle name="Normal 67 3 2 3" xfId="6511"/>
    <cellStyle name="Normal 67 3 2 3 2" xfId="14570"/>
    <cellStyle name="Normal 67 3 2 3 2 2" xfId="31417"/>
    <cellStyle name="Normal 67 3 2 3 3" xfId="23850"/>
    <cellStyle name="Normal 67 3 2 4" xfId="10737"/>
    <cellStyle name="Normal 67 3 2 4 2" xfId="27636"/>
    <cellStyle name="Normal 67 3 2 5" xfId="18123"/>
    <cellStyle name="Normal 67 3 2 6" xfId="20068"/>
    <cellStyle name="Normal 67 3 3" xfId="3700"/>
    <cellStyle name="Normal 67 3 3 2" xfId="7483"/>
    <cellStyle name="Normal 67 3 3 2 2" xfId="15542"/>
    <cellStyle name="Normal 67 3 3 2 2 2" xfId="32389"/>
    <cellStyle name="Normal 67 3 3 2 3" xfId="24822"/>
    <cellStyle name="Normal 67 3 3 3" xfId="11759"/>
    <cellStyle name="Normal 67 3 3 3 2" xfId="28608"/>
    <cellStyle name="Normal 67 3 3 4" xfId="21041"/>
    <cellStyle name="Normal 67 3 4" xfId="5599"/>
    <cellStyle name="Normal 67 3 4 2" xfId="13658"/>
    <cellStyle name="Normal 67 3 4 2 2" xfId="30505"/>
    <cellStyle name="Normal 67 3 4 3" xfId="22938"/>
    <cellStyle name="Normal 67 3 5" xfId="9784"/>
    <cellStyle name="Normal 67 3 5 2" xfId="26724"/>
    <cellStyle name="Normal 67 3 6" xfId="18122"/>
    <cellStyle name="Normal 67 3 7" xfId="19156"/>
    <cellStyle name="Normal 67 4" xfId="2197"/>
    <cellStyle name="Normal 67 4 2" xfId="4161"/>
    <cellStyle name="Normal 67 4 2 2" xfId="7944"/>
    <cellStyle name="Normal 67 4 2 2 2" xfId="16003"/>
    <cellStyle name="Normal 67 4 2 2 2 2" xfId="32850"/>
    <cellStyle name="Normal 67 4 2 2 3" xfId="25283"/>
    <cellStyle name="Normal 67 4 2 3" xfId="12220"/>
    <cellStyle name="Normal 67 4 2 3 2" xfId="29069"/>
    <cellStyle name="Normal 67 4 2 4" xfId="21502"/>
    <cellStyle name="Normal 67 4 3" xfId="6060"/>
    <cellStyle name="Normal 67 4 3 2" xfId="14119"/>
    <cellStyle name="Normal 67 4 3 2 2" xfId="30966"/>
    <cellStyle name="Normal 67 4 3 3" xfId="23399"/>
    <cellStyle name="Normal 67 4 4" xfId="10285"/>
    <cellStyle name="Normal 67 4 4 2" xfId="27185"/>
    <cellStyle name="Normal 67 4 5" xfId="18124"/>
    <cellStyle name="Normal 67 4 6" xfId="19617"/>
    <cellStyle name="Normal 67 5" xfId="3249"/>
    <cellStyle name="Normal 67 5 2" xfId="7032"/>
    <cellStyle name="Normal 67 5 2 2" xfId="15091"/>
    <cellStyle name="Normal 67 5 2 2 2" xfId="31938"/>
    <cellStyle name="Normal 67 5 2 3" xfId="24371"/>
    <cellStyle name="Normal 67 5 3" xfId="11308"/>
    <cellStyle name="Normal 67 5 3 2" xfId="28157"/>
    <cellStyle name="Normal 67 5 4" xfId="20590"/>
    <cellStyle name="Normal 67 6" xfId="5148"/>
    <cellStyle name="Normal 67 6 2" xfId="13207"/>
    <cellStyle name="Normal 67 6 2 2" xfId="30054"/>
    <cellStyle name="Normal 67 6 3" xfId="22487"/>
    <cellStyle name="Normal 67 7" xfId="9292"/>
    <cellStyle name="Normal 67 7 2" xfId="26273"/>
    <cellStyle name="Normal 67 8" xfId="18117"/>
    <cellStyle name="Normal 67 9" xfId="18705"/>
    <cellStyle name="Normal 68" xfId="1113"/>
    <cellStyle name="Normal 68 2" xfId="1374"/>
    <cellStyle name="Normal 68 2 2" xfId="1870"/>
    <cellStyle name="Normal 68 2 2 2" xfId="2869"/>
    <cellStyle name="Normal 68 2 2 2 2" xfId="4831"/>
    <cellStyle name="Normal 68 2 2 2 2 2" xfId="8614"/>
    <cellStyle name="Normal 68 2 2 2 2 2 2" xfId="16673"/>
    <cellStyle name="Normal 68 2 2 2 2 2 2 2" xfId="33520"/>
    <cellStyle name="Normal 68 2 2 2 2 2 3" xfId="25953"/>
    <cellStyle name="Normal 68 2 2 2 2 3" xfId="12890"/>
    <cellStyle name="Normal 68 2 2 2 2 3 2" xfId="29739"/>
    <cellStyle name="Normal 68 2 2 2 2 4" xfId="22172"/>
    <cellStyle name="Normal 68 2 2 2 3" xfId="6730"/>
    <cellStyle name="Normal 68 2 2 2 3 2" xfId="14789"/>
    <cellStyle name="Normal 68 2 2 2 3 2 2" xfId="31636"/>
    <cellStyle name="Normal 68 2 2 2 3 3" xfId="24069"/>
    <cellStyle name="Normal 68 2 2 2 4" xfId="10956"/>
    <cellStyle name="Normal 68 2 2 2 4 2" xfId="27855"/>
    <cellStyle name="Normal 68 2 2 2 5" xfId="18128"/>
    <cellStyle name="Normal 68 2 2 2 6" xfId="20287"/>
    <cellStyle name="Normal 68 2 2 3" xfId="3919"/>
    <cellStyle name="Normal 68 2 2 3 2" xfId="7702"/>
    <cellStyle name="Normal 68 2 2 3 2 2" xfId="15761"/>
    <cellStyle name="Normal 68 2 2 3 2 2 2" xfId="32608"/>
    <cellStyle name="Normal 68 2 2 3 2 3" xfId="25041"/>
    <cellStyle name="Normal 68 2 2 3 3" xfId="11978"/>
    <cellStyle name="Normal 68 2 2 3 3 2" xfId="28827"/>
    <cellStyle name="Normal 68 2 2 3 4" xfId="21260"/>
    <cellStyle name="Normal 68 2 2 4" xfId="5818"/>
    <cellStyle name="Normal 68 2 2 4 2" xfId="13877"/>
    <cellStyle name="Normal 68 2 2 4 2 2" xfId="30724"/>
    <cellStyle name="Normal 68 2 2 4 3" xfId="23157"/>
    <cellStyle name="Normal 68 2 2 5" xfId="10003"/>
    <cellStyle name="Normal 68 2 2 5 2" xfId="26943"/>
    <cellStyle name="Normal 68 2 2 6" xfId="18127"/>
    <cellStyle name="Normal 68 2 2 7" xfId="19375"/>
    <cellStyle name="Normal 68 2 3" xfId="2416"/>
    <cellStyle name="Normal 68 2 3 2" xfId="4380"/>
    <cellStyle name="Normal 68 2 3 2 2" xfId="8163"/>
    <cellStyle name="Normal 68 2 3 2 2 2" xfId="16222"/>
    <cellStyle name="Normal 68 2 3 2 2 2 2" xfId="33069"/>
    <cellStyle name="Normal 68 2 3 2 2 3" xfId="25502"/>
    <cellStyle name="Normal 68 2 3 2 3" xfId="12439"/>
    <cellStyle name="Normal 68 2 3 2 3 2" xfId="29288"/>
    <cellStyle name="Normal 68 2 3 2 4" xfId="21721"/>
    <cellStyle name="Normal 68 2 3 3" xfId="6279"/>
    <cellStyle name="Normal 68 2 3 3 2" xfId="14338"/>
    <cellStyle name="Normal 68 2 3 3 2 2" xfId="31185"/>
    <cellStyle name="Normal 68 2 3 3 3" xfId="23618"/>
    <cellStyle name="Normal 68 2 3 4" xfId="10504"/>
    <cellStyle name="Normal 68 2 3 4 2" xfId="27404"/>
    <cellStyle name="Normal 68 2 3 5" xfId="18129"/>
    <cellStyle name="Normal 68 2 3 6" xfId="19836"/>
    <cellStyle name="Normal 68 2 4" xfId="3468"/>
    <cellStyle name="Normal 68 2 4 2" xfId="7251"/>
    <cellStyle name="Normal 68 2 4 2 2" xfId="15310"/>
    <cellStyle name="Normal 68 2 4 2 2 2" xfId="32157"/>
    <cellStyle name="Normal 68 2 4 2 3" xfId="24590"/>
    <cellStyle name="Normal 68 2 4 3" xfId="11527"/>
    <cellStyle name="Normal 68 2 4 3 2" xfId="28376"/>
    <cellStyle name="Normal 68 2 4 4" xfId="20809"/>
    <cellStyle name="Normal 68 2 5" xfId="5367"/>
    <cellStyle name="Normal 68 2 5 2" xfId="13426"/>
    <cellStyle name="Normal 68 2 5 2 2" xfId="30273"/>
    <cellStyle name="Normal 68 2 5 3" xfId="22706"/>
    <cellStyle name="Normal 68 2 6" xfId="9528"/>
    <cellStyle name="Normal 68 2 6 2" xfId="26492"/>
    <cellStyle name="Normal 68 2 7" xfId="18126"/>
    <cellStyle name="Normal 68 2 8" xfId="18924"/>
    <cellStyle name="Normal 68 3" xfId="1652"/>
    <cellStyle name="Normal 68 3 2" xfId="2651"/>
    <cellStyle name="Normal 68 3 2 2" xfId="4613"/>
    <cellStyle name="Normal 68 3 2 2 2" xfId="8396"/>
    <cellStyle name="Normal 68 3 2 2 2 2" xfId="16455"/>
    <cellStyle name="Normal 68 3 2 2 2 2 2" xfId="33302"/>
    <cellStyle name="Normal 68 3 2 2 2 3" xfId="25735"/>
    <cellStyle name="Normal 68 3 2 2 3" xfId="12672"/>
    <cellStyle name="Normal 68 3 2 2 3 2" xfId="29521"/>
    <cellStyle name="Normal 68 3 2 2 4" xfId="21954"/>
    <cellStyle name="Normal 68 3 2 3" xfId="6512"/>
    <cellStyle name="Normal 68 3 2 3 2" xfId="14571"/>
    <cellStyle name="Normal 68 3 2 3 2 2" xfId="31418"/>
    <cellStyle name="Normal 68 3 2 3 3" xfId="23851"/>
    <cellStyle name="Normal 68 3 2 4" xfId="10738"/>
    <cellStyle name="Normal 68 3 2 4 2" xfId="27637"/>
    <cellStyle name="Normal 68 3 2 5" xfId="18131"/>
    <cellStyle name="Normal 68 3 2 6" xfId="20069"/>
    <cellStyle name="Normal 68 3 3" xfId="3701"/>
    <cellStyle name="Normal 68 3 3 2" xfId="7484"/>
    <cellStyle name="Normal 68 3 3 2 2" xfId="15543"/>
    <cellStyle name="Normal 68 3 3 2 2 2" xfId="32390"/>
    <cellStyle name="Normal 68 3 3 2 3" xfId="24823"/>
    <cellStyle name="Normal 68 3 3 3" xfId="11760"/>
    <cellStyle name="Normal 68 3 3 3 2" xfId="28609"/>
    <cellStyle name="Normal 68 3 3 4" xfId="21042"/>
    <cellStyle name="Normal 68 3 4" xfId="5600"/>
    <cellStyle name="Normal 68 3 4 2" xfId="13659"/>
    <cellStyle name="Normal 68 3 4 2 2" xfId="30506"/>
    <cellStyle name="Normal 68 3 4 3" xfId="22939"/>
    <cellStyle name="Normal 68 3 5" xfId="9785"/>
    <cellStyle name="Normal 68 3 5 2" xfId="26725"/>
    <cellStyle name="Normal 68 3 6" xfId="18130"/>
    <cellStyle name="Normal 68 3 7" xfId="19157"/>
    <cellStyle name="Normal 68 4" xfId="2198"/>
    <cellStyle name="Normal 68 4 2" xfId="4162"/>
    <cellStyle name="Normal 68 4 2 2" xfId="7945"/>
    <cellStyle name="Normal 68 4 2 2 2" xfId="16004"/>
    <cellStyle name="Normal 68 4 2 2 2 2" xfId="32851"/>
    <cellStyle name="Normal 68 4 2 2 3" xfId="25284"/>
    <cellStyle name="Normal 68 4 2 3" xfId="12221"/>
    <cellStyle name="Normal 68 4 2 3 2" xfId="29070"/>
    <cellStyle name="Normal 68 4 2 4" xfId="21503"/>
    <cellStyle name="Normal 68 4 3" xfId="6061"/>
    <cellStyle name="Normal 68 4 3 2" xfId="14120"/>
    <cellStyle name="Normal 68 4 3 2 2" xfId="30967"/>
    <cellStyle name="Normal 68 4 3 3" xfId="23400"/>
    <cellStyle name="Normal 68 4 4" xfId="10286"/>
    <cellStyle name="Normal 68 4 4 2" xfId="27186"/>
    <cellStyle name="Normal 68 4 5" xfId="18132"/>
    <cellStyle name="Normal 68 4 6" xfId="19618"/>
    <cellStyle name="Normal 68 5" xfId="3250"/>
    <cellStyle name="Normal 68 5 2" xfId="7033"/>
    <cellStyle name="Normal 68 5 2 2" xfId="15092"/>
    <cellStyle name="Normal 68 5 2 2 2" xfId="31939"/>
    <cellStyle name="Normal 68 5 2 3" xfId="24372"/>
    <cellStyle name="Normal 68 5 3" xfId="11309"/>
    <cellStyle name="Normal 68 5 3 2" xfId="28158"/>
    <cellStyle name="Normal 68 5 4" xfId="20591"/>
    <cellStyle name="Normal 68 6" xfId="5149"/>
    <cellStyle name="Normal 68 6 2" xfId="13208"/>
    <cellStyle name="Normal 68 6 2 2" xfId="30055"/>
    <cellStyle name="Normal 68 6 3" xfId="22488"/>
    <cellStyle name="Normal 68 7" xfId="9293"/>
    <cellStyle name="Normal 68 7 2" xfId="26274"/>
    <cellStyle name="Normal 68 8" xfId="18125"/>
    <cellStyle name="Normal 68 9" xfId="18706"/>
    <cellStyle name="Normal 69" xfId="1114"/>
    <cellStyle name="Normal 69 2" xfId="1375"/>
    <cellStyle name="Normal 69 2 2" xfId="1871"/>
    <cellStyle name="Normal 69 2 2 2" xfId="2870"/>
    <cellStyle name="Normal 69 2 2 2 2" xfId="4832"/>
    <cellStyle name="Normal 69 2 2 2 2 2" xfId="8615"/>
    <cellStyle name="Normal 69 2 2 2 2 2 2" xfId="16674"/>
    <cellStyle name="Normal 69 2 2 2 2 2 2 2" xfId="33521"/>
    <cellStyle name="Normal 69 2 2 2 2 2 3" xfId="25954"/>
    <cellStyle name="Normal 69 2 2 2 2 3" xfId="12891"/>
    <cellStyle name="Normal 69 2 2 2 2 3 2" xfId="29740"/>
    <cellStyle name="Normal 69 2 2 2 2 4" xfId="22173"/>
    <cellStyle name="Normal 69 2 2 2 3" xfId="6731"/>
    <cellStyle name="Normal 69 2 2 2 3 2" xfId="14790"/>
    <cellStyle name="Normal 69 2 2 2 3 2 2" xfId="31637"/>
    <cellStyle name="Normal 69 2 2 2 3 3" xfId="24070"/>
    <cellStyle name="Normal 69 2 2 2 4" xfId="10957"/>
    <cellStyle name="Normal 69 2 2 2 4 2" xfId="27856"/>
    <cellStyle name="Normal 69 2 2 2 5" xfId="18136"/>
    <cellStyle name="Normal 69 2 2 2 6" xfId="20288"/>
    <cellStyle name="Normal 69 2 2 3" xfId="3920"/>
    <cellStyle name="Normal 69 2 2 3 2" xfId="7703"/>
    <cellStyle name="Normal 69 2 2 3 2 2" xfId="15762"/>
    <cellStyle name="Normal 69 2 2 3 2 2 2" xfId="32609"/>
    <cellStyle name="Normal 69 2 2 3 2 3" xfId="25042"/>
    <cellStyle name="Normal 69 2 2 3 3" xfId="11979"/>
    <cellStyle name="Normal 69 2 2 3 3 2" xfId="28828"/>
    <cellStyle name="Normal 69 2 2 3 4" xfId="21261"/>
    <cellStyle name="Normal 69 2 2 4" xfId="5819"/>
    <cellStyle name="Normal 69 2 2 4 2" xfId="13878"/>
    <cellStyle name="Normal 69 2 2 4 2 2" xfId="30725"/>
    <cellStyle name="Normal 69 2 2 4 3" xfId="23158"/>
    <cellStyle name="Normal 69 2 2 5" xfId="10004"/>
    <cellStyle name="Normal 69 2 2 5 2" xfId="26944"/>
    <cellStyle name="Normal 69 2 2 6" xfId="18135"/>
    <cellStyle name="Normal 69 2 2 7" xfId="19376"/>
    <cellStyle name="Normal 69 2 3" xfId="2417"/>
    <cellStyle name="Normal 69 2 3 2" xfId="4381"/>
    <cellStyle name="Normal 69 2 3 2 2" xfId="8164"/>
    <cellStyle name="Normal 69 2 3 2 2 2" xfId="16223"/>
    <cellStyle name="Normal 69 2 3 2 2 2 2" xfId="33070"/>
    <cellStyle name="Normal 69 2 3 2 2 3" xfId="25503"/>
    <cellStyle name="Normal 69 2 3 2 3" xfId="12440"/>
    <cellStyle name="Normal 69 2 3 2 3 2" xfId="29289"/>
    <cellStyle name="Normal 69 2 3 2 4" xfId="21722"/>
    <cellStyle name="Normal 69 2 3 3" xfId="6280"/>
    <cellStyle name="Normal 69 2 3 3 2" xfId="14339"/>
    <cellStyle name="Normal 69 2 3 3 2 2" xfId="31186"/>
    <cellStyle name="Normal 69 2 3 3 3" xfId="23619"/>
    <cellStyle name="Normal 69 2 3 4" xfId="10505"/>
    <cellStyle name="Normal 69 2 3 4 2" xfId="27405"/>
    <cellStyle name="Normal 69 2 3 5" xfId="18137"/>
    <cellStyle name="Normal 69 2 3 6" xfId="19837"/>
    <cellStyle name="Normal 69 2 4" xfId="3469"/>
    <cellStyle name="Normal 69 2 4 2" xfId="7252"/>
    <cellStyle name="Normal 69 2 4 2 2" xfId="15311"/>
    <cellStyle name="Normal 69 2 4 2 2 2" xfId="32158"/>
    <cellStyle name="Normal 69 2 4 2 3" xfId="24591"/>
    <cellStyle name="Normal 69 2 4 3" xfId="11528"/>
    <cellStyle name="Normal 69 2 4 3 2" xfId="28377"/>
    <cellStyle name="Normal 69 2 4 4" xfId="20810"/>
    <cellStyle name="Normal 69 2 5" xfId="5368"/>
    <cellStyle name="Normal 69 2 5 2" xfId="13427"/>
    <cellStyle name="Normal 69 2 5 2 2" xfId="30274"/>
    <cellStyle name="Normal 69 2 5 3" xfId="22707"/>
    <cellStyle name="Normal 69 2 6" xfId="9529"/>
    <cellStyle name="Normal 69 2 6 2" xfId="26493"/>
    <cellStyle name="Normal 69 2 7" xfId="18134"/>
    <cellStyle name="Normal 69 2 8" xfId="18925"/>
    <cellStyle name="Normal 69 3" xfId="1653"/>
    <cellStyle name="Normal 69 3 2" xfId="2652"/>
    <cellStyle name="Normal 69 3 2 2" xfId="4614"/>
    <cellStyle name="Normal 69 3 2 2 2" xfId="8397"/>
    <cellStyle name="Normal 69 3 2 2 2 2" xfId="16456"/>
    <cellStyle name="Normal 69 3 2 2 2 2 2" xfId="33303"/>
    <cellStyle name="Normal 69 3 2 2 2 3" xfId="25736"/>
    <cellStyle name="Normal 69 3 2 2 3" xfId="12673"/>
    <cellStyle name="Normal 69 3 2 2 3 2" xfId="29522"/>
    <cellStyle name="Normal 69 3 2 2 4" xfId="21955"/>
    <cellStyle name="Normal 69 3 2 3" xfId="6513"/>
    <cellStyle name="Normal 69 3 2 3 2" xfId="14572"/>
    <cellStyle name="Normal 69 3 2 3 2 2" xfId="31419"/>
    <cellStyle name="Normal 69 3 2 3 3" xfId="23852"/>
    <cellStyle name="Normal 69 3 2 4" xfId="10739"/>
    <cellStyle name="Normal 69 3 2 4 2" xfId="27638"/>
    <cellStyle name="Normal 69 3 2 5" xfId="18139"/>
    <cellStyle name="Normal 69 3 2 6" xfId="20070"/>
    <cellStyle name="Normal 69 3 3" xfId="3702"/>
    <cellStyle name="Normal 69 3 3 2" xfId="7485"/>
    <cellStyle name="Normal 69 3 3 2 2" xfId="15544"/>
    <cellStyle name="Normal 69 3 3 2 2 2" xfId="32391"/>
    <cellStyle name="Normal 69 3 3 2 3" xfId="24824"/>
    <cellStyle name="Normal 69 3 3 3" xfId="11761"/>
    <cellStyle name="Normal 69 3 3 3 2" xfId="28610"/>
    <cellStyle name="Normal 69 3 3 4" xfId="21043"/>
    <cellStyle name="Normal 69 3 4" xfId="5601"/>
    <cellStyle name="Normal 69 3 4 2" xfId="13660"/>
    <cellStyle name="Normal 69 3 4 2 2" xfId="30507"/>
    <cellStyle name="Normal 69 3 4 3" xfId="22940"/>
    <cellStyle name="Normal 69 3 5" xfId="9786"/>
    <cellStyle name="Normal 69 3 5 2" xfId="26726"/>
    <cellStyle name="Normal 69 3 6" xfId="18138"/>
    <cellStyle name="Normal 69 3 7" xfId="19158"/>
    <cellStyle name="Normal 69 4" xfId="2199"/>
    <cellStyle name="Normal 69 4 2" xfId="4163"/>
    <cellStyle name="Normal 69 4 2 2" xfId="7946"/>
    <cellStyle name="Normal 69 4 2 2 2" xfId="16005"/>
    <cellStyle name="Normal 69 4 2 2 2 2" xfId="32852"/>
    <cellStyle name="Normal 69 4 2 2 3" xfId="25285"/>
    <cellStyle name="Normal 69 4 2 3" xfId="12222"/>
    <cellStyle name="Normal 69 4 2 3 2" xfId="29071"/>
    <cellStyle name="Normal 69 4 2 4" xfId="21504"/>
    <cellStyle name="Normal 69 4 3" xfId="6062"/>
    <cellStyle name="Normal 69 4 3 2" xfId="14121"/>
    <cellStyle name="Normal 69 4 3 2 2" xfId="30968"/>
    <cellStyle name="Normal 69 4 3 3" xfId="23401"/>
    <cellStyle name="Normal 69 4 4" xfId="10287"/>
    <cellStyle name="Normal 69 4 4 2" xfId="27187"/>
    <cellStyle name="Normal 69 4 5" xfId="18140"/>
    <cellStyle name="Normal 69 4 6" xfId="19619"/>
    <cellStyle name="Normal 69 5" xfId="3251"/>
    <cellStyle name="Normal 69 5 2" xfId="7034"/>
    <cellStyle name="Normal 69 5 2 2" xfId="15093"/>
    <cellStyle name="Normal 69 5 2 2 2" xfId="31940"/>
    <cellStyle name="Normal 69 5 2 3" xfId="24373"/>
    <cellStyle name="Normal 69 5 3" xfId="11310"/>
    <cellStyle name="Normal 69 5 3 2" xfId="28159"/>
    <cellStyle name="Normal 69 5 4" xfId="20592"/>
    <cellStyle name="Normal 69 6" xfId="5150"/>
    <cellStyle name="Normal 69 6 2" xfId="13209"/>
    <cellStyle name="Normal 69 6 2 2" xfId="30056"/>
    <cellStyle name="Normal 69 6 3" xfId="22489"/>
    <cellStyle name="Normal 69 7" xfId="9294"/>
    <cellStyle name="Normal 69 7 2" xfId="26275"/>
    <cellStyle name="Normal 69 8" xfId="18133"/>
    <cellStyle name="Normal 69 9" xfId="18707"/>
    <cellStyle name="Normal 7" xfId="452"/>
    <cellStyle name="Normal 7 2" xfId="453"/>
    <cellStyle name="Normal 7 2 2" xfId="2982"/>
    <cellStyle name="Normal 7 2 2 2" xfId="6839"/>
    <cellStyle name="Normal 7 2 2 2 2" xfId="14898"/>
    <cellStyle name="Normal 7 2 2 2 2 2" xfId="31745"/>
    <cellStyle name="Normal 7 2 2 2 3" xfId="24178"/>
    <cellStyle name="Normal 7 2 2 3" xfId="11067"/>
    <cellStyle name="Normal 7 2 2 3 2" xfId="27964"/>
    <cellStyle name="Normal 7 2 2 4" xfId="20396"/>
    <cellStyle name="Normal 7 2 3" xfId="18141"/>
    <cellStyle name="Normal 7 3" xfId="454"/>
    <cellStyle name="Normal 7 3 2" xfId="18142"/>
    <cellStyle name="Normal 7 4" xfId="852"/>
    <cellStyle name="Normal 7 5" xfId="2972"/>
    <cellStyle name="Normal 7 5 2" xfId="6830"/>
    <cellStyle name="Normal 7 5 2 2" xfId="14889"/>
    <cellStyle name="Normal 7 5 2 2 2" xfId="31736"/>
    <cellStyle name="Normal 7 5 2 3" xfId="24169"/>
    <cellStyle name="Normal 7 5 3" xfId="11058"/>
    <cellStyle name="Normal 7 5 3 2" xfId="27955"/>
    <cellStyle name="Normal 7 5 4" xfId="20387"/>
    <cellStyle name="Normal 7 6" xfId="33831"/>
    <cellStyle name="Normal 7_Energía" xfId="18143"/>
    <cellStyle name="Normal 70" xfId="1115"/>
    <cellStyle name="Normal 70 2" xfId="1376"/>
    <cellStyle name="Normal 70 2 2" xfId="1872"/>
    <cellStyle name="Normal 70 2 2 2" xfId="2871"/>
    <cellStyle name="Normal 70 2 2 2 2" xfId="4833"/>
    <cellStyle name="Normal 70 2 2 2 2 2" xfId="8616"/>
    <cellStyle name="Normal 70 2 2 2 2 2 2" xfId="16675"/>
    <cellStyle name="Normal 70 2 2 2 2 2 2 2" xfId="33522"/>
    <cellStyle name="Normal 70 2 2 2 2 2 3" xfId="25955"/>
    <cellStyle name="Normal 70 2 2 2 2 3" xfId="12892"/>
    <cellStyle name="Normal 70 2 2 2 2 3 2" xfId="29741"/>
    <cellStyle name="Normal 70 2 2 2 2 4" xfId="22174"/>
    <cellStyle name="Normal 70 2 2 2 3" xfId="6732"/>
    <cellStyle name="Normal 70 2 2 2 3 2" xfId="14791"/>
    <cellStyle name="Normal 70 2 2 2 3 2 2" xfId="31638"/>
    <cellStyle name="Normal 70 2 2 2 3 3" xfId="24071"/>
    <cellStyle name="Normal 70 2 2 2 4" xfId="10958"/>
    <cellStyle name="Normal 70 2 2 2 4 2" xfId="27857"/>
    <cellStyle name="Normal 70 2 2 2 5" xfId="18147"/>
    <cellStyle name="Normal 70 2 2 2 6" xfId="20289"/>
    <cellStyle name="Normal 70 2 2 3" xfId="3921"/>
    <cellStyle name="Normal 70 2 2 3 2" xfId="7704"/>
    <cellStyle name="Normal 70 2 2 3 2 2" xfId="15763"/>
    <cellStyle name="Normal 70 2 2 3 2 2 2" xfId="32610"/>
    <cellStyle name="Normal 70 2 2 3 2 3" xfId="25043"/>
    <cellStyle name="Normal 70 2 2 3 3" xfId="11980"/>
    <cellStyle name="Normal 70 2 2 3 3 2" xfId="28829"/>
    <cellStyle name="Normal 70 2 2 3 4" xfId="21262"/>
    <cellStyle name="Normal 70 2 2 4" xfId="5820"/>
    <cellStyle name="Normal 70 2 2 4 2" xfId="13879"/>
    <cellStyle name="Normal 70 2 2 4 2 2" xfId="30726"/>
    <cellStyle name="Normal 70 2 2 4 3" xfId="23159"/>
    <cellStyle name="Normal 70 2 2 5" xfId="10005"/>
    <cellStyle name="Normal 70 2 2 5 2" xfId="26945"/>
    <cellStyle name="Normal 70 2 2 6" xfId="18146"/>
    <cellStyle name="Normal 70 2 2 7" xfId="19377"/>
    <cellStyle name="Normal 70 2 3" xfId="2418"/>
    <cellStyle name="Normal 70 2 3 2" xfId="4382"/>
    <cellStyle name="Normal 70 2 3 2 2" xfId="8165"/>
    <cellStyle name="Normal 70 2 3 2 2 2" xfId="16224"/>
    <cellStyle name="Normal 70 2 3 2 2 2 2" xfId="33071"/>
    <cellStyle name="Normal 70 2 3 2 2 3" xfId="25504"/>
    <cellStyle name="Normal 70 2 3 2 3" xfId="12441"/>
    <cellStyle name="Normal 70 2 3 2 3 2" xfId="29290"/>
    <cellStyle name="Normal 70 2 3 2 4" xfId="21723"/>
    <cellStyle name="Normal 70 2 3 3" xfId="6281"/>
    <cellStyle name="Normal 70 2 3 3 2" xfId="14340"/>
    <cellStyle name="Normal 70 2 3 3 2 2" xfId="31187"/>
    <cellStyle name="Normal 70 2 3 3 3" xfId="23620"/>
    <cellStyle name="Normal 70 2 3 4" xfId="10506"/>
    <cellStyle name="Normal 70 2 3 4 2" xfId="27406"/>
    <cellStyle name="Normal 70 2 3 5" xfId="18148"/>
    <cellStyle name="Normal 70 2 3 6" xfId="19838"/>
    <cellStyle name="Normal 70 2 4" xfId="3470"/>
    <cellStyle name="Normal 70 2 4 2" xfId="7253"/>
    <cellStyle name="Normal 70 2 4 2 2" xfId="15312"/>
    <cellStyle name="Normal 70 2 4 2 2 2" xfId="32159"/>
    <cellStyle name="Normal 70 2 4 2 3" xfId="24592"/>
    <cellStyle name="Normal 70 2 4 3" xfId="11529"/>
    <cellStyle name="Normal 70 2 4 3 2" xfId="28378"/>
    <cellStyle name="Normal 70 2 4 4" xfId="20811"/>
    <cellStyle name="Normal 70 2 5" xfId="5369"/>
    <cellStyle name="Normal 70 2 5 2" xfId="13428"/>
    <cellStyle name="Normal 70 2 5 2 2" xfId="30275"/>
    <cellStyle name="Normal 70 2 5 3" xfId="22708"/>
    <cellStyle name="Normal 70 2 6" xfId="9530"/>
    <cellStyle name="Normal 70 2 6 2" xfId="26494"/>
    <cellStyle name="Normal 70 2 7" xfId="18145"/>
    <cellStyle name="Normal 70 2 8" xfId="18926"/>
    <cellStyle name="Normal 70 3" xfId="1654"/>
    <cellStyle name="Normal 70 3 2" xfId="2653"/>
    <cellStyle name="Normal 70 3 2 2" xfId="4615"/>
    <cellStyle name="Normal 70 3 2 2 2" xfId="8398"/>
    <cellStyle name="Normal 70 3 2 2 2 2" xfId="16457"/>
    <cellStyle name="Normal 70 3 2 2 2 2 2" xfId="33304"/>
    <cellStyle name="Normal 70 3 2 2 2 3" xfId="25737"/>
    <cellStyle name="Normal 70 3 2 2 3" xfId="12674"/>
    <cellStyle name="Normal 70 3 2 2 3 2" xfId="29523"/>
    <cellStyle name="Normal 70 3 2 2 4" xfId="21956"/>
    <cellStyle name="Normal 70 3 2 3" xfId="6514"/>
    <cellStyle name="Normal 70 3 2 3 2" xfId="14573"/>
    <cellStyle name="Normal 70 3 2 3 2 2" xfId="31420"/>
    <cellStyle name="Normal 70 3 2 3 3" xfId="23853"/>
    <cellStyle name="Normal 70 3 2 4" xfId="10740"/>
    <cellStyle name="Normal 70 3 2 4 2" xfId="27639"/>
    <cellStyle name="Normal 70 3 2 5" xfId="18150"/>
    <cellStyle name="Normal 70 3 2 6" xfId="20071"/>
    <cellStyle name="Normal 70 3 3" xfId="3703"/>
    <cellStyle name="Normal 70 3 3 2" xfId="7486"/>
    <cellStyle name="Normal 70 3 3 2 2" xfId="15545"/>
    <cellStyle name="Normal 70 3 3 2 2 2" xfId="32392"/>
    <cellStyle name="Normal 70 3 3 2 3" xfId="24825"/>
    <cellStyle name="Normal 70 3 3 3" xfId="11762"/>
    <cellStyle name="Normal 70 3 3 3 2" xfId="28611"/>
    <cellStyle name="Normal 70 3 3 4" xfId="21044"/>
    <cellStyle name="Normal 70 3 4" xfId="5602"/>
    <cellStyle name="Normal 70 3 4 2" xfId="13661"/>
    <cellStyle name="Normal 70 3 4 2 2" xfId="30508"/>
    <cellStyle name="Normal 70 3 4 3" xfId="22941"/>
    <cellStyle name="Normal 70 3 5" xfId="9787"/>
    <cellStyle name="Normal 70 3 5 2" xfId="26727"/>
    <cellStyle name="Normal 70 3 6" xfId="18149"/>
    <cellStyle name="Normal 70 3 7" xfId="19159"/>
    <cellStyle name="Normal 70 4" xfId="2200"/>
    <cellStyle name="Normal 70 4 2" xfId="4164"/>
    <cellStyle name="Normal 70 4 2 2" xfId="7947"/>
    <cellStyle name="Normal 70 4 2 2 2" xfId="16006"/>
    <cellStyle name="Normal 70 4 2 2 2 2" xfId="32853"/>
    <cellStyle name="Normal 70 4 2 2 3" xfId="25286"/>
    <cellStyle name="Normal 70 4 2 3" xfId="12223"/>
    <cellStyle name="Normal 70 4 2 3 2" xfId="29072"/>
    <cellStyle name="Normal 70 4 2 4" xfId="21505"/>
    <cellStyle name="Normal 70 4 3" xfId="6063"/>
    <cellStyle name="Normal 70 4 3 2" xfId="14122"/>
    <cellStyle name="Normal 70 4 3 2 2" xfId="30969"/>
    <cellStyle name="Normal 70 4 3 3" xfId="23402"/>
    <cellStyle name="Normal 70 4 4" xfId="10288"/>
    <cellStyle name="Normal 70 4 4 2" xfId="27188"/>
    <cellStyle name="Normal 70 4 5" xfId="18151"/>
    <cellStyle name="Normal 70 4 6" xfId="19620"/>
    <cellStyle name="Normal 70 5" xfId="3252"/>
    <cellStyle name="Normal 70 5 2" xfId="7035"/>
    <cellStyle name="Normal 70 5 2 2" xfId="15094"/>
    <cellStyle name="Normal 70 5 2 2 2" xfId="31941"/>
    <cellStyle name="Normal 70 5 2 3" xfId="24374"/>
    <cellStyle name="Normal 70 5 3" xfId="11311"/>
    <cellStyle name="Normal 70 5 3 2" xfId="28160"/>
    <cellStyle name="Normal 70 5 4" xfId="20593"/>
    <cellStyle name="Normal 70 6" xfId="5151"/>
    <cellStyle name="Normal 70 6 2" xfId="13210"/>
    <cellStyle name="Normal 70 6 2 2" xfId="30057"/>
    <cellStyle name="Normal 70 6 3" xfId="22490"/>
    <cellStyle name="Normal 70 7" xfId="9295"/>
    <cellStyle name="Normal 70 7 2" xfId="26276"/>
    <cellStyle name="Normal 70 8" xfId="18144"/>
    <cellStyle name="Normal 70 9" xfId="18708"/>
    <cellStyle name="Normal 71" xfId="1116"/>
    <cellStyle name="Normal 71 2" xfId="1377"/>
    <cellStyle name="Normal 71 2 2" xfId="1873"/>
    <cellStyle name="Normal 71 2 2 2" xfId="2872"/>
    <cellStyle name="Normal 71 2 2 2 2" xfId="4834"/>
    <cellStyle name="Normal 71 2 2 2 2 2" xfId="8617"/>
    <cellStyle name="Normal 71 2 2 2 2 2 2" xfId="16676"/>
    <cellStyle name="Normal 71 2 2 2 2 2 2 2" xfId="33523"/>
    <cellStyle name="Normal 71 2 2 2 2 2 3" xfId="25956"/>
    <cellStyle name="Normal 71 2 2 2 2 3" xfId="12893"/>
    <cellStyle name="Normal 71 2 2 2 2 3 2" xfId="29742"/>
    <cellStyle name="Normal 71 2 2 2 2 4" xfId="22175"/>
    <cellStyle name="Normal 71 2 2 2 3" xfId="6733"/>
    <cellStyle name="Normal 71 2 2 2 3 2" xfId="14792"/>
    <cellStyle name="Normal 71 2 2 2 3 2 2" xfId="31639"/>
    <cellStyle name="Normal 71 2 2 2 3 3" xfId="24072"/>
    <cellStyle name="Normal 71 2 2 2 4" xfId="10959"/>
    <cellStyle name="Normal 71 2 2 2 4 2" xfId="27858"/>
    <cellStyle name="Normal 71 2 2 2 5" xfId="18155"/>
    <cellStyle name="Normal 71 2 2 2 6" xfId="20290"/>
    <cellStyle name="Normal 71 2 2 3" xfId="3922"/>
    <cellStyle name="Normal 71 2 2 3 2" xfId="7705"/>
    <cellStyle name="Normal 71 2 2 3 2 2" xfId="15764"/>
    <cellStyle name="Normal 71 2 2 3 2 2 2" xfId="32611"/>
    <cellStyle name="Normal 71 2 2 3 2 3" xfId="25044"/>
    <cellStyle name="Normal 71 2 2 3 3" xfId="11981"/>
    <cellStyle name="Normal 71 2 2 3 3 2" xfId="28830"/>
    <cellStyle name="Normal 71 2 2 3 4" xfId="21263"/>
    <cellStyle name="Normal 71 2 2 4" xfId="5821"/>
    <cellStyle name="Normal 71 2 2 4 2" xfId="13880"/>
    <cellStyle name="Normal 71 2 2 4 2 2" xfId="30727"/>
    <cellStyle name="Normal 71 2 2 4 3" xfId="23160"/>
    <cellStyle name="Normal 71 2 2 5" xfId="10006"/>
    <cellStyle name="Normal 71 2 2 5 2" xfId="26946"/>
    <cellStyle name="Normal 71 2 2 6" xfId="18154"/>
    <cellStyle name="Normal 71 2 2 7" xfId="19378"/>
    <cellStyle name="Normal 71 2 3" xfId="2419"/>
    <cellStyle name="Normal 71 2 3 2" xfId="4383"/>
    <cellStyle name="Normal 71 2 3 2 2" xfId="8166"/>
    <cellStyle name="Normal 71 2 3 2 2 2" xfId="16225"/>
    <cellStyle name="Normal 71 2 3 2 2 2 2" xfId="33072"/>
    <cellStyle name="Normal 71 2 3 2 2 3" xfId="25505"/>
    <cellStyle name="Normal 71 2 3 2 3" xfId="12442"/>
    <cellStyle name="Normal 71 2 3 2 3 2" xfId="29291"/>
    <cellStyle name="Normal 71 2 3 2 4" xfId="21724"/>
    <cellStyle name="Normal 71 2 3 3" xfId="6282"/>
    <cellStyle name="Normal 71 2 3 3 2" xfId="14341"/>
    <cellStyle name="Normal 71 2 3 3 2 2" xfId="31188"/>
    <cellStyle name="Normal 71 2 3 3 3" xfId="23621"/>
    <cellStyle name="Normal 71 2 3 4" xfId="10507"/>
    <cellStyle name="Normal 71 2 3 4 2" xfId="27407"/>
    <cellStyle name="Normal 71 2 3 5" xfId="18156"/>
    <cellStyle name="Normal 71 2 3 6" xfId="19839"/>
    <cellStyle name="Normal 71 2 4" xfId="3471"/>
    <cellStyle name="Normal 71 2 4 2" xfId="7254"/>
    <cellStyle name="Normal 71 2 4 2 2" xfId="15313"/>
    <cellStyle name="Normal 71 2 4 2 2 2" xfId="32160"/>
    <cellStyle name="Normal 71 2 4 2 3" xfId="24593"/>
    <cellStyle name="Normal 71 2 4 3" xfId="11530"/>
    <cellStyle name="Normal 71 2 4 3 2" xfId="28379"/>
    <cellStyle name="Normal 71 2 4 4" xfId="20812"/>
    <cellStyle name="Normal 71 2 5" xfId="5370"/>
    <cellStyle name="Normal 71 2 5 2" xfId="13429"/>
    <cellStyle name="Normal 71 2 5 2 2" xfId="30276"/>
    <cellStyle name="Normal 71 2 5 3" xfId="22709"/>
    <cellStyle name="Normal 71 2 6" xfId="9531"/>
    <cellStyle name="Normal 71 2 6 2" xfId="26495"/>
    <cellStyle name="Normal 71 2 7" xfId="18153"/>
    <cellStyle name="Normal 71 2 8" xfId="18927"/>
    <cellStyle name="Normal 71 3" xfId="1655"/>
    <cellStyle name="Normal 71 3 2" xfId="2654"/>
    <cellStyle name="Normal 71 3 2 2" xfId="4616"/>
    <cellStyle name="Normal 71 3 2 2 2" xfId="8399"/>
    <cellStyle name="Normal 71 3 2 2 2 2" xfId="16458"/>
    <cellStyle name="Normal 71 3 2 2 2 2 2" xfId="33305"/>
    <cellStyle name="Normal 71 3 2 2 2 3" xfId="25738"/>
    <cellStyle name="Normal 71 3 2 2 3" xfId="12675"/>
    <cellStyle name="Normal 71 3 2 2 3 2" xfId="29524"/>
    <cellStyle name="Normal 71 3 2 2 4" xfId="21957"/>
    <cellStyle name="Normal 71 3 2 3" xfId="6515"/>
    <cellStyle name="Normal 71 3 2 3 2" xfId="14574"/>
    <cellStyle name="Normal 71 3 2 3 2 2" xfId="31421"/>
    <cellStyle name="Normal 71 3 2 3 3" xfId="23854"/>
    <cellStyle name="Normal 71 3 2 4" xfId="10741"/>
    <cellStyle name="Normal 71 3 2 4 2" xfId="27640"/>
    <cellStyle name="Normal 71 3 2 5" xfId="18158"/>
    <cellStyle name="Normal 71 3 2 6" xfId="20072"/>
    <cellStyle name="Normal 71 3 3" xfId="3704"/>
    <cellStyle name="Normal 71 3 3 2" xfId="7487"/>
    <cellStyle name="Normal 71 3 3 2 2" xfId="15546"/>
    <cellStyle name="Normal 71 3 3 2 2 2" xfId="32393"/>
    <cellStyle name="Normal 71 3 3 2 3" xfId="24826"/>
    <cellStyle name="Normal 71 3 3 3" xfId="11763"/>
    <cellStyle name="Normal 71 3 3 3 2" xfId="28612"/>
    <cellStyle name="Normal 71 3 3 4" xfId="21045"/>
    <cellStyle name="Normal 71 3 4" xfId="5603"/>
    <cellStyle name="Normal 71 3 4 2" xfId="13662"/>
    <cellStyle name="Normal 71 3 4 2 2" xfId="30509"/>
    <cellStyle name="Normal 71 3 4 3" xfId="22942"/>
    <cellStyle name="Normal 71 3 5" xfId="9788"/>
    <cellStyle name="Normal 71 3 5 2" xfId="26728"/>
    <cellStyle name="Normal 71 3 6" xfId="18157"/>
    <cellStyle name="Normal 71 3 7" xfId="19160"/>
    <cellStyle name="Normal 71 4" xfId="2201"/>
    <cellStyle name="Normal 71 4 2" xfId="4165"/>
    <cellStyle name="Normal 71 4 2 2" xfId="7948"/>
    <cellStyle name="Normal 71 4 2 2 2" xfId="16007"/>
    <cellStyle name="Normal 71 4 2 2 2 2" xfId="32854"/>
    <cellStyle name="Normal 71 4 2 2 3" xfId="25287"/>
    <cellStyle name="Normal 71 4 2 3" xfId="12224"/>
    <cellStyle name="Normal 71 4 2 3 2" xfId="29073"/>
    <cellStyle name="Normal 71 4 2 4" xfId="21506"/>
    <cellStyle name="Normal 71 4 3" xfId="6064"/>
    <cellStyle name="Normal 71 4 3 2" xfId="14123"/>
    <cellStyle name="Normal 71 4 3 2 2" xfId="30970"/>
    <cellStyle name="Normal 71 4 3 3" xfId="23403"/>
    <cellStyle name="Normal 71 4 4" xfId="10289"/>
    <cellStyle name="Normal 71 4 4 2" xfId="27189"/>
    <cellStyle name="Normal 71 4 5" xfId="18159"/>
    <cellStyle name="Normal 71 4 6" xfId="19621"/>
    <cellStyle name="Normal 71 5" xfId="3253"/>
    <cellStyle name="Normal 71 5 2" xfId="7036"/>
    <cellStyle name="Normal 71 5 2 2" xfId="15095"/>
    <cellStyle name="Normal 71 5 2 2 2" xfId="31942"/>
    <cellStyle name="Normal 71 5 2 3" xfId="24375"/>
    <cellStyle name="Normal 71 5 3" xfId="11312"/>
    <cellStyle name="Normal 71 5 3 2" xfId="28161"/>
    <cellStyle name="Normal 71 5 4" xfId="20594"/>
    <cellStyle name="Normal 71 6" xfId="5152"/>
    <cellStyle name="Normal 71 6 2" xfId="13211"/>
    <cellStyle name="Normal 71 6 2 2" xfId="30058"/>
    <cellStyle name="Normal 71 6 3" xfId="22491"/>
    <cellStyle name="Normal 71 7" xfId="9296"/>
    <cellStyle name="Normal 71 7 2" xfId="26277"/>
    <cellStyle name="Normal 71 8" xfId="18152"/>
    <cellStyle name="Normal 71 9" xfId="18709"/>
    <cellStyle name="Normal 72" xfId="1117"/>
    <cellStyle name="Normal 72 2" xfId="1378"/>
    <cellStyle name="Normal 72 2 2" xfId="1874"/>
    <cellStyle name="Normal 72 2 2 2" xfId="2873"/>
    <cellStyle name="Normal 72 2 2 2 2" xfId="4835"/>
    <cellStyle name="Normal 72 2 2 2 2 2" xfId="8618"/>
    <cellStyle name="Normal 72 2 2 2 2 2 2" xfId="16677"/>
    <cellStyle name="Normal 72 2 2 2 2 2 2 2" xfId="33524"/>
    <cellStyle name="Normal 72 2 2 2 2 2 3" xfId="25957"/>
    <cellStyle name="Normal 72 2 2 2 2 3" xfId="12894"/>
    <cellStyle name="Normal 72 2 2 2 2 3 2" xfId="29743"/>
    <cellStyle name="Normal 72 2 2 2 2 4" xfId="22176"/>
    <cellStyle name="Normal 72 2 2 2 3" xfId="6734"/>
    <cellStyle name="Normal 72 2 2 2 3 2" xfId="14793"/>
    <cellStyle name="Normal 72 2 2 2 3 2 2" xfId="31640"/>
    <cellStyle name="Normal 72 2 2 2 3 3" xfId="24073"/>
    <cellStyle name="Normal 72 2 2 2 4" xfId="10960"/>
    <cellStyle name="Normal 72 2 2 2 4 2" xfId="27859"/>
    <cellStyle name="Normal 72 2 2 2 5" xfId="18163"/>
    <cellStyle name="Normal 72 2 2 2 6" xfId="20291"/>
    <cellStyle name="Normal 72 2 2 3" xfId="3923"/>
    <cellStyle name="Normal 72 2 2 3 2" xfId="7706"/>
    <cellStyle name="Normal 72 2 2 3 2 2" xfId="15765"/>
    <cellStyle name="Normal 72 2 2 3 2 2 2" xfId="32612"/>
    <cellStyle name="Normal 72 2 2 3 2 3" xfId="25045"/>
    <cellStyle name="Normal 72 2 2 3 3" xfId="11982"/>
    <cellStyle name="Normal 72 2 2 3 3 2" xfId="28831"/>
    <cellStyle name="Normal 72 2 2 3 4" xfId="21264"/>
    <cellStyle name="Normal 72 2 2 4" xfId="5822"/>
    <cellStyle name="Normal 72 2 2 4 2" xfId="13881"/>
    <cellStyle name="Normal 72 2 2 4 2 2" xfId="30728"/>
    <cellStyle name="Normal 72 2 2 4 3" xfId="23161"/>
    <cellStyle name="Normal 72 2 2 5" xfId="10007"/>
    <cellStyle name="Normal 72 2 2 5 2" xfId="26947"/>
    <cellStyle name="Normal 72 2 2 6" xfId="18162"/>
    <cellStyle name="Normal 72 2 2 7" xfId="19379"/>
    <cellStyle name="Normal 72 2 3" xfId="2420"/>
    <cellStyle name="Normal 72 2 3 2" xfId="4384"/>
    <cellStyle name="Normal 72 2 3 2 2" xfId="8167"/>
    <cellStyle name="Normal 72 2 3 2 2 2" xfId="16226"/>
    <cellStyle name="Normal 72 2 3 2 2 2 2" xfId="33073"/>
    <cellStyle name="Normal 72 2 3 2 2 3" xfId="25506"/>
    <cellStyle name="Normal 72 2 3 2 3" xfId="12443"/>
    <cellStyle name="Normal 72 2 3 2 3 2" xfId="29292"/>
    <cellStyle name="Normal 72 2 3 2 4" xfId="21725"/>
    <cellStyle name="Normal 72 2 3 3" xfId="6283"/>
    <cellStyle name="Normal 72 2 3 3 2" xfId="14342"/>
    <cellStyle name="Normal 72 2 3 3 2 2" xfId="31189"/>
    <cellStyle name="Normal 72 2 3 3 3" xfId="23622"/>
    <cellStyle name="Normal 72 2 3 4" xfId="10508"/>
    <cellStyle name="Normal 72 2 3 4 2" xfId="27408"/>
    <cellStyle name="Normal 72 2 3 5" xfId="18164"/>
    <cellStyle name="Normal 72 2 3 6" xfId="19840"/>
    <cellStyle name="Normal 72 2 4" xfId="3472"/>
    <cellStyle name="Normal 72 2 4 2" xfId="7255"/>
    <cellStyle name="Normal 72 2 4 2 2" xfId="15314"/>
    <cellStyle name="Normal 72 2 4 2 2 2" xfId="32161"/>
    <cellStyle name="Normal 72 2 4 2 3" xfId="24594"/>
    <cellStyle name="Normal 72 2 4 3" xfId="11531"/>
    <cellStyle name="Normal 72 2 4 3 2" xfId="28380"/>
    <cellStyle name="Normal 72 2 4 4" xfId="20813"/>
    <cellStyle name="Normal 72 2 5" xfId="5371"/>
    <cellStyle name="Normal 72 2 5 2" xfId="13430"/>
    <cellStyle name="Normal 72 2 5 2 2" xfId="30277"/>
    <cellStyle name="Normal 72 2 5 3" xfId="22710"/>
    <cellStyle name="Normal 72 2 6" xfId="9532"/>
    <cellStyle name="Normal 72 2 6 2" xfId="26496"/>
    <cellStyle name="Normal 72 2 7" xfId="18161"/>
    <cellStyle name="Normal 72 2 8" xfId="18928"/>
    <cellStyle name="Normal 72 3" xfId="1656"/>
    <cellStyle name="Normal 72 3 2" xfId="2655"/>
    <cellStyle name="Normal 72 3 2 2" xfId="4617"/>
    <cellStyle name="Normal 72 3 2 2 2" xfId="8400"/>
    <cellStyle name="Normal 72 3 2 2 2 2" xfId="16459"/>
    <cellStyle name="Normal 72 3 2 2 2 2 2" xfId="33306"/>
    <cellStyle name="Normal 72 3 2 2 2 3" xfId="25739"/>
    <cellStyle name="Normal 72 3 2 2 3" xfId="12676"/>
    <cellStyle name="Normal 72 3 2 2 3 2" xfId="29525"/>
    <cellStyle name="Normal 72 3 2 2 4" xfId="21958"/>
    <cellStyle name="Normal 72 3 2 3" xfId="6516"/>
    <cellStyle name="Normal 72 3 2 3 2" xfId="14575"/>
    <cellStyle name="Normal 72 3 2 3 2 2" xfId="31422"/>
    <cellStyle name="Normal 72 3 2 3 3" xfId="23855"/>
    <cellStyle name="Normal 72 3 2 4" xfId="10742"/>
    <cellStyle name="Normal 72 3 2 4 2" xfId="27641"/>
    <cellStyle name="Normal 72 3 2 5" xfId="18166"/>
    <cellStyle name="Normal 72 3 2 6" xfId="20073"/>
    <cellStyle name="Normal 72 3 3" xfId="3705"/>
    <cellStyle name="Normal 72 3 3 2" xfId="7488"/>
    <cellStyle name="Normal 72 3 3 2 2" xfId="15547"/>
    <cellStyle name="Normal 72 3 3 2 2 2" xfId="32394"/>
    <cellStyle name="Normal 72 3 3 2 3" xfId="24827"/>
    <cellStyle name="Normal 72 3 3 3" xfId="11764"/>
    <cellStyle name="Normal 72 3 3 3 2" xfId="28613"/>
    <cellStyle name="Normal 72 3 3 4" xfId="21046"/>
    <cellStyle name="Normal 72 3 4" xfId="5604"/>
    <cellStyle name="Normal 72 3 4 2" xfId="13663"/>
    <cellStyle name="Normal 72 3 4 2 2" xfId="30510"/>
    <cellStyle name="Normal 72 3 4 3" xfId="22943"/>
    <cellStyle name="Normal 72 3 5" xfId="9789"/>
    <cellStyle name="Normal 72 3 5 2" xfId="26729"/>
    <cellStyle name="Normal 72 3 6" xfId="18165"/>
    <cellStyle name="Normal 72 3 7" xfId="19161"/>
    <cellStyle name="Normal 72 4" xfId="2202"/>
    <cellStyle name="Normal 72 4 2" xfId="4166"/>
    <cellStyle name="Normal 72 4 2 2" xfId="7949"/>
    <cellStyle name="Normal 72 4 2 2 2" xfId="16008"/>
    <cellStyle name="Normal 72 4 2 2 2 2" xfId="32855"/>
    <cellStyle name="Normal 72 4 2 2 3" xfId="25288"/>
    <cellStyle name="Normal 72 4 2 3" xfId="12225"/>
    <cellStyle name="Normal 72 4 2 3 2" xfId="29074"/>
    <cellStyle name="Normal 72 4 2 4" xfId="21507"/>
    <cellStyle name="Normal 72 4 3" xfId="6065"/>
    <cellStyle name="Normal 72 4 3 2" xfId="14124"/>
    <cellStyle name="Normal 72 4 3 2 2" xfId="30971"/>
    <cellStyle name="Normal 72 4 3 3" xfId="23404"/>
    <cellStyle name="Normal 72 4 4" xfId="10290"/>
    <cellStyle name="Normal 72 4 4 2" xfId="27190"/>
    <cellStyle name="Normal 72 4 5" xfId="18167"/>
    <cellStyle name="Normal 72 4 6" xfId="19622"/>
    <cellStyle name="Normal 72 5" xfId="3254"/>
    <cellStyle name="Normal 72 5 2" xfId="7037"/>
    <cellStyle name="Normal 72 5 2 2" xfId="15096"/>
    <cellStyle name="Normal 72 5 2 2 2" xfId="31943"/>
    <cellStyle name="Normal 72 5 2 3" xfId="24376"/>
    <cellStyle name="Normal 72 5 3" xfId="11313"/>
    <cellStyle name="Normal 72 5 3 2" xfId="28162"/>
    <cellStyle name="Normal 72 5 4" xfId="20595"/>
    <cellStyle name="Normal 72 6" xfId="5153"/>
    <cellStyle name="Normal 72 6 2" xfId="13212"/>
    <cellStyle name="Normal 72 6 2 2" xfId="30059"/>
    <cellStyle name="Normal 72 6 3" xfId="22492"/>
    <cellStyle name="Normal 72 7" xfId="9297"/>
    <cellStyle name="Normal 72 7 2" xfId="26278"/>
    <cellStyle name="Normal 72 8" xfId="18160"/>
    <cellStyle name="Normal 72 9" xfId="18710"/>
    <cellStyle name="Normal 73" xfId="1118"/>
    <cellStyle name="Normal 73 2" xfId="1379"/>
    <cellStyle name="Normal 73 2 2" xfId="1875"/>
    <cellStyle name="Normal 73 2 2 2" xfId="2874"/>
    <cellStyle name="Normal 73 2 2 2 2" xfId="4836"/>
    <cellStyle name="Normal 73 2 2 2 2 2" xfId="8619"/>
    <cellStyle name="Normal 73 2 2 2 2 2 2" xfId="16678"/>
    <cellStyle name="Normal 73 2 2 2 2 2 2 2" xfId="33525"/>
    <cellStyle name="Normal 73 2 2 2 2 2 3" xfId="25958"/>
    <cellStyle name="Normal 73 2 2 2 2 3" xfId="12895"/>
    <cellStyle name="Normal 73 2 2 2 2 3 2" xfId="29744"/>
    <cellStyle name="Normal 73 2 2 2 2 4" xfId="22177"/>
    <cellStyle name="Normal 73 2 2 2 3" xfId="6735"/>
    <cellStyle name="Normal 73 2 2 2 3 2" xfId="14794"/>
    <cellStyle name="Normal 73 2 2 2 3 2 2" xfId="31641"/>
    <cellStyle name="Normal 73 2 2 2 3 3" xfId="24074"/>
    <cellStyle name="Normal 73 2 2 2 4" xfId="10961"/>
    <cellStyle name="Normal 73 2 2 2 4 2" xfId="27860"/>
    <cellStyle name="Normal 73 2 2 2 5" xfId="18171"/>
    <cellStyle name="Normal 73 2 2 2 6" xfId="20292"/>
    <cellStyle name="Normal 73 2 2 3" xfId="3924"/>
    <cellStyle name="Normal 73 2 2 3 2" xfId="7707"/>
    <cellStyle name="Normal 73 2 2 3 2 2" xfId="15766"/>
    <cellStyle name="Normal 73 2 2 3 2 2 2" xfId="32613"/>
    <cellStyle name="Normal 73 2 2 3 2 3" xfId="25046"/>
    <cellStyle name="Normal 73 2 2 3 3" xfId="11983"/>
    <cellStyle name="Normal 73 2 2 3 3 2" xfId="28832"/>
    <cellStyle name="Normal 73 2 2 3 4" xfId="21265"/>
    <cellStyle name="Normal 73 2 2 4" xfId="5823"/>
    <cellStyle name="Normal 73 2 2 4 2" xfId="13882"/>
    <cellStyle name="Normal 73 2 2 4 2 2" xfId="30729"/>
    <cellStyle name="Normal 73 2 2 4 3" xfId="23162"/>
    <cellStyle name="Normal 73 2 2 5" xfId="10008"/>
    <cellStyle name="Normal 73 2 2 5 2" xfId="26948"/>
    <cellStyle name="Normal 73 2 2 6" xfId="18170"/>
    <cellStyle name="Normal 73 2 2 7" xfId="19380"/>
    <cellStyle name="Normal 73 2 3" xfId="2421"/>
    <cellStyle name="Normal 73 2 3 2" xfId="4385"/>
    <cellStyle name="Normal 73 2 3 2 2" xfId="8168"/>
    <cellStyle name="Normal 73 2 3 2 2 2" xfId="16227"/>
    <cellStyle name="Normal 73 2 3 2 2 2 2" xfId="33074"/>
    <cellStyle name="Normal 73 2 3 2 2 3" xfId="25507"/>
    <cellStyle name="Normal 73 2 3 2 3" xfId="12444"/>
    <cellStyle name="Normal 73 2 3 2 3 2" xfId="29293"/>
    <cellStyle name="Normal 73 2 3 2 4" xfId="21726"/>
    <cellStyle name="Normal 73 2 3 3" xfId="6284"/>
    <cellStyle name="Normal 73 2 3 3 2" xfId="14343"/>
    <cellStyle name="Normal 73 2 3 3 2 2" xfId="31190"/>
    <cellStyle name="Normal 73 2 3 3 3" xfId="23623"/>
    <cellStyle name="Normal 73 2 3 4" xfId="10509"/>
    <cellStyle name="Normal 73 2 3 4 2" xfId="27409"/>
    <cellStyle name="Normal 73 2 3 5" xfId="18172"/>
    <cellStyle name="Normal 73 2 3 6" xfId="19841"/>
    <cellStyle name="Normal 73 2 4" xfId="3473"/>
    <cellStyle name="Normal 73 2 4 2" xfId="7256"/>
    <cellStyle name="Normal 73 2 4 2 2" xfId="15315"/>
    <cellStyle name="Normal 73 2 4 2 2 2" xfId="32162"/>
    <cellStyle name="Normal 73 2 4 2 3" xfId="24595"/>
    <cellStyle name="Normal 73 2 4 3" xfId="11532"/>
    <cellStyle name="Normal 73 2 4 3 2" xfId="28381"/>
    <cellStyle name="Normal 73 2 4 4" xfId="20814"/>
    <cellStyle name="Normal 73 2 5" xfId="5372"/>
    <cellStyle name="Normal 73 2 5 2" xfId="13431"/>
    <cellStyle name="Normal 73 2 5 2 2" xfId="30278"/>
    <cellStyle name="Normal 73 2 5 3" xfId="22711"/>
    <cellStyle name="Normal 73 2 6" xfId="9533"/>
    <cellStyle name="Normal 73 2 6 2" xfId="26497"/>
    <cellStyle name="Normal 73 2 7" xfId="18169"/>
    <cellStyle name="Normal 73 2 8" xfId="18929"/>
    <cellStyle name="Normal 73 3" xfId="1657"/>
    <cellStyle name="Normal 73 3 2" xfId="2656"/>
    <cellStyle name="Normal 73 3 2 2" xfId="4618"/>
    <cellStyle name="Normal 73 3 2 2 2" xfId="8401"/>
    <cellStyle name="Normal 73 3 2 2 2 2" xfId="16460"/>
    <cellStyle name="Normal 73 3 2 2 2 2 2" xfId="33307"/>
    <cellStyle name="Normal 73 3 2 2 2 3" xfId="25740"/>
    <cellStyle name="Normal 73 3 2 2 3" xfId="12677"/>
    <cellStyle name="Normal 73 3 2 2 3 2" xfId="29526"/>
    <cellStyle name="Normal 73 3 2 2 4" xfId="21959"/>
    <cellStyle name="Normal 73 3 2 3" xfId="6517"/>
    <cellStyle name="Normal 73 3 2 3 2" xfId="14576"/>
    <cellStyle name="Normal 73 3 2 3 2 2" xfId="31423"/>
    <cellStyle name="Normal 73 3 2 3 3" xfId="23856"/>
    <cellStyle name="Normal 73 3 2 4" xfId="10743"/>
    <cellStyle name="Normal 73 3 2 4 2" xfId="27642"/>
    <cellStyle name="Normal 73 3 2 5" xfId="18174"/>
    <cellStyle name="Normal 73 3 2 6" xfId="20074"/>
    <cellStyle name="Normal 73 3 3" xfId="3706"/>
    <cellStyle name="Normal 73 3 3 2" xfId="7489"/>
    <cellStyle name="Normal 73 3 3 2 2" xfId="15548"/>
    <cellStyle name="Normal 73 3 3 2 2 2" xfId="32395"/>
    <cellStyle name="Normal 73 3 3 2 3" xfId="24828"/>
    <cellStyle name="Normal 73 3 3 3" xfId="11765"/>
    <cellStyle name="Normal 73 3 3 3 2" xfId="28614"/>
    <cellStyle name="Normal 73 3 3 4" xfId="21047"/>
    <cellStyle name="Normal 73 3 4" xfId="5605"/>
    <cellStyle name="Normal 73 3 4 2" xfId="13664"/>
    <cellStyle name="Normal 73 3 4 2 2" xfId="30511"/>
    <cellStyle name="Normal 73 3 4 3" xfId="22944"/>
    <cellStyle name="Normal 73 3 5" xfId="9790"/>
    <cellStyle name="Normal 73 3 5 2" xfId="26730"/>
    <cellStyle name="Normal 73 3 6" xfId="18173"/>
    <cellStyle name="Normal 73 3 7" xfId="19162"/>
    <cellStyle name="Normal 73 4" xfId="2203"/>
    <cellStyle name="Normal 73 4 2" xfId="4167"/>
    <cellStyle name="Normal 73 4 2 2" xfId="7950"/>
    <cellStyle name="Normal 73 4 2 2 2" xfId="16009"/>
    <cellStyle name="Normal 73 4 2 2 2 2" xfId="32856"/>
    <cellStyle name="Normal 73 4 2 2 3" xfId="25289"/>
    <cellStyle name="Normal 73 4 2 3" xfId="12226"/>
    <cellStyle name="Normal 73 4 2 3 2" xfId="29075"/>
    <cellStyle name="Normal 73 4 2 4" xfId="21508"/>
    <cellStyle name="Normal 73 4 3" xfId="6066"/>
    <cellStyle name="Normal 73 4 3 2" xfId="14125"/>
    <cellStyle name="Normal 73 4 3 2 2" xfId="30972"/>
    <cellStyle name="Normal 73 4 3 3" xfId="23405"/>
    <cellStyle name="Normal 73 4 4" xfId="10291"/>
    <cellStyle name="Normal 73 4 4 2" xfId="27191"/>
    <cellStyle name="Normal 73 4 5" xfId="18175"/>
    <cellStyle name="Normal 73 4 6" xfId="19623"/>
    <cellStyle name="Normal 73 5" xfId="3255"/>
    <cellStyle name="Normal 73 5 2" xfId="7038"/>
    <cellStyle name="Normal 73 5 2 2" xfId="15097"/>
    <cellStyle name="Normal 73 5 2 2 2" xfId="31944"/>
    <cellStyle name="Normal 73 5 2 3" xfId="24377"/>
    <cellStyle name="Normal 73 5 3" xfId="11314"/>
    <cellStyle name="Normal 73 5 3 2" xfId="28163"/>
    <cellStyle name="Normal 73 5 4" xfId="20596"/>
    <cellStyle name="Normal 73 6" xfId="5154"/>
    <cellStyle name="Normal 73 6 2" xfId="13213"/>
    <cellStyle name="Normal 73 6 2 2" xfId="30060"/>
    <cellStyle name="Normal 73 6 3" xfId="22493"/>
    <cellStyle name="Normal 73 7" xfId="9298"/>
    <cellStyle name="Normal 73 7 2" xfId="26279"/>
    <cellStyle name="Normal 73 8" xfId="18168"/>
    <cellStyle name="Normal 73 9" xfId="18711"/>
    <cellStyle name="Normal 74" xfId="1119"/>
    <cellStyle name="Normal 74 2" xfId="1380"/>
    <cellStyle name="Normal 74 2 2" xfId="1876"/>
    <cellStyle name="Normal 74 2 2 2" xfId="2875"/>
    <cellStyle name="Normal 74 2 2 2 2" xfId="4837"/>
    <cellStyle name="Normal 74 2 2 2 2 2" xfId="8620"/>
    <cellStyle name="Normal 74 2 2 2 2 2 2" xfId="16679"/>
    <cellStyle name="Normal 74 2 2 2 2 2 2 2" xfId="33526"/>
    <cellStyle name="Normal 74 2 2 2 2 2 3" xfId="25959"/>
    <cellStyle name="Normal 74 2 2 2 2 3" xfId="12896"/>
    <cellStyle name="Normal 74 2 2 2 2 3 2" xfId="29745"/>
    <cellStyle name="Normal 74 2 2 2 2 4" xfId="22178"/>
    <cellStyle name="Normal 74 2 2 2 3" xfId="6736"/>
    <cellStyle name="Normal 74 2 2 2 3 2" xfId="14795"/>
    <cellStyle name="Normal 74 2 2 2 3 2 2" xfId="31642"/>
    <cellStyle name="Normal 74 2 2 2 3 3" xfId="24075"/>
    <cellStyle name="Normal 74 2 2 2 4" xfId="10962"/>
    <cellStyle name="Normal 74 2 2 2 4 2" xfId="27861"/>
    <cellStyle name="Normal 74 2 2 2 5" xfId="18179"/>
    <cellStyle name="Normal 74 2 2 2 6" xfId="20293"/>
    <cellStyle name="Normal 74 2 2 3" xfId="3925"/>
    <cellStyle name="Normal 74 2 2 3 2" xfId="7708"/>
    <cellStyle name="Normal 74 2 2 3 2 2" xfId="15767"/>
    <cellStyle name="Normal 74 2 2 3 2 2 2" xfId="32614"/>
    <cellStyle name="Normal 74 2 2 3 2 3" xfId="25047"/>
    <cellStyle name="Normal 74 2 2 3 3" xfId="11984"/>
    <cellStyle name="Normal 74 2 2 3 3 2" xfId="28833"/>
    <cellStyle name="Normal 74 2 2 3 4" xfId="21266"/>
    <cellStyle name="Normal 74 2 2 4" xfId="5824"/>
    <cellStyle name="Normal 74 2 2 4 2" xfId="13883"/>
    <cellStyle name="Normal 74 2 2 4 2 2" xfId="30730"/>
    <cellStyle name="Normal 74 2 2 4 3" xfId="23163"/>
    <cellStyle name="Normal 74 2 2 5" xfId="10009"/>
    <cellStyle name="Normal 74 2 2 5 2" xfId="26949"/>
    <cellStyle name="Normal 74 2 2 6" xfId="18178"/>
    <cellStyle name="Normal 74 2 2 7" xfId="19381"/>
    <cellStyle name="Normal 74 2 3" xfId="2422"/>
    <cellStyle name="Normal 74 2 3 2" xfId="4386"/>
    <cellStyle name="Normal 74 2 3 2 2" xfId="8169"/>
    <cellStyle name="Normal 74 2 3 2 2 2" xfId="16228"/>
    <cellStyle name="Normal 74 2 3 2 2 2 2" xfId="33075"/>
    <cellStyle name="Normal 74 2 3 2 2 3" xfId="25508"/>
    <cellStyle name="Normal 74 2 3 2 3" xfId="12445"/>
    <cellStyle name="Normal 74 2 3 2 3 2" xfId="29294"/>
    <cellStyle name="Normal 74 2 3 2 4" xfId="21727"/>
    <cellStyle name="Normal 74 2 3 3" xfId="6285"/>
    <cellStyle name="Normal 74 2 3 3 2" xfId="14344"/>
    <cellStyle name="Normal 74 2 3 3 2 2" xfId="31191"/>
    <cellStyle name="Normal 74 2 3 3 3" xfId="23624"/>
    <cellStyle name="Normal 74 2 3 4" xfId="10510"/>
    <cellStyle name="Normal 74 2 3 4 2" xfId="27410"/>
    <cellStyle name="Normal 74 2 3 5" xfId="18180"/>
    <cellStyle name="Normal 74 2 3 6" xfId="19842"/>
    <cellStyle name="Normal 74 2 4" xfId="3474"/>
    <cellStyle name="Normal 74 2 4 2" xfId="7257"/>
    <cellStyle name="Normal 74 2 4 2 2" xfId="15316"/>
    <cellStyle name="Normal 74 2 4 2 2 2" xfId="32163"/>
    <cellStyle name="Normal 74 2 4 2 3" xfId="24596"/>
    <cellStyle name="Normal 74 2 4 3" xfId="11533"/>
    <cellStyle name="Normal 74 2 4 3 2" xfId="28382"/>
    <cellStyle name="Normal 74 2 4 4" xfId="20815"/>
    <cellStyle name="Normal 74 2 5" xfId="5373"/>
    <cellStyle name="Normal 74 2 5 2" xfId="13432"/>
    <cellStyle name="Normal 74 2 5 2 2" xfId="30279"/>
    <cellStyle name="Normal 74 2 5 3" xfId="22712"/>
    <cellStyle name="Normal 74 2 6" xfId="9534"/>
    <cellStyle name="Normal 74 2 6 2" xfId="26498"/>
    <cellStyle name="Normal 74 2 7" xfId="18177"/>
    <cellStyle name="Normal 74 2 8" xfId="18930"/>
    <cellStyle name="Normal 74 3" xfId="1658"/>
    <cellStyle name="Normal 74 3 2" xfId="2657"/>
    <cellStyle name="Normal 74 3 2 2" xfId="4619"/>
    <cellStyle name="Normal 74 3 2 2 2" xfId="8402"/>
    <cellStyle name="Normal 74 3 2 2 2 2" xfId="16461"/>
    <cellStyle name="Normal 74 3 2 2 2 2 2" xfId="33308"/>
    <cellStyle name="Normal 74 3 2 2 2 3" xfId="25741"/>
    <cellStyle name="Normal 74 3 2 2 3" xfId="12678"/>
    <cellStyle name="Normal 74 3 2 2 3 2" xfId="29527"/>
    <cellStyle name="Normal 74 3 2 2 4" xfId="21960"/>
    <cellStyle name="Normal 74 3 2 3" xfId="6518"/>
    <cellStyle name="Normal 74 3 2 3 2" xfId="14577"/>
    <cellStyle name="Normal 74 3 2 3 2 2" xfId="31424"/>
    <cellStyle name="Normal 74 3 2 3 3" xfId="23857"/>
    <cellStyle name="Normal 74 3 2 4" xfId="10744"/>
    <cellStyle name="Normal 74 3 2 4 2" xfId="27643"/>
    <cellStyle name="Normal 74 3 2 5" xfId="18182"/>
    <cellStyle name="Normal 74 3 2 6" xfId="20075"/>
    <cellStyle name="Normal 74 3 3" xfId="3707"/>
    <cellStyle name="Normal 74 3 3 2" xfId="7490"/>
    <cellStyle name="Normal 74 3 3 2 2" xfId="15549"/>
    <cellStyle name="Normal 74 3 3 2 2 2" xfId="32396"/>
    <cellStyle name="Normal 74 3 3 2 3" xfId="24829"/>
    <cellStyle name="Normal 74 3 3 3" xfId="11766"/>
    <cellStyle name="Normal 74 3 3 3 2" xfId="28615"/>
    <cellStyle name="Normal 74 3 3 4" xfId="21048"/>
    <cellStyle name="Normal 74 3 4" xfId="5606"/>
    <cellStyle name="Normal 74 3 4 2" xfId="13665"/>
    <cellStyle name="Normal 74 3 4 2 2" xfId="30512"/>
    <cellStyle name="Normal 74 3 4 3" xfId="22945"/>
    <cellStyle name="Normal 74 3 5" xfId="9791"/>
    <cellStyle name="Normal 74 3 5 2" xfId="26731"/>
    <cellStyle name="Normal 74 3 6" xfId="18181"/>
    <cellStyle name="Normal 74 3 7" xfId="19163"/>
    <cellStyle name="Normal 74 4" xfId="2204"/>
    <cellStyle name="Normal 74 4 2" xfId="4168"/>
    <cellStyle name="Normal 74 4 2 2" xfId="7951"/>
    <cellStyle name="Normal 74 4 2 2 2" xfId="16010"/>
    <cellStyle name="Normal 74 4 2 2 2 2" xfId="32857"/>
    <cellStyle name="Normal 74 4 2 2 3" xfId="25290"/>
    <cellStyle name="Normal 74 4 2 3" xfId="12227"/>
    <cellStyle name="Normal 74 4 2 3 2" xfId="29076"/>
    <cellStyle name="Normal 74 4 2 4" xfId="21509"/>
    <cellStyle name="Normal 74 4 3" xfId="6067"/>
    <cellStyle name="Normal 74 4 3 2" xfId="14126"/>
    <cellStyle name="Normal 74 4 3 2 2" xfId="30973"/>
    <cellStyle name="Normal 74 4 3 3" xfId="23406"/>
    <cellStyle name="Normal 74 4 4" xfId="10292"/>
    <cellStyle name="Normal 74 4 4 2" xfId="27192"/>
    <cellStyle name="Normal 74 4 5" xfId="18183"/>
    <cellStyle name="Normal 74 4 6" xfId="19624"/>
    <cellStyle name="Normal 74 5" xfId="3256"/>
    <cellStyle name="Normal 74 5 2" xfId="7039"/>
    <cellStyle name="Normal 74 5 2 2" xfId="15098"/>
    <cellStyle name="Normal 74 5 2 2 2" xfId="31945"/>
    <cellStyle name="Normal 74 5 2 3" xfId="24378"/>
    <cellStyle name="Normal 74 5 3" xfId="11315"/>
    <cellStyle name="Normal 74 5 3 2" xfId="28164"/>
    <cellStyle name="Normal 74 5 4" xfId="20597"/>
    <cellStyle name="Normal 74 6" xfId="5155"/>
    <cellStyle name="Normal 74 6 2" xfId="13214"/>
    <cellStyle name="Normal 74 6 2 2" xfId="30061"/>
    <cellStyle name="Normal 74 6 3" xfId="22494"/>
    <cellStyle name="Normal 74 7" xfId="9299"/>
    <cellStyle name="Normal 74 7 2" xfId="26280"/>
    <cellStyle name="Normal 74 8" xfId="18176"/>
    <cellStyle name="Normal 74 9" xfId="18712"/>
    <cellStyle name="Normal 75" xfId="1120"/>
    <cellStyle name="Normal 75 2" xfId="1381"/>
    <cellStyle name="Normal 75 2 2" xfId="1877"/>
    <cellStyle name="Normal 75 2 2 2" xfId="2876"/>
    <cellStyle name="Normal 75 2 2 2 2" xfId="4838"/>
    <cellStyle name="Normal 75 2 2 2 2 2" xfId="8621"/>
    <cellStyle name="Normal 75 2 2 2 2 2 2" xfId="16680"/>
    <cellStyle name="Normal 75 2 2 2 2 2 2 2" xfId="33527"/>
    <cellStyle name="Normal 75 2 2 2 2 2 3" xfId="25960"/>
    <cellStyle name="Normal 75 2 2 2 2 3" xfId="12897"/>
    <cellStyle name="Normal 75 2 2 2 2 3 2" xfId="29746"/>
    <cellStyle name="Normal 75 2 2 2 2 4" xfId="22179"/>
    <cellStyle name="Normal 75 2 2 2 3" xfId="6737"/>
    <cellStyle name="Normal 75 2 2 2 3 2" xfId="14796"/>
    <cellStyle name="Normal 75 2 2 2 3 2 2" xfId="31643"/>
    <cellStyle name="Normal 75 2 2 2 3 3" xfId="24076"/>
    <cellStyle name="Normal 75 2 2 2 4" xfId="10963"/>
    <cellStyle name="Normal 75 2 2 2 4 2" xfId="27862"/>
    <cellStyle name="Normal 75 2 2 2 5" xfId="18187"/>
    <cellStyle name="Normal 75 2 2 2 6" xfId="20294"/>
    <cellStyle name="Normal 75 2 2 3" xfId="3926"/>
    <cellStyle name="Normal 75 2 2 3 2" xfId="7709"/>
    <cellStyle name="Normal 75 2 2 3 2 2" xfId="15768"/>
    <cellStyle name="Normal 75 2 2 3 2 2 2" xfId="32615"/>
    <cellStyle name="Normal 75 2 2 3 2 3" xfId="25048"/>
    <cellStyle name="Normal 75 2 2 3 3" xfId="11985"/>
    <cellStyle name="Normal 75 2 2 3 3 2" xfId="28834"/>
    <cellStyle name="Normal 75 2 2 3 4" xfId="21267"/>
    <cellStyle name="Normal 75 2 2 4" xfId="5825"/>
    <cellStyle name="Normal 75 2 2 4 2" xfId="13884"/>
    <cellStyle name="Normal 75 2 2 4 2 2" xfId="30731"/>
    <cellStyle name="Normal 75 2 2 4 3" xfId="23164"/>
    <cellStyle name="Normal 75 2 2 5" xfId="10010"/>
    <cellStyle name="Normal 75 2 2 5 2" xfId="26950"/>
    <cellStyle name="Normal 75 2 2 6" xfId="18186"/>
    <cellStyle name="Normal 75 2 2 7" xfId="19382"/>
    <cellStyle name="Normal 75 2 3" xfId="2423"/>
    <cellStyle name="Normal 75 2 3 2" xfId="4387"/>
    <cellStyle name="Normal 75 2 3 2 2" xfId="8170"/>
    <cellStyle name="Normal 75 2 3 2 2 2" xfId="16229"/>
    <cellStyle name="Normal 75 2 3 2 2 2 2" xfId="33076"/>
    <cellStyle name="Normal 75 2 3 2 2 3" xfId="25509"/>
    <cellStyle name="Normal 75 2 3 2 3" xfId="12446"/>
    <cellStyle name="Normal 75 2 3 2 3 2" xfId="29295"/>
    <cellStyle name="Normal 75 2 3 2 4" xfId="21728"/>
    <cellStyle name="Normal 75 2 3 3" xfId="6286"/>
    <cellStyle name="Normal 75 2 3 3 2" xfId="14345"/>
    <cellStyle name="Normal 75 2 3 3 2 2" xfId="31192"/>
    <cellStyle name="Normal 75 2 3 3 3" xfId="23625"/>
    <cellStyle name="Normal 75 2 3 4" xfId="10511"/>
    <cellStyle name="Normal 75 2 3 4 2" xfId="27411"/>
    <cellStyle name="Normal 75 2 3 5" xfId="18188"/>
    <cellStyle name="Normal 75 2 3 6" xfId="19843"/>
    <cellStyle name="Normal 75 2 4" xfId="3475"/>
    <cellStyle name="Normal 75 2 4 2" xfId="7258"/>
    <cellStyle name="Normal 75 2 4 2 2" xfId="15317"/>
    <cellStyle name="Normal 75 2 4 2 2 2" xfId="32164"/>
    <cellStyle name="Normal 75 2 4 2 3" xfId="24597"/>
    <cellStyle name="Normal 75 2 4 3" xfId="11534"/>
    <cellStyle name="Normal 75 2 4 3 2" xfId="28383"/>
    <cellStyle name="Normal 75 2 4 4" xfId="20816"/>
    <cellStyle name="Normal 75 2 5" xfId="5374"/>
    <cellStyle name="Normal 75 2 5 2" xfId="13433"/>
    <cellStyle name="Normal 75 2 5 2 2" xfId="30280"/>
    <cellStyle name="Normal 75 2 5 3" xfId="22713"/>
    <cellStyle name="Normal 75 2 6" xfId="9535"/>
    <cellStyle name="Normal 75 2 6 2" xfId="26499"/>
    <cellStyle name="Normal 75 2 7" xfId="18185"/>
    <cellStyle name="Normal 75 2 8" xfId="18931"/>
    <cellStyle name="Normal 75 3" xfId="1659"/>
    <cellStyle name="Normal 75 3 2" xfId="2658"/>
    <cellStyle name="Normal 75 3 2 2" xfId="4620"/>
    <cellStyle name="Normal 75 3 2 2 2" xfId="8403"/>
    <cellStyle name="Normal 75 3 2 2 2 2" xfId="16462"/>
    <cellStyle name="Normal 75 3 2 2 2 2 2" xfId="33309"/>
    <cellStyle name="Normal 75 3 2 2 2 3" xfId="25742"/>
    <cellStyle name="Normal 75 3 2 2 3" xfId="12679"/>
    <cellStyle name="Normal 75 3 2 2 3 2" xfId="29528"/>
    <cellStyle name="Normal 75 3 2 2 4" xfId="21961"/>
    <cellStyle name="Normal 75 3 2 3" xfId="6519"/>
    <cellStyle name="Normal 75 3 2 3 2" xfId="14578"/>
    <cellStyle name="Normal 75 3 2 3 2 2" xfId="31425"/>
    <cellStyle name="Normal 75 3 2 3 3" xfId="23858"/>
    <cellStyle name="Normal 75 3 2 4" xfId="10745"/>
    <cellStyle name="Normal 75 3 2 4 2" xfId="27644"/>
    <cellStyle name="Normal 75 3 2 5" xfId="18190"/>
    <cellStyle name="Normal 75 3 2 6" xfId="20076"/>
    <cellStyle name="Normal 75 3 3" xfId="3708"/>
    <cellStyle name="Normal 75 3 3 2" xfId="7491"/>
    <cellStyle name="Normal 75 3 3 2 2" xfId="15550"/>
    <cellStyle name="Normal 75 3 3 2 2 2" xfId="32397"/>
    <cellStyle name="Normal 75 3 3 2 3" xfId="24830"/>
    <cellStyle name="Normal 75 3 3 3" xfId="11767"/>
    <cellStyle name="Normal 75 3 3 3 2" xfId="28616"/>
    <cellStyle name="Normal 75 3 3 4" xfId="21049"/>
    <cellStyle name="Normal 75 3 4" xfId="5607"/>
    <cellStyle name="Normal 75 3 4 2" xfId="13666"/>
    <cellStyle name="Normal 75 3 4 2 2" xfId="30513"/>
    <cellStyle name="Normal 75 3 4 3" xfId="22946"/>
    <cellStyle name="Normal 75 3 5" xfId="9792"/>
    <cellStyle name="Normal 75 3 5 2" xfId="26732"/>
    <cellStyle name="Normal 75 3 6" xfId="18189"/>
    <cellStyle name="Normal 75 3 7" xfId="19164"/>
    <cellStyle name="Normal 75 4" xfId="2205"/>
    <cellStyle name="Normal 75 4 2" xfId="4169"/>
    <cellStyle name="Normal 75 4 2 2" xfId="7952"/>
    <cellStyle name="Normal 75 4 2 2 2" xfId="16011"/>
    <cellStyle name="Normal 75 4 2 2 2 2" xfId="32858"/>
    <cellStyle name="Normal 75 4 2 2 3" xfId="25291"/>
    <cellStyle name="Normal 75 4 2 3" xfId="12228"/>
    <cellStyle name="Normal 75 4 2 3 2" xfId="29077"/>
    <cellStyle name="Normal 75 4 2 4" xfId="21510"/>
    <cellStyle name="Normal 75 4 3" xfId="6068"/>
    <cellStyle name="Normal 75 4 3 2" xfId="14127"/>
    <cellStyle name="Normal 75 4 3 2 2" xfId="30974"/>
    <cellStyle name="Normal 75 4 3 3" xfId="23407"/>
    <cellStyle name="Normal 75 4 4" xfId="10293"/>
    <cellStyle name="Normal 75 4 4 2" xfId="27193"/>
    <cellStyle name="Normal 75 4 5" xfId="18191"/>
    <cellStyle name="Normal 75 4 6" xfId="19625"/>
    <cellStyle name="Normal 75 5" xfId="3257"/>
    <cellStyle name="Normal 75 5 2" xfId="7040"/>
    <cellStyle name="Normal 75 5 2 2" xfId="15099"/>
    <cellStyle name="Normal 75 5 2 2 2" xfId="31946"/>
    <cellStyle name="Normal 75 5 2 3" xfId="24379"/>
    <cellStyle name="Normal 75 5 3" xfId="11316"/>
    <cellStyle name="Normal 75 5 3 2" xfId="28165"/>
    <cellStyle name="Normal 75 5 4" xfId="20598"/>
    <cellStyle name="Normal 75 6" xfId="5156"/>
    <cellStyle name="Normal 75 6 2" xfId="13215"/>
    <cellStyle name="Normal 75 6 2 2" xfId="30062"/>
    <cellStyle name="Normal 75 6 3" xfId="22495"/>
    <cellStyle name="Normal 75 7" xfId="9300"/>
    <cellStyle name="Normal 75 7 2" xfId="26281"/>
    <cellStyle name="Normal 75 8" xfId="18184"/>
    <cellStyle name="Normal 75 9" xfId="18713"/>
    <cellStyle name="Normal 76" xfId="1121"/>
    <cellStyle name="Normal 76 2" xfId="1382"/>
    <cellStyle name="Normal 76 2 2" xfId="1878"/>
    <cellStyle name="Normal 76 2 2 2" xfId="2877"/>
    <cellStyle name="Normal 76 2 2 2 2" xfId="4839"/>
    <cellStyle name="Normal 76 2 2 2 2 2" xfId="8622"/>
    <cellStyle name="Normal 76 2 2 2 2 2 2" xfId="16681"/>
    <cellStyle name="Normal 76 2 2 2 2 2 2 2" xfId="33528"/>
    <cellStyle name="Normal 76 2 2 2 2 2 3" xfId="25961"/>
    <cellStyle name="Normal 76 2 2 2 2 3" xfId="12898"/>
    <cellStyle name="Normal 76 2 2 2 2 3 2" xfId="29747"/>
    <cellStyle name="Normal 76 2 2 2 2 4" xfId="22180"/>
    <cellStyle name="Normal 76 2 2 2 3" xfId="6738"/>
    <cellStyle name="Normal 76 2 2 2 3 2" xfId="14797"/>
    <cellStyle name="Normal 76 2 2 2 3 2 2" xfId="31644"/>
    <cellStyle name="Normal 76 2 2 2 3 3" xfId="24077"/>
    <cellStyle name="Normal 76 2 2 2 4" xfId="10964"/>
    <cellStyle name="Normal 76 2 2 2 4 2" xfId="27863"/>
    <cellStyle name="Normal 76 2 2 2 5" xfId="18195"/>
    <cellStyle name="Normal 76 2 2 2 6" xfId="20295"/>
    <cellStyle name="Normal 76 2 2 3" xfId="3927"/>
    <cellStyle name="Normal 76 2 2 3 2" xfId="7710"/>
    <cellStyle name="Normal 76 2 2 3 2 2" xfId="15769"/>
    <cellStyle name="Normal 76 2 2 3 2 2 2" xfId="32616"/>
    <cellStyle name="Normal 76 2 2 3 2 3" xfId="25049"/>
    <cellStyle name="Normal 76 2 2 3 3" xfId="11986"/>
    <cellStyle name="Normal 76 2 2 3 3 2" xfId="28835"/>
    <cellStyle name="Normal 76 2 2 3 4" xfId="21268"/>
    <cellStyle name="Normal 76 2 2 4" xfId="5826"/>
    <cellStyle name="Normal 76 2 2 4 2" xfId="13885"/>
    <cellStyle name="Normal 76 2 2 4 2 2" xfId="30732"/>
    <cellStyle name="Normal 76 2 2 4 3" xfId="23165"/>
    <cellStyle name="Normal 76 2 2 5" xfId="10011"/>
    <cellStyle name="Normal 76 2 2 5 2" xfId="26951"/>
    <cellStyle name="Normal 76 2 2 6" xfId="18194"/>
    <cellStyle name="Normal 76 2 2 7" xfId="19383"/>
    <cellStyle name="Normal 76 2 3" xfId="2424"/>
    <cellStyle name="Normal 76 2 3 2" xfId="4388"/>
    <cellStyle name="Normal 76 2 3 2 2" xfId="8171"/>
    <cellStyle name="Normal 76 2 3 2 2 2" xfId="16230"/>
    <cellStyle name="Normal 76 2 3 2 2 2 2" xfId="33077"/>
    <cellStyle name="Normal 76 2 3 2 2 3" xfId="25510"/>
    <cellStyle name="Normal 76 2 3 2 3" xfId="12447"/>
    <cellStyle name="Normal 76 2 3 2 3 2" xfId="29296"/>
    <cellStyle name="Normal 76 2 3 2 4" xfId="21729"/>
    <cellStyle name="Normal 76 2 3 3" xfId="6287"/>
    <cellStyle name="Normal 76 2 3 3 2" xfId="14346"/>
    <cellStyle name="Normal 76 2 3 3 2 2" xfId="31193"/>
    <cellStyle name="Normal 76 2 3 3 3" xfId="23626"/>
    <cellStyle name="Normal 76 2 3 4" xfId="10512"/>
    <cellStyle name="Normal 76 2 3 4 2" xfId="27412"/>
    <cellStyle name="Normal 76 2 3 5" xfId="18196"/>
    <cellStyle name="Normal 76 2 3 6" xfId="19844"/>
    <cellStyle name="Normal 76 2 4" xfId="3476"/>
    <cellStyle name="Normal 76 2 4 2" xfId="7259"/>
    <cellStyle name="Normal 76 2 4 2 2" xfId="15318"/>
    <cellStyle name="Normal 76 2 4 2 2 2" xfId="32165"/>
    <cellStyle name="Normal 76 2 4 2 3" xfId="24598"/>
    <cellStyle name="Normal 76 2 4 3" xfId="11535"/>
    <cellStyle name="Normal 76 2 4 3 2" xfId="28384"/>
    <cellStyle name="Normal 76 2 4 4" xfId="20817"/>
    <cellStyle name="Normal 76 2 5" xfId="5375"/>
    <cellStyle name="Normal 76 2 5 2" xfId="13434"/>
    <cellStyle name="Normal 76 2 5 2 2" xfId="30281"/>
    <cellStyle name="Normal 76 2 5 3" xfId="22714"/>
    <cellStyle name="Normal 76 2 6" xfId="9536"/>
    <cellStyle name="Normal 76 2 6 2" xfId="26500"/>
    <cellStyle name="Normal 76 2 7" xfId="18193"/>
    <cellStyle name="Normal 76 2 8" xfId="18932"/>
    <cellStyle name="Normal 76 3" xfId="1660"/>
    <cellStyle name="Normal 76 3 2" xfId="2659"/>
    <cellStyle name="Normal 76 3 2 2" xfId="4621"/>
    <cellStyle name="Normal 76 3 2 2 2" xfId="8404"/>
    <cellStyle name="Normal 76 3 2 2 2 2" xfId="16463"/>
    <cellStyle name="Normal 76 3 2 2 2 2 2" xfId="33310"/>
    <cellStyle name="Normal 76 3 2 2 2 3" xfId="25743"/>
    <cellStyle name="Normal 76 3 2 2 3" xfId="12680"/>
    <cellStyle name="Normal 76 3 2 2 3 2" xfId="29529"/>
    <cellStyle name="Normal 76 3 2 2 4" xfId="21962"/>
    <cellStyle name="Normal 76 3 2 3" xfId="6520"/>
    <cellStyle name="Normal 76 3 2 3 2" xfId="14579"/>
    <cellStyle name="Normal 76 3 2 3 2 2" xfId="31426"/>
    <cellStyle name="Normal 76 3 2 3 3" xfId="23859"/>
    <cellStyle name="Normal 76 3 2 4" xfId="10746"/>
    <cellStyle name="Normal 76 3 2 4 2" xfId="27645"/>
    <cellStyle name="Normal 76 3 2 5" xfId="18198"/>
    <cellStyle name="Normal 76 3 2 6" xfId="20077"/>
    <cellStyle name="Normal 76 3 3" xfId="3709"/>
    <cellStyle name="Normal 76 3 3 2" xfId="7492"/>
    <cellStyle name="Normal 76 3 3 2 2" xfId="15551"/>
    <cellStyle name="Normal 76 3 3 2 2 2" xfId="32398"/>
    <cellStyle name="Normal 76 3 3 2 3" xfId="24831"/>
    <cellStyle name="Normal 76 3 3 3" xfId="11768"/>
    <cellStyle name="Normal 76 3 3 3 2" xfId="28617"/>
    <cellStyle name="Normal 76 3 3 4" xfId="21050"/>
    <cellStyle name="Normal 76 3 4" xfId="5608"/>
    <cellStyle name="Normal 76 3 4 2" xfId="13667"/>
    <cellStyle name="Normal 76 3 4 2 2" xfId="30514"/>
    <cellStyle name="Normal 76 3 4 3" xfId="22947"/>
    <cellStyle name="Normal 76 3 5" xfId="9793"/>
    <cellStyle name="Normal 76 3 5 2" xfId="26733"/>
    <cellStyle name="Normal 76 3 6" xfId="18197"/>
    <cellStyle name="Normal 76 3 7" xfId="19165"/>
    <cellStyle name="Normal 76 4" xfId="2206"/>
    <cellStyle name="Normal 76 4 2" xfId="4170"/>
    <cellStyle name="Normal 76 4 2 2" xfId="7953"/>
    <cellStyle name="Normal 76 4 2 2 2" xfId="16012"/>
    <cellStyle name="Normal 76 4 2 2 2 2" xfId="32859"/>
    <cellStyle name="Normal 76 4 2 2 3" xfId="25292"/>
    <cellStyle name="Normal 76 4 2 3" xfId="12229"/>
    <cellStyle name="Normal 76 4 2 3 2" xfId="29078"/>
    <cellStyle name="Normal 76 4 2 4" xfId="21511"/>
    <cellStyle name="Normal 76 4 3" xfId="6069"/>
    <cellStyle name="Normal 76 4 3 2" xfId="14128"/>
    <cellStyle name="Normal 76 4 3 2 2" xfId="30975"/>
    <cellStyle name="Normal 76 4 3 3" xfId="23408"/>
    <cellStyle name="Normal 76 4 4" xfId="10294"/>
    <cellStyle name="Normal 76 4 4 2" xfId="27194"/>
    <cellStyle name="Normal 76 4 5" xfId="18199"/>
    <cellStyle name="Normal 76 4 6" xfId="19626"/>
    <cellStyle name="Normal 76 5" xfId="3258"/>
    <cellStyle name="Normal 76 5 2" xfId="7041"/>
    <cellStyle name="Normal 76 5 2 2" xfId="15100"/>
    <cellStyle name="Normal 76 5 2 2 2" xfId="31947"/>
    <cellStyle name="Normal 76 5 2 3" xfId="24380"/>
    <cellStyle name="Normal 76 5 3" xfId="11317"/>
    <cellStyle name="Normal 76 5 3 2" xfId="28166"/>
    <cellStyle name="Normal 76 5 4" xfId="20599"/>
    <cellStyle name="Normal 76 6" xfId="5157"/>
    <cellStyle name="Normal 76 6 2" xfId="13216"/>
    <cellStyle name="Normal 76 6 2 2" xfId="30063"/>
    <cellStyle name="Normal 76 6 3" xfId="22496"/>
    <cellStyle name="Normal 76 7" xfId="9301"/>
    <cellStyle name="Normal 76 7 2" xfId="26282"/>
    <cellStyle name="Normal 76 8" xfId="18192"/>
    <cellStyle name="Normal 76 9" xfId="18714"/>
    <cellStyle name="Normal 77" xfId="1122"/>
    <cellStyle name="Normal 77 2" xfId="1383"/>
    <cellStyle name="Normal 77 2 2" xfId="1879"/>
    <cellStyle name="Normal 77 2 2 2" xfId="2878"/>
    <cellStyle name="Normal 77 2 2 2 2" xfId="4840"/>
    <cellStyle name="Normal 77 2 2 2 2 2" xfId="8623"/>
    <cellStyle name="Normal 77 2 2 2 2 2 2" xfId="16682"/>
    <cellStyle name="Normal 77 2 2 2 2 2 2 2" xfId="33529"/>
    <cellStyle name="Normal 77 2 2 2 2 2 3" xfId="25962"/>
    <cellStyle name="Normal 77 2 2 2 2 3" xfId="12899"/>
    <cellStyle name="Normal 77 2 2 2 2 3 2" xfId="29748"/>
    <cellStyle name="Normal 77 2 2 2 2 4" xfId="22181"/>
    <cellStyle name="Normal 77 2 2 2 3" xfId="6739"/>
    <cellStyle name="Normal 77 2 2 2 3 2" xfId="14798"/>
    <cellStyle name="Normal 77 2 2 2 3 2 2" xfId="31645"/>
    <cellStyle name="Normal 77 2 2 2 3 3" xfId="24078"/>
    <cellStyle name="Normal 77 2 2 2 4" xfId="10965"/>
    <cellStyle name="Normal 77 2 2 2 4 2" xfId="27864"/>
    <cellStyle name="Normal 77 2 2 2 5" xfId="18203"/>
    <cellStyle name="Normal 77 2 2 2 6" xfId="20296"/>
    <cellStyle name="Normal 77 2 2 3" xfId="3928"/>
    <cellStyle name="Normal 77 2 2 3 2" xfId="7711"/>
    <cellStyle name="Normal 77 2 2 3 2 2" xfId="15770"/>
    <cellStyle name="Normal 77 2 2 3 2 2 2" xfId="32617"/>
    <cellStyle name="Normal 77 2 2 3 2 3" xfId="25050"/>
    <cellStyle name="Normal 77 2 2 3 3" xfId="11987"/>
    <cellStyle name="Normal 77 2 2 3 3 2" xfId="28836"/>
    <cellStyle name="Normal 77 2 2 3 4" xfId="21269"/>
    <cellStyle name="Normal 77 2 2 4" xfId="5827"/>
    <cellStyle name="Normal 77 2 2 4 2" xfId="13886"/>
    <cellStyle name="Normal 77 2 2 4 2 2" xfId="30733"/>
    <cellStyle name="Normal 77 2 2 4 3" xfId="23166"/>
    <cellStyle name="Normal 77 2 2 5" xfId="10012"/>
    <cellStyle name="Normal 77 2 2 5 2" xfId="26952"/>
    <cellStyle name="Normal 77 2 2 6" xfId="18202"/>
    <cellStyle name="Normal 77 2 2 7" xfId="19384"/>
    <cellStyle name="Normal 77 2 3" xfId="2425"/>
    <cellStyle name="Normal 77 2 3 2" xfId="4389"/>
    <cellStyle name="Normal 77 2 3 2 2" xfId="8172"/>
    <cellStyle name="Normal 77 2 3 2 2 2" xfId="16231"/>
    <cellStyle name="Normal 77 2 3 2 2 2 2" xfId="33078"/>
    <cellStyle name="Normal 77 2 3 2 2 3" xfId="25511"/>
    <cellStyle name="Normal 77 2 3 2 3" xfId="12448"/>
    <cellStyle name="Normal 77 2 3 2 3 2" xfId="29297"/>
    <cellStyle name="Normal 77 2 3 2 4" xfId="21730"/>
    <cellStyle name="Normal 77 2 3 3" xfId="6288"/>
    <cellStyle name="Normal 77 2 3 3 2" xfId="14347"/>
    <cellStyle name="Normal 77 2 3 3 2 2" xfId="31194"/>
    <cellStyle name="Normal 77 2 3 3 3" xfId="23627"/>
    <cellStyle name="Normal 77 2 3 4" xfId="10513"/>
    <cellStyle name="Normal 77 2 3 4 2" xfId="27413"/>
    <cellStyle name="Normal 77 2 3 5" xfId="18204"/>
    <cellStyle name="Normal 77 2 3 6" xfId="19845"/>
    <cellStyle name="Normal 77 2 4" xfId="3477"/>
    <cellStyle name="Normal 77 2 4 2" xfId="7260"/>
    <cellStyle name="Normal 77 2 4 2 2" xfId="15319"/>
    <cellStyle name="Normal 77 2 4 2 2 2" xfId="32166"/>
    <cellStyle name="Normal 77 2 4 2 3" xfId="24599"/>
    <cellStyle name="Normal 77 2 4 3" xfId="11536"/>
    <cellStyle name="Normal 77 2 4 3 2" xfId="28385"/>
    <cellStyle name="Normal 77 2 4 4" xfId="20818"/>
    <cellStyle name="Normal 77 2 5" xfId="5376"/>
    <cellStyle name="Normal 77 2 5 2" xfId="13435"/>
    <cellStyle name="Normal 77 2 5 2 2" xfId="30282"/>
    <cellStyle name="Normal 77 2 5 3" xfId="22715"/>
    <cellStyle name="Normal 77 2 6" xfId="9537"/>
    <cellStyle name="Normal 77 2 6 2" xfId="26501"/>
    <cellStyle name="Normal 77 2 7" xfId="18201"/>
    <cellStyle name="Normal 77 2 8" xfId="18933"/>
    <cellStyle name="Normal 77 3" xfId="1661"/>
    <cellStyle name="Normal 77 3 2" xfId="2660"/>
    <cellStyle name="Normal 77 3 2 2" xfId="4622"/>
    <cellStyle name="Normal 77 3 2 2 2" xfId="8405"/>
    <cellStyle name="Normal 77 3 2 2 2 2" xfId="16464"/>
    <cellStyle name="Normal 77 3 2 2 2 2 2" xfId="33311"/>
    <cellStyle name="Normal 77 3 2 2 2 3" xfId="25744"/>
    <cellStyle name="Normal 77 3 2 2 3" xfId="12681"/>
    <cellStyle name="Normal 77 3 2 2 3 2" xfId="29530"/>
    <cellStyle name="Normal 77 3 2 2 4" xfId="21963"/>
    <cellStyle name="Normal 77 3 2 3" xfId="6521"/>
    <cellStyle name="Normal 77 3 2 3 2" xfId="14580"/>
    <cellStyle name="Normal 77 3 2 3 2 2" xfId="31427"/>
    <cellStyle name="Normal 77 3 2 3 3" xfId="23860"/>
    <cellStyle name="Normal 77 3 2 4" xfId="10747"/>
    <cellStyle name="Normal 77 3 2 4 2" xfId="27646"/>
    <cellStyle name="Normal 77 3 2 5" xfId="18206"/>
    <cellStyle name="Normal 77 3 2 6" xfId="20078"/>
    <cellStyle name="Normal 77 3 3" xfId="3710"/>
    <cellStyle name="Normal 77 3 3 2" xfId="7493"/>
    <cellStyle name="Normal 77 3 3 2 2" xfId="15552"/>
    <cellStyle name="Normal 77 3 3 2 2 2" xfId="32399"/>
    <cellStyle name="Normal 77 3 3 2 3" xfId="24832"/>
    <cellStyle name="Normal 77 3 3 3" xfId="11769"/>
    <cellStyle name="Normal 77 3 3 3 2" xfId="28618"/>
    <cellStyle name="Normal 77 3 3 4" xfId="21051"/>
    <cellStyle name="Normal 77 3 4" xfId="5609"/>
    <cellStyle name="Normal 77 3 4 2" xfId="13668"/>
    <cellStyle name="Normal 77 3 4 2 2" xfId="30515"/>
    <cellStyle name="Normal 77 3 4 3" xfId="22948"/>
    <cellStyle name="Normal 77 3 5" xfId="9794"/>
    <cellStyle name="Normal 77 3 5 2" xfId="26734"/>
    <cellStyle name="Normal 77 3 6" xfId="18205"/>
    <cellStyle name="Normal 77 3 7" xfId="19166"/>
    <cellStyle name="Normal 77 4" xfId="2207"/>
    <cellStyle name="Normal 77 4 2" xfId="4171"/>
    <cellStyle name="Normal 77 4 2 2" xfId="7954"/>
    <cellStyle name="Normal 77 4 2 2 2" xfId="16013"/>
    <cellStyle name="Normal 77 4 2 2 2 2" xfId="32860"/>
    <cellStyle name="Normal 77 4 2 2 3" xfId="25293"/>
    <cellStyle name="Normal 77 4 2 3" xfId="12230"/>
    <cellStyle name="Normal 77 4 2 3 2" xfId="29079"/>
    <cellStyle name="Normal 77 4 2 4" xfId="21512"/>
    <cellStyle name="Normal 77 4 3" xfId="6070"/>
    <cellStyle name="Normal 77 4 3 2" xfId="14129"/>
    <cellStyle name="Normal 77 4 3 2 2" xfId="30976"/>
    <cellStyle name="Normal 77 4 3 3" xfId="23409"/>
    <cellStyle name="Normal 77 4 4" xfId="10295"/>
    <cellStyle name="Normal 77 4 4 2" xfId="27195"/>
    <cellStyle name="Normal 77 4 5" xfId="18207"/>
    <cellStyle name="Normal 77 4 6" xfId="19627"/>
    <cellStyle name="Normal 77 5" xfId="3259"/>
    <cellStyle name="Normal 77 5 2" xfId="7042"/>
    <cellStyle name="Normal 77 5 2 2" xfId="15101"/>
    <cellStyle name="Normal 77 5 2 2 2" xfId="31948"/>
    <cellStyle name="Normal 77 5 2 3" xfId="24381"/>
    <cellStyle name="Normal 77 5 3" xfId="11318"/>
    <cellStyle name="Normal 77 5 3 2" xfId="28167"/>
    <cellStyle name="Normal 77 5 4" xfId="20600"/>
    <cellStyle name="Normal 77 6" xfId="5158"/>
    <cellStyle name="Normal 77 6 2" xfId="13217"/>
    <cellStyle name="Normal 77 6 2 2" xfId="30064"/>
    <cellStyle name="Normal 77 6 3" xfId="22497"/>
    <cellStyle name="Normal 77 7" xfId="9302"/>
    <cellStyle name="Normal 77 7 2" xfId="26283"/>
    <cellStyle name="Normal 77 8" xfId="18200"/>
    <cellStyle name="Normal 77 9" xfId="18715"/>
    <cellStyle name="Normal 78" xfId="1123"/>
    <cellStyle name="Normal 78 2" xfId="1384"/>
    <cellStyle name="Normal 78 2 2" xfId="1880"/>
    <cellStyle name="Normal 78 2 2 2" xfId="2879"/>
    <cellStyle name="Normal 78 2 2 2 2" xfId="4841"/>
    <cellStyle name="Normal 78 2 2 2 2 2" xfId="8624"/>
    <cellStyle name="Normal 78 2 2 2 2 2 2" xfId="16683"/>
    <cellStyle name="Normal 78 2 2 2 2 2 2 2" xfId="33530"/>
    <cellStyle name="Normal 78 2 2 2 2 2 3" xfId="25963"/>
    <cellStyle name="Normal 78 2 2 2 2 3" xfId="12900"/>
    <cellStyle name="Normal 78 2 2 2 2 3 2" xfId="29749"/>
    <cellStyle name="Normal 78 2 2 2 2 4" xfId="22182"/>
    <cellStyle name="Normal 78 2 2 2 3" xfId="6740"/>
    <cellStyle name="Normal 78 2 2 2 3 2" xfId="14799"/>
    <cellStyle name="Normal 78 2 2 2 3 2 2" xfId="31646"/>
    <cellStyle name="Normal 78 2 2 2 3 3" xfId="24079"/>
    <cellStyle name="Normal 78 2 2 2 4" xfId="10966"/>
    <cellStyle name="Normal 78 2 2 2 4 2" xfId="27865"/>
    <cellStyle name="Normal 78 2 2 2 5" xfId="18211"/>
    <cellStyle name="Normal 78 2 2 2 6" xfId="20297"/>
    <cellStyle name="Normal 78 2 2 3" xfId="3929"/>
    <cellStyle name="Normal 78 2 2 3 2" xfId="7712"/>
    <cellStyle name="Normal 78 2 2 3 2 2" xfId="15771"/>
    <cellStyle name="Normal 78 2 2 3 2 2 2" xfId="32618"/>
    <cellStyle name="Normal 78 2 2 3 2 3" xfId="25051"/>
    <cellStyle name="Normal 78 2 2 3 3" xfId="11988"/>
    <cellStyle name="Normal 78 2 2 3 3 2" xfId="28837"/>
    <cellStyle name="Normal 78 2 2 3 4" xfId="21270"/>
    <cellStyle name="Normal 78 2 2 4" xfId="5828"/>
    <cellStyle name="Normal 78 2 2 4 2" xfId="13887"/>
    <cellStyle name="Normal 78 2 2 4 2 2" xfId="30734"/>
    <cellStyle name="Normal 78 2 2 4 3" xfId="23167"/>
    <cellStyle name="Normal 78 2 2 5" xfId="10013"/>
    <cellStyle name="Normal 78 2 2 5 2" xfId="26953"/>
    <cellStyle name="Normal 78 2 2 6" xfId="18210"/>
    <cellStyle name="Normal 78 2 2 7" xfId="19385"/>
    <cellStyle name="Normal 78 2 3" xfId="2426"/>
    <cellStyle name="Normal 78 2 3 2" xfId="4390"/>
    <cellStyle name="Normal 78 2 3 2 2" xfId="8173"/>
    <cellStyle name="Normal 78 2 3 2 2 2" xfId="16232"/>
    <cellStyle name="Normal 78 2 3 2 2 2 2" xfId="33079"/>
    <cellStyle name="Normal 78 2 3 2 2 3" xfId="25512"/>
    <cellStyle name="Normal 78 2 3 2 3" xfId="12449"/>
    <cellStyle name="Normal 78 2 3 2 3 2" xfId="29298"/>
    <cellStyle name="Normal 78 2 3 2 4" xfId="21731"/>
    <cellStyle name="Normal 78 2 3 3" xfId="6289"/>
    <cellStyle name="Normal 78 2 3 3 2" xfId="14348"/>
    <cellStyle name="Normal 78 2 3 3 2 2" xfId="31195"/>
    <cellStyle name="Normal 78 2 3 3 3" xfId="23628"/>
    <cellStyle name="Normal 78 2 3 4" xfId="10514"/>
    <cellStyle name="Normal 78 2 3 4 2" xfId="27414"/>
    <cellStyle name="Normal 78 2 3 5" xfId="18212"/>
    <cellStyle name="Normal 78 2 3 6" xfId="19846"/>
    <cellStyle name="Normal 78 2 4" xfId="3478"/>
    <cellStyle name="Normal 78 2 4 2" xfId="7261"/>
    <cellStyle name="Normal 78 2 4 2 2" xfId="15320"/>
    <cellStyle name="Normal 78 2 4 2 2 2" xfId="32167"/>
    <cellStyle name="Normal 78 2 4 2 3" xfId="24600"/>
    <cellStyle name="Normal 78 2 4 3" xfId="11537"/>
    <cellStyle name="Normal 78 2 4 3 2" xfId="28386"/>
    <cellStyle name="Normal 78 2 4 4" xfId="20819"/>
    <cellStyle name="Normal 78 2 5" xfId="5377"/>
    <cellStyle name="Normal 78 2 5 2" xfId="13436"/>
    <cellStyle name="Normal 78 2 5 2 2" xfId="30283"/>
    <cellStyle name="Normal 78 2 5 3" xfId="22716"/>
    <cellStyle name="Normal 78 2 6" xfId="9538"/>
    <cellStyle name="Normal 78 2 6 2" xfId="26502"/>
    <cellStyle name="Normal 78 2 7" xfId="18209"/>
    <cellStyle name="Normal 78 2 8" xfId="18934"/>
    <cellStyle name="Normal 78 3" xfId="1662"/>
    <cellStyle name="Normal 78 3 2" xfId="2661"/>
    <cellStyle name="Normal 78 3 2 2" xfId="4623"/>
    <cellStyle name="Normal 78 3 2 2 2" xfId="8406"/>
    <cellStyle name="Normal 78 3 2 2 2 2" xfId="16465"/>
    <cellStyle name="Normal 78 3 2 2 2 2 2" xfId="33312"/>
    <cellStyle name="Normal 78 3 2 2 2 3" xfId="25745"/>
    <cellStyle name="Normal 78 3 2 2 3" xfId="12682"/>
    <cellStyle name="Normal 78 3 2 2 3 2" xfId="29531"/>
    <cellStyle name="Normal 78 3 2 2 4" xfId="21964"/>
    <cellStyle name="Normal 78 3 2 3" xfId="6522"/>
    <cellStyle name="Normal 78 3 2 3 2" xfId="14581"/>
    <cellStyle name="Normal 78 3 2 3 2 2" xfId="31428"/>
    <cellStyle name="Normal 78 3 2 3 3" xfId="23861"/>
    <cellStyle name="Normal 78 3 2 4" xfId="10748"/>
    <cellStyle name="Normal 78 3 2 4 2" xfId="27647"/>
    <cellStyle name="Normal 78 3 2 5" xfId="18214"/>
    <cellStyle name="Normal 78 3 2 6" xfId="20079"/>
    <cellStyle name="Normal 78 3 3" xfId="3711"/>
    <cellStyle name="Normal 78 3 3 2" xfId="7494"/>
    <cellStyle name="Normal 78 3 3 2 2" xfId="15553"/>
    <cellStyle name="Normal 78 3 3 2 2 2" xfId="32400"/>
    <cellStyle name="Normal 78 3 3 2 3" xfId="24833"/>
    <cellStyle name="Normal 78 3 3 3" xfId="11770"/>
    <cellStyle name="Normal 78 3 3 3 2" xfId="28619"/>
    <cellStyle name="Normal 78 3 3 4" xfId="21052"/>
    <cellStyle name="Normal 78 3 4" xfId="5610"/>
    <cellStyle name="Normal 78 3 4 2" xfId="13669"/>
    <cellStyle name="Normal 78 3 4 2 2" xfId="30516"/>
    <cellStyle name="Normal 78 3 4 3" xfId="22949"/>
    <cellStyle name="Normal 78 3 5" xfId="9795"/>
    <cellStyle name="Normal 78 3 5 2" xfId="26735"/>
    <cellStyle name="Normal 78 3 6" xfId="18213"/>
    <cellStyle name="Normal 78 3 7" xfId="19167"/>
    <cellStyle name="Normal 78 4" xfId="2208"/>
    <cellStyle name="Normal 78 4 2" xfId="4172"/>
    <cellStyle name="Normal 78 4 2 2" xfId="7955"/>
    <cellStyle name="Normal 78 4 2 2 2" xfId="16014"/>
    <cellStyle name="Normal 78 4 2 2 2 2" xfId="32861"/>
    <cellStyle name="Normal 78 4 2 2 3" xfId="25294"/>
    <cellStyle name="Normal 78 4 2 3" xfId="12231"/>
    <cellStyle name="Normal 78 4 2 3 2" xfId="29080"/>
    <cellStyle name="Normal 78 4 2 4" xfId="21513"/>
    <cellStyle name="Normal 78 4 3" xfId="6071"/>
    <cellStyle name="Normal 78 4 3 2" xfId="14130"/>
    <cellStyle name="Normal 78 4 3 2 2" xfId="30977"/>
    <cellStyle name="Normal 78 4 3 3" xfId="23410"/>
    <cellStyle name="Normal 78 4 4" xfId="10296"/>
    <cellStyle name="Normal 78 4 4 2" xfId="27196"/>
    <cellStyle name="Normal 78 4 5" xfId="18215"/>
    <cellStyle name="Normal 78 4 6" xfId="19628"/>
    <cellStyle name="Normal 78 5" xfId="3260"/>
    <cellStyle name="Normal 78 5 2" xfId="7043"/>
    <cellStyle name="Normal 78 5 2 2" xfId="15102"/>
    <cellStyle name="Normal 78 5 2 2 2" xfId="31949"/>
    <cellStyle name="Normal 78 5 2 3" xfId="24382"/>
    <cellStyle name="Normal 78 5 3" xfId="11319"/>
    <cellStyle name="Normal 78 5 3 2" xfId="28168"/>
    <cellStyle name="Normal 78 5 4" xfId="20601"/>
    <cellStyle name="Normal 78 6" xfId="5159"/>
    <cellStyle name="Normal 78 6 2" xfId="13218"/>
    <cellStyle name="Normal 78 6 2 2" xfId="30065"/>
    <cellStyle name="Normal 78 6 3" xfId="22498"/>
    <cellStyle name="Normal 78 7" xfId="9303"/>
    <cellStyle name="Normal 78 7 2" xfId="26284"/>
    <cellStyle name="Normal 78 8" xfId="18208"/>
    <cellStyle name="Normal 78 9" xfId="18716"/>
    <cellStyle name="Normal 79" xfId="1124"/>
    <cellStyle name="Normal 79 2" xfId="1385"/>
    <cellStyle name="Normal 79 2 2" xfId="1881"/>
    <cellStyle name="Normal 79 2 2 2" xfId="2880"/>
    <cellStyle name="Normal 79 2 2 2 2" xfId="4842"/>
    <cellStyle name="Normal 79 2 2 2 2 2" xfId="8625"/>
    <cellStyle name="Normal 79 2 2 2 2 2 2" xfId="16684"/>
    <cellStyle name="Normal 79 2 2 2 2 2 2 2" xfId="33531"/>
    <cellStyle name="Normal 79 2 2 2 2 2 3" xfId="25964"/>
    <cellStyle name="Normal 79 2 2 2 2 3" xfId="12901"/>
    <cellStyle name="Normal 79 2 2 2 2 3 2" xfId="29750"/>
    <cellStyle name="Normal 79 2 2 2 2 4" xfId="22183"/>
    <cellStyle name="Normal 79 2 2 2 3" xfId="6741"/>
    <cellStyle name="Normal 79 2 2 2 3 2" xfId="14800"/>
    <cellStyle name="Normal 79 2 2 2 3 2 2" xfId="31647"/>
    <cellStyle name="Normal 79 2 2 2 3 3" xfId="24080"/>
    <cellStyle name="Normal 79 2 2 2 4" xfId="10967"/>
    <cellStyle name="Normal 79 2 2 2 4 2" xfId="27866"/>
    <cellStyle name="Normal 79 2 2 2 5" xfId="18219"/>
    <cellStyle name="Normal 79 2 2 2 6" xfId="20298"/>
    <cellStyle name="Normal 79 2 2 3" xfId="3930"/>
    <cellStyle name="Normal 79 2 2 3 2" xfId="7713"/>
    <cellStyle name="Normal 79 2 2 3 2 2" xfId="15772"/>
    <cellStyle name="Normal 79 2 2 3 2 2 2" xfId="32619"/>
    <cellStyle name="Normal 79 2 2 3 2 3" xfId="25052"/>
    <cellStyle name="Normal 79 2 2 3 3" xfId="11989"/>
    <cellStyle name="Normal 79 2 2 3 3 2" xfId="28838"/>
    <cellStyle name="Normal 79 2 2 3 4" xfId="21271"/>
    <cellStyle name="Normal 79 2 2 4" xfId="5829"/>
    <cellStyle name="Normal 79 2 2 4 2" xfId="13888"/>
    <cellStyle name="Normal 79 2 2 4 2 2" xfId="30735"/>
    <cellStyle name="Normal 79 2 2 4 3" xfId="23168"/>
    <cellStyle name="Normal 79 2 2 5" xfId="10014"/>
    <cellStyle name="Normal 79 2 2 5 2" xfId="26954"/>
    <cellStyle name="Normal 79 2 2 6" xfId="18218"/>
    <cellStyle name="Normal 79 2 2 7" xfId="19386"/>
    <cellStyle name="Normal 79 2 3" xfId="2427"/>
    <cellStyle name="Normal 79 2 3 2" xfId="4391"/>
    <cellStyle name="Normal 79 2 3 2 2" xfId="8174"/>
    <cellStyle name="Normal 79 2 3 2 2 2" xfId="16233"/>
    <cellStyle name="Normal 79 2 3 2 2 2 2" xfId="33080"/>
    <cellStyle name="Normal 79 2 3 2 2 3" xfId="25513"/>
    <cellStyle name="Normal 79 2 3 2 3" xfId="12450"/>
    <cellStyle name="Normal 79 2 3 2 3 2" xfId="29299"/>
    <cellStyle name="Normal 79 2 3 2 4" xfId="21732"/>
    <cellStyle name="Normal 79 2 3 3" xfId="6290"/>
    <cellStyle name="Normal 79 2 3 3 2" xfId="14349"/>
    <cellStyle name="Normal 79 2 3 3 2 2" xfId="31196"/>
    <cellStyle name="Normal 79 2 3 3 3" xfId="23629"/>
    <cellStyle name="Normal 79 2 3 4" xfId="10515"/>
    <cellStyle name="Normal 79 2 3 4 2" xfId="27415"/>
    <cellStyle name="Normal 79 2 3 5" xfId="18220"/>
    <cellStyle name="Normal 79 2 3 6" xfId="19847"/>
    <cellStyle name="Normal 79 2 4" xfId="3479"/>
    <cellStyle name="Normal 79 2 4 2" xfId="7262"/>
    <cellStyle name="Normal 79 2 4 2 2" xfId="15321"/>
    <cellStyle name="Normal 79 2 4 2 2 2" xfId="32168"/>
    <cellStyle name="Normal 79 2 4 2 3" xfId="24601"/>
    <cellStyle name="Normal 79 2 4 3" xfId="11538"/>
    <cellStyle name="Normal 79 2 4 3 2" xfId="28387"/>
    <cellStyle name="Normal 79 2 4 4" xfId="20820"/>
    <cellStyle name="Normal 79 2 5" xfId="5378"/>
    <cellStyle name="Normal 79 2 5 2" xfId="13437"/>
    <cellStyle name="Normal 79 2 5 2 2" xfId="30284"/>
    <cellStyle name="Normal 79 2 5 3" xfId="22717"/>
    <cellStyle name="Normal 79 2 6" xfId="9539"/>
    <cellStyle name="Normal 79 2 6 2" xfId="26503"/>
    <cellStyle name="Normal 79 2 7" xfId="18217"/>
    <cellStyle name="Normal 79 2 8" xfId="18935"/>
    <cellStyle name="Normal 79 3" xfId="1663"/>
    <cellStyle name="Normal 79 3 2" xfId="2662"/>
    <cellStyle name="Normal 79 3 2 2" xfId="4624"/>
    <cellStyle name="Normal 79 3 2 2 2" xfId="8407"/>
    <cellStyle name="Normal 79 3 2 2 2 2" xfId="16466"/>
    <cellStyle name="Normal 79 3 2 2 2 2 2" xfId="33313"/>
    <cellStyle name="Normal 79 3 2 2 2 3" xfId="25746"/>
    <cellStyle name="Normal 79 3 2 2 3" xfId="12683"/>
    <cellStyle name="Normal 79 3 2 2 3 2" xfId="29532"/>
    <cellStyle name="Normal 79 3 2 2 4" xfId="21965"/>
    <cellStyle name="Normal 79 3 2 3" xfId="6523"/>
    <cellStyle name="Normal 79 3 2 3 2" xfId="14582"/>
    <cellStyle name="Normal 79 3 2 3 2 2" xfId="31429"/>
    <cellStyle name="Normal 79 3 2 3 3" xfId="23862"/>
    <cellStyle name="Normal 79 3 2 4" xfId="10749"/>
    <cellStyle name="Normal 79 3 2 4 2" xfId="27648"/>
    <cellStyle name="Normal 79 3 2 5" xfId="18222"/>
    <cellStyle name="Normal 79 3 2 6" xfId="20080"/>
    <cellStyle name="Normal 79 3 3" xfId="3712"/>
    <cellStyle name="Normal 79 3 3 2" xfId="7495"/>
    <cellStyle name="Normal 79 3 3 2 2" xfId="15554"/>
    <cellStyle name="Normal 79 3 3 2 2 2" xfId="32401"/>
    <cellStyle name="Normal 79 3 3 2 3" xfId="24834"/>
    <cellStyle name="Normal 79 3 3 3" xfId="11771"/>
    <cellStyle name="Normal 79 3 3 3 2" xfId="28620"/>
    <cellStyle name="Normal 79 3 3 4" xfId="21053"/>
    <cellStyle name="Normal 79 3 4" xfId="5611"/>
    <cellStyle name="Normal 79 3 4 2" xfId="13670"/>
    <cellStyle name="Normal 79 3 4 2 2" xfId="30517"/>
    <cellStyle name="Normal 79 3 4 3" xfId="22950"/>
    <cellStyle name="Normal 79 3 5" xfId="9796"/>
    <cellStyle name="Normal 79 3 5 2" xfId="26736"/>
    <cellStyle name="Normal 79 3 6" xfId="18221"/>
    <cellStyle name="Normal 79 3 7" xfId="19168"/>
    <cellStyle name="Normal 79 4" xfId="2209"/>
    <cellStyle name="Normal 79 4 2" xfId="4173"/>
    <cellStyle name="Normal 79 4 2 2" xfId="7956"/>
    <cellStyle name="Normal 79 4 2 2 2" xfId="16015"/>
    <cellStyle name="Normal 79 4 2 2 2 2" xfId="32862"/>
    <cellStyle name="Normal 79 4 2 2 3" xfId="25295"/>
    <cellStyle name="Normal 79 4 2 3" xfId="12232"/>
    <cellStyle name="Normal 79 4 2 3 2" xfId="29081"/>
    <cellStyle name="Normal 79 4 2 4" xfId="21514"/>
    <cellStyle name="Normal 79 4 3" xfId="6072"/>
    <cellStyle name="Normal 79 4 3 2" xfId="14131"/>
    <cellStyle name="Normal 79 4 3 2 2" xfId="30978"/>
    <cellStyle name="Normal 79 4 3 3" xfId="23411"/>
    <cellStyle name="Normal 79 4 4" xfId="10297"/>
    <cellStyle name="Normal 79 4 4 2" xfId="27197"/>
    <cellStyle name="Normal 79 4 5" xfId="18223"/>
    <cellStyle name="Normal 79 4 6" xfId="19629"/>
    <cellStyle name="Normal 79 5" xfId="3261"/>
    <cellStyle name="Normal 79 5 2" xfId="7044"/>
    <cellStyle name="Normal 79 5 2 2" xfId="15103"/>
    <cellStyle name="Normal 79 5 2 2 2" xfId="31950"/>
    <cellStyle name="Normal 79 5 2 3" xfId="24383"/>
    <cellStyle name="Normal 79 5 3" xfId="11320"/>
    <cellStyle name="Normal 79 5 3 2" xfId="28169"/>
    <cellStyle name="Normal 79 5 4" xfId="20602"/>
    <cellStyle name="Normal 79 6" xfId="5160"/>
    <cellStyle name="Normal 79 6 2" xfId="13219"/>
    <cellStyle name="Normal 79 6 2 2" xfId="30066"/>
    <cellStyle name="Normal 79 6 3" xfId="22499"/>
    <cellStyle name="Normal 79 7" xfId="9304"/>
    <cellStyle name="Normal 79 7 2" xfId="26285"/>
    <cellStyle name="Normal 79 8" xfId="18216"/>
    <cellStyle name="Normal 79 9" xfId="18717"/>
    <cellStyle name="Normal 8" xfId="455"/>
    <cellStyle name="Normal 8 2" xfId="456"/>
    <cellStyle name="Normal 8 2 2" xfId="2983"/>
    <cellStyle name="Normal 8 2 2 2" xfId="6840"/>
    <cellStyle name="Normal 8 2 2 2 2" xfId="14899"/>
    <cellStyle name="Normal 8 2 2 2 2 2" xfId="31746"/>
    <cellStyle name="Normal 8 2 2 2 3" xfId="24179"/>
    <cellStyle name="Normal 8 2 2 3" xfId="11068"/>
    <cellStyle name="Normal 8 2 2 3 2" xfId="27965"/>
    <cellStyle name="Normal 8 2 2 4" xfId="20397"/>
    <cellStyle name="Normal 8 2 3" xfId="18225"/>
    <cellStyle name="Normal 8 3" xfId="853"/>
    <cellStyle name="Normal 8 3 2" xfId="18226"/>
    <cellStyle name="Normal 8 4" xfId="2973"/>
    <cellStyle name="Normal 8 4 2" xfId="6831"/>
    <cellStyle name="Normal 8 4 2 2" xfId="14890"/>
    <cellStyle name="Normal 8 4 2 2 2" xfId="31737"/>
    <cellStyle name="Normal 8 4 2 3" xfId="24170"/>
    <cellStyle name="Normal 8 4 3" xfId="11059"/>
    <cellStyle name="Normal 8 4 3 2" xfId="27956"/>
    <cellStyle name="Normal 8 4 4" xfId="20388"/>
    <cellStyle name="Normal 8 5" xfId="18224"/>
    <cellStyle name="Normal 8_Energía" xfId="18227"/>
    <cellStyle name="Normal 80" xfId="1125"/>
    <cellStyle name="Normal 80 2" xfId="1386"/>
    <cellStyle name="Normal 80 2 2" xfId="1882"/>
    <cellStyle name="Normal 80 2 2 2" xfId="2881"/>
    <cellStyle name="Normal 80 2 2 2 2" xfId="4843"/>
    <cellStyle name="Normal 80 2 2 2 2 2" xfId="8626"/>
    <cellStyle name="Normal 80 2 2 2 2 2 2" xfId="16685"/>
    <cellStyle name="Normal 80 2 2 2 2 2 2 2" xfId="33532"/>
    <cellStyle name="Normal 80 2 2 2 2 2 3" xfId="25965"/>
    <cellStyle name="Normal 80 2 2 2 2 3" xfId="12902"/>
    <cellStyle name="Normal 80 2 2 2 2 3 2" xfId="29751"/>
    <cellStyle name="Normal 80 2 2 2 2 4" xfId="22184"/>
    <cellStyle name="Normal 80 2 2 2 3" xfId="6742"/>
    <cellStyle name="Normal 80 2 2 2 3 2" xfId="14801"/>
    <cellStyle name="Normal 80 2 2 2 3 2 2" xfId="31648"/>
    <cellStyle name="Normal 80 2 2 2 3 3" xfId="24081"/>
    <cellStyle name="Normal 80 2 2 2 4" xfId="10968"/>
    <cellStyle name="Normal 80 2 2 2 4 2" xfId="27867"/>
    <cellStyle name="Normal 80 2 2 2 5" xfId="18231"/>
    <cellStyle name="Normal 80 2 2 2 6" xfId="20299"/>
    <cellStyle name="Normal 80 2 2 3" xfId="3931"/>
    <cellStyle name="Normal 80 2 2 3 2" xfId="7714"/>
    <cellStyle name="Normal 80 2 2 3 2 2" xfId="15773"/>
    <cellStyle name="Normal 80 2 2 3 2 2 2" xfId="32620"/>
    <cellStyle name="Normal 80 2 2 3 2 3" xfId="25053"/>
    <cellStyle name="Normal 80 2 2 3 3" xfId="11990"/>
    <cellStyle name="Normal 80 2 2 3 3 2" xfId="28839"/>
    <cellStyle name="Normal 80 2 2 3 4" xfId="21272"/>
    <cellStyle name="Normal 80 2 2 4" xfId="5830"/>
    <cellStyle name="Normal 80 2 2 4 2" xfId="13889"/>
    <cellStyle name="Normal 80 2 2 4 2 2" xfId="30736"/>
    <cellStyle name="Normal 80 2 2 4 3" xfId="23169"/>
    <cellStyle name="Normal 80 2 2 5" xfId="10015"/>
    <cellStyle name="Normal 80 2 2 5 2" xfId="26955"/>
    <cellStyle name="Normal 80 2 2 6" xfId="18230"/>
    <cellStyle name="Normal 80 2 2 7" xfId="19387"/>
    <cellStyle name="Normal 80 2 3" xfId="2428"/>
    <cellStyle name="Normal 80 2 3 2" xfId="4392"/>
    <cellStyle name="Normal 80 2 3 2 2" xfId="8175"/>
    <cellStyle name="Normal 80 2 3 2 2 2" xfId="16234"/>
    <cellStyle name="Normal 80 2 3 2 2 2 2" xfId="33081"/>
    <cellStyle name="Normal 80 2 3 2 2 3" xfId="25514"/>
    <cellStyle name="Normal 80 2 3 2 3" xfId="12451"/>
    <cellStyle name="Normal 80 2 3 2 3 2" xfId="29300"/>
    <cellStyle name="Normal 80 2 3 2 4" xfId="21733"/>
    <cellStyle name="Normal 80 2 3 3" xfId="6291"/>
    <cellStyle name="Normal 80 2 3 3 2" xfId="14350"/>
    <cellStyle name="Normal 80 2 3 3 2 2" xfId="31197"/>
    <cellStyle name="Normal 80 2 3 3 3" xfId="23630"/>
    <cellStyle name="Normal 80 2 3 4" xfId="10516"/>
    <cellStyle name="Normal 80 2 3 4 2" xfId="27416"/>
    <cellStyle name="Normal 80 2 3 5" xfId="18232"/>
    <cellStyle name="Normal 80 2 3 6" xfId="19848"/>
    <cellStyle name="Normal 80 2 4" xfId="3480"/>
    <cellStyle name="Normal 80 2 4 2" xfId="7263"/>
    <cellStyle name="Normal 80 2 4 2 2" xfId="15322"/>
    <cellStyle name="Normal 80 2 4 2 2 2" xfId="32169"/>
    <cellStyle name="Normal 80 2 4 2 3" xfId="24602"/>
    <cellStyle name="Normal 80 2 4 3" xfId="11539"/>
    <cellStyle name="Normal 80 2 4 3 2" xfId="28388"/>
    <cellStyle name="Normal 80 2 4 4" xfId="20821"/>
    <cellStyle name="Normal 80 2 5" xfId="5379"/>
    <cellStyle name="Normal 80 2 5 2" xfId="13438"/>
    <cellStyle name="Normal 80 2 5 2 2" xfId="30285"/>
    <cellStyle name="Normal 80 2 5 3" xfId="22718"/>
    <cellStyle name="Normal 80 2 6" xfId="9540"/>
    <cellStyle name="Normal 80 2 6 2" xfId="26504"/>
    <cellStyle name="Normal 80 2 7" xfId="18229"/>
    <cellStyle name="Normal 80 2 8" xfId="18936"/>
    <cellStyle name="Normal 80 3" xfId="1664"/>
    <cellStyle name="Normal 80 3 2" xfId="2663"/>
    <cellStyle name="Normal 80 3 2 2" xfId="4625"/>
    <cellStyle name="Normal 80 3 2 2 2" xfId="8408"/>
    <cellStyle name="Normal 80 3 2 2 2 2" xfId="16467"/>
    <cellStyle name="Normal 80 3 2 2 2 2 2" xfId="33314"/>
    <cellStyle name="Normal 80 3 2 2 2 3" xfId="25747"/>
    <cellStyle name="Normal 80 3 2 2 3" xfId="12684"/>
    <cellStyle name="Normal 80 3 2 2 3 2" xfId="29533"/>
    <cellStyle name="Normal 80 3 2 2 4" xfId="21966"/>
    <cellStyle name="Normal 80 3 2 3" xfId="6524"/>
    <cellStyle name="Normal 80 3 2 3 2" xfId="14583"/>
    <cellStyle name="Normal 80 3 2 3 2 2" xfId="31430"/>
    <cellStyle name="Normal 80 3 2 3 3" xfId="23863"/>
    <cellStyle name="Normal 80 3 2 4" xfId="10750"/>
    <cellStyle name="Normal 80 3 2 4 2" xfId="27649"/>
    <cellStyle name="Normal 80 3 2 5" xfId="18234"/>
    <cellStyle name="Normal 80 3 2 6" xfId="20081"/>
    <cellStyle name="Normal 80 3 3" xfId="3713"/>
    <cellStyle name="Normal 80 3 3 2" xfId="7496"/>
    <cellStyle name="Normal 80 3 3 2 2" xfId="15555"/>
    <cellStyle name="Normal 80 3 3 2 2 2" xfId="32402"/>
    <cellStyle name="Normal 80 3 3 2 3" xfId="24835"/>
    <cellStyle name="Normal 80 3 3 3" xfId="11772"/>
    <cellStyle name="Normal 80 3 3 3 2" xfId="28621"/>
    <cellStyle name="Normal 80 3 3 4" xfId="21054"/>
    <cellStyle name="Normal 80 3 4" xfId="5612"/>
    <cellStyle name="Normal 80 3 4 2" xfId="13671"/>
    <cellStyle name="Normal 80 3 4 2 2" xfId="30518"/>
    <cellStyle name="Normal 80 3 4 3" xfId="22951"/>
    <cellStyle name="Normal 80 3 5" xfId="9797"/>
    <cellStyle name="Normal 80 3 5 2" xfId="26737"/>
    <cellStyle name="Normal 80 3 6" xfId="18233"/>
    <cellStyle name="Normal 80 3 7" xfId="19169"/>
    <cellStyle name="Normal 80 4" xfId="2210"/>
    <cellStyle name="Normal 80 4 2" xfId="4174"/>
    <cellStyle name="Normal 80 4 2 2" xfId="7957"/>
    <cellStyle name="Normal 80 4 2 2 2" xfId="16016"/>
    <cellStyle name="Normal 80 4 2 2 2 2" xfId="32863"/>
    <cellStyle name="Normal 80 4 2 2 3" xfId="25296"/>
    <cellStyle name="Normal 80 4 2 3" xfId="12233"/>
    <cellStyle name="Normal 80 4 2 3 2" xfId="29082"/>
    <cellStyle name="Normal 80 4 2 4" xfId="21515"/>
    <cellStyle name="Normal 80 4 3" xfId="6073"/>
    <cellStyle name="Normal 80 4 3 2" xfId="14132"/>
    <cellStyle name="Normal 80 4 3 2 2" xfId="30979"/>
    <cellStyle name="Normal 80 4 3 3" xfId="23412"/>
    <cellStyle name="Normal 80 4 4" xfId="10298"/>
    <cellStyle name="Normal 80 4 4 2" xfId="27198"/>
    <cellStyle name="Normal 80 4 5" xfId="18235"/>
    <cellStyle name="Normal 80 4 6" xfId="19630"/>
    <cellStyle name="Normal 80 5" xfId="3262"/>
    <cellStyle name="Normal 80 5 2" xfId="7045"/>
    <cellStyle name="Normal 80 5 2 2" xfId="15104"/>
    <cellStyle name="Normal 80 5 2 2 2" xfId="31951"/>
    <cellStyle name="Normal 80 5 2 3" xfId="24384"/>
    <cellStyle name="Normal 80 5 3" xfId="11321"/>
    <cellStyle name="Normal 80 5 3 2" xfId="28170"/>
    <cellStyle name="Normal 80 5 4" xfId="20603"/>
    <cellStyle name="Normal 80 6" xfId="5161"/>
    <cellStyle name="Normal 80 6 2" xfId="13220"/>
    <cellStyle name="Normal 80 6 2 2" xfId="30067"/>
    <cellStyle name="Normal 80 6 3" xfId="22500"/>
    <cellStyle name="Normal 80 7" xfId="9305"/>
    <cellStyle name="Normal 80 7 2" xfId="26286"/>
    <cellStyle name="Normal 80 8" xfId="18228"/>
    <cellStyle name="Normal 80 9" xfId="18718"/>
    <cellStyle name="Normal 81" xfId="1126"/>
    <cellStyle name="Normal 81 2" xfId="1387"/>
    <cellStyle name="Normal 81 2 2" xfId="1883"/>
    <cellStyle name="Normal 81 2 2 2" xfId="2882"/>
    <cellStyle name="Normal 81 2 2 2 2" xfId="4844"/>
    <cellStyle name="Normal 81 2 2 2 2 2" xfId="8627"/>
    <cellStyle name="Normal 81 2 2 2 2 2 2" xfId="16686"/>
    <cellStyle name="Normal 81 2 2 2 2 2 2 2" xfId="33533"/>
    <cellStyle name="Normal 81 2 2 2 2 2 3" xfId="25966"/>
    <cellStyle name="Normal 81 2 2 2 2 3" xfId="12903"/>
    <cellStyle name="Normal 81 2 2 2 2 3 2" xfId="29752"/>
    <cellStyle name="Normal 81 2 2 2 2 4" xfId="22185"/>
    <cellStyle name="Normal 81 2 2 2 3" xfId="6743"/>
    <cellStyle name="Normal 81 2 2 2 3 2" xfId="14802"/>
    <cellStyle name="Normal 81 2 2 2 3 2 2" xfId="31649"/>
    <cellStyle name="Normal 81 2 2 2 3 3" xfId="24082"/>
    <cellStyle name="Normal 81 2 2 2 4" xfId="10969"/>
    <cellStyle name="Normal 81 2 2 2 4 2" xfId="27868"/>
    <cellStyle name="Normal 81 2 2 2 5" xfId="18239"/>
    <cellStyle name="Normal 81 2 2 2 6" xfId="20300"/>
    <cellStyle name="Normal 81 2 2 3" xfId="3932"/>
    <cellStyle name="Normal 81 2 2 3 2" xfId="7715"/>
    <cellStyle name="Normal 81 2 2 3 2 2" xfId="15774"/>
    <cellStyle name="Normal 81 2 2 3 2 2 2" xfId="32621"/>
    <cellStyle name="Normal 81 2 2 3 2 3" xfId="25054"/>
    <cellStyle name="Normal 81 2 2 3 3" xfId="11991"/>
    <cellStyle name="Normal 81 2 2 3 3 2" xfId="28840"/>
    <cellStyle name="Normal 81 2 2 3 4" xfId="21273"/>
    <cellStyle name="Normal 81 2 2 4" xfId="5831"/>
    <cellStyle name="Normal 81 2 2 4 2" xfId="13890"/>
    <cellStyle name="Normal 81 2 2 4 2 2" xfId="30737"/>
    <cellStyle name="Normal 81 2 2 4 3" xfId="23170"/>
    <cellStyle name="Normal 81 2 2 5" xfId="10016"/>
    <cellStyle name="Normal 81 2 2 5 2" xfId="26956"/>
    <cellStyle name="Normal 81 2 2 6" xfId="18238"/>
    <cellStyle name="Normal 81 2 2 7" xfId="19388"/>
    <cellStyle name="Normal 81 2 3" xfId="2429"/>
    <cellStyle name="Normal 81 2 3 2" xfId="4393"/>
    <cellStyle name="Normal 81 2 3 2 2" xfId="8176"/>
    <cellStyle name="Normal 81 2 3 2 2 2" xfId="16235"/>
    <cellStyle name="Normal 81 2 3 2 2 2 2" xfId="33082"/>
    <cellStyle name="Normal 81 2 3 2 2 3" xfId="25515"/>
    <cellStyle name="Normal 81 2 3 2 3" xfId="12452"/>
    <cellStyle name="Normal 81 2 3 2 3 2" xfId="29301"/>
    <cellStyle name="Normal 81 2 3 2 4" xfId="21734"/>
    <cellStyle name="Normal 81 2 3 3" xfId="6292"/>
    <cellStyle name="Normal 81 2 3 3 2" xfId="14351"/>
    <cellStyle name="Normal 81 2 3 3 2 2" xfId="31198"/>
    <cellStyle name="Normal 81 2 3 3 3" xfId="23631"/>
    <cellStyle name="Normal 81 2 3 4" xfId="10517"/>
    <cellStyle name="Normal 81 2 3 4 2" xfId="27417"/>
    <cellStyle name="Normal 81 2 3 5" xfId="18240"/>
    <cellStyle name="Normal 81 2 3 6" xfId="19849"/>
    <cellStyle name="Normal 81 2 4" xfId="3481"/>
    <cellStyle name="Normal 81 2 4 2" xfId="7264"/>
    <cellStyle name="Normal 81 2 4 2 2" xfId="15323"/>
    <cellStyle name="Normal 81 2 4 2 2 2" xfId="32170"/>
    <cellStyle name="Normal 81 2 4 2 3" xfId="24603"/>
    <cellStyle name="Normal 81 2 4 3" xfId="11540"/>
    <cellStyle name="Normal 81 2 4 3 2" xfId="28389"/>
    <cellStyle name="Normal 81 2 4 4" xfId="20822"/>
    <cellStyle name="Normal 81 2 5" xfId="5380"/>
    <cellStyle name="Normal 81 2 5 2" xfId="13439"/>
    <cellStyle name="Normal 81 2 5 2 2" xfId="30286"/>
    <cellStyle name="Normal 81 2 5 3" xfId="22719"/>
    <cellStyle name="Normal 81 2 6" xfId="9541"/>
    <cellStyle name="Normal 81 2 6 2" xfId="26505"/>
    <cellStyle name="Normal 81 2 7" xfId="18237"/>
    <cellStyle name="Normal 81 2 8" xfId="18937"/>
    <cellStyle name="Normal 81 3" xfId="1665"/>
    <cellStyle name="Normal 81 3 2" xfId="2664"/>
    <cellStyle name="Normal 81 3 2 2" xfId="4626"/>
    <cellStyle name="Normal 81 3 2 2 2" xfId="8409"/>
    <cellStyle name="Normal 81 3 2 2 2 2" xfId="16468"/>
    <cellStyle name="Normal 81 3 2 2 2 2 2" xfId="33315"/>
    <cellStyle name="Normal 81 3 2 2 2 3" xfId="25748"/>
    <cellStyle name="Normal 81 3 2 2 3" xfId="12685"/>
    <cellStyle name="Normal 81 3 2 2 3 2" xfId="29534"/>
    <cellStyle name="Normal 81 3 2 2 4" xfId="21967"/>
    <cellStyle name="Normal 81 3 2 3" xfId="6525"/>
    <cellStyle name="Normal 81 3 2 3 2" xfId="14584"/>
    <cellStyle name="Normal 81 3 2 3 2 2" xfId="31431"/>
    <cellStyle name="Normal 81 3 2 3 3" xfId="23864"/>
    <cellStyle name="Normal 81 3 2 4" xfId="10751"/>
    <cellStyle name="Normal 81 3 2 4 2" xfId="27650"/>
    <cellStyle name="Normal 81 3 2 5" xfId="18242"/>
    <cellStyle name="Normal 81 3 2 6" xfId="20082"/>
    <cellStyle name="Normal 81 3 3" xfId="3714"/>
    <cellStyle name="Normal 81 3 3 2" xfId="7497"/>
    <cellStyle name="Normal 81 3 3 2 2" xfId="15556"/>
    <cellStyle name="Normal 81 3 3 2 2 2" xfId="32403"/>
    <cellStyle name="Normal 81 3 3 2 3" xfId="24836"/>
    <cellStyle name="Normal 81 3 3 3" xfId="11773"/>
    <cellStyle name="Normal 81 3 3 3 2" xfId="28622"/>
    <cellStyle name="Normal 81 3 3 4" xfId="21055"/>
    <cellStyle name="Normal 81 3 4" xfId="5613"/>
    <cellStyle name="Normal 81 3 4 2" xfId="13672"/>
    <cellStyle name="Normal 81 3 4 2 2" xfId="30519"/>
    <cellStyle name="Normal 81 3 4 3" xfId="22952"/>
    <cellStyle name="Normal 81 3 5" xfId="9798"/>
    <cellStyle name="Normal 81 3 5 2" xfId="26738"/>
    <cellStyle name="Normal 81 3 6" xfId="18241"/>
    <cellStyle name="Normal 81 3 7" xfId="19170"/>
    <cellStyle name="Normal 81 4" xfId="2211"/>
    <cellStyle name="Normal 81 4 2" xfId="4175"/>
    <cellStyle name="Normal 81 4 2 2" xfId="7958"/>
    <cellStyle name="Normal 81 4 2 2 2" xfId="16017"/>
    <cellStyle name="Normal 81 4 2 2 2 2" xfId="32864"/>
    <cellStyle name="Normal 81 4 2 2 3" xfId="25297"/>
    <cellStyle name="Normal 81 4 2 3" xfId="12234"/>
    <cellStyle name="Normal 81 4 2 3 2" xfId="29083"/>
    <cellStyle name="Normal 81 4 2 4" xfId="21516"/>
    <cellStyle name="Normal 81 4 3" xfId="6074"/>
    <cellStyle name="Normal 81 4 3 2" xfId="14133"/>
    <cellStyle name="Normal 81 4 3 2 2" xfId="30980"/>
    <cellStyle name="Normal 81 4 3 3" xfId="23413"/>
    <cellStyle name="Normal 81 4 4" xfId="10299"/>
    <cellStyle name="Normal 81 4 4 2" xfId="27199"/>
    <cellStyle name="Normal 81 4 5" xfId="18243"/>
    <cellStyle name="Normal 81 4 6" xfId="19631"/>
    <cellStyle name="Normal 81 5" xfId="3263"/>
    <cellStyle name="Normal 81 5 2" xfId="7046"/>
    <cellStyle name="Normal 81 5 2 2" xfId="15105"/>
    <cellStyle name="Normal 81 5 2 2 2" xfId="31952"/>
    <cellStyle name="Normal 81 5 2 3" xfId="24385"/>
    <cellStyle name="Normal 81 5 3" xfId="11322"/>
    <cellStyle name="Normal 81 5 3 2" xfId="28171"/>
    <cellStyle name="Normal 81 5 4" xfId="20604"/>
    <cellStyle name="Normal 81 6" xfId="5162"/>
    <cellStyle name="Normal 81 6 2" xfId="13221"/>
    <cellStyle name="Normal 81 6 2 2" xfId="30068"/>
    <cellStyle name="Normal 81 6 3" xfId="22501"/>
    <cellStyle name="Normal 81 7" xfId="9306"/>
    <cellStyle name="Normal 81 7 2" xfId="26287"/>
    <cellStyle name="Normal 81 8" xfId="18236"/>
    <cellStyle name="Normal 81 9" xfId="18719"/>
    <cellStyle name="Normal 82" xfId="1127"/>
    <cellStyle name="Normal 82 2" xfId="1388"/>
    <cellStyle name="Normal 82 2 2" xfId="1884"/>
    <cellStyle name="Normal 82 2 2 2" xfId="2883"/>
    <cellStyle name="Normal 82 2 2 2 2" xfId="4845"/>
    <cellStyle name="Normal 82 2 2 2 2 2" xfId="8628"/>
    <cellStyle name="Normal 82 2 2 2 2 2 2" xfId="16687"/>
    <cellStyle name="Normal 82 2 2 2 2 2 2 2" xfId="33534"/>
    <cellStyle name="Normal 82 2 2 2 2 2 3" xfId="25967"/>
    <cellStyle name="Normal 82 2 2 2 2 3" xfId="12904"/>
    <cellStyle name="Normal 82 2 2 2 2 3 2" xfId="29753"/>
    <cellStyle name="Normal 82 2 2 2 2 4" xfId="22186"/>
    <cellStyle name="Normal 82 2 2 2 3" xfId="6744"/>
    <cellStyle name="Normal 82 2 2 2 3 2" xfId="14803"/>
    <cellStyle name="Normal 82 2 2 2 3 2 2" xfId="31650"/>
    <cellStyle name="Normal 82 2 2 2 3 3" xfId="24083"/>
    <cellStyle name="Normal 82 2 2 2 4" xfId="10970"/>
    <cellStyle name="Normal 82 2 2 2 4 2" xfId="27869"/>
    <cellStyle name="Normal 82 2 2 2 5" xfId="18247"/>
    <cellStyle name="Normal 82 2 2 2 6" xfId="20301"/>
    <cellStyle name="Normal 82 2 2 3" xfId="3933"/>
    <cellStyle name="Normal 82 2 2 3 2" xfId="7716"/>
    <cellStyle name="Normal 82 2 2 3 2 2" xfId="15775"/>
    <cellStyle name="Normal 82 2 2 3 2 2 2" xfId="32622"/>
    <cellStyle name="Normal 82 2 2 3 2 3" xfId="25055"/>
    <cellStyle name="Normal 82 2 2 3 3" xfId="11992"/>
    <cellStyle name="Normal 82 2 2 3 3 2" xfId="28841"/>
    <cellStyle name="Normal 82 2 2 3 4" xfId="21274"/>
    <cellStyle name="Normal 82 2 2 4" xfId="5832"/>
    <cellStyle name="Normal 82 2 2 4 2" xfId="13891"/>
    <cellStyle name="Normal 82 2 2 4 2 2" xfId="30738"/>
    <cellStyle name="Normal 82 2 2 4 3" xfId="23171"/>
    <cellStyle name="Normal 82 2 2 5" xfId="10017"/>
    <cellStyle name="Normal 82 2 2 5 2" xfId="26957"/>
    <cellStyle name="Normal 82 2 2 6" xfId="18246"/>
    <cellStyle name="Normal 82 2 2 7" xfId="19389"/>
    <cellStyle name="Normal 82 2 3" xfId="2430"/>
    <cellStyle name="Normal 82 2 3 2" xfId="4394"/>
    <cellStyle name="Normal 82 2 3 2 2" xfId="8177"/>
    <cellStyle name="Normal 82 2 3 2 2 2" xfId="16236"/>
    <cellStyle name="Normal 82 2 3 2 2 2 2" xfId="33083"/>
    <cellStyle name="Normal 82 2 3 2 2 3" xfId="25516"/>
    <cellStyle name="Normal 82 2 3 2 3" xfId="12453"/>
    <cellStyle name="Normal 82 2 3 2 3 2" xfId="29302"/>
    <cellStyle name="Normal 82 2 3 2 4" xfId="21735"/>
    <cellStyle name="Normal 82 2 3 3" xfId="6293"/>
    <cellStyle name="Normal 82 2 3 3 2" xfId="14352"/>
    <cellStyle name="Normal 82 2 3 3 2 2" xfId="31199"/>
    <cellStyle name="Normal 82 2 3 3 3" xfId="23632"/>
    <cellStyle name="Normal 82 2 3 4" xfId="10518"/>
    <cellStyle name="Normal 82 2 3 4 2" xfId="27418"/>
    <cellStyle name="Normal 82 2 3 5" xfId="18248"/>
    <cellStyle name="Normal 82 2 3 6" xfId="19850"/>
    <cellStyle name="Normal 82 2 4" xfId="3482"/>
    <cellStyle name="Normal 82 2 4 2" xfId="7265"/>
    <cellStyle name="Normal 82 2 4 2 2" xfId="15324"/>
    <cellStyle name="Normal 82 2 4 2 2 2" xfId="32171"/>
    <cellStyle name="Normal 82 2 4 2 3" xfId="24604"/>
    <cellStyle name="Normal 82 2 4 3" xfId="11541"/>
    <cellStyle name="Normal 82 2 4 3 2" xfId="28390"/>
    <cellStyle name="Normal 82 2 4 4" xfId="20823"/>
    <cellStyle name="Normal 82 2 5" xfId="5381"/>
    <cellStyle name="Normal 82 2 5 2" xfId="13440"/>
    <cellStyle name="Normal 82 2 5 2 2" xfId="30287"/>
    <cellStyle name="Normal 82 2 5 3" xfId="22720"/>
    <cellStyle name="Normal 82 2 6" xfId="9542"/>
    <cellStyle name="Normal 82 2 6 2" xfId="26506"/>
    <cellStyle name="Normal 82 2 7" xfId="18245"/>
    <cellStyle name="Normal 82 2 8" xfId="18938"/>
    <cellStyle name="Normal 82 3" xfId="1666"/>
    <cellStyle name="Normal 82 3 2" xfId="2665"/>
    <cellStyle name="Normal 82 3 2 2" xfId="4627"/>
    <cellStyle name="Normal 82 3 2 2 2" xfId="8410"/>
    <cellStyle name="Normal 82 3 2 2 2 2" xfId="16469"/>
    <cellStyle name="Normal 82 3 2 2 2 2 2" xfId="33316"/>
    <cellStyle name="Normal 82 3 2 2 2 3" xfId="25749"/>
    <cellStyle name="Normal 82 3 2 2 3" xfId="12686"/>
    <cellStyle name="Normal 82 3 2 2 3 2" xfId="29535"/>
    <cellStyle name="Normal 82 3 2 2 4" xfId="21968"/>
    <cellStyle name="Normal 82 3 2 3" xfId="6526"/>
    <cellStyle name="Normal 82 3 2 3 2" xfId="14585"/>
    <cellStyle name="Normal 82 3 2 3 2 2" xfId="31432"/>
    <cellStyle name="Normal 82 3 2 3 3" xfId="23865"/>
    <cellStyle name="Normal 82 3 2 4" xfId="10752"/>
    <cellStyle name="Normal 82 3 2 4 2" xfId="27651"/>
    <cellStyle name="Normal 82 3 2 5" xfId="18250"/>
    <cellStyle name="Normal 82 3 2 6" xfId="20083"/>
    <cellStyle name="Normal 82 3 3" xfId="3715"/>
    <cellStyle name="Normal 82 3 3 2" xfId="7498"/>
    <cellStyle name="Normal 82 3 3 2 2" xfId="15557"/>
    <cellStyle name="Normal 82 3 3 2 2 2" xfId="32404"/>
    <cellStyle name="Normal 82 3 3 2 3" xfId="24837"/>
    <cellStyle name="Normal 82 3 3 3" xfId="11774"/>
    <cellStyle name="Normal 82 3 3 3 2" xfId="28623"/>
    <cellStyle name="Normal 82 3 3 4" xfId="21056"/>
    <cellStyle name="Normal 82 3 4" xfId="5614"/>
    <cellStyle name="Normal 82 3 4 2" xfId="13673"/>
    <cellStyle name="Normal 82 3 4 2 2" xfId="30520"/>
    <cellStyle name="Normal 82 3 4 3" xfId="22953"/>
    <cellStyle name="Normal 82 3 5" xfId="9799"/>
    <cellStyle name="Normal 82 3 5 2" xfId="26739"/>
    <cellStyle name="Normal 82 3 6" xfId="18249"/>
    <cellStyle name="Normal 82 3 7" xfId="19171"/>
    <cellStyle name="Normal 82 4" xfId="2212"/>
    <cellStyle name="Normal 82 4 2" xfId="4176"/>
    <cellStyle name="Normal 82 4 2 2" xfId="7959"/>
    <cellStyle name="Normal 82 4 2 2 2" xfId="16018"/>
    <cellStyle name="Normal 82 4 2 2 2 2" xfId="32865"/>
    <cellStyle name="Normal 82 4 2 2 3" xfId="25298"/>
    <cellStyle name="Normal 82 4 2 3" xfId="12235"/>
    <cellStyle name="Normal 82 4 2 3 2" xfId="29084"/>
    <cellStyle name="Normal 82 4 2 4" xfId="21517"/>
    <cellStyle name="Normal 82 4 3" xfId="6075"/>
    <cellStyle name="Normal 82 4 3 2" xfId="14134"/>
    <cellStyle name="Normal 82 4 3 2 2" xfId="30981"/>
    <cellStyle name="Normal 82 4 3 3" xfId="23414"/>
    <cellStyle name="Normal 82 4 4" xfId="10300"/>
    <cellStyle name="Normal 82 4 4 2" xfId="27200"/>
    <cellStyle name="Normal 82 4 5" xfId="18251"/>
    <cellStyle name="Normal 82 4 6" xfId="19632"/>
    <cellStyle name="Normal 82 5" xfId="3264"/>
    <cellStyle name="Normal 82 5 2" xfId="7047"/>
    <cellStyle name="Normal 82 5 2 2" xfId="15106"/>
    <cellStyle name="Normal 82 5 2 2 2" xfId="31953"/>
    <cellStyle name="Normal 82 5 2 3" xfId="24386"/>
    <cellStyle name="Normal 82 5 3" xfId="11323"/>
    <cellStyle name="Normal 82 5 3 2" xfId="28172"/>
    <cellStyle name="Normal 82 5 4" xfId="20605"/>
    <cellStyle name="Normal 82 6" xfId="5163"/>
    <cellStyle name="Normal 82 6 2" xfId="13222"/>
    <cellStyle name="Normal 82 6 2 2" xfId="30069"/>
    <cellStyle name="Normal 82 6 3" xfId="22502"/>
    <cellStyle name="Normal 82 7" xfId="9307"/>
    <cellStyle name="Normal 82 7 2" xfId="26288"/>
    <cellStyle name="Normal 82 8" xfId="18244"/>
    <cellStyle name="Normal 82 9" xfId="18720"/>
    <cellStyle name="Normal 83" xfId="1128"/>
    <cellStyle name="Normal 83 2" xfId="1389"/>
    <cellStyle name="Normal 83 2 2" xfId="1885"/>
    <cellStyle name="Normal 83 2 2 2" xfId="2884"/>
    <cellStyle name="Normal 83 2 2 2 2" xfId="4846"/>
    <cellStyle name="Normal 83 2 2 2 2 2" xfId="8629"/>
    <cellStyle name="Normal 83 2 2 2 2 2 2" xfId="16688"/>
    <cellStyle name="Normal 83 2 2 2 2 2 2 2" xfId="33535"/>
    <cellStyle name="Normal 83 2 2 2 2 2 3" xfId="25968"/>
    <cellStyle name="Normal 83 2 2 2 2 3" xfId="12905"/>
    <cellStyle name="Normal 83 2 2 2 2 3 2" xfId="29754"/>
    <cellStyle name="Normal 83 2 2 2 2 4" xfId="22187"/>
    <cellStyle name="Normal 83 2 2 2 3" xfId="6745"/>
    <cellStyle name="Normal 83 2 2 2 3 2" xfId="14804"/>
    <cellStyle name="Normal 83 2 2 2 3 2 2" xfId="31651"/>
    <cellStyle name="Normal 83 2 2 2 3 3" xfId="24084"/>
    <cellStyle name="Normal 83 2 2 2 4" xfId="10971"/>
    <cellStyle name="Normal 83 2 2 2 4 2" xfId="27870"/>
    <cellStyle name="Normal 83 2 2 2 5" xfId="18255"/>
    <cellStyle name="Normal 83 2 2 2 6" xfId="20302"/>
    <cellStyle name="Normal 83 2 2 3" xfId="3934"/>
    <cellStyle name="Normal 83 2 2 3 2" xfId="7717"/>
    <cellStyle name="Normal 83 2 2 3 2 2" xfId="15776"/>
    <cellStyle name="Normal 83 2 2 3 2 2 2" xfId="32623"/>
    <cellStyle name="Normal 83 2 2 3 2 3" xfId="25056"/>
    <cellStyle name="Normal 83 2 2 3 3" xfId="11993"/>
    <cellStyle name="Normal 83 2 2 3 3 2" xfId="28842"/>
    <cellStyle name="Normal 83 2 2 3 4" xfId="21275"/>
    <cellStyle name="Normal 83 2 2 4" xfId="5833"/>
    <cellStyle name="Normal 83 2 2 4 2" xfId="13892"/>
    <cellStyle name="Normal 83 2 2 4 2 2" xfId="30739"/>
    <cellStyle name="Normal 83 2 2 4 3" xfId="23172"/>
    <cellStyle name="Normal 83 2 2 5" xfId="10018"/>
    <cellStyle name="Normal 83 2 2 5 2" xfId="26958"/>
    <cellStyle name="Normal 83 2 2 6" xfId="18254"/>
    <cellStyle name="Normal 83 2 2 7" xfId="19390"/>
    <cellStyle name="Normal 83 2 3" xfId="2431"/>
    <cellStyle name="Normal 83 2 3 2" xfId="4395"/>
    <cellStyle name="Normal 83 2 3 2 2" xfId="8178"/>
    <cellStyle name="Normal 83 2 3 2 2 2" xfId="16237"/>
    <cellStyle name="Normal 83 2 3 2 2 2 2" xfId="33084"/>
    <cellStyle name="Normal 83 2 3 2 2 3" xfId="25517"/>
    <cellStyle name="Normal 83 2 3 2 3" xfId="12454"/>
    <cellStyle name="Normal 83 2 3 2 3 2" xfId="29303"/>
    <cellStyle name="Normal 83 2 3 2 4" xfId="21736"/>
    <cellStyle name="Normal 83 2 3 3" xfId="6294"/>
    <cellStyle name="Normal 83 2 3 3 2" xfId="14353"/>
    <cellStyle name="Normal 83 2 3 3 2 2" xfId="31200"/>
    <cellStyle name="Normal 83 2 3 3 3" xfId="23633"/>
    <cellStyle name="Normal 83 2 3 4" xfId="10519"/>
    <cellStyle name="Normal 83 2 3 4 2" xfId="27419"/>
    <cellStyle name="Normal 83 2 3 5" xfId="18256"/>
    <cellStyle name="Normal 83 2 3 6" xfId="19851"/>
    <cellStyle name="Normal 83 2 4" xfId="3483"/>
    <cellStyle name="Normal 83 2 4 2" xfId="7266"/>
    <cellStyle name="Normal 83 2 4 2 2" xfId="15325"/>
    <cellStyle name="Normal 83 2 4 2 2 2" xfId="32172"/>
    <cellStyle name="Normal 83 2 4 2 3" xfId="24605"/>
    <cellStyle name="Normal 83 2 4 3" xfId="11542"/>
    <cellStyle name="Normal 83 2 4 3 2" xfId="28391"/>
    <cellStyle name="Normal 83 2 4 4" xfId="20824"/>
    <cellStyle name="Normal 83 2 5" xfId="5382"/>
    <cellStyle name="Normal 83 2 5 2" xfId="13441"/>
    <cellStyle name="Normal 83 2 5 2 2" xfId="30288"/>
    <cellStyle name="Normal 83 2 5 3" xfId="22721"/>
    <cellStyle name="Normal 83 2 6" xfId="9543"/>
    <cellStyle name="Normal 83 2 6 2" xfId="26507"/>
    <cellStyle name="Normal 83 2 7" xfId="18253"/>
    <cellStyle name="Normal 83 2 8" xfId="18939"/>
    <cellStyle name="Normal 83 3" xfId="1667"/>
    <cellStyle name="Normal 83 3 2" xfId="2666"/>
    <cellStyle name="Normal 83 3 2 2" xfId="4628"/>
    <cellStyle name="Normal 83 3 2 2 2" xfId="8411"/>
    <cellStyle name="Normal 83 3 2 2 2 2" xfId="16470"/>
    <cellStyle name="Normal 83 3 2 2 2 2 2" xfId="33317"/>
    <cellStyle name="Normal 83 3 2 2 2 3" xfId="25750"/>
    <cellStyle name="Normal 83 3 2 2 3" xfId="12687"/>
    <cellStyle name="Normal 83 3 2 2 3 2" xfId="29536"/>
    <cellStyle name="Normal 83 3 2 2 4" xfId="21969"/>
    <cellStyle name="Normal 83 3 2 3" xfId="6527"/>
    <cellStyle name="Normal 83 3 2 3 2" xfId="14586"/>
    <cellStyle name="Normal 83 3 2 3 2 2" xfId="31433"/>
    <cellStyle name="Normal 83 3 2 3 3" xfId="23866"/>
    <cellStyle name="Normal 83 3 2 4" xfId="10753"/>
    <cellStyle name="Normal 83 3 2 4 2" xfId="27652"/>
    <cellStyle name="Normal 83 3 2 5" xfId="18258"/>
    <cellStyle name="Normal 83 3 2 6" xfId="20084"/>
    <cellStyle name="Normal 83 3 3" xfId="3716"/>
    <cellStyle name="Normal 83 3 3 2" xfId="7499"/>
    <cellStyle name="Normal 83 3 3 2 2" xfId="15558"/>
    <cellStyle name="Normal 83 3 3 2 2 2" xfId="32405"/>
    <cellStyle name="Normal 83 3 3 2 3" xfId="24838"/>
    <cellStyle name="Normal 83 3 3 3" xfId="11775"/>
    <cellStyle name="Normal 83 3 3 3 2" xfId="28624"/>
    <cellStyle name="Normal 83 3 3 4" xfId="21057"/>
    <cellStyle name="Normal 83 3 4" xfId="5615"/>
    <cellStyle name="Normal 83 3 4 2" xfId="13674"/>
    <cellStyle name="Normal 83 3 4 2 2" xfId="30521"/>
    <cellStyle name="Normal 83 3 4 3" xfId="22954"/>
    <cellStyle name="Normal 83 3 5" xfId="9800"/>
    <cellStyle name="Normal 83 3 5 2" xfId="26740"/>
    <cellStyle name="Normal 83 3 6" xfId="18257"/>
    <cellStyle name="Normal 83 3 7" xfId="19172"/>
    <cellStyle name="Normal 83 4" xfId="2213"/>
    <cellStyle name="Normal 83 4 2" xfId="4177"/>
    <cellStyle name="Normal 83 4 2 2" xfId="7960"/>
    <cellStyle name="Normal 83 4 2 2 2" xfId="16019"/>
    <cellStyle name="Normal 83 4 2 2 2 2" xfId="32866"/>
    <cellStyle name="Normal 83 4 2 2 3" xfId="25299"/>
    <cellStyle name="Normal 83 4 2 3" xfId="12236"/>
    <cellStyle name="Normal 83 4 2 3 2" xfId="29085"/>
    <cellStyle name="Normal 83 4 2 4" xfId="21518"/>
    <cellStyle name="Normal 83 4 3" xfId="6076"/>
    <cellStyle name="Normal 83 4 3 2" xfId="14135"/>
    <cellStyle name="Normal 83 4 3 2 2" xfId="30982"/>
    <cellStyle name="Normal 83 4 3 3" xfId="23415"/>
    <cellStyle name="Normal 83 4 4" xfId="10301"/>
    <cellStyle name="Normal 83 4 4 2" xfId="27201"/>
    <cellStyle name="Normal 83 4 5" xfId="18259"/>
    <cellStyle name="Normal 83 4 6" xfId="19633"/>
    <cellStyle name="Normal 83 5" xfId="3265"/>
    <cellStyle name="Normal 83 5 2" xfId="7048"/>
    <cellStyle name="Normal 83 5 2 2" xfId="15107"/>
    <cellStyle name="Normal 83 5 2 2 2" xfId="31954"/>
    <cellStyle name="Normal 83 5 2 3" xfId="24387"/>
    <cellStyle name="Normal 83 5 3" xfId="11324"/>
    <cellStyle name="Normal 83 5 3 2" xfId="28173"/>
    <cellStyle name="Normal 83 5 4" xfId="20606"/>
    <cellStyle name="Normal 83 6" xfId="5164"/>
    <cellStyle name="Normal 83 6 2" xfId="13223"/>
    <cellStyle name="Normal 83 6 2 2" xfId="30070"/>
    <cellStyle name="Normal 83 6 3" xfId="22503"/>
    <cellStyle name="Normal 83 7" xfId="9308"/>
    <cellStyle name="Normal 83 7 2" xfId="26289"/>
    <cellStyle name="Normal 83 8" xfId="18252"/>
    <cellStyle name="Normal 83 9" xfId="18721"/>
    <cellStyle name="Normal 84" xfId="1129"/>
    <cellStyle name="Normal 84 2" xfId="1668"/>
    <cellStyle name="Normal 84 2 2" xfId="2667"/>
    <cellStyle name="Normal 84 2 2 2" xfId="4629"/>
    <cellStyle name="Normal 84 2 2 2 2" xfId="8412"/>
    <cellStyle name="Normal 84 2 2 2 2 2" xfId="16471"/>
    <cellStyle name="Normal 84 2 2 2 2 2 2" xfId="33318"/>
    <cellStyle name="Normal 84 2 2 2 2 3" xfId="25751"/>
    <cellStyle name="Normal 84 2 2 2 3" xfId="12688"/>
    <cellStyle name="Normal 84 2 2 2 3 2" xfId="29537"/>
    <cellStyle name="Normal 84 2 2 2 4" xfId="21970"/>
    <cellStyle name="Normal 84 2 2 3" xfId="6528"/>
    <cellStyle name="Normal 84 2 2 3 2" xfId="14587"/>
    <cellStyle name="Normal 84 2 2 3 2 2" xfId="31434"/>
    <cellStyle name="Normal 84 2 2 3 3" xfId="23867"/>
    <cellStyle name="Normal 84 2 2 4" xfId="10754"/>
    <cellStyle name="Normal 84 2 2 4 2" xfId="27653"/>
    <cellStyle name="Normal 84 2 2 5" xfId="18262"/>
    <cellStyle name="Normal 84 2 2 6" xfId="20085"/>
    <cellStyle name="Normal 84 2 3" xfId="3717"/>
    <cellStyle name="Normal 84 2 3 2" xfId="7500"/>
    <cellStyle name="Normal 84 2 3 2 2" xfId="15559"/>
    <cellStyle name="Normal 84 2 3 2 2 2" xfId="32406"/>
    <cellStyle name="Normal 84 2 3 2 3" xfId="24839"/>
    <cellStyle name="Normal 84 2 3 3" xfId="11776"/>
    <cellStyle name="Normal 84 2 3 3 2" xfId="28625"/>
    <cellStyle name="Normal 84 2 3 4" xfId="21058"/>
    <cellStyle name="Normal 84 2 4" xfId="5616"/>
    <cellStyle name="Normal 84 2 4 2" xfId="13675"/>
    <cellStyle name="Normal 84 2 4 2 2" xfId="30522"/>
    <cellStyle name="Normal 84 2 4 3" xfId="22955"/>
    <cellStyle name="Normal 84 2 5" xfId="9801"/>
    <cellStyle name="Normal 84 2 5 2" xfId="26741"/>
    <cellStyle name="Normal 84 2 6" xfId="18261"/>
    <cellStyle name="Normal 84 2 7" xfId="19173"/>
    <cellStyle name="Normal 84 3" xfId="2214"/>
    <cellStyle name="Normal 84 3 2" xfId="4178"/>
    <cellStyle name="Normal 84 3 2 2" xfId="7961"/>
    <cellStyle name="Normal 84 3 2 2 2" xfId="16020"/>
    <cellStyle name="Normal 84 3 2 2 2 2" xfId="32867"/>
    <cellStyle name="Normal 84 3 2 2 3" xfId="25300"/>
    <cellStyle name="Normal 84 3 2 3" xfId="12237"/>
    <cellStyle name="Normal 84 3 2 3 2" xfId="29086"/>
    <cellStyle name="Normal 84 3 2 4" xfId="21519"/>
    <cellStyle name="Normal 84 3 3" xfId="6077"/>
    <cellStyle name="Normal 84 3 3 2" xfId="14136"/>
    <cellStyle name="Normal 84 3 3 2 2" xfId="30983"/>
    <cellStyle name="Normal 84 3 3 3" xfId="23416"/>
    <cellStyle name="Normal 84 3 4" xfId="10302"/>
    <cellStyle name="Normal 84 3 4 2" xfId="27202"/>
    <cellStyle name="Normal 84 3 5" xfId="18263"/>
    <cellStyle name="Normal 84 3 6" xfId="19634"/>
    <cellStyle name="Normal 84 4" xfId="3266"/>
    <cellStyle name="Normal 84 4 2" xfId="7049"/>
    <cellStyle name="Normal 84 4 2 2" xfId="15108"/>
    <cellStyle name="Normal 84 4 2 2 2" xfId="31955"/>
    <cellStyle name="Normal 84 4 2 3" xfId="24388"/>
    <cellStyle name="Normal 84 4 3" xfId="11325"/>
    <cellStyle name="Normal 84 4 3 2" xfId="28174"/>
    <cellStyle name="Normal 84 4 4" xfId="20607"/>
    <cellStyle name="Normal 84 5" xfId="5165"/>
    <cellStyle name="Normal 84 5 2" xfId="13224"/>
    <cellStyle name="Normal 84 5 2 2" xfId="30071"/>
    <cellStyle name="Normal 84 5 3" xfId="22504"/>
    <cellStyle name="Normal 84 6" xfId="9309"/>
    <cellStyle name="Normal 84 6 2" xfId="26290"/>
    <cellStyle name="Normal 84 7" xfId="18260"/>
    <cellStyle name="Normal 84 8" xfId="18722"/>
    <cellStyle name="Normal 85" xfId="1130"/>
    <cellStyle name="Normal 85 2" xfId="1669"/>
    <cellStyle name="Normal 85 2 2" xfId="2668"/>
    <cellStyle name="Normal 85 2 2 2" xfId="4630"/>
    <cellStyle name="Normal 85 2 2 2 2" xfId="8413"/>
    <cellStyle name="Normal 85 2 2 2 2 2" xfId="16472"/>
    <cellStyle name="Normal 85 2 2 2 2 2 2" xfId="33319"/>
    <cellStyle name="Normal 85 2 2 2 2 3" xfId="25752"/>
    <cellStyle name="Normal 85 2 2 2 3" xfId="12689"/>
    <cellStyle name="Normal 85 2 2 2 3 2" xfId="29538"/>
    <cellStyle name="Normal 85 2 2 2 4" xfId="21971"/>
    <cellStyle name="Normal 85 2 2 3" xfId="6529"/>
    <cellStyle name="Normal 85 2 2 3 2" xfId="14588"/>
    <cellStyle name="Normal 85 2 2 3 2 2" xfId="31435"/>
    <cellStyle name="Normal 85 2 2 3 3" xfId="23868"/>
    <cellStyle name="Normal 85 2 2 4" xfId="10755"/>
    <cellStyle name="Normal 85 2 2 4 2" xfId="27654"/>
    <cellStyle name="Normal 85 2 2 5" xfId="18266"/>
    <cellStyle name="Normal 85 2 2 6" xfId="20086"/>
    <cellStyle name="Normal 85 2 3" xfId="3718"/>
    <cellStyle name="Normal 85 2 3 2" xfId="7501"/>
    <cellStyle name="Normal 85 2 3 2 2" xfId="15560"/>
    <cellStyle name="Normal 85 2 3 2 2 2" xfId="32407"/>
    <cellStyle name="Normal 85 2 3 2 3" xfId="24840"/>
    <cellStyle name="Normal 85 2 3 3" xfId="11777"/>
    <cellStyle name="Normal 85 2 3 3 2" xfId="28626"/>
    <cellStyle name="Normal 85 2 3 4" xfId="21059"/>
    <cellStyle name="Normal 85 2 4" xfId="5617"/>
    <cellStyle name="Normal 85 2 4 2" xfId="13676"/>
    <cellStyle name="Normal 85 2 4 2 2" xfId="30523"/>
    <cellStyle name="Normal 85 2 4 3" xfId="22956"/>
    <cellStyle name="Normal 85 2 5" xfId="9802"/>
    <cellStyle name="Normal 85 2 5 2" xfId="26742"/>
    <cellStyle name="Normal 85 2 6" xfId="18265"/>
    <cellStyle name="Normal 85 2 7" xfId="19174"/>
    <cellStyle name="Normal 85 3" xfId="2215"/>
    <cellStyle name="Normal 85 3 2" xfId="4179"/>
    <cellStyle name="Normal 85 3 2 2" xfId="7962"/>
    <cellStyle name="Normal 85 3 2 2 2" xfId="16021"/>
    <cellStyle name="Normal 85 3 2 2 2 2" xfId="32868"/>
    <cellStyle name="Normal 85 3 2 2 3" xfId="25301"/>
    <cellStyle name="Normal 85 3 2 3" xfId="12238"/>
    <cellStyle name="Normal 85 3 2 3 2" xfId="29087"/>
    <cellStyle name="Normal 85 3 2 4" xfId="21520"/>
    <cellStyle name="Normal 85 3 3" xfId="6078"/>
    <cellStyle name="Normal 85 3 3 2" xfId="14137"/>
    <cellStyle name="Normal 85 3 3 2 2" xfId="30984"/>
    <cellStyle name="Normal 85 3 3 3" xfId="23417"/>
    <cellStyle name="Normal 85 3 4" xfId="10303"/>
    <cellStyle name="Normal 85 3 4 2" xfId="27203"/>
    <cellStyle name="Normal 85 3 5" xfId="18267"/>
    <cellStyle name="Normal 85 3 6" xfId="19635"/>
    <cellStyle name="Normal 85 4" xfId="3267"/>
    <cellStyle name="Normal 85 4 2" xfId="7050"/>
    <cellStyle name="Normal 85 4 2 2" xfId="15109"/>
    <cellStyle name="Normal 85 4 2 2 2" xfId="31956"/>
    <cellStyle name="Normal 85 4 2 3" xfId="24389"/>
    <cellStyle name="Normal 85 4 3" xfId="11326"/>
    <cellStyle name="Normal 85 4 3 2" xfId="28175"/>
    <cellStyle name="Normal 85 4 4" xfId="20608"/>
    <cellStyle name="Normal 85 5" xfId="5166"/>
    <cellStyle name="Normal 85 5 2" xfId="13225"/>
    <cellStyle name="Normal 85 5 2 2" xfId="30072"/>
    <cellStyle name="Normal 85 5 3" xfId="22505"/>
    <cellStyle name="Normal 85 6" xfId="9310"/>
    <cellStyle name="Normal 85 6 2" xfId="26291"/>
    <cellStyle name="Normal 85 7" xfId="18264"/>
    <cellStyle name="Normal 85 8" xfId="18723"/>
    <cellStyle name="Normal 86" xfId="1131"/>
    <cellStyle name="Normal 86 2" xfId="1670"/>
    <cellStyle name="Normal 86 2 2" xfId="2669"/>
    <cellStyle name="Normal 86 2 2 2" xfId="4631"/>
    <cellStyle name="Normal 86 2 2 2 2" xfId="8414"/>
    <cellStyle name="Normal 86 2 2 2 2 2" xfId="16473"/>
    <cellStyle name="Normal 86 2 2 2 2 2 2" xfId="33320"/>
    <cellStyle name="Normal 86 2 2 2 2 3" xfId="25753"/>
    <cellStyle name="Normal 86 2 2 2 3" xfId="12690"/>
    <cellStyle name="Normal 86 2 2 2 3 2" xfId="29539"/>
    <cellStyle name="Normal 86 2 2 2 4" xfId="21972"/>
    <cellStyle name="Normal 86 2 2 3" xfId="6530"/>
    <cellStyle name="Normal 86 2 2 3 2" xfId="14589"/>
    <cellStyle name="Normal 86 2 2 3 2 2" xfId="31436"/>
    <cellStyle name="Normal 86 2 2 3 3" xfId="23869"/>
    <cellStyle name="Normal 86 2 2 4" xfId="10756"/>
    <cellStyle name="Normal 86 2 2 4 2" xfId="27655"/>
    <cellStyle name="Normal 86 2 2 5" xfId="18270"/>
    <cellStyle name="Normal 86 2 2 6" xfId="20087"/>
    <cellStyle name="Normal 86 2 3" xfId="3719"/>
    <cellStyle name="Normal 86 2 3 2" xfId="7502"/>
    <cellStyle name="Normal 86 2 3 2 2" xfId="15561"/>
    <cellStyle name="Normal 86 2 3 2 2 2" xfId="32408"/>
    <cellStyle name="Normal 86 2 3 2 3" xfId="24841"/>
    <cellStyle name="Normal 86 2 3 3" xfId="11778"/>
    <cellStyle name="Normal 86 2 3 3 2" xfId="28627"/>
    <cellStyle name="Normal 86 2 3 4" xfId="21060"/>
    <cellStyle name="Normal 86 2 4" xfId="5618"/>
    <cellStyle name="Normal 86 2 4 2" xfId="13677"/>
    <cellStyle name="Normal 86 2 4 2 2" xfId="30524"/>
    <cellStyle name="Normal 86 2 4 3" xfId="22957"/>
    <cellStyle name="Normal 86 2 5" xfId="9803"/>
    <cellStyle name="Normal 86 2 5 2" xfId="26743"/>
    <cellStyle name="Normal 86 2 6" xfId="18269"/>
    <cellStyle name="Normal 86 2 7" xfId="19175"/>
    <cellStyle name="Normal 86 3" xfId="2216"/>
    <cellStyle name="Normal 86 3 2" xfId="4180"/>
    <cellStyle name="Normal 86 3 2 2" xfId="7963"/>
    <cellStyle name="Normal 86 3 2 2 2" xfId="16022"/>
    <cellStyle name="Normal 86 3 2 2 2 2" xfId="32869"/>
    <cellStyle name="Normal 86 3 2 2 3" xfId="25302"/>
    <cellStyle name="Normal 86 3 2 3" xfId="12239"/>
    <cellStyle name="Normal 86 3 2 3 2" xfId="29088"/>
    <cellStyle name="Normal 86 3 2 4" xfId="21521"/>
    <cellStyle name="Normal 86 3 3" xfId="6079"/>
    <cellStyle name="Normal 86 3 3 2" xfId="14138"/>
    <cellStyle name="Normal 86 3 3 2 2" xfId="30985"/>
    <cellStyle name="Normal 86 3 3 3" xfId="23418"/>
    <cellStyle name="Normal 86 3 4" xfId="10304"/>
    <cellStyle name="Normal 86 3 4 2" xfId="27204"/>
    <cellStyle name="Normal 86 3 5" xfId="18271"/>
    <cellStyle name="Normal 86 3 6" xfId="19636"/>
    <cellStyle name="Normal 86 4" xfId="3268"/>
    <cellStyle name="Normal 86 4 2" xfId="7051"/>
    <cellStyle name="Normal 86 4 2 2" xfId="15110"/>
    <cellStyle name="Normal 86 4 2 2 2" xfId="31957"/>
    <cellStyle name="Normal 86 4 2 3" xfId="24390"/>
    <cellStyle name="Normal 86 4 3" xfId="11327"/>
    <cellStyle name="Normal 86 4 3 2" xfId="28176"/>
    <cellStyle name="Normal 86 4 4" xfId="20609"/>
    <cellStyle name="Normal 86 5" xfId="5167"/>
    <cellStyle name="Normal 86 5 2" xfId="13226"/>
    <cellStyle name="Normal 86 5 2 2" xfId="30073"/>
    <cellStyle name="Normal 86 5 3" xfId="22506"/>
    <cellStyle name="Normal 86 6" xfId="9311"/>
    <cellStyle name="Normal 86 6 2" xfId="26292"/>
    <cellStyle name="Normal 86 7" xfId="18268"/>
    <cellStyle name="Normal 86 8" xfId="18724"/>
    <cellStyle name="Normal 87" xfId="1132"/>
    <cellStyle name="Normal 87 2" xfId="1671"/>
    <cellStyle name="Normal 87 2 2" xfId="2670"/>
    <cellStyle name="Normal 87 2 2 2" xfId="4632"/>
    <cellStyle name="Normal 87 2 2 2 2" xfId="8415"/>
    <cellStyle name="Normal 87 2 2 2 2 2" xfId="16474"/>
    <cellStyle name="Normal 87 2 2 2 2 2 2" xfId="33321"/>
    <cellStyle name="Normal 87 2 2 2 2 3" xfId="25754"/>
    <cellStyle name="Normal 87 2 2 2 3" xfId="12691"/>
    <cellStyle name="Normal 87 2 2 2 3 2" xfId="29540"/>
    <cellStyle name="Normal 87 2 2 2 4" xfId="21973"/>
    <cellStyle name="Normal 87 2 2 3" xfId="6531"/>
    <cellStyle name="Normal 87 2 2 3 2" xfId="14590"/>
    <cellStyle name="Normal 87 2 2 3 2 2" xfId="31437"/>
    <cellStyle name="Normal 87 2 2 3 3" xfId="23870"/>
    <cellStyle name="Normal 87 2 2 4" xfId="10757"/>
    <cellStyle name="Normal 87 2 2 4 2" xfId="27656"/>
    <cellStyle name="Normal 87 2 2 5" xfId="18274"/>
    <cellStyle name="Normal 87 2 2 6" xfId="20088"/>
    <cellStyle name="Normal 87 2 3" xfId="3720"/>
    <cellStyle name="Normal 87 2 3 2" xfId="7503"/>
    <cellStyle name="Normal 87 2 3 2 2" xfId="15562"/>
    <cellStyle name="Normal 87 2 3 2 2 2" xfId="32409"/>
    <cellStyle name="Normal 87 2 3 2 3" xfId="24842"/>
    <cellStyle name="Normal 87 2 3 3" xfId="11779"/>
    <cellStyle name="Normal 87 2 3 3 2" xfId="28628"/>
    <cellStyle name="Normal 87 2 3 4" xfId="21061"/>
    <cellStyle name="Normal 87 2 4" xfId="5619"/>
    <cellStyle name="Normal 87 2 4 2" xfId="13678"/>
    <cellStyle name="Normal 87 2 4 2 2" xfId="30525"/>
    <cellStyle name="Normal 87 2 4 3" xfId="22958"/>
    <cellStyle name="Normal 87 2 5" xfId="9804"/>
    <cellStyle name="Normal 87 2 5 2" xfId="26744"/>
    <cellStyle name="Normal 87 2 6" xfId="18273"/>
    <cellStyle name="Normal 87 2 7" xfId="19176"/>
    <cellStyle name="Normal 87 3" xfId="2217"/>
    <cellStyle name="Normal 87 3 2" xfId="4181"/>
    <cellStyle name="Normal 87 3 2 2" xfId="7964"/>
    <cellStyle name="Normal 87 3 2 2 2" xfId="16023"/>
    <cellStyle name="Normal 87 3 2 2 2 2" xfId="32870"/>
    <cellStyle name="Normal 87 3 2 2 3" xfId="25303"/>
    <cellStyle name="Normal 87 3 2 3" xfId="12240"/>
    <cellStyle name="Normal 87 3 2 3 2" xfId="29089"/>
    <cellStyle name="Normal 87 3 2 4" xfId="21522"/>
    <cellStyle name="Normal 87 3 3" xfId="6080"/>
    <cellStyle name="Normal 87 3 3 2" xfId="14139"/>
    <cellStyle name="Normal 87 3 3 2 2" xfId="30986"/>
    <cellStyle name="Normal 87 3 3 3" xfId="23419"/>
    <cellStyle name="Normal 87 3 4" xfId="10305"/>
    <cellStyle name="Normal 87 3 4 2" xfId="27205"/>
    <cellStyle name="Normal 87 3 5" xfId="18275"/>
    <cellStyle name="Normal 87 3 6" xfId="19637"/>
    <cellStyle name="Normal 87 4" xfId="3269"/>
    <cellStyle name="Normal 87 4 2" xfId="7052"/>
    <cellStyle name="Normal 87 4 2 2" xfId="15111"/>
    <cellStyle name="Normal 87 4 2 2 2" xfId="31958"/>
    <cellStyle name="Normal 87 4 2 3" xfId="24391"/>
    <cellStyle name="Normal 87 4 3" xfId="11328"/>
    <cellStyle name="Normal 87 4 3 2" xfId="28177"/>
    <cellStyle name="Normal 87 4 4" xfId="20610"/>
    <cellStyle name="Normal 87 5" xfId="5168"/>
    <cellStyle name="Normal 87 5 2" xfId="13227"/>
    <cellStyle name="Normal 87 5 2 2" xfId="30074"/>
    <cellStyle name="Normal 87 5 3" xfId="22507"/>
    <cellStyle name="Normal 87 6" xfId="9312"/>
    <cellStyle name="Normal 87 6 2" xfId="26293"/>
    <cellStyle name="Normal 87 7" xfId="18272"/>
    <cellStyle name="Normal 87 8" xfId="18725"/>
    <cellStyle name="Normal 88" xfId="1133"/>
    <cellStyle name="Normal 88 2" xfId="1672"/>
    <cellStyle name="Normal 88 2 2" xfId="2671"/>
    <cellStyle name="Normal 88 2 2 2" xfId="4633"/>
    <cellStyle name="Normal 88 2 2 2 2" xfId="8416"/>
    <cellStyle name="Normal 88 2 2 2 2 2" xfId="16475"/>
    <cellStyle name="Normal 88 2 2 2 2 2 2" xfId="33322"/>
    <cellStyle name="Normal 88 2 2 2 2 3" xfId="25755"/>
    <cellStyle name="Normal 88 2 2 2 3" xfId="12692"/>
    <cellStyle name="Normal 88 2 2 2 3 2" xfId="29541"/>
    <cellStyle name="Normal 88 2 2 2 4" xfId="21974"/>
    <cellStyle name="Normal 88 2 2 3" xfId="6532"/>
    <cellStyle name="Normal 88 2 2 3 2" xfId="14591"/>
    <cellStyle name="Normal 88 2 2 3 2 2" xfId="31438"/>
    <cellStyle name="Normal 88 2 2 3 3" xfId="23871"/>
    <cellStyle name="Normal 88 2 2 4" xfId="10758"/>
    <cellStyle name="Normal 88 2 2 4 2" xfId="27657"/>
    <cellStyle name="Normal 88 2 2 5" xfId="18278"/>
    <cellStyle name="Normal 88 2 2 6" xfId="20089"/>
    <cellStyle name="Normal 88 2 3" xfId="3721"/>
    <cellStyle name="Normal 88 2 3 2" xfId="7504"/>
    <cellStyle name="Normal 88 2 3 2 2" xfId="15563"/>
    <cellStyle name="Normal 88 2 3 2 2 2" xfId="32410"/>
    <cellStyle name="Normal 88 2 3 2 3" xfId="24843"/>
    <cellStyle name="Normal 88 2 3 3" xfId="11780"/>
    <cellStyle name="Normal 88 2 3 3 2" xfId="28629"/>
    <cellStyle name="Normal 88 2 3 4" xfId="21062"/>
    <cellStyle name="Normal 88 2 4" xfId="5620"/>
    <cellStyle name="Normal 88 2 4 2" xfId="13679"/>
    <cellStyle name="Normal 88 2 4 2 2" xfId="30526"/>
    <cellStyle name="Normal 88 2 4 3" xfId="22959"/>
    <cellStyle name="Normal 88 2 5" xfId="9805"/>
    <cellStyle name="Normal 88 2 5 2" xfId="26745"/>
    <cellStyle name="Normal 88 2 6" xfId="18277"/>
    <cellStyle name="Normal 88 2 7" xfId="19177"/>
    <cellStyle name="Normal 88 3" xfId="2218"/>
    <cellStyle name="Normal 88 3 2" xfId="4182"/>
    <cellStyle name="Normal 88 3 2 2" xfId="7965"/>
    <cellStyle name="Normal 88 3 2 2 2" xfId="16024"/>
    <cellStyle name="Normal 88 3 2 2 2 2" xfId="32871"/>
    <cellStyle name="Normal 88 3 2 2 3" xfId="25304"/>
    <cellStyle name="Normal 88 3 2 3" xfId="12241"/>
    <cellStyle name="Normal 88 3 2 3 2" xfId="29090"/>
    <cellStyle name="Normal 88 3 2 4" xfId="21523"/>
    <cellStyle name="Normal 88 3 3" xfId="6081"/>
    <cellStyle name="Normal 88 3 3 2" xfId="14140"/>
    <cellStyle name="Normal 88 3 3 2 2" xfId="30987"/>
    <cellStyle name="Normal 88 3 3 3" xfId="23420"/>
    <cellStyle name="Normal 88 3 4" xfId="10306"/>
    <cellStyle name="Normal 88 3 4 2" xfId="27206"/>
    <cellStyle name="Normal 88 3 5" xfId="18279"/>
    <cellStyle name="Normal 88 3 6" xfId="19638"/>
    <cellStyle name="Normal 88 4" xfId="3270"/>
    <cellStyle name="Normal 88 4 2" xfId="7053"/>
    <cellStyle name="Normal 88 4 2 2" xfId="15112"/>
    <cellStyle name="Normal 88 4 2 2 2" xfId="31959"/>
    <cellStyle name="Normal 88 4 2 3" xfId="24392"/>
    <cellStyle name="Normal 88 4 3" xfId="11329"/>
    <cellStyle name="Normal 88 4 3 2" xfId="28178"/>
    <cellStyle name="Normal 88 4 4" xfId="20611"/>
    <cellStyle name="Normal 88 5" xfId="5169"/>
    <cellStyle name="Normal 88 5 2" xfId="13228"/>
    <cellStyle name="Normal 88 5 2 2" xfId="30075"/>
    <cellStyle name="Normal 88 5 3" xfId="22508"/>
    <cellStyle name="Normal 88 6" xfId="9313"/>
    <cellStyle name="Normal 88 6 2" xfId="26294"/>
    <cellStyle name="Normal 88 7" xfId="18276"/>
    <cellStyle name="Normal 88 8" xfId="18726"/>
    <cellStyle name="Normal 89" xfId="1134"/>
    <cellStyle name="Normal 89 2" xfId="1673"/>
    <cellStyle name="Normal 89 2 2" xfId="2672"/>
    <cellStyle name="Normal 89 2 2 2" xfId="4634"/>
    <cellStyle name="Normal 89 2 2 2 2" xfId="8417"/>
    <cellStyle name="Normal 89 2 2 2 2 2" xfId="16476"/>
    <cellStyle name="Normal 89 2 2 2 2 2 2" xfId="33323"/>
    <cellStyle name="Normal 89 2 2 2 2 3" xfId="25756"/>
    <cellStyle name="Normal 89 2 2 2 3" xfId="12693"/>
    <cellStyle name="Normal 89 2 2 2 3 2" xfId="29542"/>
    <cellStyle name="Normal 89 2 2 2 4" xfId="21975"/>
    <cellStyle name="Normal 89 2 2 3" xfId="6533"/>
    <cellStyle name="Normal 89 2 2 3 2" xfId="14592"/>
    <cellStyle name="Normal 89 2 2 3 2 2" xfId="31439"/>
    <cellStyle name="Normal 89 2 2 3 3" xfId="23872"/>
    <cellStyle name="Normal 89 2 2 4" xfId="10759"/>
    <cellStyle name="Normal 89 2 2 4 2" xfId="27658"/>
    <cellStyle name="Normal 89 2 2 5" xfId="18282"/>
    <cellStyle name="Normal 89 2 2 6" xfId="20090"/>
    <cellStyle name="Normal 89 2 3" xfId="3722"/>
    <cellStyle name="Normal 89 2 3 2" xfId="7505"/>
    <cellStyle name="Normal 89 2 3 2 2" xfId="15564"/>
    <cellStyle name="Normal 89 2 3 2 2 2" xfId="32411"/>
    <cellStyle name="Normal 89 2 3 2 3" xfId="24844"/>
    <cellStyle name="Normal 89 2 3 3" xfId="11781"/>
    <cellStyle name="Normal 89 2 3 3 2" xfId="28630"/>
    <cellStyle name="Normal 89 2 3 4" xfId="21063"/>
    <cellStyle name="Normal 89 2 4" xfId="5621"/>
    <cellStyle name="Normal 89 2 4 2" xfId="13680"/>
    <cellStyle name="Normal 89 2 4 2 2" xfId="30527"/>
    <cellStyle name="Normal 89 2 4 3" xfId="22960"/>
    <cellStyle name="Normal 89 2 5" xfId="9806"/>
    <cellStyle name="Normal 89 2 5 2" xfId="26746"/>
    <cellStyle name="Normal 89 2 6" xfId="18281"/>
    <cellStyle name="Normal 89 2 7" xfId="19178"/>
    <cellStyle name="Normal 89 3" xfId="2219"/>
    <cellStyle name="Normal 89 3 2" xfId="4183"/>
    <cellStyle name="Normal 89 3 2 2" xfId="7966"/>
    <cellStyle name="Normal 89 3 2 2 2" xfId="16025"/>
    <cellStyle name="Normal 89 3 2 2 2 2" xfId="32872"/>
    <cellStyle name="Normal 89 3 2 2 3" xfId="25305"/>
    <cellStyle name="Normal 89 3 2 3" xfId="12242"/>
    <cellStyle name="Normal 89 3 2 3 2" xfId="29091"/>
    <cellStyle name="Normal 89 3 2 4" xfId="21524"/>
    <cellStyle name="Normal 89 3 3" xfId="6082"/>
    <cellStyle name="Normal 89 3 3 2" xfId="14141"/>
    <cellStyle name="Normal 89 3 3 2 2" xfId="30988"/>
    <cellStyle name="Normal 89 3 3 3" xfId="23421"/>
    <cellStyle name="Normal 89 3 4" xfId="10307"/>
    <cellStyle name="Normal 89 3 4 2" xfId="27207"/>
    <cellStyle name="Normal 89 3 5" xfId="18283"/>
    <cellStyle name="Normal 89 3 6" xfId="19639"/>
    <cellStyle name="Normal 89 4" xfId="3271"/>
    <cellStyle name="Normal 89 4 2" xfId="7054"/>
    <cellStyle name="Normal 89 4 2 2" xfId="15113"/>
    <cellStyle name="Normal 89 4 2 2 2" xfId="31960"/>
    <cellStyle name="Normal 89 4 2 3" xfId="24393"/>
    <cellStyle name="Normal 89 4 3" xfId="11330"/>
    <cellStyle name="Normal 89 4 3 2" xfId="28179"/>
    <cellStyle name="Normal 89 4 4" xfId="20612"/>
    <cellStyle name="Normal 89 5" xfId="5170"/>
    <cellStyle name="Normal 89 5 2" xfId="13229"/>
    <cellStyle name="Normal 89 5 2 2" xfId="30076"/>
    <cellStyle name="Normal 89 5 3" xfId="22509"/>
    <cellStyle name="Normal 89 6" xfId="9314"/>
    <cellStyle name="Normal 89 6 2" xfId="26295"/>
    <cellStyle name="Normal 89 7" xfId="18280"/>
    <cellStyle name="Normal 89 8" xfId="18727"/>
    <cellStyle name="Normal 9" xfId="457"/>
    <cellStyle name="Normal 9 10" xfId="2974"/>
    <cellStyle name="Normal 9 10 2" xfId="6832"/>
    <cellStyle name="Normal 9 10 2 2" xfId="14891"/>
    <cellStyle name="Normal 9 10 2 2 2" xfId="31738"/>
    <cellStyle name="Normal 9 10 2 3" xfId="24171"/>
    <cellStyle name="Normal 9 10 3" xfId="11060"/>
    <cellStyle name="Normal 9 10 3 2" xfId="27957"/>
    <cellStyle name="Normal 9 10 4" xfId="20389"/>
    <cellStyle name="Normal 9 11" xfId="3027"/>
    <cellStyle name="Normal 9 11 2" xfId="6846"/>
    <cellStyle name="Normal 9 11 2 2" xfId="14905"/>
    <cellStyle name="Normal 9 11 2 2 2" xfId="31752"/>
    <cellStyle name="Normal 9 11 2 3" xfId="24185"/>
    <cellStyle name="Normal 9 11 3" xfId="11092"/>
    <cellStyle name="Normal 9 11 3 2" xfId="27971"/>
    <cellStyle name="Normal 9 11 4" xfId="20403"/>
    <cellStyle name="Normal 9 12" xfId="4961"/>
    <cellStyle name="Normal 9 12 2" xfId="13020"/>
    <cellStyle name="Normal 9 12 2 2" xfId="29868"/>
    <cellStyle name="Normal 9 12 3" xfId="22301"/>
    <cellStyle name="Normal 9 13" xfId="8858"/>
    <cellStyle name="Normal 9 13 2" xfId="26087"/>
    <cellStyle name="Normal 9 14" xfId="18284"/>
    <cellStyle name="Normal 9 15" xfId="18509"/>
    <cellStyle name="Normal 9 16" xfId="34136"/>
    <cellStyle name="Normal 9 2" xfId="458"/>
    <cellStyle name="Normal 9 2 2" xfId="924"/>
    <cellStyle name="Normal 9 2 3" xfId="2984"/>
    <cellStyle name="Normal 9 2 3 2" xfId="6841"/>
    <cellStyle name="Normal 9 2 3 2 2" xfId="14900"/>
    <cellStyle name="Normal 9 2 3 2 2 2" xfId="31747"/>
    <cellStyle name="Normal 9 2 3 2 3" xfId="24180"/>
    <cellStyle name="Normal 9 2 3 3" xfId="11069"/>
    <cellStyle name="Normal 9 2 3 3 2" xfId="27966"/>
    <cellStyle name="Normal 9 2 3 4" xfId="20398"/>
    <cellStyle name="Normal 9 2 4" xfId="18285"/>
    <cellStyle name="Normal 9 2_Energía" xfId="18286"/>
    <cellStyle name="Normal 9 3" xfId="609"/>
    <cellStyle name="Normal 9 3 10" xfId="18287"/>
    <cellStyle name="Normal 9 3 11" xfId="18530"/>
    <cellStyle name="Normal 9 3 12" xfId="34137"/>
    <cellStyle name="Normal 9 3 2" xfId="733"/>
    <cellStyle name="Normal 9 3 2 10" xfId="18567"/>
    <cellStyle name="Normal 9 3 2 11" xfId="34138"/>
    <cellStyle name="Normal 9 3 2 2" xfId="1067"/>
    <cellStyle name="Normal 9 3 2 2 2" xfId="1328"/>
    <cellStyle name="Normal 9 3 2 2 2 2" xfId="1824"/>
    <cellStyle name="Normal 9 3 2 2 2 2 2" xfId="2823"/>
    <cellStyle name="Normal 9 3 2 2 2 2 2 2" xfId="4785"/>
    <cellStyle name="Normal 9 3 2 2 2 2 2 2 2" xfId="8568"/>
    <cellStyle name="Normal 9 3 2 2 2 2 2 2 2 2" xfId="16627"/>
    <cellStyle name="Normal 9 3 2 2 2 2 2 2 2 2 2" xfId="33474"/>
    <cellStyle name="Normal 9 3 2 2 2 2 2 2 2 3" xfId="25907"/>
    <cellStyle name="Normal 9 3 2 2 2 2 2 2 3" xfId="12844"/>
    <cellStyle name="Normal 9 3 2 2 2 2 2 2 3 2" xfId="29693"/>
    <cellStyle name="Normal 9 3 2 2 2 2 2 2 4" xfId="22126"/>
    <cellStyle name="Normal 9 3 2 2 2 2 2 3" xfId="6684"/>
    <cellStyle name="Normal 9 3 2 2 2 2 2 3 2" xfId="14743"/>
    <cellStyle name="Normal 9 3 2 2 2 2 2 3 2 2" xfId="31590"/>
    <cellStyle name="Normal 9 3 2 2 2 2 2 3 3" xfId="24023"/>
    <cellStyle name="Normal 9 3 2 2 2 2 2 4" xfId="10910"/>
    <cellStyle name="Normal 9 3 2 2 2 2 2 4 2" xfId="27809"/>
    <cellStyle name="Normal 9 3 2 2 2 2 2 5" xfId="18292"/>
    <cellStyle name="Normal 9 3 2 2 2 2 2 6" xfId="20241"/>
    <cellStyle name="Normal 9 3 2 2 2 2 3" xfId="3873"/>
    <cellStyle name="Normal 9 3 2 2 2 2 3 2" xfId="7656"/>
    <cellStyle name="Normal 9 3 2 2 2 2 3 2 2" xfId="15715"/>
    <cellStyle name="Normal 9 3 2 2 2 2 3 2 2 2" xfId="32562"/>
    <cellStyle name="Normal 9 3 2 2 2 2 3 2 3" xfId="24995"/>
    <cellStyle name="Normal 9 3 2 2 2 2 3 3" xfId="11932"/>
    <cellStyle name="Normal 9 3 2 2 2 2 3 3 2" xfId="28781"/>
    <cellStyle name="Normal 9 3 2 2 2 2 3 4" xfId="21214"/>
    <cellStyle name="Normal 9 3 2 2 2 2 4" xfId="5772"/>
    <cellStyle name="Normal 9 3 2 2 2 2 4 2" xfId="13831"/>
    <cellStyle name="Normal 9 3 2 2 2 2 4 2 2" xfId="30678"/>
    <cellStyle name="Normal 9 3 2 2 2 2 4 3" xfId="23111"/>
    <cellStyle name="Normal 9 3 2 2 2 2 5" xfId="9957"/>
    <cellStyle name="Normal 9 3 2 2 2 2 5 2" xfId="26897"/>
    <cellStyle name="Normal 9 3 2 2 2 2 6" xfId="18291"/>
    <cellStyle name="Normal 9 3 2 2 2 2 7" xfId="19329"/>
    <cellStyle name="Normal 9 3 2 2 2 3" xfId="2370"/>
    <cellStyle name="Normal 9 3 2 2 2 3 2" xfId="4334"/>
    <cellStyle name="Normal 9 3 2 2 2 3 2 2" xfId="8117"/>
    <cellStyle name="Normal 9 3 2 2 2 3 2 2 2" xfId="16176"/>
    <cellStyle name="Normal 9 3 2 2 2 3 2 2 2 2" xfId="33023"/>
    <cellStyle name="Normal 9 3 2 2 2 3 2 2 3" xfId="25456"/>
    <cellStyle name="Normal 9 3 2 2 2 3 2 3" xfId="12393"/>
    <cellStyle name="Normal 9 3 2 2 2 3 2 3 2" xfId="29242"/>
    <cellStyle name="Normal 9 3 2 2 2 3 2 4" xfId="21675"/>
    <cellStyle name="Normal 9 3 2 2 2 3 3" xfId="6233"/>
    <cellStyle name="Normal 9 3 2 2 2 3 3 2" xfId="14292"/>
    <cellStyle name="Normal 9 3 2 2 2 3 3 2 2" xfId="31139"/>
    <cellStyle name="Normal 9 3 2 2 2 3 3 3" xfId="23572"/>
    <cellStyle name="Normal 9 3 2 2 2 3 4" xfId="10458"/>
    <cellStyle name="Normal 9 3 2 2 2 3 4 2" xfId="27358"/>
    <cellStyle name="Normal 9 3 2 2 2 3 5" xfId="18293"/>
    <cellStyle name="Normal 9 3 2 2 2 3 6" xfId="19790"/>
    <cellStyle name="Normal 9 3 2 2 2 4" xfId="3422"/>
    <cellStyle name="Normal 9 3 2 2 2 4 2" xfId="7205"/>
    <cellStyle name="Normal 9 3 2 2 2 4 2 2" xfId="15264"/>
    <cellStyle name="Normal 9 3 2 2 2 4 2 2 2" xfId="32111"/>
    <cellStyle name="Normal 9 3 2 2 2 4 2 3" xfId="24544"/>
    <cellStyle name="Normal 9 3 2 2 2 4 3" xfId="11481"/>
    <cellStyle name="Normal 9 3 2 2 2 4 3 2" xfId="28330"/>
    <cellStyle name="Normal 9 3 2 2 2 4 4" xfId="20763"/>
    <cellStyle name="Normal 9 3 2 2 2 5" xfId="5321"/>
    <cellStyle name="Normal 9 3 2 2 2 5 2" xfId="13380"/>
    <cellStyle name="Normal 9 3 2 2 2 5 2 2" xfId="30227"/>
    <cellStyle name="Normal 9 3 2 2 2 5 3" xfId="22660"/>
    <cellStyle name="Normal 9 3 2 2 2 6" xfId="9482"/>
    <cellStyle name="Normal 9 3 2 2 2 6 2" xfId="26446"/>
    <cellStyle name="Normal 9 3 2 2 2 7" xfId="18290"/>
    <cellStyle name="Normal 9 3 2 2 2 8" xfId="18878"/>
    <cellStyle name="Normal 9 3 2 2 3" xfId="1606"/>
    <cellStyle name="Normal 9 3 2 2 3 2" xfId="2605"/>
    <cellStyle name="Normal 9 3 2 2 3 2 2" xfId="4567"/>
    <cellStyle name="Normal 9 3 2 2 3 2 2 2" xfId="8350"/>
    <cellStyle name="Normal 9 3 2 2 3 2 2 2 2" xfId="16409"/>
    <cellStyle name="Normal 9 3 2 2 3 2 2 2 2 2" xfId="33256"/>
    <cellStyle name="Normal 9 3 2 2 3 2 2 2 3" xfId="25689"/>
    <cellStyle name="Normal 9 3 2 2 3 2 2 3" xfId="12626"/>
    <cellStyle name="Normal 9 3 2 2 3 2 2 3 2" xfId="29475"/>
    <cellStyle name="Normal 9 3 2 2 3 2 2 4" xfId="21908"/>
    <cellStyle name="Normal 9 3 2 2 3 2 3" xfId="6466"/>
    <cellStyle name="Normal 9 3 2 2 3 2 3 2" xfId="14525"/>
    <cellStyle name="Normal 9 3 2 2 3 2 3 2 2" xfId="31372"/>
    <cellStyle name="Normal 9 3 2 2 3 2 3 3" xfId="23805"/>
    <cellStyle name="Normal 9 3 2 2 3 2 4" xfId="10692"/>
    <cellStyle name="Normal 9 3 2 2 3 2 4 2" xfId="27591"/>
    <cellStyle name="Normal 9 3 2 2 3 2 5" xfId="18295"/>
    <cellStyle name="Normal 9 3 2 2 3 2 6" xfId="20023"/>
    <cellStyle name="Normal 9 3 2 2 3 3" xfId="3655"/>
    <cellStyle name="Normal 9 3 2 2 3 3 2" xfId="7438"/>
    <cellStyle name="Normal 9 3 2 2 3 3 2 2" xfId="15497"/>
    <cellStyle name="Normal 9 3 2 2 3 3 2 2 2" xfId="32344"/>
    <cellStyle name="Normal 9 3 2 2 3 3 2 3" xfId="24777"/>
    <cellStyle name="Normal 9 3 2 2 3 3 3" xfId="11714"/>
    <cellStyle name="Normal 9 3 2 2 3 3 3 2" xfId="28563"/>
    <cellStyle name="Normal 9 3 2 2 3 3 4" xfId="20996"/>
    <cellStyle name="Normal 9 3 2 2 3 4" xfId="5554"/>
    <cellStyle name="Normal 9 3 2 2 3 4 2" xfId="13613"/>
    <cellStyle name="Normal 9 3 2 2 3 4 2 2" xfId="30460"/>
    <cellStyle name="Normal 9 3 2 2 3 4 3" xfId="22893"/>
    <cellStyle name="Normal 9 3 2 2 3 5" xfId="9739"/>
    <cellStyle name="Normal 9 3 2 2 3 5 2" xfId="26679"/>
    <cellStyle name="Normal 9 3 2 2 3 6" xfId="18294"/>
    <cellStyle name="Normal 9 3 2 2 3 7" xfId="19111"/>
    <cellStyle name="Normal 9 3 2 2 4" xfId="2152"/>
    <cellStyle name="Normal 9 3 2 2 4 2" xfId="4116"/>
    <cellStyle name="Normal 9 3 2 2 4 2 2" xfId="7899"/>
    <cellStyle name="Normal 9 3 2 2 4 2 2 2" xfId="15958"/>
    <cellStyle name="Normal 9 3 2 2 4 2 2 2 2" xfId="32805"/>
    <cellStyle name="Normal 9 3 2 2 4 2 2 3" xfId="25238"/>
    <cellStyle name="Normal 9 3 2 2 4 2 3" xfId="12175"/>
    <cellStyle name="Normal 9 3 2 2 4 2 3 2" xfId="29024"/>
    <cellStyle name="Normal 9 3 2 2 4 2 4" xfId="21457"/>
    <cellStyle name="Normal 9 3 2 2 4 3" xfId="6015"/>
    <cellStyle name="Normal 9 3 2 2 4 3 2" xfId="14074"/>
    <cellStyle name="Normal 9 3 2 2 4 3 2 2" xfId="30921"/>
    <cellStyle name="Normal 9 3 2 2 4 3 3" xfId="23354"/>
    <cellStyle name="Normal 9 3 2 2 4 4" xfId="10240"/>
    <cellStyle name="Normal 9 3 2 2 4 4 2" xfId="27140"/>
    <cellStyle name="Normal 9 3 2 2 4 5" xfId="18296"/>
    <cellStyle name="Normal 9 3 2 2 4 6" xfId="19572"/>
    <cellStyle name="Normal 9 3 2 2 5" xfId="3204"/>
    <cellStyle name="Normal 9 3 2 2 5 2" xfId="6987"/>
    <cellStyle name="Normal 9 3 2 2 5 2 2" xfId="15046"/>
    <cellStyle name="Normal 9 3 2 2 5 2 2 2" xfId="31893"/>
    <cellStyle name="Normal 9 3 2 2 5 2 3" xfId="24326"/>
    <cellStyle name="Normal 9 3 2 2 5 3" xfId="11263"/>
    <cellStyle name="Normal 9 3 2 2 5 3 2" xfId="28112"/>
    <cellStyle name="Normal 9 3 2 2 5 4" xfId="20545"/>
    <cellStyle name="Normal 9 3 2 2 6" xfId="5103"/>
    <cellStyle name="Normal 9 3 2 2 6 2" xfId="13162"/>
    <cellStyle name="Normal 9 3 2 2 6 2 2" xfId="30009"/>
    <cellStyle name="Normal 9 3 2 2 6 3" xfId="22442"/>
    <cellStyle name="Normal 9 3 2 2 7" xfId="9247"/>
    <cellStyle name="Normal 9 3 2 2 7 2" xfId="26228"/>
    <cellStyle name="Normal 9 3 2 2 8" xfId="18289"/>
    <cellStyle name="Normal 9 3 2 2 9" xfId="18660"/>
    <cellStyle name="Normal 9 3 2 3" xfId="1236"/>
    <cellStyle name="Normal 9 3 2 3 2" xfId="1732"/>
    <cellStyle name="Normal 9 3 2 3 2 2" xfId="2731"/>
    <cellStyle name="Normal 9 3 2 3 2 2 2" xfId="4693"/>
    <cellStyle name="Normal 9 3 2 3 2 2 2 2" xfId="8476"/>
    <cellStyle name="Normal 9 3 2 3 2 2 2 2 2" xfId="16535"/>
    <cellStyle name="Normal 9 3 2 3 2 2 2 2 2 2" xfId="33382"/>
    <cellStyle name="Normal 9 3 2 3 2 2 2 2 3" xfId="25815"/>
    <cellStyle name="Normal 9 3 2 3 2 2 2 3" xfId="12752"/>
    <cellStyle name="Normal 9 3 2 3 2 2 2 3 2" xfId="29601"/>
    <cellStyle name="Normal 9 3 2 3 2 2 2 4" xfId="22034"/>
    <cellStyle name="Normal 9 3 2 3 2 2 3" xfId="6592"/>
    <cellStyle name="Normal 9 3 2 3 2 2 3 2" xfId="14651"/>
    <cellStyle name="Normal 9 3 2 3 2 2 3 2 2" xfId="31498"/>
    <cellStyle name="Normal 9 3 2 3 2 2 3 3" xfId="23931"/>
    <cellStyle name="Normal 9 3 2 3 2 2 4" xfId="10818"/>
    <cellStyle name="Normal 9 3 2 3 2 2 4 2" xfId="27717"/>
    <cellStyle name="Normal 9 3 2 3 2 2 5" xfId="18299"/>
    <cellStyle name="Normal 9 3 2 3 2 2 6" xfId="20149"/>
    <cellStyle name="Normal 9 3 2 3 2 3" xfId="3781"/>
    <cellStyle name="Normal 9 3 2 3 2 3 2" xfId="7564"/>
    <cellStyle name="Normal 9 3 2 3 2 3 2 2" xfId="15623"/>
    <cellStyle name="Normal 9 3 2 3 2 3 2 2 2" xfId="32470"/>
    <cellStyle name="Normal 9 3 2 3 2 3 2 3" xfId="24903"/>
    <cellStyle name="Normal 9 3 2 3 2 3 3" xfId="11840"/>
    <cellStyle name="Normal 9 3 2 3 2 3 3 2" xfId="28689"/>
    <cellStyle name="Normal 9 3 2 3 2 3 4" xfId="21122"/>
    <cellStyle name="Normal 9 3 2 3 2 4" xfId="5680"/>
    <cellStyle name="Normal 9 3 2 3 2 4 2" xfId="13739"/>
    <cellStyle name="Normal 9 3 2 3 2 4 2 2" xfId="30586"/>
    <cellStyle name="Normal 9 3 2 3 2 4 3" xfId="23019"/>
    <cellStyle name="Normal 9 3 2 3 2 5" xfId="9865"/>
    <cellStyle name="Normal 9 3 2 3 2 5 2" xfId="26805"/>
    <cellStyle name="Normal 9 3 2 3 2 6" xfId="18298"/>
    <cellStyle name="Normal 9 3 2 3 2 7" xfId="19237"/>
    <cellStyle name="Normal 9 3 2 3 3" xfId="2278"/>
    <cellStyle name="Normal 9 3 2 3 3 2" xfId="4242"/>
    <cellStyle name="Normal 9 3 2 3 3 2 2" xfId="8025"/>
    <cellStyle name="Normal 9 3 2 3 3 2 2 2" xfId="16084"/>
    <cellStyle name="Normal 9 3 2 3 3 2 2 2 2" xfId="32931"/>
    <cellStyle name="Normal 9 3 2 3 3 2 2 3" xfId="25364"/>
    <cellStyle name="Normal 9 3 2 3 3 2 3" xfId="12301"/>
    <cellStyle name="Normal 9 3 2 3 3 2 3 2" xfId="29150"/>
    <cellStyle name="Normal 9 3 2 3 3 2 4" xfId="21583"/>
    <cellStyle name="Normal 9 3 2 3 3 3" xfId="6141"/>
    <cellStyle name="Normal 9 3 2 3 3 3 2" xfId="14200"/>
    <cellStyle name="Normal 9 3 2 3 3 3 2 2" xfId="31047"/>
    <cellStyle name="Normal 9 3 2 3 3 3 3" xfId="23480"/>
    <cellStyle name="Normal 9 3 2 3 3 4" xfId="10366"/>
    <cellStyle name="Normal 9 3 2 3 3 4 2" xfId="27266"/>
    <cellStyle name="Normal 9 3 2 3 3 5" xfId="18300"/>
    <cellStyle name="Normal 9 3 2 3 3 6" xfId="19698"/>
    <cellStyle name="Normal 9 3 2 3 4" xfId="3330"/>
    <cellStyle name="Normal 9 3 2 3 4 2" xfId="7113"/>
    <cellStyle name="Normal 9 3 2 3 4 2 2" xfId="15172"/>
    <cellStyle name="Normal 9 3 2 3 4 2 2 2" xfId="32019"/>
    <cellStyle name="Normal 9 3 2 3 4 2 3" xfId="24452"/>
    <cellStyle name="Normal 9 3 2 3 4 3" xfId="11389"/>
    <cellStyle name="Normal 9 3 2 3 4 3 2" xfId="28238"/>
    <cellStyle name="Normal 9 3 2 3 4 4" xfId="20671"/>
    <cellStyle name="Normal 9 3 2 3 5" xfId="5229"/>
    <cellStyle name="Normal 9 3 2 3 5 2" xfId="13288"/>
    <cellStyle name="Normal 9 3 2 3 5 2 2" xfId="30135"/>
    <cellStyle name="Normal 9 3 2 3 5 3" xfId="22568"/>
    <cellStyle name="Normal 9 3 2 3 6" xfId="9390"/>
    <cellStyle name="Normal 9 3 2 3 6 2" xfId="26354"/>
    <cellStyle name="Normal 9 3 2 3 7" xfId="18297"/>
    <cellStyle name="Normal 9 3 2 3 8" xfId="18786"/>
    <cellStyle name="Normal 9 3 2 4" xfId="1514"/>
    <cellStyle name="Normal 9 3 2 4 2" xfId="2513"/>
    <cellStyle name="Normal 9 3 2 4 2 2" xfId="4475"/>
    <cellStyle name="Normal 9 3 2 4 2 2 2" xfId="8258"/>
    <cellStyle name="Normal 9 3 2 4 2 2 2 2" xfId="16317"/>
    <cellStyle name="Normal 9 3 2 4 2 2 2 2 2" xfId="33164"/>
    <cellStyle name="Normal 9 3 2 4 2 2 2 3" xfId="25597"/>
    <cellStyle name="Normal 9 3 2 4 2 2 3" xfId="12534"/>
    <cellStyle name="Normal 9 3 2 4 2 2 3 2" xfId="29383"/>
    <cellStyle name="Normal 9 3 2 4 2 2 4" xfId="21816"/>
    <cellStyle name="Normal 9 3 2 4 2 3" xfId="6374"/>
    <cellStyle name="Normal 9 3 2 4 2 3 2" xfId="14433"/>
    <cellStyle name="Normal 9 3 2 4 2 3 2 2" xfId="31280"/>
    <cellStyle name="Normal 9 3 2 4 2 3 3" xfId="23713"/>
    <cellStyle name="Normal 9 3 2 4 2 4" xfId="10600"/>
    <cellStyle name="Normal 9 3 2 4 2 4 2" xfId="27499"/>
    <cellStyle name="Normal 9 3 2 4 2 5" xfId="18302"/>
    <cellStyle name="Normal 9 3 2 4 2 6" xfId="19931"/>
    <cellStyle name="Normal 9 3 2 4 3" xfId="3563"/>
    <cellStyle name="Normal 9 3 2 4 3 2" xfId="7346"/>
    <cellStyle name="Normal 9 3 2 4 3 2 2" xfId="15405"/>
    <cellStyle name="Normal 9 3 2 4 3 2 2 2" xfId="32252"/>
    <cellStyle name="Normal 9 3 2 4 3 2 3" xfId="24685"/>
    <cellStyle name="Normal 9 3 2 4 3 3" xfId="11622"/>
    <cellStyle name="Normal 9 3 2 4 3 3 2" xfId="28471"/>
    <cellStyle name="Normal 9 3 2 4 3 4" xfId="20904"/>
    <cellStyle name="Normal 9 3 2 4 4" xfId="5462"/>
    <cellStyle name="Normal 9 3 2 4 4 2" xfId="13521"/>
    <cellStyle name="Normal 9 3 2 4 4 2 2" xfId="30368"/>
    <cellStyle name="Normal 9 3 2 4 4 3" xfId="22801"/>
    <cellStyle name="Normal 9 3 2 4 5" xfId="9647"/>
    <cellStyle name="Normal 9 3 2 4 5 2" xfId="26587"/>
    <cellStyle name="Normal 9 3 2 4 6" xfId="18301"/>
    <cellStyle name="Normal 9 3 2 4 7" xfId="19019"/>
    <cellStyle name="Normal 9 3 2 5" xfId="2043"/>
    <cellStyle name="Normal 9 3 2 5 2" xfId="4024"/>
    <cellStyle name="Normal 9 3 2 5 2 2" xfId="7807"/>
    <cellStyle name="Normal 9 3 2 5 2 2 2" xfId="15866"/>
    <cellStyle name="Normal 9 3 2 5 2 2 2 2" xfId="32713"/>
    <cellStyle name="Normal 9 3 2 5 2 2 3" xfId="25146"/>
    <cellStyle name="Normal 9 3 2 5 2 3" xfId="12083"/>
    <cellStyle name="Normal 9 3 2 5 2 3 2" xfId="28932"/>
    <cellStyle name="Normal 9 3 2 5 2 4" xfId="21365"/>
    <cellStyle name="Normal 9 3 2 5 3" xfId="5923"/>
    <cellStyle name="Normal 9 3 2 5 3 2" xfId="13982"/>
    <cellStyle name="Normal 9 3 2 5 3 2 2" xfId="30829"/>
    <cellStyle name="Normal 9 3 2 5 3 3" xfId="23262"/>
    <cellStyle name="Normal 9 3 2 5 4" xfId="10141"/>
    <cellStyle name="Normal 9 3 2 5 4 2" xfId="27048"/>
    <cellStyle name="Normal 9 3 2 5 5" xfId="18303"/>
    <cellStyle name="Normal 9 3 2 5 6" xfId="19480"/>
    <cellStyle name="Normal 9 3 2 6" xfId="3082"/>
    <cellStyle name="Normal 9 3 2 6 2" xfId="6895"/>
    <cellStyle name="Normal 9 3 2 6 2 2" xfId="14954"/>
    <cellStyle name="Normal 9 3 2 6 2 2 2" xfId="31801"/>
    <cellStyle name="Normal 9 3 2 6 2 3" xfId="24234"/>
    <cellStyle name="Normal 9 3 2 6 3" xfId="11145"/>
    <cellStyle name="Normal 9 3 2 6 3 2" xfId="28020"/>
    <cellStyle name="Normal 9 3 2 6 4" xfId="20453"/>
    <cellStyle name="Normal 9 3 2 7" xfId="5011"/>
    <cellStyle name="Normal 9 3 2 7 2" xfId="13070"/>
    <cellStyle name="Normal 9 3 2 7 2 2" xfId="29917"/>
    <cellStyle name="Normal 9 3 2 7 3" xfId="22350"/>
    <cellStyle name="Normal 9 3 2 8" xfId="9030"/>
    <cellStyle name="Normal 9 3 2 8 2" xfId="26136"/>
    <cellStyle name="Normal 9 3 2 9" xfId="18288"/>
    <cellStyle name="Normal 9 3 3" xfId="1031"/>
    <cellStyle name="Normal 9 3 3 2" xfId="1292"/>
    <cellStyle name="Normal 9 3 3 2 2" xfId="1788"/>
    <cellStyle name="Normal 9 3 3 2 2 2" xfId="2787"/>
    <cellStyle name="Normal 9 3 3 2 2 2 2" xfId="4749"/>
    <cellStyle name="Normal 9 3 3 2 2 2 2 2" xfId="8532"/>
    <cellStyle name="Normal 9 3 3 2 2 2 2 2 2" xfId="16591"/>
    <cellStyle name="Normal 9 3 3 2 2 2 2 2 2 2" xfId="33438"/>
    <cellStyle name="Normal 9 3 3 2 2 2 2 2 3" xfId="25871"/>
    <cellStyle name="Normal 9 3 3 2 2 2 2 3" xfId="12808"/>
    <cellStyle name="Normal 9 3 3 2 2 2 2 3 2" xfId="29657"/>
    <cellStyle name="Normal 9 3 3 2 2 2 2 4" xfId="22090"/>
    <cellStyle name="Normal 9 3 3 2 2 2 3" xfId="6648"/>
    <cellStyle name="Normal 9 3 3 2 2 2 3 2" xfId="14707"/>
    <cellStyle name="Normal 9 3 3 2 2 2 3 2 2" xfId="31554"/>
    <cellStyle name="Normal 9 3 3 2 2 2 3 3" xfId="23987"/>
    <cellStyle name="Normal 9 3 3 2 2 2 4" xfId="10874"/>
    <cellStyle name="Normal 9 3 3 2 2 2 4 2" xfId="27773"/>
    <cellStyle name="Normal 9 3 3 2 2 2 5" xfId="18307"/>
    <cellStyle name="Normal 9 3 3 2 2 2 6" xfId="20205"/>
    <cellStyle name="Normal 9 3 3 2 2 3" xfId="3837"/>
    <cellStyle name="Normal 9 3 3 2 2 3 2" xfId="7620"/>
    <cellStyle name="Normal 9 3 3 2 2 3 2 2" xfId="15679"/>
    <cellStyle name="Normal 9 3 3 2 2 3 2 2 2" xfId="32526"/>
    <cellStyle name="Normal 9 3 3 2 2 3 2 3" xfId="24959"/>
    <cellStyle name="Normal 9 3 3 2 2 3 3" xfId="11896"/>
    <cellStyle name="Normal 9 3 3 2 2 3 3 2" xfId="28745"/>
    <cellStyle name="Normal 9 3 3 2 2 3 4" xfId="21178"/>
    <cellStyle name="Normal 9 3 3 2 2 4" xfId="5736"/>
    <cellStyle name="Normal 9 3 3 2 2 4 2" xfId="13795"/>
    <cellStyle name="Normal 9 3 3 2 2 4 2 2" xfId="30642"/>
    <cellStyle name="Normal 9 3 3 2 2 4 3" xfId="23075"/>
    <cellStyle name="Normal 9 3 3 2 2 5" xfId="9921"/>
    <cellStyle name="Normal 9 3 3 2 2 5 2" xfId="26861"/>
    <cellStyle name="Normal 9 3 3 2 2 6" xfId="18306"/>
    <cellStyle name="Normal 9 3 3 2 2 7" xfId="19293"/>
    <cellStyle name="Normal 9 3 3 2 3" xfId="2334"/>
    <cellStyle name="Normal 9 3 3 2 3 2" xfId="4298"/>
    <cellStyle name="Normal 9 3 3 2 3 2 2" xfId="8081"/>
    <cellStyle name="Normal 9 3 3 2 3 2 2 2" xfId="16140"/>
    <cellStyle name="Normal 9 3 3 2 3 2 2 2 2" xfId="32987"/>
    <cellStyle name="Normal 9 3 3 2 3 2 2 3" xfId="25420"/>
    <cellStyle name="Normal 9 3 3 2 3 2 3" xfId="12357"/>
    <cellStyle name="Normal 9 3 3 2 3 2 3 2" xfId="29206"/>
    <cellStyle name="Normal 9 3 3 2 3 2 4" xfId="21639"/>
    <cellStyle name="Normal 9 3 3 2 3 3" xfId="6197"/>
    <cellStyle name="Normal 9 3 3 2 3 3 2" xfId="14256"/>
    <cellStyle name="Normal 9 3 3 2 3 3 2 2" xfId="31103"/>
    <cellStyle name="Normal 9 3 3 2 3 3 3" xfId="23536"/>
    <cellStyle name="Normal 9 3 3 2 3 4" xfId="10422"/>
    <cellStyle name="Normal 9 3 3 2 3 4 2" xfId="27322"/>
    <cellStyle name="Normal 9 3 3 2 3 5" xfId="18308"/>
    <cellStyle name="Normal 9 3 3 2 3 6" xfId="19754"/>
    <cellStyle name="Normal 9 3 3 2 4" xfId="3386"/>
    <cellStyle name="Normal 9 3 3 2 4 2" xfId="7169"/>
    <cellStyle name="Normal 9 3 3 2 4 2 2" xfId="15228"/>
    <cellStyle name="Normal 9 3 3 2 4 2 2 2" xfId="32075"/>
    <cellStyle name="Normal 9 3 3 2 4 2 3" xfId="24508"/>
    <cellStyle name="Normal 9 3 3 2 4 3" xfId="11445"/>
    <cellStyle name="Normal 9 3 3 2 4 3 2" xfId="28294"/>
    <cellStyle name="Normal 9 3 3 2 4 4" xfId="20727"/>
    <cellStyle name="Normal 9 3 3 2 5" xfId="5285"/>
    <cellStyle name="Normal 9 3 3 2 5 2" xfId="13344"/>
    <cellStyle name="Normal 9 3 3 2 5 2 2" xfId="30191"/>
    <cellStyle name="Normal 9 3 3 2 5 3" xfId="22624"/>
    <cellStyle name="Normal 9 3 3 2 6" xfId="9446"/>
    <cellStyle name="Normal 9 3 3 2 6 2" xfId="26410"/>
    <cellStyle name="Normal 9 3 3 2 7" xfId="18305"/>
    <cellStyle name="Normal 9 3 3 2 8" xfId="18842"/>
    <cellStyle name="Normal 9 3 3 3" xfId="1570"/>
    <cellStyle name="Normal 9 3 3 3 2" xfId="2569"/>
    <cellStyle name="Normal 9 3 3 3 2 2" xfId="4531"/>
    <cellStyle name="Normal 9 3 3 3 2 2 2" xfId="8314"/>
    <cellStyle name="Normal 9 3 3 3 2 2 2 2" xfId="16373"/>
    <cellStyle name="Normal 9 3 3 3 2 2 2 2 2" xfId="33220"/>
    <cellStyle name="Normal 9 3 3 3 2 2 2 3" xfId="25653"/>
    <cellStyle name="Normal 9 3 3 3 2 2 3" xfId="12590"/>
    <cellStyle name="Normal 9 3 3 3 2 2 3 2" xfId="29439"/>
    <cellStyle name="Normal 9 3 3 3 2 2 4" xfId="21872"/>
    <cellStyle name="Normal 9 3 3 3 2 3" xfId="6430"/>
    <cellStyle name="Normal 9 3 3 3 2 3 2" xfId="14489"/>
    <cellStyle name="Normal 9 3 3 3 2 3 2 2" xfId="31336"/>
    <cellStyle name="Normal 9 3 3 3 2 3 3" xfId="23769"/>
    <cellStyle name="Normal 9 3 3 3 2 4" xfId="10656"/>
    <cellStyle name="Normal 9 3 3 3 2 4 2" xfId="27555"/>
    <cellStyle name="Normal 9 3 3 3 2 5" xfId="18310"/>
    <cellStyle name="Normal 9 3 3 3 2 6" xfId="19987"/>
    <cellStyle name="Normal 9 3 3 3 3" xfId="3619"/>
    <cellStyle name="Normal 9 3 3 3 3 2" xfId="7402"/>
    <cellStyle name="Normal 9 3 3 3 3 2 2" xfId="15461"/>
    <cellStyle name="Normal 9 3 3 3 3 2 2 2" xfId="32308"/>
    <cellStyle name="Normal 9 3 3 3 3 2 3" xfId="24741"/>
    <cellStyle name="Normal 9 3 3 3 3 3" xfId="11678"/>
    <cellStyle name="Normal 9 3 3 3 3 3 2" xfId="28527"/>
    <cellStyle name="Normal 9 3 3 3 3 4" xfId="20960"/>
    <cellStyle name="Normal 9 3 3 3 4" xfId="5518"/>
    <cellStyle name="Normal 9 3 3 3 4 2" xfId="13577"/>
    <cellStyle name="Normal 9 3 3 3 4 2 2" xfId="30424"/>
    <cellStyle name="Normal 9 3 3 3 4 3" xfId="22857"/>
    <cellStyle name="Normal 9 3 3 3 5" xfId="9703"/>
    <cellStyle name="Normal 9 3 3 3 5 2" xfId="26643"/>
    <cellStyle name="Normal 9 3 3 3 6" xfId="18309"/>
    <cellStyle name="Normal 9 3 3 3 7" xfId="19075"/>
    <cellStyle name="Normal 9 3 3 4" xfId="2116"/>
    <cellStyle name="Normal 9 3 3 4 2" xfId="4080"/>
    <cellStyle name="Normal 9 3 3 4 2 2" xfId="7863"/>
    <cellStyle name="Normal 9 3 3 4 2 2 2" xfId="15922"/>
    <cellStyle name="Normal 9 3 3 4 2 2 2 2" xfId="32769"/>
    <cellStyle name="Normal 9 3 3 4 2 2 3" xfId="25202"/>
    <cellStyle name="Normal 9 3 3 4 2 3" xfId="12139"/>
    <cellStyle name="Normal 9 3 3 4 2 3 2" xfId="28988"/>
    <cellStyle name="Normal 9 3 3 4 2 4" xfId="21421"/>
    <cellStyle name="Normal 9 3 3 4 3" xfId="5979"/>
    <cellStyle name="Normal 9 3 3 4 3 2" xfId="14038"/>
    <cellStyle name="Normal 9 3 3 4 3 2 2" xfId="30885"/>
    <cellStyle name="Normal 9 3 3 4 3 3" xfId="23318"/>
    <cellStyle name="Normal 9 3 3 4 4" xfId="10204"/>
    <cellStyle name="Normal 9 3 3 4 4 2" xfId="27104"/>
    <cellStyle name="Normal 9 3 3 4 5" xfId="18311"/>
    <cellStyle name="Normal 9 3 3 4 6" xfId="19536"/>
    <cellStyle name="Normal 9 3 3 5" xfId="3168"/>
    <cellStyle name="Normal 9 3 3 5 2" xfId="6951"/>
    <cellStyle name="Normal 9 3 3 5 2 2" xfId="15010"/>
    <cellStyle name="Normal 9 3 3 5 2 2 2" xfId="31857"/>
    <cellStyle name="Normal 9 3 3 5 2 3" xfId="24290"/>
    <cellStyle name="Normal 9 3 3 5 3" xfId="11227"/>
    <cellStyle name="Normal 9 3 3 5 3 2" xfId="28076"/>
    <cellStyle name="Normal 9 3 3 5 4" xfId="20509"/>
    <cellStyle name="Normal 9 3 3 6" xfId="5067"/>
    <cellStyle name="Normal 9 3 3 6 2" xfId="13126"/>
    <cellStyle name="Normal 9 3 3 6 2 2" xfId="29973"/>
    <cellStyle name="Normal 9 3 3 6 3" xfId="22406"/>
    <cellStyle name="Normal 9 3 3 7" xfId="9211"/>
    <cellStyle name="Normal 9 3 3 7 2" xfId="26192"/>
    <cellStyle name="Normal 9 3 3 8" xfId="18304"/>
    <cellStyle name="Normal 9 3 3 9" xfId="18624"/>
    <cellStyle name="Normal 9 3 4" xfId="1200"/>
    <cellStyle name="Normal 9 3 4 2" xfId="1696"/>
    <cellStyle name="Normal 9 3 4 2 2" xfId="2695"/>
    <cellStyle name="Normal 9 3 4 2 2 2" xfId="4657"/>
    <cellStyle name="Normal 9 3 4 2 2 2 2" xfId="8440"/>
    <cellStyle name="Normal 9 3 4 2 2 2 2 2" xfId="16499"/>
    <cellStyle name="Normal 9 3 4 2 2 2 2 2 2" xfId="33346"/>
    <cellStyle name="Normal 9 3 4 2 2 2 2 3" xfId="25779"/>
    <cellStyle name="Normal 9 3 4 2 2 2 3" xfId="12716"/>
    <cellStyle name="Normal 9 3 4 2 2 2 3 2" xfId="29565"/>
    <cellStyle name="Normal 9 3 4 2 2 2 4" xfId="21998"/>
    <cellStyle name="Normal 9 3 4 2 2 3" xfId="6556"/>
    <cellStyle name="Normal 9 3 4 2 2 3 2" xfId="14615"/>
    <cellStyle name="Normal 9 3 4 2 2 3 2 2" xfId="31462"/>
    <cellStyle name="Normal 9 3 4 2 2 3 3" xfId="23895"/>
    <cellStyle name="Normal 9 3 4 2 2 4" xfId="10782"/>
    <cellStyle name="Normal 9 3 4 2 2 4 2" xfId="27681"/>
    <cellStyle name="Normal 9 3 4 2 2 5" xfId="18314"/>
    <cellStyle name="Normal 9 3 4 2 2 6" xfId="20113"/>
    <cellStyle name="Normal 9 3 4 2 3" xfId="3745"/>
    <cellStyle name="Normal 9 3 4 2 3 2" xfId="7528"/>
    <cellStyle name="Normal 9 3 4 2 3 2 2" xfId="15587"/>
    <cellStyle name="Normal 9 3 4 2 3 2 2 2" xfId="32434"/>
    <cellStyle name="Normal 9 3 4 2 3 2 3" xfId="24867"/>
    <cellStyle name="Normal 9 3 4 2 3 3" xfId="11804"/>
    <cellStyle name="Normal 9 3 4 2 3 3 2" xfId="28653"/>
    <cellStyle name="Normal 9 3 4 2 3 4" xfId="21086"/>
    <cellStyle name="Normal 9 3 4 2 4" xfId="5644"/>
    <cellStyle name="Normal 9 3 4 2 4 2" xfId="13703"/>
    <cellStyle name="Normal 9 3 4 2 4 2 2" xfId="30550"/>
    <cellStyle name="Normal 9 3 4 2 4 3" xfId="22983"/>
    <cellStyle name="Normal 9 3 4 2 5" xfId="9829"/>
    <cellStyle name="Normal 9 3 4 2 5 2" xfId="26769"/>
    <cellStyle name="Normal 9 3 4 2 6" xfId="18313"/>
    <cellStyle name="Normal 9 3 4 2 7" xfId="19201"/>
    <cellStyle name="Normal 9 3 4 3" xfId="2242"/>
    <cellStyle name="Normal 9 3 4 3 2" xfId="4206"/>
    <cellStyle name="Normal 9 3 4 3 2 2" xfId="7989"/>
    <cellStyle name="Normal 9 3 4 3 2 2 2" xfId="16048"/>
    <cellStyle name="Normal 9 3 4 3 2 2 2 2" xfId="32895"/>
    <cellStyle name="Normal 9 3 4 3 2 2 3" xfId="25328"/>
    <cellStyle name="Normal 9 3 4 3 2 3" xfId="12265"/>
    <cellStyle name="Normal 9 3 4 3 2 3 2" xfId="29114"/>
    <cellStyle name="Normal 9 3 4 3 2 4" xfId="21547"/>
    <cellStyle name="Normal 9 3 4 3 3" xfId="6105"/>
    <cellStyle name="Normal 9 3 4 3 3 2" xfId="14164"/>
    <cellStyle name="Normal 9 3 4 3 3 2 2" xfId="31011"/>
    <cellStyle name="Normal 9 3 4 3 3 3" xfId="23444"/>
    <cellStyle name="Normal 9 3 4 3 4" xfId="10330"/>
    <cellStyle name="Normal 9 3 4 3 4 2" xfId="27230"/>
    <cellStyle name="Normal 9 3 4 3 5" xfId="18315"/>
    <cellStyle name="Normal 9 3 4 3 6" xfId="19662"/>
    <cellStyle name="Normal 9 3 4 4" xfId="3294"/>
    <cellStyle name="Normal 9 3 4 4 2" xfId="7077"/>
    <cellStyle name="Normal 9 3 4 4 2 2" xfId="15136"/>
    <cellStyle name="Normal 9 3 4 4 2 2 2" xfId="31983"/>
    <cellStyle name="Normal 9 3 4 4 2 3" xfId="24416"/>
    <cellStyle name="Normal 9 3 4 4 3" xfId="11353"/>
    <cellStyle name="Normal 9 3 4 4 3 2" xfId="28202"/>
    <cellStyle name="Normal 9 3 4 4 4" xfId="20635"/>
    <cellStyle name="Normal 9 3 4 5" xfId="5193"/>
    <cellStyle name="Normal 9 3 4 5 2" xfId="13252"/>
    <cellStyle name="Normal 9 3 4 5 2 2" xfId="30099"/>
    <cellStyle name="Normal 9 3 4 5 3" xfId="22532"/>
    <cellStyle name="Normal 9 3 4 6" xfId="9354"/>
    <cellStyle name="Normal 9 3 4 6 2" xfId="26318"/>
    <cellStyle name="Normal 9 3 4 7" xfId="18312"/>
    <cellStyle name="Normal 9 3 4 8" xfId="18750"/>
    <cellStyle name="Normal 9 3 5" xfId="1478"/>
    <cellStyle name="Normal 9 3 5 2" xfId="2477"/>
    <cellStyle name="Normal 9 3 5 2 2" xfId="4439"/>
    <cellStyle name="Normal 9 3 5 2 2 2" xfId="8222"/>
    <cellStyle name="Normal 9 3 5 2 2 2 2" xfId="16281"/>
    <cellStyle name="Normal 9 3 5 2 2 2 2 2" xfId="33128"/>
    <cellStyle name="Normal 9 3 5 2 2 2 3" xfId="25561"/>
    <cellStyle name="Normal 9 3 5 2 2 3" xfId="12498"/>
    <cellStyle name="Normal 9 3 5 2 2 3 2" xfId="29347"/>
    <cellStyle name="Normal 9 3 5 2 2 4" xfId="21780"/>
    <cellStyle name="Normal 9 3 5 2 3" xfId="6338"/>
    <cellStyle name="Normal 9 3 5 2 3 2" xfId="14397"/>
    <cellStyle name="Normal 9 3 5 2 3 2 2" xfId="31244"/>
    <cellStyle name="Normal 9 3 5 2 3 3" xfId="23677"/>
    <cellStyle name="Normal 9 3 5 2 4" xfId="10564"/>
    <cellStyle name="Normal 9 3 5 2 4 2" xfId="27463"/>
    <cellStyle name="Normal 9 3 5 2 5" xfId="18317"/>
    <cellStyle name="Normal 9 3 5 2 6" xfId="19895"/>
    <cellStyle name="Normal 9 3 5 3" xfId="3527"/>
    <cellStyle name="Normal 9 3 5 3 2" xfId="7310"/>
    <cellStyle name="Normal 9 3 5 3 2 2" xfId="15369"/>
    <cellStyle name="Normal 9 3 5 3 2 2 2" xfId="32216"/>
    <cellStyle name="Normal 9 3 5 3 2 3" xfId="24649"/>
    <cellStyle name="Normal 9 3 5 3 3" xfId="11586"/>
    <cellStyle name="Normal 9 3 5 3 3 2" xfId="28435"/>
    <cellStyle name="Normal 9 3 5 3 4" xfId="20868"/>
    <cellStyle name="Normal 9 3 5 4" xfId="5426"/>
    <cellStyle name="Normal 9 3 5 4 2" xfId="13485"/>
    <cellStyle name="Normal 9 3 5 4 2 2" xfId="30332"/>
    <cellStyle name="Normal 9 3 5 4 3" xfId="22765"/>
    <cellStyle name="Normal 9 3 5 5" xfId="9611"/>
    <cellStyle name="Normal 9 3 5 5 2" xfId="26551"/>
    <cellStyle name="Normal 9 3 5 6" xfId="18316"/>
    <cellStyle name="Normal 9 3 5 7" xfId="18983"/>
    <cellStyle name="Normal 9 3 6" xfId="2002"/>
    <cellStyle name="Normal 9 3 6 2" xfId="3988"/>
    <cellStyle name="Normal 9 3 6 2 2" xfId="7771"/>
    <cellStyle name="Normal 9 3 6 2 2 2" xfId="15830"/>
    <cellStyle name="Normal 9 3 6 2 2 2 2" xfId="32677"/>
    <cellStyle name="Normal 9 3 6 2 2 3" xfId="25110"/>
    <cellStyle name="Normal 9 3 6 2 3" xfId="12047"/>
    <cellStyle name="Normal 9 3 6 2 3 2" xfId="28896"/>
    <cellStyle name="Normal 9 3 6 2 4" xfId="21329"/>
    <cellStyle name="Normal 9 3 6 3" xfId="5887"/>
    <cellStyle name="Normal 9 3 6 3 2" xfId="13946"/>
    <cellStyle name="Normal 9 3 6 3 2 2" xfId="30793"/>
    <cellStyle name="Normal 9 3 6 3 3" xfId="23226"/>
    <cellStyle name="Normal 9 3 6 4" xfId="10101"/>
    <cellStyle name="Normal 9 3 6 4 2" xfId="27012"/>
    <cellStyle name="Normal 9 3 6 5" xfId="18318"/>
    <cellStyle name="Normal 9 3 6 6" xfId="19444"/>
    <cellStyle name="Normal 9 3 7" xfId="3046"/>
    <cellStyle name="Normal 9 3 7 2" xfId="6859"/>
    <cellStyle name="Normal 9 3 7 2 2" xfId="14918"/>
    <cellStyle name="Normal 9 3 7 2 2 2" xfId="31765"/>
    <cellStyle name="Normal 9 3 7 2 3" xfId="24198"/>
    <cellStyle name="Normal 9 3 7 3" xfId="11109"/>
    <cellStyle name="Normal 9 3 7 3 2" xfId="27984"/>
    <cellStyle name="Normal 9 3 7 4" xfId="20417"/>
    <cellStyle name="Normal 9 3 8" xfId="4975"/>
    <cellStyle name="Normal 9 3 8 2" xfId="13034"/>
    <cellStyle name="Normal 9 3 8 2 2" xfId="29881"/>
    <cellStyle name="Normal 9 3 8 3" xfId="22314"/>
    <cellStyle name="Normal 9 3 9" xfId="8955"/>
    <cellStyle name="Normal 9 3 9 2" xfId="26100"/>
    <cellStyle name="Normal 9 3_Energía" xfId="18319"/>
    <cellStyle name="Normal 9 4" xfId="690"/>
    <cellStyle name="Normal 9 4 10" xfId="18553"/>
    <cellStyle name="Normal 9 4 11" xfId="34139"/>
    <cellStyle name="Normal 9 4 2" xfId="1053"/>
    <cellStyle name="Normal 9 4 2 2" xfId="1314"/>
    <cellStyle name="Normal 9 4 2 2 2" xfId="1810"/>
    <cellStyle name="Normal 9 4 2 2 2 2" xfId="2809"/>
    <cellStyle name="Normal 9 4 2 2 2 2 2" xfId="4771"/>
    <cellStyle name="Normal 9 4 2 2 2 2 2 2" xfId="8554"/>
    <cellStyle name="Normal 9 4 2 2 2 2 2 2 2" xfId="16613"/>
    <cellStyle name="Normal 9 4 2 2 2 2 2 2 2 2" xfId="33460"/>
    <cellStyle name="Normal 9 4 2 2 2 2 2 2 3" xfId="25893"/>
    <cellStyle name="Normal 9 4 2 2 2 2 2 3" xfId="12830"/>
    <cellStyle name="Normal 9 4 2 2 2 2 2 3 2" xfId="29679"/>
    <cellStyle name="Normal 9 4 2 2 2 2 2 4" xfId="22112"/>
    <cellStyle name="Normal 9 4 2 2 2 2 3" xfId="6670"/>
    <cellStyle name="Normal 9 4 2 2 2 2 3 2" xfId="14729"/>
    <cellStyle name="Normal 9 4 2 2 2 2 3 2 2" xfId="31576"/>
    <cellStyle name="Normal 9 4 2 2 2 2 3 3" xfId="24009"/>
    <cellStyle name="Normal 9 4 2 2 2 2 4" xfId="10896"/>
    <cellStyle name="Normal 9 4 2 2 2 2 4 2" xfId="27795"/>
    <cellStyle name="Normal 9 4 2 2 2 2 5" xfId="18324"/>
    <cellStyle name="Normal 9 4 2 2 2 2 6" xfId="20227"/>
    <cellStyle name="Normal 9 4 2 2 2 3" xfId="3859"/>
    <cellStyle name="Normal 9 4 2 2 2 3 2" xfId="7642"/>
    <cellStyle name="Normal 9 4 2 2 2 3 2 2" xfId="15701"/>
    <cellStyle name="Normal 9 4 2 2 2 3 2 2 2" xfId="32548"/>
    <cellStyle name="Normal 9 4 2 2 2 3 2 3" xfId="24981"/>
    <cellStyle name="Normal 9 4 2 2 2 3 3" xfId="11918"/>
    <cellStyle name="Normal 9 4 2 2 2 3 3 2" xfId="28767"/>
    <cellStyle name="Normal 9 4 2 2 2 3 4" xfId="21200"/>
    <cellStyle name="Normal 9 4 2 2 2 4" xfId="5758"/>
    <cellStyle name="Normal 9 4 2 2 2 4 2" xfId="13817"/>
    <cellStyle name="Normal 9 4 2 2 2 4 2 2" xfId="30664"/>
    <cellStyle name="Normal 9 4 2 2 2 4 3" xfId="23097"/>
    <cellStyle name="Normal 9 4 2 2 2 5" xfId="9943"/>
    <cellStyle name="Normal 9 4 2 2 2 5 2" xfId="26883"/>
    <cellStyle name="Normal 9 4 2 2 2 6" xfId="18323"/>
    <cellStyle name="Normal 9 4 2 2 2 7" xfId="19315"/>
    <cellStyle name="Normal 9 4 2 2 3" xfId="2356"/>
    <cellStyle name="Normal 9 4 2 2 3 2" xfId="4320"/>
    <cellStyle name="Normal 9 4 2 2 3 2 2" xfId="8103"/>
    <cellStyle name="Normal 9 4 2 2 3 2 2 2" xfId="16162"/>
    <cellStyle name="Normal 9 4 2 2 3 2 2 2 2" xfId="33009"/>
    <cellStyle name="Normal 9 4 2 2 3 2 2 3" xfId="25442"/>
    <cellStyle name="Normal 9 4 2 2 3 2 3" xfId="12379"/>
    <cellStyle name="Normal 9 4 2 2 3 2 3 2" xfId="29228"/>
    <cellStyle name="Normal 9 4 2 2 3 2 4" xfId="21661"/>
    <cellStyle name="Normal 9 4 2 2 3 3" xfId="6219"/>
    <cellStyle name="Normal 9 4 2 2 3 3 2" xfId="14278"/>
    <cellStyle name="Normal 9 4 2 2 3 3 2 2" xfId="31125"/>
    <cellStyle name="Normal 9 4 2 2 3 3 3" xfId="23558"/>
    <cellStyle name="Normal 9 4 2 2 3 4" xfId="10444"/>
    <cellStyle name="Normal 9 4 2 2 3 4 2" xfId="27344"/>
    <cellStyle name="Normal 9 4 2 2 3 5" xfId="18325"/>
    <cellStyle name="Normal 9 4 2 2 3 6" xfId="19776"/>
    <cellStyle name="Normal 9 4 2 2 4" xfId="3408"/>
    <cellStyle name="Normal 9 4 2 2 4 2" xfId="7191"/>
    <cellStyle name="Normal 9 4 2 2 4 2 2" xfId="15250"/>
    <cellStyle name="Normal 9 4 2 2 4 2 2 2" xfId="32097"/>
    <cellStyle name="Normal 9 4 2 2 4 2 3" xfId="24530"/>
    <cellStyle name="Normal 9 4 2 2 4 3" xfId="11467"/>
    <cellStyle name="Normal 9 4 2 2 4 3 2" xfId="28316"/>
    <cellStyle name="Normal 9 4 2 2 4 4" xfId="20749"/>
    <cellStyle name="Normal 9 4 2 2 5" xfId="5307"/>
    <cellStyle name="Normal 9 4 2 2 5 2" xfId="13366"/>
    <cellStyle name="Normal 9 4 2 2 5 2 2" xfId="30213"/>
    <cellStyle name="Normal 9 4 2 2 5 3" xfId="22646"/>
    <cellStyle name="Normal 9 4 2 2 6" xfId="9468"/>
    <cellStyle name="Normal 9 4 2 2 6 2" xfId="26432"/>
    <cellStyle name="Normal 9 4 2 2 7" xfId="18322"/>
    <cellStyle name="Normal 9 4 2 2 8" xfId="18864"/>
    <cellStyle name="Normal 9 4 2 3" xfId="1592"/>
    <cellStyle name="Normal 9 4 2 3 2" xfId="2591"/>
    <cellStyle name="Normal 9 4 2 3 2 2" xfId="4553"/>
    <cellStyle name="Normal 9 4 2 3 2 2 2" xfId="8336"/>
    <cellStyle name="Normal 9 4 2 3 2 2 2 2" xfId="16395"/>
    <cellStyle name="Normal 9 4 2 3 2 2 2 2 2" xfId="33242"/>
    <cellStyle name="Normal 9 4 2 3 2 2 2 3" xfId="25675"/>
    <cellStyle name="Normal 9 4 2 3 2 2 3" xfId="12612"/>
    <cellStyle name="Normal 9 4 2 3 2 2 3 2" xfId="29461"/>
    <cellStyle name="Normal 9 4 2 3 2 2 4" xfId="21894"/>
    <cellStyle name="Normal 9 4 2 3 2 3" xfId="6452"/>
    <cellStyle name="Normal 9 4 2 3 2 3 2" xfId="14511"/>
    <cellStyle name="Normal 9 4 2 3 2 3 2 2" xfId="31358"/>
    <cellStyle name="Normal 9 4 2 3 2 3 3" xfId="23791"/>
    <cellStyle name="Normal 9 4 2 3 2 4" xfId="10678"/>
    <cellStyle name="Normal 9 4 2 3 2 4 2" xfId="27577"/>
    <cellStyle name="Normal 9 4 2 3 2 5" xfId="18327"/>
    <cellStyle name="Normal 9 4 2 3 2 6" xfId="20009"/>
    <cellStyle name="Normal 9 4 2 3 3" xfId="3641"/>
    <cellStyle name="Normal 9 4 2 3 3 2" xfId="7424"/>
    <cellStyle name="Normal 9 4 2 3 3 2 2" xfId="15483"/>
    <cellStyle name="Normal 9 4 2 3 3 2 2 2" xfId="32330"/>
    <cellStyle name="Normal 9 4 2 3 3 2 3" xfId="24763"/>
    <cellStyle name="Normal 9 4 2 3 3 3" xfId="11700"/>
    <cellStyle name="Normal 9 4 2 3 3 3 2" xfId="28549"/>
    <cellStyle name="Normal 9 4 2 3 3 4" xfId="20982"/>
    <cellStyle name="Normal 9 4 2 3 4" xfId="5540"/>
    <cellStyle name="Normal 9 4 2 3 4 2" xfId="13599"/>
    <cellStyle name="Normal 9 4 2 3 4 2 2" xfId="30446"/>
    <cellStyle name="Normal 9 4 2 3 4 3" xfId="22879"/>
    <cellStyle name="Normal 9 4 2 3 5" xfId="9725"/>
    <cellStyle name="Normal 9 4 2 3 5 2" xfId="26665"/>
    <cellStyle name="Normal 9 4 2 3 6" xfId="18326"/>
    <cellStyle name="Normal 9 4 2 3 7" xfId="19097"/>
    <cellStyle name="Normal 9 4 2 4" xfId="2138"/>
    <cellStyle name="Normal 9 4 2 4 2" xfId="4102"/>
    <cellStyle name="Normal 9 4 2 4 2 2" xfId="7885"/>
    <cellStyle name="Normal 9 4 2 4 2 2 2" xfId="15944"/>
    <cellStyle name="Normal 9 4 2 4 2 2 2 2" xfId="32791"/>
    <cellStyle name="Normal 9 4 2 4 2 2 3" xfId="25224"/>
    <cellStyle name="Normal 9 4 2 4 2 3" xfId="12161"/>
    <cellStyle name="Normal 9 4 2 4 2 3 2" xfId="29010"/>
    <cellStyle name="Normal 9 4 2 4 2 4" xfId="21443"/>
    <cellStyle name="Normal 9 4 2 4 3" xfId="6001"/>
    <cellStyle name="Normal 9 4 2 4 3 2" xfId="14060"/>
    <cellStyle name="Normal 9 4 2 4 3 2 2" xfId="30907"/>
    <cellStyle name="Normal 9 4 2 4 3 3" xfId="23340"/>
    <cellStyle name="Normal 9 4 2 4 4" xfId="10226"/>
    <cellStyle name="Normal 9 4 2 4 4 2" xfId="27126"/>
    <cellStyle name="Normal 9 4 2 4 5" xfId="18328"/>
    <cellStyle name="Normal 9 4 2 4 6" xfId="19558"/>
    <cellStyle name="Normal 9 4 2 5" xfId="3190"/>
    <cellStyle name="Normal 9 4 2 5 2" xfId="6973"/>
    <cellStyle name="Normal 9 4 2 5 2 2" xfId="15032"/>
    <cellStyle name="Normal 9 4 2 5 2 2 2" xfId="31879"/>
    <cellStyle name="Normal 9 4 2 5 2 3" xfId="24312"/>
    <cellStyle name="Normal 9 4 2 5 3" xfId="11249"/>
    <cellStyle name="Normal 9 4 2 5 3 2" xfId="28098"/>
    <cellStyle name="Normal 9 4 2 5 4" xfId="20531"/>
    <cellStyle name="Normal 9 4 2 6" xfId="5089"/>
    <cellStyle name="Normal 9 4 2 6 2" xfId="13148"/>
    <cellStyle name="Normal 9 4 2 6 2 2" xfId="29995"/>
    <cellStyle name="Normal 9 4 2 6 3" xfId="22428"/>
    <cellStyle name="Normal 9 4 2 7" xfId="9233"/>
    <cellStyle name="Normal 9 4 2 7 2" xfId="26214"/>
    <cellStyle name="Normal 9 4 2 8" xfId="18321"/>
    <cellStyle name="Normal 9 4 2 9" xfId="18646"/>
    <cellStyle name="Normal 9 4 3" xfId="1222"/>
    <cellStyle name="Normal 9 4 3 2" xfId="1718"/>
    <cellStyle name="Normal 9 4 3 2 2" xfId="2717"/>
    <cellStyle name="Normal 9 4 3 2 2 2" xfId="4679"/>
    <cellStyle name="Normal 9 4 3 2 2 2 2" xfId="8462"/>
    <cellStyle name="Normal 9 4 3 2 2 2 2 2" xfId="16521"/>
    <cellStyle name="Normal 9 4 3 2 2 2 2 2 2" xfId="33368"/>
    <cellStyle name="Normal 9 4 3 2 2 2 2 3" xfId="25801"/>
    <cellStyle name="Normal 9 4 3 2 2 2 3" xfId="12738"/>
    <cellStyle name="Normal 9 4 3 2 2 2 3 2" xfId="29587"/>
    <cellStyle name="Normal 9 4 3 2 2 2 4" xfId="22020"/>
    <cellStyle name="Normal 9 4 3 2 2 3" xfId="6578"/>
    <cellStyle name="Normal 9 4 3 2 2 3 2" xfId="14637"/>
    <cellStyle name="Normal 9 4 3 2 2 3 2 2" xfId="31484"/>
    <cellStyle name="Normal 9 4 3 2 2 3 3" xfId="23917"/>
    <cellStyle name="Normal 9 4 3 2 2 4" xfId="10804"/>
    <cellStyle name="Normal 9 4 3 2 2 4 2" xfId="27703"/>
    <cellStyle name="Normal 9 4 3 2 2 5" xfId="18331"/>
    <cellStyle name="Normal 9 4 3 2 2 6" xfId="20135"/>
    <cellStyle name="Normal 9 4 3 2 3" xfId="3767"/>
    <cellStyle name="Normal 9 4 3 2 3 2" xfId="7550"/>
    <cellStyle name="Normal 9 4 3 2 3 2 2" xfId="15609"/>
    <cellStyle name="Normal 9 4 3 2 3 2 2 2" xfId="32456"/>
    <cellStyle name="Normal 9 4 3 2 3 2 3" xfId="24889"/>
    <cellStyle name="Normal 9 4 3 2 3 3" xfId="11826"/>
    <cellStyle name="Normal 9 4 3 2 3 3 2" xfId="28675"/>
    <cellStyle name="Normal 9 4 3 2 3 4" xfId="21108"/>
    <cellStyle name="Normal 9 4 3 2 4" xfId="5666"/>
    <cellStyle name="Normal 9 4 3 2 4 2" xfId="13725"/>
    <cellStyle name="Normal 9 4 3 2 4 2 2" xfId="30572"/>
    <cellStyle name="Normal 9 4 3 2 4 3" xfId="23005"/>
    <cellStyle name="Normal 9 4 3 2 5" xfId="9851"/>
    <cellStyle name="Normal 9 4 3 2 5 2" xfId="26791"/>
    <cellStyle name="Normal 9 4 3 2 6" xfId="18330"/>
    <cellStyle name="Normal 9 4 3 2 7" xfId="19223"/>
    <cellStyle name="Normal 9 4 3 3" xfId="2264"/>
    <cellStyle name="Normal 9 4 3 3 2" xfId="4228"/>
    <cellStyle name="Normal 9 4 3 3 2 2" xfId="8011"/>
    <cellStyle name="Normal 9 4 3 3 2 2 2" xfId="16070"/>
    <cellStyle name="Normal 9 4 3 3 2 2 2 2" xfId="32917"/>
    <cellStyle name="Normal 9 4 3 3 2 2 3" xfId="25350"/>
    <cellStyle name="Normal 9 4 3 3 2 3" xfId="12287"/>
    <cellStyle name="Normal 9 4 3 3 2 3 2" xfId="29136"/>
    <cellStyle name="Normal 9 4 3 3 2 4" xfId="21569"/>
    <cellStyle name="Normal 9 4 3 3 3" xfId="6127"/>
    <cellStyle name="Normal 9 4 3 3 3 2" xfId="14186"/>
    <cellStyle name="Normal 9 4 3 3 3 2 2" xfId="31033"/>
    <cellStyle name="Normal 9 4 3 3 3 3" xfId="23466"/>
    <cellStyle name="Normal 9 4 3 3 4" xfId="10352"/>
    <cellStyle name="Normal 9 4 3 3 4 2" xfId="27252"/>
    <cellStyle name="Normal 9 4 3 3 5" xfId="18332"/>
    <cellStyle name="Normal 9 4 3 3 6" xfId="19684"/>
    <cellStyle name="Normal 9 4 3 4" xfId="3316"/>
    <cellStyle name="Normal 9 4 3 4 2" xfId="7099"/>
    <cellStyle name="Normal 9 4 3 4 2 2" xfId="15158"/>
    <cellStyle name="Normal 9 4 3 4 2 2 2" xfId="32005"/>
    <cellStyle name="Normal 9 4 3 4 2 3" xfId="24438"/>
    <cellStyle name="Normal 9 4 3 4 3" xfId="11375"/>
    <cellStyle name="Normal 9 4 3 4 3 2" xfId="28224"/>
    <cellStyle name="Normal 9 4 3 4 4" xfId="20657"/>
    <cellStyle name="Normal 9 4 3 5" xfId="5215"/>
    <cellStyle name="Normal 9 4 3 5 2" xfId="13274"/>
    <cellStyle name="Normal 9 4 3 5 2 2" xfId="30121"/>
    <cellStyle name="Normal 9 4 3 5 3" xfId="22554"/>
    <cellStyle name="Normal 9 4 3 6" xfId="9376"/>
    <cellStyle name="Normal 9 4 3 6 2" xfId="26340"/>
    <cellStyle name="Normal 9 4 3 7" xfId="18329"/>
    <cellStyle name="Normal 9 4 3 8" xfId="18772"/>
    <cellStyle name="Normal 9 4 4" xfId="1500"/>
    <cellStyle name="Normal 9 4 4 2" xfId="2499"/>
    <cellStyle name="Normal 9 4 4 2 2" xfId="4461"/>
    <cellStyle name="Normal 9 4 4 2 2 2" xfId="8244"/>
    <cellStyle name="Normal 9 4 4 2 2 2 2" xfId="16303"/>
    <cellStyle name="Normal 9 4 4 2 2 2 2 2" xfId="33150"/>
    <cellStyle name="Normal 9 4 4 2 2 2 3" xfId="25583"/>
    <cellStyle name="Normal 9 4 4 2 2 3" xfId="12520"/>
    <cellStyle name="Normal 9 4 4 2 2 3 2" xfId="29369"/>
    <cellStyle name="Normal 9 4 4 2 2 4" xfId="21802"/>
    <cellStyle name="Normal 9 4 4 2 3" xfId="6360"/>
    <cellStyle name="Normal 9 4 4 2 3 2" xfId="14419"/>
    <cellStyle name="Normal 9 4 4 2 3 2 2" xfId="31266"/>
    <cellStyle name="Normal 9 4 4 2 3 3" xfId="23699"/>
    <cellStyle name="Normal 9 4 4 2 4" xfId="10586"/>
    <cellStyle name="Normal 9 4 4 2 4 2" xfId="27485"/>
    <cellStyle name="Normal 9 4 4 2 5" xfId="18334"/>
    <cellStyle name="Normal 9 4 4 2 6" xfId="19917"/>
    <cellStyle name="Normal 9 4 4 3" xfId="3549"/>
    <cellStyle name="Normal 9 4 4 3 2" xfId="7332"/>
    <cellStyle name="Normal 9 4 4 3 2 2" xfId="15391"/>
    <cellStyle name="Normal 9 4 4 3 2 2 2" xfId="32238"/>
    <cellStyle name="Normal 9 4 4 3 2 3" xfId="24671"/>
    <cellStyle name="Normal 9 4 4 3 3" xfId="11608"/>
    <cellStyle name="Normal 9 4 4 3 3 2" xfId="28457"/>
    <cellStyle name="Normal 9 4 4 3 4" xfId="20890"/>
    <cellStyle name="Normal 9 4 4 4" xfId="5448"/>
    <cellStyle name="Normal 9 4 4 4 2" xfId="13507"/>
    <cellStyle name="Normal 9 4 4 4 2 2" xfId="30354"/>
    <cellStyle name="Normal 9 4 4 4 3" xfId="22787"/>
    <cellStyle name="Normal 9 4 4 5" xfId="9633"/>
    <cellStyle name="Normal 9 4 4 5 2" xfId="26573"/>
    <cellStyle name="Normal 9 4 4 6" xfId="18333"/>
    <cellStyle name="Normal 9 4 4 7" xfId="19005"/>
    <cellStyle name="Normal 9 4 5" xfId="2027"/>
    <cellStyle name="Normal 9 4 5 2" xfId="4010"/>
    <cellStyle name="Normal 9 4 5 2 2" xfId="7793"/>
    <cellStyle name="Normal 9 4 5 2 2 2" xfId="15852"/>
    <cellStyle name="Normal 9 4 5 2 2 2 2" xfId="32699"/>
    <cellStyle name="Normal 9 4 5 2 2 3" xfId="25132"/>
    <cellStyle name="Normal 9 4 5 2 3" xfId="12069"/>
    <cellStyle name="Normal 9 4 5 2 3 2" xfId="28918"/>
    <cellStyle name="Normal 9 4 5 2 4" xfId="21351"/>
    <cellStyle name="Normal 9 4 5 3" xfId="5909"/>
    <cellStyle name="Normal 9 4 5 3 2" xfId="13968"/>
    <cellStyle name="Normal 9 4 5 3 2 2" xfId="30815"/>
    <cellStyle name="Normal 9 4 5 3 3" xfId="23248"/>
    <cellStyle name="Normal 9 4 5 4" xfId="10126"/>
    <cellStyle name="Normal 9 4 5 4 2" xfId="27034"/>
    <cellStyle name="Normal 9 4 5 5" xfId="18335"/>
    <cellStyle name="Normal 9 4 5 6" xfId="19466"/>
    <cellStyle name="Normal 9 4 6" xfId="3068"/>
    <cellStyle name="Normal 9 4 6 2" xfId="6881"/>
    <cellStyle name="Normal 9 4 6 2 2" xfId="14940"/>
    <cellStyle name="Normal 9 4 6 2 2 2" xfId="31787"/>
    <cellStyle name="Normal 9 4 6 2 3" xfId="24220"/>
    <cellStyle name="Normal 9 4 6 3" xfId="11131"/>
    <cellStyle name="Normal 9 4 6 3 2" xfId="28006"/>
    <cellStyle name="Normal 9 4 6 4" xfId="20439"/>
    <cellStyle name="Normal 9 4 7" xfId="4997"/>
    <cellStyle name="Normal 9 4 7 2" xfId="13056"/>
    <cellStyle name="Normal 9 4 7 2 2" xfId="29903"/>
    <cellStyle name="Normal 9 4 7 3" xfId="22336"/>
    <cellStyle name="Normal 9 4 8" xfId="9001"/>
    <cellStyle name="Normal 9 4 8 2" xfId="26122"/>
    <cellStyle name="Normal 9 4 9" xfId="18320"/>
    <cellStyle name="Normal 9 5" xfId="854"/>
    <cellStyle name="Normal 9 5 10" xfId="18597"/>
    <cellStyle name="Normal 9 5 11" xfId="34140"/>
    <cellStyle name="Normal 9 5 2" xfId="1097"/>
    <cellStyle name="Normal 9 5 2 2" xfId="1358"/>
    <cellStyle name="Normal 9 5 2 2 2" xfId="1854"/>
    <cellStyle name="Normal 9 5 2 2 2 2" xfId="2853"/>
    <cellStyle name="Normal 9 5 2 2 2 2 2" xfId="4815"/>
    <cellStyle name="Normal 9 5 2 2 2 2 2 2" xfId="8598"/>
    <cellStyle name="Normal 9 5 2 2 2 2 2 2 2" xfId="16657"/>
    <cellStyle name="Normal 9 5 2 2 2 2 2 2 2 2" xfId="33504"/>
    <cellStyle name="Normal 9 5 2 2 2 2 2 2 3" xfId="25937"/>
    <cellStyle name="Normal 9 5 2 2 2 2 2 3" xfId="12874"/>
    <cellStyle name="Normal 9 5 2 2 2 2 2 3 2" xfId="29723"/>
    <cellStyle name="Normal 9 5 2 2 2 2 2 4" xfId="22156"/>
    <cellStyle name="Normal 9 5 2 2 2 2 3" xfId="6714"/>
    <cellStyle name="Normal 9 5 2 2 2 2 3 2" xfId="14773"/>
    <cellStyle name="Normal 9 5 2 2 2 2 3 2 2" xfId="31620"/>
    <cellStyle name="Normal 9 5 2 2 2 2 3 3" xfId="24053"/>
    <cellStyle name="Normal 9 5 2 2 2 2 4" xfId="10940"/>
    <cellStyle name="Normal 9 5 2 2 2 2 4 2" xfId="27839"/>
    <cellStyle name="Normal 9 5 2 2 2 2 5" xfId="18340"/>
    <cellStyle name="Normal 9 5 2 2 2 2 6" xfId="20271"/>
    <cellStyle name="Normal 9 5 2 2 2 3" xfId="3903"/>
    <cellStyle name="Normal 9 5 2 2 2 3 2" xfId="7686"/>
    <cellStyle name="Normal 9 5 2 2 2 3 2 2" xfId="15745"/>
    <cellStyle name="Normal 9 5 2 2 2 3 2 2 2" xfId="32592"/>
    <cellStyle name="Normal 9 5 2 2 2 3 2 3" xfId="25025"/>
    <cellStyle name="Normal 9 5 2 2 2 3 3" xfId="11962"/>
    <cellStyle name="Normal 9 5 2 2 2 3 3 2" xfId="28811"/>
    <cellStyle name="Normal 9 5 2 2 2 3 4" xfId="21244"/>
    <cellStyle name="Normal 9 5 2 2 2 4" xfId="5802"/>
    <cellStyle name="Normal 9 5 2 2 2 4 2" xfId="13861"/>
    <cellStyle name="Normal 9 5 2 2 2 4 2 2" xfId="30708"/>
    <cellStyle name="Normal 9 5 2 2 2 4 3" xfId="23141"/>
    <cellStyle name="Normal 9 5 2 2 2 5" xfId="9987"/>
    <cellStyle name="Normal 9 5 2 2 2 5 2" xfId="26927"/>
    <cellStyle name="Normal 9 5 2 2 2 6" xfId="18339"/>
    <cellStyle name="Normal 9 5 2 2 2 7" xfId="19359"/>
    <cellStyle name="Normal 9 5 2 2 3" xfId="2400"/>
    <cellStyle name="Normal 9 5 2 2 3 2" xfId="4364"/>
    <cellStyle name="Normal 9 5 2 2 3 2 2" xfId="8147"/>
    <cellStyle name="Normal 9 5 2 2 3 2 2 2" xfId="16206"/>
    <cellStyle name="Normal 9 5 2 2 3 2 2 2 2" xfId="33053"/>
    <cellStyle name="Normal 9 5 2 2 3 2 2 3" xfId="25486"/>
    <cellStyle name="Normal 9 5 2 2 3 2 3" xfId="12423"/>
    <cellStyle name="Normal 9 5 2 2 3 2 3 2" xfId="29272"/>
    <cellStyle name="Normal 9 5 2 2 3 2 4" xfId="21705"/>
    <cellStyle name="Normal 9 5 2 2 3 3" xfId="6263"/>
    <cellStyle name="Normal 9 5 2 2 3 3 2" xfId="14322"/>
    <cellStyle name="Normal 9 5 2 2 3 3 2 2" xfId="31169"/>
    <cellStyle name="Normal 9 5 2 2 3 3 3" xfId="23602"/>
    <cellStyle name="Normal 9 5 2 2 3 4" xfId="10488"/>
    <cellStyle name="Normal 9 5 2 2 3 4 2" xfId="27388"/>
    <cellStyle name="Normal 9 5 2 2 3 5" xfId="18341"/>
    <cellStyle name="Normal 9 5 2 2 3 6" xfId="19820"/>
    <cellStyle name="Normal 9 5 2 2 4" xfId="3452"/>
    <cellStyle name="Normal 9 5 2 2 4 2" xfId="7235"/>
    <cellStyle name="Normal 9 5 2 2 4 2 2" xfId="15294"/>
    <cellStyle name="Normal 9 5 2 2 4 2 2 2" xfId="32141"/>
    <cellStyle name="Normal 9 5 2 2 4 2 3" xfId="24574"/>
    <cellStyle name="Normal 9 5 2 2 4 3" xfId="11511"/>
    <cellStyle name="Normal 9 5 2 2 4 3 2" xfId="28360"/>
    <cellStyle name="Normal 9 5 2 2 4 4" xfId="20793"/>
    <cellStyle name="Normal 9 5 2 2 5" xfId="5351"/>
    <cellStyle name="Normal 9 5 2 2 5 2" xfId="13410"/>
    <cellStyle name="Normal 9 5 2 2 5 2 2" xfId="30257"/>
    <cellStyle name="Normal 9 5 2 2 5 3" xfId="22690"/>
    <cellStyle name="Normal 9 5 2 2 6" xfId="9512"/>
    <cellStyle name="Normal 9 5 2 2 6 2" xfId="26476"/>
    <cellStyle name="Normal 9 5 2 2 7" xfId="18338"/>
    <cellStyle name="Normal 9 5 2 2 8" xfId="18908"/>
    <cellStyle name="Normal 9 5 2 3" xfId="1636"/>
    <cellStyle name="Normal 9 5 2 3 2" xfId="2635"/>
    <cellStyle name="Normal 9 5 2 3 2 2" xfId="4597"/>
    <cellStyle name="Normal 9 5 2 3 2 2 2" xfId="8380"/>
    <cellStyle name="Normal 9 5 2 3 2 2 2 2" xfId="16439"/>
    <cellStyle name="Normal 9 5 2 3 2 2 2 2 2" xfId="33286"/>
    <cellStyle name="Normal 9 5 2 3 2 2 2 3" xfId="25719"/>
    <cellStyle name="Normal 9 5 2 3 2 2 3" xfId="12656"/>
    <cellStyle name="Normal 9 5 2 3 2 2 3 2" xfId="29505"/>
    <cellStyle name="Normal 9 5 2 3 2 2 4" xfId="21938"/>
    <cellStyle name="Normal 9 5 2 3 2 3" xfId="6496"/>
    <cellStyle name="Normal 9 5 2 3 2 3 2" xfId="14555"/>
    <cellStyle name="Normal 9 5 2 3 2 3 2 2" xfId="31402"/>
    <cellStyle name="Normal 9 5 2 3 2 3 3" xfId="23835"/>
    <cellStyle name="Normal 9 5 2 3 2 4" xfId="10722"/>
    <cellStyle name="Normal 9 5 2 3 2 4 2" xfId="27621"/>
    <cellStyle name="Normal 9 5 2 3 2 5" xfId="18343"/>
    <cellStyle name="Normal 9 5 2 3 2 6" xfId="20053"/>
    <cellStyle name="Normal 9 5 2 3 3" xfId="3685"/>
    <cellStyle name="Normal 9 5 2 3 3 2" xfId="7468"/>
    <cellStyle name="Normal 9 5 2 3 3 2 2" xfId="15527"/>
    <cellStyle name="Normal 9 5 2 3 3 2 2 2" xfId="32374"/>
    <cellStyle name="Normal 9 5 2 3 3 2 3" xfId="24807"/>
    <cellStyle name="Normal 9 5 2 3 3 3" xfId="11744"/>
    <cellStyle name="Normal 9 5 2 3 3 3 2" xfId="28593"/>
    <cellStyle name="Normal 9 5 2 3 3 4" xfId="21026"/>
    <cellStyle name="Normal 9 5 2 3 4" xfId="5584"/>
    <cellStyle name="Normal 9 5 2 3 4 2" xfId="13643"/>
    <cellStyle name="Normal 9 5 2 3 4 2 2" xfId="30490"/>
    <cellStyle name="Normal 9 5 2 3 4 3" xfId="22923"/>
    <cellStyle name="Normal 9 5 2 3 5" xfId="9769"/>
    <cellStyle name="Normal 9 5 2 3 5 2" xfId="26709"/>
    <cellStyle name="Normal 9 5 2 3 6" xfId="18342"/>
    <cellStyle name="Normal 9 5 2 3 7" xfId="19141"/>
    <cellStyle name="Normal 9 5 2 4" xfId="2182"/>
    <cellStyle name="Normal 9 5 2 4 2" xfId="4146"/>
    <cellStyle name="Normal 9 5 2 4 2 2" xfId="7929"/>
    <cellStyle name="Normal 9 5 2 4 2 2 2" xfId="15988"/>
    <cellStyle name="Normal 9 5 2 4 2 2 2 2" xfId="32835"/>
    <cellStyle name="Normal 9 5 2 4 2 2 3" xfId="25268"/>
    <cellStyle name="Normal 9 5 2 4 2 3" xfId="12205"/>
    <cellStyle name="Normal 9 5 2 4 2 3 2" xfId="29054"/>
    <cellStyle name="Normal 9 5 2 4 2 4" xfId="21487"/>
    <cellStyle name="Normal 9 5 2 4 3" xfId="6045"/>
    <cellStyle name="Normal 9 5 2 4 3 2" xfId="14104"/>
    <cellStyle name="Normal 9 5 2 4 3 2 2" xfId="30951"/>
    <cellStyle name="Normal 9 5 2 4 3 3" xfId="23384"/>
    <cellStyle name="Normal 9 5 2 4 4" xfId="10270"/>
    <cellStyle name="Normal 9 5 2 4 4 2" xfId="27170"/>
    <cellStyle name="Normal 9 5 2 4 5" xfId="18344"/>
    <cellStyle name="Normal 9 5 2 4 6" xfId="19602"/>
    <cellStyle name="Normal 9 5 2 5" xfId="3234"/>
    <cellStyle name="Normal 9 5 2 5 2" xfId="7017"/>
    <cellStyle name="Normal 9 5 2 5 2 2" xfId="15076"/>
    <cellStyle name="Normal 9 5 2 5 2 2 2" xfId="31923"/>
    <cellStyle name="Normal 9 5 2 5 2 3" xfId="24356"/>
    <cellStyle name="Normal 9 5 2 5 3" xfId="11293"/>
    <cellStyle name="Normal 9 5 2 5 3 2" xfId="28142"/>
    <cellStyle name="Normal 9 5 2 5 4" xfId="20575"/>
    <cellStyle name="Normal 9 5 2 6" xfId="5133"/>
    <cellStyle name="Normal 9 5 2 6 2" xfId="13192"/>
    <cellStyle name="Normal 9 5 2 6 2 2" xfId="30039"/>
    <cellStyle name="Normal 9 5 2 6 3" xfId="22472"/>
    <cellStyle name="Normal 9 5 2 7" xfId="9277"/>
    <cellStyle name="Normal 9 5 2 7 2" xfId="26258"/>
    <cellStyle name="Normal 9 5 2 8" xfId="18337"/>
    <cellStyle name="Normal 9 5 2 9" xfId="18690"/>
    <cellStyle name="Normal 9 5 3" xfId="1266"/>
    <cellStyle name="Normal 9 5 3 2" xfId="1762"/>
    <cellStyle name="Normal 9 5 3 2 2" xfId="2761"/>
    <cellStyle name="Normal 9 5 3 2 2 2" xfId="4723"/>
    <cellStyle name="Normal 9 5 3 2 2 2 2" xfId="8506"/>
    <cellStyle name="Normal 9 5 3 2 2 2 2 2" xfId="16565"/>
    <cellStyle name="Normal 9 5 3 2 2 2 2 2 2" xfId="33412"/>
    <cellStyle name="Normal 9 5 3 2 2 2 2 3" xfId="25845"/>
    <cellStyle name="Normal 9 5 3 2 2 2 3" xfId="12782"/>
    <cellStyle name="Normal 9 5 3 2 2 2 3 2" xfId="29631"/>
    <cellStyle name="Normal 9 5 3 2 2 2 4" xfId="22064"/>
    <cellStyle name="Normal 9 5 3 2 2 3" xfId="6622"/>
    <cellStyle name="Normal 9 5 3 2 2 3 2" xfId="14681"/>
    <cellStyle name="Normal 9 5 3 2 2 3 2 2" xfId="31528"/>
    <cellStyle name="Normal 9 5 3 2 2 3 3" xfId="23961"/>
    <cellStyle name="Normal 9 5 3 2 2 4" xfId="10848"/>
    <cellStyle name="Normal 9 5 3 2 2 4 2" xfId="27747"/>
    <cellStyle name="Normal 9 5 3 2 2 5" xfId="18347"/>
    <cellStyle name="Normal 9 5 3 2 2 6" xfId="20179"/>
    <cellStyle name="Normal 9 5 3 2 3" xfId="3811"/>
    <cellStyle name="Normal 9 5 3 2 3 2" xfId="7594"/>
    <cellStyle name="Normal 9 5 3 2 3 2 2" xfId="15653"/>
    <cellStyle name="Normal 9 5 3 2 3 2 2 2" xfId="32500"/>
    <cellStyle name="Normal 9 5 3 2 3 2 3" xfId="24933"/>
    <cellStyle name="Normal 9 5 3 2 3 3" xfId="11870"/>
    <cellStyle name="Normal 9 5 3 2 3 3 2" xfId="28719"/>
    <cellStyle name="Normal 9 5 3 2 3 4" xfId="21152"/>
    <cellStyle name="Normal 9 5 3 2 4" xfId="5710"/>
    <cellStyle name="Normal 9 5 3 2 4 2" xfId="13769"/>
    <cellStyle name="Normal 9 5 3 2 4 2 2" xfId="30616"/>
    <cellStyle name="Normal 9 5 3 2 4 3" xfId="23049"/>
    <cellStyle name="Normal 9 5 3 2 5" xfId="9895"/>
    <cellStyle name="Normal 9 5 3 2 5 2" xfId="26835"/>
    <cellStyle name="Normal 9 5 3 2 6" xfId="18346"/>
    <cellStyle name="Normal 9 5 3 2 7" xfId="19267"/>
    <cellStyle name="Normal 9 5 3 3" xfId="2308"/>
    <cellStyle name="Normal 9 5 3 3 2" xfId="4272"/>
    <cellStyle name="Normal 9 5 3 3 2 2" xfId="8055"/>
    <cellStyle name="Normal 9 5 3 3 2 2 2" xfId="16114"/>
    <cellStyle name="Normal 9 5 3 3 2 2 2 2" xfId="32961"/>
    <cellStyle name="Normal 9 5 3 3 2 2 3" xfId="25394"/>
    <cellStyle name="Normal 9 5 3 3 2 3" xfId="12331"/>
    <cellStyle name="Normal 9 5 3 3 2 3 2" xfId="29180"/>
    <cellStyle name="Normal 9 5 3 3 2 4" xfId="21613"/>
    <cellStyle name="Normal 9 5 3 3 3" xfId="6171"/>
    <cellStyle name="Normal 9 5 3 3 3 2" xfId="14230"/>
    <cellStyle name="Normal 9 5 3 3 3 2 2" xfId="31077"/>
    <cellStyle name="Normal 9 5 3 3 3 3" xfId="23510"/>
    <cellStyle name="Normal 9 5 3 3 4" xfId="10396"/>
    <cellStyle name="Normal 9 5 3 3 4 2" xfId="27296"/>
    <cellStyle name="Normal 9 5 3 3 5" xfId="18348"/>
    <cellStyle name="Normal 9 5 3 3 6" xfId="19728"/>
    <cellStyle name="Normal 9 5 3 4" xfId="3360"/>
    <cellStyle name="Normal 9 5 3 4 2" xfId="7143"/>
    <cellStyle name="Normal 9 5 3 4 2 2" xfId="15202"/>
    <cellStyle name="Normal 9 5 3 4 2 2 2" xfId="32049"/>
    <cellStyle name="Normal 9 5 3 4 2 3" xfId="24482"/>
    <cellStyle name="Normal 9 5 3 4 3" xfId="11419"/>
    <cellStyle name="Normal 9 5 3 4 3 2" xfId="28268"/>
    <cellStyle name="Normal 9 5 3 4 4" xfId="20701"/>
    <cellStyle name="Normal 9 5 3 5" xfId="5259"/>
    <cellStyle name="Normal 9 5 3 5 2" xfId="13318"/>
    <cellStyle name="Normal 9 5 3 5 2 2" xfId="30165"/>
    <cellStyle name="Normal 9 5 3 5 3" xfId="22598"/>
    <cellStyle name="Normal 9 5 3 6" xfId="9420"/>
    <cellStyle name="Normal 9 5 3 6 2" xfId="26384"/>
    <cellStyle name="Normal 9 5 3 7" xfId="18345"/>
    <cellStyle name="Normal 9 5 3 8" xfId="18816"/>
    <cellStyle name="Normal 9 5 4" xfId="1544"/>
    <cellStyle name="Normal 9 5 4 2" xfId="2543"/>
    <cellStyle name="Normal 9 5 4 2 2" xfId="4505"/>
    <cellStyle name="Normal 9 5 4 2 2 2" xfId="8288"/>
    <cellStyle name="Normal 9 5 4 2 2 2 2" xfId="16347"/>
    <cellStyle name="Normal 9 5 4 2 2 2 2 2" xfId="33194"/>
    <cellStyle name="Normal 9 5 4 2 2 2 3" xfId="25627"/>
    <cellStyle name="Normal 9 5 4 2 2 3" xfId="12564"/>
    <cellStyle name="Normal 9 5 4 2 2 3 2" xfId="29413"/>
    <cellStyle name="Normal 9 5 4 2 2 4" xfId="21846"/>
    <cellStyle name="Normal 9 5 4 2 3" xfId="6404"/>
    <cellStyle name="Normal 9 5 4 2 3 2" xfId="14463"/>
    <cellStyle name="Normal 9 5 4 2 3 2 2" xfId="31310"/>
    <cellStyle name="Normal 9 5 4 2 3 3" xfId="23743"/>
    <cellStyle name="Normal 9 5 4 2 4" xfId="10630"/>
    <cellStyle name="Normal 9 5 4 2 4 2" xfId="27529"/>
    <cellStyle name="Normal 9 5 4 2 5" xfId="18350"/>
    <cellStyle name="Normal 9 5 4 2 6" xfId="19961"/>
    <cellStyle name="Normal 9 5 4 3" xfId="3593"/>
    <cellStyle name="Normal 9 5 4 3 2" xfId="7376"/>
    <cellStyle name="Normal 9 5 4 3 2 2" xfId="15435"/>
    <cellStyle name="Normal 9 5 4 3 2 2 2" xfId="32282"/>
    <cellStyle name="Normal 9 5 4 3 2 3" xfId="24715"/>
    <cellStyle name="Normal 9 5 4 3 3" xfId="11652"/>
    <cellStyle name="Normal 9 5 4 3 3 2" xfId="28501"/>
    <cellStyle name="Normal 9 5 4 3 4" xfId="20934"/>
    <cellStyle name="Normal 9 5 4 4" xfId="5492"/>
    <cellStyle name="Normal 9 5 4 4 2" xfId="13551"/>
    <cellStyle name="Normal 9 5 4 4 2 2" xfId="30398"/>
    <cellStyle name="Normal 9 5 4 4 3" xfId="22831"/>
    <cellStyle name="Normal 9 5 4 5" xfId="9677"/>
    <cellStyle name="Normal 9 5 4 5 2" xfId="26617"/>
    <cellStyle name="Normal 9 5 4 6" xfId="18349"/>
    <cellStyle name="Normal 9 5 4 7" xfId="19049"/>
    <cellStyle name="Normal 9 5 5" xfId="2076"/>
    <cellStyle name="Normal 9 5 5 2" xfId="4054"/>
    <cellStyle name="Normal 9 5 5 2 2" xfId="7837"/>
    <cellStyle name="Normal 9 5 5 2 2 2" xfId="15896"/>
    <cellStyle name="Normal 9 5 5 2 2 2 2" xfId="32743"/>
    <cellStyle name="Normal 9 5 5 2 2 3" xfId="25176"/>
    <cellStyle name="Normal 9 5 5 2 3" xfId="12113"/>
    <cellStyle name="Normal 9 5 5 2 3 2" xfId="28962"/>
    <cellStyle name="Normal 9 5 5 2 4" xfId="21395"/>
    <cellStyle name="Normal 9 5 5 3" xfId="5953"/>
    <cellStyle name="Normal 9 5 5 3 2" xfId="14012"/>
    <cellStyle name="Normal 9 5 5 3 2 2" xfId="30859"/>
    <cellStyle name="Normal 9 5 5 3 3" xfId="23292"/>
    <cellStyle name="Normal 9 5 5 4" xfId="10172"/>
    <cellStyle name="Normal 9 5 5 4 2" xfId="27078"/>
    <cellStyle name="Normal 9 5 5 5" xfId="18351"/>
    <cellStyle name="Normal 9 5 5 6" xfId="19510"/>
    <cellStyle name="Normal 9 5 6" xfId="3112"/>
    <cellStyle name="Normal 9 5 6 2" xfId="6925"/>
    <cellStyle name="Normal 9 5 6 2 2" xfId="14984"/>
    <cellStyle name="Normal 9 5 6 2 2 2" xfId="31831"/>
    <cellStyle name="Normal 9 5 6 2 3" xfId="24264"/>
    <cellStyle name="Normal 9 5 6 3" xfId="11175"/>
    <cellStyle name="Normal 9 5 6 3 2" xfId="28050"/>
    <cellStyle name="Normal 9 5 6 4" xfId="20483"/>
    <cellStyle name="Normal 9 5 7" xfId="5041"/>
    <cellStyle name="Normal 9 5 7 2" xfId="13100"/>
    <cellStyle name="Normal 9 5 7 2 2" xfId="29947"/>
    <cellStyle name="Normal 9 5 7 3" xfId="22380"/>
    <cellStyle name="Normal 9 5 8" xfId="9108"/>
    <cellStyle name="Normal 9 5 8 2" xfId="26166"/>
    <cellStyle name="Normal 9 5 9" xfId="18336"/>
    <cellStyle name="Normal 9 6" xfId="1012"/>
    <cellStyle name="Normal 9 6 2" xfId="1279"/>
    <cellStyle name="Normal 9 6 2 2" xfId="1775"/>
    <cellStyle name="Normal 9 6 2 2 2" xfId="2774"/>
    <cellStyle name="Normal 9 6 2 2 2 2" xfId="4736"/>
    <cellStyle name="Normal 9 6 2 2 2 2 2" xfId="8519"/>
    <cellStyle name="Normal 9 6 2 2 2 2 2 2" xfId="16578"/>
    <cellStyle name="Normal 9 6 2 2 2 2 2 2 2" xfId="33425"/>
    <cellStyle name="Normal 9 6 2 2 2 2 2 3" xfId="25858"/>
    <cellStyle name="Normal 9 6 2 2 2 2 3" xfId="12795"/>
    <cellStyle name="Normal 9 6 2 2 2 2 3 2" xfId="29644"/>
    <cellStyle name="Normal 9 6 2 2 2 2 4" xfId="22077"/>
    <cellStyle name="Normal 9 6 2 2 2 3" xfId="6635"/>
    <cellStyle name="Normal 9 6 2 2 2 3 2" xfId="14694"/>
    <cellStyle name="Normal 9 6 2 2 2 3 2 2" xfId="31541"/>
    <cellStyle name="Normal 9 6 2 2 2 3 3" xfId="23974"/>
    <cellStyle name="Normal 9 6 2 2 2 4" xfId="10861"/>
    <cellStyle name="Normal 9 6 2 2 2 4 2" xfId="27760"/>
    <cellStyle name="Normal 9 6 2 2 2 5" xfId="18355"/>
    <cellStyle name="Normal 9 6 2 2 2 6" xfId="20192"/>
    <cellStyle name="Normal 9 6 2 2 3" xfId="3824"/>
    <cellStyle name="Normal 9 6 2 2 3 2" xfId="7607"/>
    <cellStyle name="Normal 9 6 2 2 3 2 2" xfId="15666"/>
    <cellStyle name="Normal 9 6 2 2 3 2 2 2" xfId="32513"/>
    <cellStyle name="Normal 9 6 2 2 3 2 3" xfId="24946"/>
    <cellStyle name="Normal 9 6 2 2 3 3" xfId="11883"/>
    <cellStyle name="Normal 9 6 2 2 3 3 2" xfId="28732"/>
    <cellStyle name="Normal 9 6 2 2 3 4" xfId="21165"/>
    <cellStyle name="Normal 9 6 2 2 4" xfId="5723"/>
    <cellStyle name="Normal 9 6 2 2 4 2" xfId="13782"/>
    <cellStyle name="Normal 9 6 2 2 4 2 2" xfId="30629"/>
    <cellStyle name="Normal 9 6 2 2 4 3" xfId="23062"/>
    <cellStyle name="Normal 9 6 2 2 5" xfId="9908"/>
    <cellStyle name="Normal 9 6 2 2 5 2" xfId="26848"/>
    <cellStyle name="Normal 9 6 2 2 6" xfId="18354"/>
    <cellStyle name="Normal 9 6 2 2 7" xfId="19280"/>
    <cellStyle name="Normal 9 6 2 3" xfId="2321"/>
    <cellStyle name="Normal 9 6 2 3 2" xfId="4285"/>
    <cellStyle name="Normal 9 6 2 3 2 2" xfId="8068"/>
    <cellStyle name="Normal 9 6 2 3 2 2 2" xfId="16127"/>
    <cellStyle name="Normal 9 6 2 3 2 2 2 2" xfId="32974"/>
    <cellStyle name="Normal 9 6 2 3 2 2 3" xfId="25407"/>
    <cellStyle name="Normal 9 6 2 3 2 3" xfId="12344"/>
    <cellStyle name="Normal 9 6 2 3 2 3 2" xfId="29193"/>
    <cellStyle name="Normal 9 6 2 3 2 4" xfId="21626"/>
    <cellStyle name="Normal 9 6 2 3 3" xfId="6184"/>
    <cellStyle name="Normal 9 6 2 3 3 2" xfId="14243"/>
    <cellStyle name="Normal 9 6 2 3 3 2 2" xfId="31090"/>
    <cellStyle name="Normal 9 6 2 3 3 3" xfId="23523"/>
    <cellStyle name="Normal 9 6 2 3 4" xfId="10409"/>
    <cellStyle name="Normal 9 6 2 3 4 2" xfId="27309"/>
    <cellStyle name="Normal 9 6 2 3 5" xfId="18356"/>
    <cellStyle name="Normal 9 6 2 3 6" xfId="19741"/>
    <cellStyle name="Normal 9 6 2 4" xfId="3373"/>
    <cellStyle name="Normal 9 6 2 4 2" xfId="7156"/>
    <cellStyle name="Normal 9 6 2 4 2 2" xfId="15215"/>
    <cellStyle name="Normal 9 6 2 4 2 2 2" xfId="32062"/>
    <cellStyle name="Normal 9 6 2 4 2 3" xfId="24495"/>
    <cellStyle name="Normal 9 6 2 4 3" xfId="11432"/>
    <cellStyle name="Normal 9 6 2 4 3 2" xfId="28281"/>
    <cellStyle name="Normal 9 6 2 4 4" xfId="20714"/>
    <cellStyle name="Normal 9 6 2 5" xfId="5272"/>
    <cellStyle name="Normal 9 6 2 5 2" xfId="13331"/>
    <cellStyle name="Normal 9 6 2 5 2 2" xfId="30178"/>
    <cellStyle name="Normal 9 6 2 5 3" xfId="22611"/>
    <cellStyle name="Normal 9 6 2 6" xfId="9433"/>
    <cellStyle name="Normal 9 6 2 6 2" xfId="26397"/>
    <cellStyle name="Normal 9 6 2 7" xfId="18353"/>
    <cellStyle name="Normal 9 6 2 8" xfId="18829"/>
    <cellStyle name="Normal 9 6 3" xfId="1557"/>
    <cellStyle name="Normal 9 6 3 2" xfId="2556"/>
    <cellStyle name="Normal 9 6 3 2 2" xfId="4518"/>
    <cellStyle name="Normal 9 6 3 2 2 2" xfId="8301"/>
    <cellStyle name="Normal 9 6 3 2 2 2 2" xfId="16360"/>
    <cellStyle name="Normal 9 6 3 2 2 2 2 2" xfId="33207"/>
    <cellStyle name="Normal 9 6 3 2 2 2 3" xfId="25640"/>
    <cellStyle name="Normal 9 6 3 2 2 3" xfId="12577"/>
    <cellStyle name="Normal 9 6 3 2 2 3 2" xfId="29426"/>
    <cellStyle name="Normal 9 6 3 2 2 4" xfId="21859"/>
    <cellStyle name="Normal 9 6 3 2 3" xfId="6417"/>
    <cellStyle name="Normal 9 6 3 2 3 2" xfId="14476"/>
    <cellStyle name="Normal 9 6 3 2 3 2 2" xfId="31323"/>
    <cellStyle name="Normal 9 6 3 2 3 3" xfId="23756"/>
    <cellStyle name="Normal 9 6 3 2 4" xfId="10643"/>
    <cellStyle name="Normal 9 6 3 2 4 2" xfId="27542"/>
    <cellStyle name="Normal 9 6 3 2 5" xfId="18358"/>
    <cellStyle name="Normal 9 6 3 2 6" xfId="19974"/>
    <cellStyle name="Normal 9 6 3 3" xfId="3606"/>
    <cellStyle name="Normal 9 6 3 3 2" xfId="7389"/>
    <cellStyle name="Normal 9 6 3 3 2 2" xfId="15448"/>
    <cellStyle name="Normal 9 6 3 3 2 2 2" xfId="32295"/>
    <cellStyle name="Normal 9 6 3 3 2 3" xfId="24728"/>
    <cellStyle name="Normal 9 6 3 3 3" xfId="11665"/>
    <cellStyle name="Normal 9 6 3 3 3 2" xfId="28514"/>
    <cellStyle name="Normal 9 6 3 3 4" xfId="20947"/>
    <cellStyle name="Normal 9 6 3 4" xfId="5505"/>
    <cellStyle name="Normal 9 6 3 4 2" xfId="13564"/>
    <cellStyle name="Normal 9 6 3 4 2 2" xfId="30411"/>
    <cellStyle name="Normal 9 6 3 4 3" xfId="22844"/>
    <cellStyle name="Normal 9 6 3 5" xfId="9690"/>
    <cellStyle name="Normal 9 6 3 5 2" xfId="26630"/>
    <cellStyle name="Normal 9 6 3 6" xfId="18357"/>
    <cellStyle name="Normal 9 6 3 7" xfId="19062"/>
    <cellStyle name="Normal 9 6 4" xfId="2102"/>
    <cellStyle name="Normal 9 6 4 2" xfId="4067"/>
    <cellStyle name="Normal 9 6 4 2 2" xfId="7850"/>
    <cellStyle name="Normal 9 6 4 2 2 2" xfId="15909"/>
    <cellStyle name="Normal 9 6 4 2 2 2 2" xfId="32756"/>
    <cellStyle name="Normal 9 6 4 2 2 3" xfId="25189"/>
    <cellStyle name="Normal 9 6 4 2 3" xfId="12126"/>
    <cellStyle name="Normal 9 6 4 2 3 2" xfId="28975"/>
    <cellStyle name="Normal 9 6 4 2 4" xfId="21408"/>
    <cellStyle name="Normal 9 6 4 3" xfId="5966"/>
    <cellStyle name="Normal 9 6 4 3 2" xfId="14025"/>
    <cellStyle name="Normal 9 6 4 3 2 2" xfId="30872"/>
    <cellStyle name="Normal 9 6 4 3 3" xfId="23305"/>
    <cellStyle name="Normal 9 6 4 4" xfId="10191"/>
    <cellStyle name="Normal 9 6 4 4 2" xfId="27091"/>
    <cellStyle name="Normal 9 6 4 5" xfId="18359"/>
    <cellStyle name="Normal 9 6 4 6" xfId="19523"/>
    <cellStyle name="Normal 9 6 5" xfId="3155"/>
    <cellStyle name="Normal 9 6 5 2" xfId="6938"/>
    <cellStyle name="Normal 9 6 5 2 2" xfId="14997"/>
    <cellStyle name="Normal 9 6 5 2 2 2" xfId="31844"/>
    <cellStyle name="Normal 9 6 5 2 3" xfId="24277"/>
    <cellStyle name="Normal 9 6 5 3" xfId="11214"/>
    <cellStyle name="Normal 9 6 5 3 2" xfId="28063"/>
    <cellStyle name="Normal 9 6 5 4" xfId="20496"/>
    <cellStyle name="Normal 9 6 6" xfId="5054"/>
    <cellStyle name="Normal 9 6 6 2" xfId="13113"/>
    <cellStyle name="Normal 9 6 6 2 2" xfId="29960"/>
    <cellStyle name="Normal 9 6 6 3" xfId="22393"/>
    <cellStyle name="Normal 9 6 7" xfId="9193"/>
    <cellStyle name="Normal 9 6 7 2" xfId="26179"/>
    <cellStyle name="Normal 9 6 8" xfId="18352"/>
    <cellStyle name="Normal 9 6 9" xfId="18611"/>
    <cellStyle name="Normal 9 7" xfId="1181"/>
    <cellStyle name="Normal 9 7 2" xfId="1683"/>
    <cellStyle name="Normal 9 7 2 2" xfId="2682"/>
    <cellStyle name="Normal 9 7 2 2 2" xfId="4644"/>
    <cellStyle name="Normal 9 7 2 2 2 2" xfId="8427"/>
    <cellStyle name="Normal 9 7 2 2 2 2 2" xfId="16486"/>
    <cellStyle name="Normal 9 7 2 2 2 2 2 2" xfId="33333"/>
    <cellStyle name="Normal 9 7 2 2 2 2 3" xfId="25766"/>
    <cellStyle name="Normal 9 7 2 2 2 3" xfId="12703"/>
    <cellStyle name="Normal 9 7 2 2 2 3 2" xfId="29552"/>
    <cellStyle name="Normal 9 7 2 2 2 4" xfId="21985"/>
    <cellStyle name="Normal 9 7 2 2 3" xfId="6543"/>
    <cellStyle name="Normal 9 7 2 2 3 2" xfId="14602"/>
    <cellStyle name="Normal 9 7 2 2 3 2 2" xfId="31449"/>
    <cellStyle name="Normal 9 7 2 2 3 3" xfId="23882"/>
    <cellStyle name="Normal 9 7 2 2 4" xfId="10769"/>
    <cellStyle name="Normal 9 7 2 2 4 2" xfId="27668"/>
    <cellStyle name="Normal 9 7 2 2 5" xfId="18362"/>
    <cellStyle name="Normal 9 7 2 2 6" xfId="20100"/>
    <cellStyle name="Normal 9 7 2 3" xfId="3732"/>
    <cellStyle name="Normal 9 7 2 3 2" xfId="7515"/>
    <cellStyle name="Normal 9 7 2 3 2 2" xfId="15574"/>
    <cellStyle name="Normal 9 7 2 3 2 2 2" xfId="32421"/>
    <cellStyle name="Normal 9 7 2 3 2 3" xfId="24854"/>
    <cellStyle name="Normal 9 7 2 3 3" xfId="11791"/>
    <cellStyle name="Normal 9 7 2 3 3 2" xfId="28640"/>
    <cellStyle name="Normal 9 7 2 3 4" xfId="21073"/>
    <cellStyle name="Normal 9 7 2 4" xfId="5631"/>
    <cellStyle name="Normal 9 7 2 4 2" xfId="13690"/>
    <cellStyle name="Normal 9 7 2 4 2 2" xfId="30537"/>
    <cellStyle name="Normal 9 7 2 4 3" xfId="22970"/>
    <cellStyle name="Normal 9 7 2 5" xfId="9816"/>
    <cellStyle name="Normal 9 7 2 5 2" xfId="26756"/>
    <cellStyle name="Normal 9 7 2 6" xfId="18361"/>
    <cellStyle name="Normal 9 7 2 7" xfId="19188"/>
    <cellStyle name="Normal 9 7 3" xfId="2229"/>
    <cellStyle name="Normal 9 7 3 2" xfId="4193"/>
    <cellStyle name="Normal 9 7 3 2 2" xfId="7976"/>
    <cellStyle name="Normal 9 7 3 2 2 2" xfId="16035"/>
    <cellStyle name="Normal 9 7 3 2 2 2 2" xfId="32882"/>
    <cellStyle name="Normal 9 7 3 2 2 3" xfId="25315"/>
    <cellStyle name="Normal 9 7 3 2 3" xfId="12252"/>
    <cellStyle name="Normal 9 7 3 2 3 2" xfId="29101"/>
    <cellStyle name="Normal 9 7 3 2 4" xfId="21534"/>
    <cellStyle name="Normal 9 7 3 3" xfId="6092"/>
    <cellStyle name="Normal 9 7 3 3 2" xfId="14151"/>
    <cellStyle name="Normal 9 7 3 3 2 2" xfId="30998"/>
    <cellStyle name="Normal 9 7 3 3 3" xfId="23431"/>
    <cellStyle name="Normal 9 7 3 4" xfId="10317"/>
    <cellStyle name="Normal 9 7 3 4 2" xfId="27217"/>
    <cellStyle name="Normal 9 7 3 5" xfId="18363"/>
    <cellStyle name="Normal 9 7 3 6" xfId="19649"/>
    <cellStyle name="Normal 9 7 4" xfId="3281"/>
    <cellStyle name="Normal 9 7 4 2" xfId="7064"/>
    <cellStyle name="Normal 9 7 4 2 2" xfId="15123"/>
    <cellStyle name="Normal 9 7 4 2 2 2" xfId="31970"/>
    <cellStyle name="Normal 9 7 4 2 3" xfId="24403"/>
    <cellStyle name="Normal 9 7 4 3" xfId="11340"/>
    <cellStyle name="Normal 9 7 4 3 2" xfId="28189"/>
    <cellStyle name="Normal 9 7 4 4" xfId="20622"/>
    <cellStyle name="Normal 9 7 5" xfId="5180"/>
    <cellStyle name="Normal 9 7 5 2" xfId="13239"/>
    <cellStyle name="Normal 9 7 5 2 2" xfId="30086"/>
    <cellStyle name="Normal 9 7 5 3" xfId="22519"/>
    <cellStyle name="Normal 9 7 6" xfId="9338"/>
    <cellStyle name="Normal 9 7 6 2" xfId="26305"/>
    <cellStyle name="Normal 9 7 7" xfId="18360"/>
    <cellStyle name="Normal 9 7 8" xfId="18737"/>
    <cellStyle name="Normal 9 8" xfId="1459"/>
    <cellStyle name="Normal 9 8 2" xfId="2462"/>
    <cellStyle name="Normal 9 8 2 2" xfId="4426"/>
    <cellStyle name="Normal 9 8 2 2 2" xfId="8209"/>
    <cellStyle name="Normal 9 8 2 2 2 2" xfId="16268"/>
    <cellStyle name="Normal 9 8 2 2 2 2 2" xfId="33115"/>
    <cellStyle name="Normal 9 8 2 2 2 3" xfId="25548"/>
    <cellStyle name="Normal 9 8 2 2 3" xfId="12485"/>
    <cellStyle name="Normal 9 8 2 2 3 2" xfId="29334"/>
    <cellStyle name="Normal 9 8 2 2 4" xfId="21767"/>
    <cellStyle name="Normal 9 8 2 3" xfId="6325"/>
    <cellStyle name="Normal 9 8 2 3 2" xfId="14384"/>
    <cellStyle name="Normal 9 8 2 3 2 2" xfId="31231"/>
    <cellStyle name="Normal 9 8 2 3 3" xfId="23664"/>
    <cellStyle name="Normal 9 8 2 4" xfId="10550"/>
    <cellStyle name="Normal 9 8 2 4 2" xfId="27450"/>
    <cellStyle name="Normal 9 8 2 5" xfId="18365"/>
    <cellStyle name="Normal 9 8 2 6" xfId="19882"/>
    <cellStyle name="Normal 9 8 3" xfId="3514"/>
    <cellStyle name="Normal 9 8 3 2" xfId="7297"/>
    <cellStyle name="Normal 9 8 3 2 2" xfId="15356"/>
    <cellStyle name="Normal 9 8 3 2 2 2" xfId="32203"/>
    <cellStyle name="Normal 9 8 3 2 3" xfId="24636"/>
    <cellStyle name="Normal 9 8 3 3" xfId="11573"/>
    <cellStyle name="Normal 9 8 3 3 2" xfId="28422"/>
    <cellStyle name="Normal 9 8 3 4" xfId="20855"/>
    <cellStyle name="Normal 9 8 4" xfId="5413"/>
    <cellStyle name="Normal 9 8 4 2" xfId="13472"/>
    <cellStyle name="Normal 9 8 4 2 2" xfId="30319"/>
    <cellStyle name="Normal 9 8 4 3" xfId="22752"/>
    <cellStyle name="Normal 9 8 5" xfId="9594"/>
    <cellStyle name="Normal 9 8 5 2" xfId="26538"/>
    <cellStyle name="Normal 9 8 6" xfId="18364"/>
    <cellStyle name="Normal 9 8 7" xfId="18970"/>
    <cellStyle name="Normal 9 9" xfId="1967"/>
    <cellStyle name="Normal 9 9 2" xfId="3974"/>
    <cellStyle name="Normal 9 9 2 2" xfId="7757"/>
    <cellStyle name="Normal 9 9 2 2 2" xfId="15816"/>
    <cellStyle name="Normal 9 9 2 2 2 2" xfId="32663"/>
    <cellStyle name="Normal 9 9 2 2 3" xfId="25096"/>
    <cellStyle name="Normal 9 9 2 3" xfId="12033"/>
    <cellStyle name="Normal 9 9 2 3 2" xfId="28882"/>
    <cellStyle name="Normal 9 9 2 4" xfId="21315"/>
    <cellStyle name="Normal 9 9 3" xfId="5873"/>
    <cellStyle name="Normal 9 9 3 2" xfId="13932"/>
    <cellStyle name="Normal 9 9 3 2 2" xfId="30779"/>
    <cellStyle name="Normal 9 9 3 3" xfId="23212"/>
    <cellStyle name="Normal 9 9 4" xfId="10073"/>
    <cellStyle name="Normal 9 9 4 2" xfId="26998"/>
    <cellStyle name="Normal 9 9 5" xfId="18366"/>
    <cellStyle name="Normal 9 9 6" xfId="19430"/>
    <cellStyle name="Normal 9_INFORME" xfId="930"/>
    <cellStyle name="Normal 90" xfId="1135"/>
    <cellStyle name="Normal 90 2" xfId="1674"/>
    <cellStyle name="Normal 90 2 2" xfId="2673"/>
    <cellStyle name="Normal 90 2 2 2" xfId="4635"/>
    <cellStyle name="Normal 90 2 2 2 2" xfId="8418"/>
    <cellStyle name="Normal 90 2 2 2 2 2" xfId="16477"/>
    <cellStyle name="Normal 90 2 2 2 2 2 2" xfId="33324"/>
    <cellStyle name="Normal 90 2 2 2 2 3" xfId="25757"/>
    <cellStyle name="Normal 90 2 2 2 3" xfId="12694"/>
    <cellStyle name="Normal 90 2 2 2 3 2" xfId="29543"/>
    <cellStyle name="Normal 90 2 2 2 4" xfId="21976"/>
    <cellStyle name="Normal 90 2 2 3" xfId="6534"/>
    <cellStyle name="Normal 90 2 2 3 2" xfId="14593"/>
    <cellStyle name="Normal 90 2 2 3 2 2" xfId="31440"/>
    <cellStyle name="Normal 90 2 2 3 3" xfId="23873"/>
    <cellStyle name="Normal 90 2 2 4" xfId="10760"/>
    <cellStyle name="Normal 90 2 2 4 2" xfId="27659"/>
    <cellStyle name="Normal 90 2 2 5" xfId="18369"/>
    <cellStyle name="Normal 90 2 2 6" xfId="20091"/>
    <cellStyle name="Normal 90 2 3" xfId="3723"/>
    <cellStyle name="Normal 90 2 3 2" xfId="7506"/>
    <cellStyle name="Normal 90 2 3 2 2" xfId="15565"/>
    <cellStyle name="Normal 90 2 3 2 2 2" xfId="32412"/>
    <cellStyle name="Normal 90 2 3 2 3" xfId="24845"/>
    <cellStyle name="Normal 90 2 3 3" xfId="11782"/>
    <cellStyle name="Normal 90 2 3 3 2" xfId="28631"/>
    <cellStyle name="Normal 90 2 3 4" xfId="21064"/>
    <cellStyle name="Normal 90 2 4" xfId="5622"/>
    <cellStyle name="Normal 90 2 4 2" xfId="13681"/>
    <cellStyle name="Normal 90 2 4 2 2" xfId="30528"/>
    <cellStyle name="Normal 90 2 4 3" xfId="22961"/>
    <cellStyle name="Normal 90 2 5" xfId="9807"/>
    <cellStyle name="Normal 90 2 5 2" xfId="26747"/>
    <cellStyle name="Normal 90 2 6" xfId="18368"/>
    <cellStyle name="Normal 90 2 7" xfId="19179"/>
    <cellStyle name="Normal 90 3" xfId="2220"/>
    <cellStyle name="Normal 90 3 2" xfId="4184"/>
    <cellStyle name="Normal 90 3 2 2" xfId="7967"/>
    <cellStyle name="Normal 90 3 2 2 2" xfId="16026"/>
    <cellStyle name="Normal 90 3 2 2 2 2" xfId="32873"/>
    <cellStyle name="Normal 90 3 2 2 3" xfId="25306"/>
    <cellStyle name="Normal 90 3 2 3" xfId="12243"/>
    <cellStyle name="Normal 90 3 2 3 2" xfId="29092"/>
    <cellStyle name="Normal 90 3 2 4" xfId="21525"/>
    <cellStyle name="Normal 90 3 3" xfId="6083"/>
    <cellStyle name="Normal 90 3 3 2" xfId="14142"/>
    <cellStyle name="Normal 90 3 3 2 2" xfId="30989"/>
    <cellStyle name="Normal 90 3 3 3" xfId="23422"/>
    <cellStyle name="Normal 90 3 4" xfId="10308"/>
    <cellStyle name="Normal 90 3 4 2" xfId="27208"/>
    <cellStyle name="Normal 90 3 5" xfId="18370"/>
    <cellStyle name="Normal 90 3 6" xfId="19640"/>
    <cellStyle name="Normal 90 4" xfId="3272"/>
    <cellStyle name="Normal 90 4 2" xfId="7055"/>
    <cellStyle name="Normal 90 4 2 2" xfId="15114"/>
    <cellStyle name="Normal 90 4 2 2 2" xfId="31961"/>
    <cellStyle name="Normal 90 4 2 3" xfId="24394"/>
    <cellStyle name="Normal 90 4 3" xfId="11331"/>
    <cellStyle name="Normal 90 4 3 2" xfId="28180"/>
    <cellStyle name="Normal 90 4 4" xfId="20613"/>
    <cellStyle name="Normal 90 5" xfId="5171"/>
    <cellStyle name="Normal 90 5 2" xfId="13230"/>
    <cellStyle name="Normal 90 5 2 2" xfId="30077"/>
    <cellStyle name="Normal 90 5 3" xfId="22510"/>
    <cellStyle name="Normal 90 6" xfId="9315"/>
    <cellStyle name="Normal 90 6 2" xfId="26296"/>
    <cellStyle name="Normal 90 7" xfId="18367"/>
    <cellStyle name="Normal 90 8" xfId="18728"/>
    <cellStyle name="Normal 91" xfId="1136"/>
    <cellStyle name="Normal 91 2" xfId="1675"/>
    <cellStyle name="Normal 91 2 2" xfId="2674"/>
    <cellStyle name="Normal 91 2 2 2" xfId="4636"/>
    <cellStyle name="Normal 91 2 2 2 2" xfId="8419"/>
    <cellStyle name="Normal 91 2 2 2 2 2" xfId="16478"/>
    <cellStyle name="Normal 91 2 2 2 2 2 2" xfId="33325"/>
    <cellStyle name="Normal 91 2 2 2 2 3" xfId="25758"/>
    <cellStyle name="Normal 91 2 2 2 3" xfId="12695"/>
    <cellStyle name="Normal 91 2 2 2 3 2" xfId="29544"/>
    <cellStyle name="Normal 91 2 2 2 4" xfId="21977"/>
    <cellStyle name="Normal 91 2 2 3" xfId="6535"/>
    <cellStyle name="Normal 91 2 2 3 2" xfId="14594"/>
    <cellStyle name="Normal 91 2 2 3 2 2" xfId="31441"/>
    <cellStyle name="Normal 91 2 2 3 3" xfId="23874"/>
    <cellStyle name="Normal 91 2 2 4" xfId="10761"/>
    <cellStyle name="Normal 91 2 2 4 2" xfId="27660"/>
    <cellStyle name="Normal 91 2 2 5" xfId="18373"/>
    <cellStyle name="Normal 91 2 2 6" xfId="20092"/>
    <cellStyle name="Normal 91 2 3" xfId="3724"/>
    <cellStyle name="Normal 91 2 3 2" xfId="7507"/>
    <cellStyle name="Normal 91 2 3 2 2" xfId="15566"/>
    <cellStyle name="Normal 91 2 3 2 2 2" xfId="32413"/>
    <cellStyle name="Normal 91 2 3 2 3" xfId="24846"/>
    <cellStyle name="Normal 91 2 3 3" xfId="11783"/>
    <cellStyle name="Normal 91 2 3 3 2" xfId="28632"/>
    <cellStyle name="Normal 91 2 3 4" xfId="21065"/>
    <cellStyle name="Normal 91 2 4" xfId="5623"/>
    <cellStyle name="Normal 91 2 4 2" xfId="13682"/>
    <cellStyle name="Normal 91 2 4 2 2" xfId="30529"/>
    <cellStyle name="Normal 91 2 4 3" xfId="22962"/>
    <cellStyle name="Normal 91 2 5" xfId="9808"/>
    <cellStyle name="Normal 91 2 5 2" xfId="26748"/>
    <cellStyle name="Normal 91 2 6" xfId="18372"/>
    <cellStyle name="Normal 91 2 7" xfId="19180"/>
    <cellStyle name="Normal 91 3" xfId="2221"/>
    <cellStyle name="Normal 91 3 2" xfId="4185"/>
    <cellStyle name="Normal 91 3 2 2" xfId="7968"/>
    <cellStyle name="Normal 91 3 2 2 2" xfId="16027"/>
    <cellStyle name="Normal 91 3 2 2 2 2" xfId="32874"/>
    <cellStyle name="Normal 91 3 2 2 3" xfId="25307"/>
    <cellStyle name="Normal 91 3 2 3" xfId="12244"/>
    <cellStyle name="Normal 91 3 2 3 2" xfId="29093"/>
    <cellStyle name="Normal 91 3 2 4" xfId="21526"/>
    <cellStyle name="Normal 91 3 3" xfId="6084"/>
    <cellStyle name="Normal 91 3 3 2" xfId="14143"/>
    <cellStyle name="Normal 91 3 3 2 2" xfId="30990"/>
    <cellStyle name="Normal 91 3 3 3" xfId="23423"/>
    <cellStyle name="Normal 91 3 4" xfId="10309"/>
    <cellStyle name="Normal 91 3 4 2" xfId="27209"/>
    <cellStyle name="Normal 91 3 5" xfId="18374"/>
    <cellStyle name="Normal 91 3 6" xfId="19641"/>
    <cellStyle name="Normal 91 4" xfId="3273"/>
    <cellStyle name="Normal 91 4 2" xfId="7056"/>
    <cellStyle name="Normal 91 4 2 2" xfId="15115"/>
    <cellStyle name="Normal 91 4 2 2 2" xfId="31962"/>
    <cellStyle name="Normal 91 4 2 3" xfId="24395"/>
    <cellStyle name="Normal 91 4 3" xfId="11332"/>
    <cellStyle name="Normal 91 4 3 2" xfId="28181"/>
    <cellStyle name="Normal 91 4 4" xfId="20614"/>
    <cellStyle name="Normal 91 5" xfId="5172"/>
    <cellStyle name="Normal 91 5 2" xfId="13231"/>
    <cellStyle name="Normal 91 5 2 2" xfId="30078"/>
    <cellStyle name="Normal 91 5 3" xfId="22511"/>
    <cellStyle name="Normal 91 6" xfId="9316"/>
    <cellStyle name="Normal 91 6 2" xfId="26297"/>
    <cellStyle name="Normal 91 7" xfId="18371"/>
    <cellStyle name="Normal 91 8" xfId="18729"/>
    <cellStyle name="Normal 92" xfId="1137"/>
    <cellStyle name="Normal 92 2" xfId="1676"/>
    <cellStyle name="Normal 92 2 2" xfId="2675"/>
    <cellStyle name="Normal 92 2 2 2" xfId="4637"/>
    <cellStyle name="Normal 92 2 2 2 2" xfId="8420"/>
    <cellStyle name="Normal 92 2 2 2 2 2" xfId="16479"/>
    <cellStyle name="Normal 92 2 2 2 2 2 2" xfId="33326"/>
    <cellStyle name="Normal 92 2 2 2 2 3" xfId="25759"/>
    <cellStyle name="Normal 92 2 2 2 3" xfId="12696"/>
    <cellStyle name="Normal 92 2 2 2 3 2" xfId="29545"/>
    <cellStyle name="Normal 92 2 2 2 4" xfId="21978"/>
    <cellStyle name="Normal 92 2 2 3" xfId="6536"/>
    <cellStyle name="Normal 92 2 2 3 2" xfId="14595"/>
    <cellStyle name="Normal 92 2 2 3 2 2" xfId="31442"/>
    <cellStyle name="Normal 92 2 2 3 3" xfId="23875"/>
    <cellStyle name="Normal 92 2 2 4" xfId="10762"/>
    <cellStyle name="Normal 92 2 2 4 2" xfId="27661"/>
    <cellStyle name="Normal 92 2 2 5" xfId="18377"/>
    <cellStyle name="Normal 92 2 2 6" xfId="20093"/>
    <cellStyle name="Normal 92 2 3" xfId="3725"/>
    <cellStyle name="Normal 92 2 3 2" xfId="7508"/>
    <cellStyle name="Normal 92 2 3 2 2" xfId="15567"/>
    <cellStyle name="Normal 92 2 3 2 2 2" xfId="32414"/>
    <cellStyle name="Normal 92 2 3 2 3" xfId="24847"/>
    <cellStyle name="Normal 92 2 3 3" xfId="11784"/>
    <cellStyle name="Normal 92 2 3 3 2" xfId="28633"/>
    <cellStyle name="Normal 92 2 3 4" xfId="21066"/>
    <cellStyle name="Normal 92 2 4" xfId="5624"/>
    <cellStyle name="Normal 92 2 4 2" xfId="13683"/>
    <cellStyle name="Normal 92 2 4 2 2" xfId="30530"/>
    <cellStyle name="Normal 92 2 4 3" xfId="22963"/>
    <cellStyle name="Normal 92 2 5" xfId="9809"/>
    <cellStyle name="Normal 92 2 5 2" xfId="26749"/>
    <cellStyle name="Normal 92 2 6" xfId="18376"/>
    <cellStyle name="Normal 92 2 7" xfId="19181"/>
    <cellStyle name="Normal 92 3" xfId="2222"/>
    <cellStyle name="Normal 92 3 2" xfId="4186"/>
    <cellStyle name="Normal 92 3 2 2" xfId="7969"/>
    <cellStyle name="Normal 92 3 2 2 2" xfId="16028"/>
    <cellStyle name="Normal 92 3 2 2 2 2" xfId="32875"/>
    <cellStyle name="Normal 92 3 2 2 3" xfId="25308"/>
    <cellStyle name="Normal 92 3 2 3" xfId="12245"/>
    <cellStyle name="Normal 92 3 2 3 2" xfId="29094"/>
    <cellStyle name="Normal 92 3 2 4" xfId="21527"/>
    <cellStyle name="Normal 92 3 3" xfId="6085"/>
    <cellStyle name="Normal 92 3 3 2" xfId="14144"/>
    <cellStyle name="Normal 92 3 3 2 2" xfId="30991"/>
    <cellStyle name="Normal 92 3 3 3" xfId="23424"/>
    <cellStyle name="Normal 92 3 4" xfId="10310"/>
    <cellStyle name="Normal 92 3 4 2" xfId="27210"/>
    <cellStyle name="Normal 92 3 5" xfId="18378"/>
    <cellStyle name="Normal 92 3 6" xfId="19642"/>
    <cellStyle name="Normal 92 4" xfId="3274"/>
    <cellStyle name="Normal 92 4 2" xfId="7057"/>
    <cellStyle name="Normal 92 4 2 2" xfId="15116"/>
    <cellStyle name="Normal 92 4 2 2 2" xfId="31963"/>
    <cellStyle name="Normal 92 4 2 3" xfId="24396"/>
    <cellStyle name="Normal 92 4 3" xfId="11333"/>
    <cellStyle name="Normal 92 4 3 2" xfId="28182"/>
    <cellStyle name="Normal 92 4 4" xfId="20615"/>
    <cellStyle name="Normal 92 5" xfId="5173"/>
    <cellStyle name="Normal 92 5 2" xfId="13232"/>
    <cellStyle name="Normal 92 5 2 2" xfId="30079"/>
    <cellStyle name="Normal 92 5 3" xfId="22512"/>
    <cellStyle name="Normal 92 6" xfId="9317"/>
    <cellStyle name="Normal 92 6 2" xfId="26298"/>
    <cellStyle name="Normal 92 7" xfId="18375"/>
    <cellStyle name="Normal 92 8" xfId="18730"/>
    <cellStyle name="Normal 93" xfId="1138"/>
    <cellStyle name="Normal 93 2" xfId="1677"/>
    <cellStyle name="Normal 93 2 2" xfId="2676"/>
    <cellStyle name="Normal 93 2 2 2" xfId="4638"/>
    <cellStyle name="Normal 93 2 2 2 2" xfId="8421"/>
    <cellStyle name="Normal 93 2 2 2 2 2" xfId="16480"/>
    <cellStyle name="Normal 93 2 2 2 2 2 2" xfId="33327"/>
    <cellStyle name="Normal 93 2 2 2 2 3" xfId="25760"/>
    <cellStyle name="Normal 93 2 2 2 3" xfId="12697"/>
    <cellStyle name="Normal 93 2 2 2 3 2" xfId="29546"/>
    <cellStyle name="Normal 93 2 2 2 4" xfId="21979"/>
    <cellStyle name="Normal 93 2 2 3" xfId="6537"/>
    <cellStyle name="Normal 93 2 2 3 2" xfId="14596"/>
    <cellStyle name="Normal 93 2 2 3 2 2" xfId="31443"/>
    <cellStyle name="Normal 93 2 2 3 3" xfId="23876"/>
    <cellStyle name="Normal 93 2 2 4" xfId="10763"/>
    <cellStyle name="Normal 93 2 2 4 2" xfId="27662"/>
    <cellStyle name="Normal 93 2 2 5" xfId="18381"/>
    <cellStyle name="Normal 93 2 2 6" xfId="20094"/>
    <cellStyle name="Normal 93 2 3" xfId="3726"/>
    <cellStyle name="Normal 93 2 3 2" xfId="7509"/>
    <cellStyle name="Normal 93 2 3 2 2" xfId="15568"/>
    <cellStyle name="Normal 93 2 3 2 2 2" xfId="32415"/>
    <cellStyle name="Normal 93 2 3 2 3" xfId="24848"/>
    <cellStyle name="Normal 93 2 3 3" xfId="11785"/>
    <cellStyle name="Normal 93 2 3 3 2" xfId="28634"/>
    <cellStyle name="Normal 93 2 3 4" xfId="21067"/>
    <cellStyle name="Normal 93 2 4" xfId="5625"/>
    <cellStyle name="Normal 93 2 4 2" xfId="13684"/>
    <cellStyle name="Normal 93 2 4 2 2" xfId="30531"/>
    <cellStyle name="Normal 93 2 4 3" xfId="22964"/>
    <cellStyle name="Normal 93 2 5" xfId="9810"/>
    <cellStyle name="Normal 93 2 5 2" xfId="26750"/>
    <cellStyle name="Normal 93 2 6" xfId="18380"/>
    <cellStyle name="Normal 93 2 7" xfId="19182"/>
    <cellStyle name="Normal 93 3" xfId="2223"/>
    <cellStyle name="Normal 93 3 2" xfId="4187"/>
    <cellStyle name="Normal 93 3 2 2" xfId="7970"/>
    <cellStyle name="Normal 93 3 2 2 2" xfId="16029"/>
    <cellStyle name="Normal 93 3 2 2 2 2" xfId="32876"/>
    <cellStyle name="Normal 93 3 2 2 3" xfId="25309"/>
    <cellStyle name="Normal 93 3 2 3" xfId="12246"/>
    <cellStyle name="Normal 93 3 2 3 2" xfId="29095"/>
    <cellStyle name="Normal 93 3 2 4" xfId="21528"/>
    <cellStyle name="Normal 93 3 3" xfId="6086"/>
    <cellStyle name="Normal 93 3 3 2" xfId="14145"/>
    <cellStyle name="Normal 93 3 3 2 2" xfId="30992"/>
    <cellStyle name="Normal 93 3 3 3" xfId="23425"/>
    <cellStyle name="Normal 93 3 4" xfId="10311"/>
    <cellStyle name="Normal 93 3 4 2" xfId="27211"/>
    <cellStyle name="Normal 93 3 5" xfId="18382"/>
    <cellStyle name="Normal 93 3 6" xfId="19643"/>
    <cellStyle name="Normal 93 4" xfId="3275"/>
    <cellStyle name="Normal 93 4 2" xfId="7058"/>
    <cellStyle name="Normal 93 4 2 2" xfId="15117"/>
    <cellStyle name="Normal 93 4 2 2 2" xfId="31964"/>
    <cellStyle name="Normal 93 4 2 3" xfId="24397"/>
    <cellStyle name="Normal 93 4 3" xfId="11334"/>
    <cellStyle name="Normal 93 4 3 2" xfId="28183"/>
    <cellStyle name="Normal 93 4 4" xfId="20616"/>
    <cellStyle name="Normal 93 5" xfId="5174"/>
    <cellStyle name="Normal 93 5 2" xfId="13233"/>
    <cellStyle name="Normal 93 5 2 2" xfId="30080"/>
    <cellStyle name="Normal 93 5 3" xfId="22513"/>
    <cellStyle name="Normal 93 6" xfId="9318"/>
    <cellStyle name="Normal 93 6 2" xfId="26299"/>
    <cellStyle name="Normal 93 7" xfId="18379"/>
    <cellStyle name="Normal 93 8" xfId="18731"/>
    <cellStyle name="Normal 94" xfId="1139"/>
    <cellStyle name="Normal 94 2" xfId="1678"/>
    <cellStyle name="Normal 94 2 2" xfId="2677"/>
    <cellStyle name="Normal 94 2 2 2" xfId="4639"/>
    <cellStyle name="Normal 94 2 2 2 2" xfId="8422"/>
    <cellStyle name="Normal 94 2 2 2 2 2" xfId="16481"/>
    <cellStyle name="Normal 94 2 2 2 2 2 2" xfId="33328"/>
    <cellStyle name="Normal 94 2 2 2 2 3" xfId="25761"/>
    <cellStyle name="Normal 94 2 2 2 3" xfId="12698"/>
    <cellStyle name="Normal 94 2 2 2 3 2" xfId="29547"/>
    <cellStyle name="Normal 94 2 2 2 4" xfId="21980"/>
    <cellStyle name="Normal 94 2 2 3" xfId="6538"/>
    <cellStyle name="Normal 94 2 2 3 2" xfId="14597"/>
    <cellStyle name="Normal 94 2 2 3 2 2" xfId="31444"/>
    <cellStyle name="Normal 94 2 2 3 3" xfId="23877"/>
    <cellStyle name="Normal 94 2 2 4" xfId="10764"/>
    <cellStyle name="Normal 94 2 2 4 2" xfId="27663"/>
    <cellStyle name="Normal 94 2 2 5" xfId="18385"/>
    <cellStyle name="Normal 94 2 2 6" xfId="20095"/>
    <cellStyle name="Normal 94 2 3" xfId="3727"/>
    <cellStyle name="Normal 94 2 3 2" xfId="7510"/>
    <cellStyle name="Normal 94 2 3 2 2" xfId="15569"/>
    <cellStyle name="Normal 94 2 3 2 2 2" xfId="32416"/>
    <cellStyle name="Normal 94 2 3 2 3" xfId="24849"/>
    <cellStyle name="Normal 94 2 3 3" xfId="11786"/>
    <cellStyle name="Normal 94 2 3 3 2" xfId="28635"/>
    <cellStyle name="Normal 94 2 3 4" xfId="21068"/>
    <cellStyle name="Normal 94 2 4" xfId="5626"/>
    <cellStyle name="Normal 94 2 4 2" xfId="13685"/>
    <cellStyle name="Normal 94 2 4 2 2" xfId="30532"/>
    <cellStyle name="Normal 94 2 4 3" xfId="22965"/>
    <cellStyle name="Normal 94 2 5" xfId="9811"/>
    <cellStyle name="Normal 94 2 5 2" xfId="26751"/>
    <cellStyle name="Normal 94 2 6" xfId="18384"/>
    <cellStyle name="Normal 94 2 7" xfId="19183"/>
    <cellStyle name="Normal 94 3" xfId="2224"/>
    <cellStyle name="Normal 94 3 2" xfId="4188"/>
    <cellStyle name="Normal 94 3 2 2" xfId="7971"/>
    <cellStyle name="Normal 94 3 2 2 2" xfId="16030"/>
    <cellStyle name="Normal 94 3 2 2 2 2" xfId="32877"/>
    <cellStyle name="Normal 94 3 2 2 3" xfId="25310"/>
    <cellStyle name="Normal 94 3 2 3" xfId="12247"/>
    <cellStyle name="Normal 94 3 2 3 2" xfId="29096"/>
    <cellStyle name="Normal 94 3 2 4" xfId="21529"/>
    <cellStyle name="Normal 94 3 3" xfId="6087"/>
    <cellStyle name="Normal 94 3 3 2" xfId="14146"/>
    <cellStyle name="Normal 94 3 3 2 2" xfId="30993"/>
    <cellStyle name="Normal 94 3 3 3" xfId="23426"/>
    <cellStyle name="Normal 94 3 4" xfId="10312"/>
    <cellStyle name="Normal 94 3 4 2" xfId="27212"/>
    <cellStyle name="Normal 94 3 5" xfId="18386"/>
    <cellStyle name="Normal 94 3 6" xfId="19644"/>
    <cellStyle name="Normal 94 4" xfId="3276"/>
    <cellStyle name="Normal 94 4 2" xfId="7059"/>
    <cellStyle name="Normal 94 4 2 2" xfId="15118"/>
    <cellStyle name="Normal 94 4 2 2 2" xfId="31965"/>
    <cellStyle name="Normal 94 4 2 3" xfId="24398"/>
    <cellStyle name="Normal 94 4 3" xfId="11335"/>
    <cellStyle name="Normal 94 4 3 2" xfId="28184"/>
    <cellStyle name="Normal 94 4 4" xfId="20617"/>
    <cellStyle name="Normal 94 5" xfId="5175"/>
    <cellStyle name="Normal 94 5 2" xfId="13234"/>
    <cellStyle name="Normal 94 5 2 2" xfId="30081"/>
    <cellStyle name="Normal 94 5 3" xfId="22514"/>
    <cellStyle name="Normal 94 6" xfId="9319"/>
    <cellStyle name="Normal 94 6 2" xfId="26300"/>
    <cellStyle name="Normal 94 7" xfId="18383"/>
    <cellStyle name="Normal 94 8" xfId="18732"/>
    <cellStyle name="Normal 95" xfId="1140"/>
    <cellStyle name="Normal 95 2" xfId="1679"/>
    <cellStyle name="Normal 95 2 2" xfId="2678"/>
    <cellStyle name="Normal 95 2 2 2" xfId="4640"/>
    <cellStyle name="Normal 95 2 2 2 2" xfId="8423"/>
    <cellStyle name="Normal 95 2 2 2 2 2" xfId="16482"/>
    <cellStyle name="Normal 95 2 2 2 2 2 2" xfId="33329"/>
    <cellStyle name="Normal 95 2 2 2 2 3" xfId="25762"/>
    <cellStyle name="Normal 95 2 2 2 3" xfId="12699"/>
    <cellStyle name="Normal 95 2 2 2 3 2" xfId="29548"/>
    <cellStyle name="Normal 95 2 2 2 4" xfId="21981"/>
    <cellStyle name="Normal 95 2 2 3" xfId="6539"/>
    <cellStyle name="Normal 95 2 2 3 2" xfId="14598"/>
    <cellStyle name="Normal 95 2 2 3 2 2" xfId="31445"/>
    <cellStyle name="Normal 95 2 2 3 3" xfId="23878"/>
    <cellStyle name="Normal 95 2 2 4" xfId="10765"/>
    <cellStyle name="Normal 95 2 2 4 2" xfId="27664"/>
    <cellStyle name="Normal 95 2 2 5" xfId="18389"/>
    <cellStyle name="Normal 95 2 2 6" xfId="20096"/>
    <cellStyle name="Normal 95 2 3" xfId="3728"/>
    <cellStyle name="Normal 95 2 3 2" xfId="7511"/>
    <cellStyle name="Normal 95 2 3 2 2" xfId="15570"/>
    <cellStyle name="Normal 95 2 3 2 2 2" xfId="32417"/>
    <cellStyle name="Normal 95 2 3 2 3" xfId="24850"/>
    <cellStyle name="Normal 95 2 3 3" xfId="11787"/>
    <cellStyle name="Normal 95 2 3 3 2" xfId="28636"/>
    <cellStyle name="Normal 95 2 3 4" xfId="21069"/>
    <cellStyle name="Normal 95 2 4" xfId="5627"/>
    <cellStyle name="Normal 95 2 4 2" xfId="13686"/>
    <cellStyle name="Normal 95 2 4 2 2" xfId="30533"/>
    <cellStyle name="Normal 95 2 4 3" xfId="22966"/>
    <cellStyle name="Normal 95 2 5" xfId="9812"/>
    <cellStyle name="Normal 95 2 5 2" xfId="26752"/>
    <cellStyle name="Normal 95 2 6" xfId="18388"/>
    <cellStyle name="Normal 95 2 7" xfId="19184"/>
    <cellStyle name="Normal 95 3" xfId="2225"/>
    <cellStyle name="Normal 95 3 2" xfId="4189"/>
    <cellStyle name="Normal 95 3 2 2" xfId="7972"/>
    <cellStyle name="Normal 95 3 2 2 2" xfId="16031"/>
    <cellStyle name="Normal 95 3 2 2 2 2" xfId="32878"/>
    <cellStyle name="Normal 95 3 2 2 3" xfId="25311"/>
    <cellStyle name="Normal 95 3 2 3" xfId="12248"/>
    <cellStyle name="Normal 95 3 2 3 2" xfId="29097"/>
    <cellStyle name="Normal 95 3 2 4" xfId="21530"/>
    <cellStyle name="Normal 95 3 3" xfId="6088"/>
    <cellStyle name="Normal 95 3 3 2" xfId="14147"/>
    <cellStyle name="Normal 95 3 3 2 2" xfId="30994"/>
    <cellStyle name="Normal 95 3 3 3" xfId="23427"/>
    <cellStyle name="Normal 95 3 4" xfId="10313"/>
    <cellStyle name="Normal 95 3 4 2" xfId="27213"/>
    <cellStyle name="Normal 95 3 5" xfId="18390"/>
    <cellStyle name="Normal 95 3 6" xfId="19645"/>
    <cellStyle name="Normal 95 4" xfId="3277"/>
    <cellStyle name="Normal 95 4 2" xfId="7060"/>
    <cellStyle name="Normal 95 4 2 2" xfId="15119"/>
    <cellStyle name="Normal 95 4 2 2 2" xfId="31966"/>
    <cellStyle name="Normal 95 4 2 3" xfId="24399"/>
    <cellStyle name="Normal 95 4 3" xfId="11336"/>
    <cellStyle name="Normal 95 4 3 2" xfId="28185"/>
    <cellStyle name="Normal 95 4 4" xfId="20618"/>
    <cellStyle name="Normal 95 5" xfId="5176"/>
    <cellStyle name="Normal 95 5 2" xfId="13235"/>
    <cellStyle name="Normal 95 5 2 2" xfId="30082"/>
    <cellStyle name="Normal 95 5 3" xfId="22515"/>
    <cellStyle name="Normal 95 6" xfId="9320"/>
    <cellStyle name="Normal 95 6 2" xfId="26301"/>
    <cellStyle name="Normal 95 7" xfId="18387"/>
    <cellStyle name="Normal 95 8" xfId="18733"/>
    <cellStyle name="Normal 96" xfId="271"/>
    <cellStyle name="Normal 96 2" xfId="1142"/>
    <cellStyle name="Normal 97" xfId="270"/>
    <cellStyle name="Normal 97 2" xfId="1680"/>
    <cellStyle name="Normal 97 2 2" xfId="2679"/>
    <cellStyle name="Normal 97 2 2 2" xfId="4641"/>
    <cellStyle name="Normal 97 2 2 2 2" xfId="8424"/>
    <cellStyle name="Normal 97 2 2 2 2 2" xfId="16483"/>
    <cellStyle name="Normal 97 2 2 2 2 2 2" xfId="33330"/>
    <cellStyle name="Normal 97 2 2 2 2 3" xfId="25763"/>
    <cellStyle name="Normal 97 2 2 2 3" xfId="12700"/>
    <cellStyle name="Normal 97 2 2 2 3 2" xfId="29549"/>
    <cellStyle name="Normal 97 2 2 2 4" xfId="21982"/>
    <cellStyle name="Normal 97 2 2 3" xfId="6540"/>
    <cellStyle name="Normal 97 2 2 3 2" xfId="14599"/>
    <cellStyle name="Normal 97 2 2 3 2 2" xfId="31446"/>
    <cellStyle name="Normal 97 2 2 3 3" xfId="23879"/>
    <cellStyle name="Normal 97 2 2 4" xfId="10766"/>
    <cellStyle name="Normal 97 2 2 4 2" xfId="27665"/>
    <cellStyle name="Normal 97 2 2 5" xfId="18393"/>
    <cellStyle name="Normal 97 2 2 6" xfId="20097"/>
    <cellStyle name="Normal 97 2 3" xfId="3729"/>
    <cellStyle name="Normal 97 2 3 2" xfId="7512"/>
    <cellStyle name="Normal 97 2 3 2 2" xfId="15571"/>
    <cellStyle name="Normal 97 2 3 2 2 2" xfId="32418"/>
    <cellStyle name="Normal 97 2 3 2 3" xfId="24851"/>
    <cellStyle name="Normal 97 2 3 3" xfId="11788"/>
    <cellStyle name="Normal 97 2 3 3 2" xfId="28637"/>
    <cellStyle name="Normal 97 2 3 4" xfId="21070"/>
    <cellStyle name="Normal 97 2 4" xfId="5628"/>
    <cellStyle name="Normal 97 2 4 2" xfId="13687"/>
    <cellStyle name="Normal 97 2 4 2 2" xfId="30534"/>
    <cellStyle name="Normal 97 2 4 3" xfId="22967"/>
    <cellStyle name="Normal 97 2 5" xfId="9813"/>
    <cellStyle name="Normal 97 2 5 2" xfId="26753"/>
    <cellStyle name="Normal 97 2 6" xfId="18392"/>
    <cellStyle name="Normal 97 2 7" xfId="19185"/>
    <cellStyle name="Normal 97 3" xfId="2226"/>
    <cellStyle name="Normal 97 3 2" xfId="4190"/>
    <cellStyle name="Normal 97 3 2 2" xfId="7973"/>
    <cellStyle name="Normal 97 3 2 2 2" xfId="16032"/>
    <cellStyle name="Normal 97 3 2 2 2 2" xfId="32879"/>
    <cellStyle name="Normal 97 3 2 2 3" xfId="25312"/>
    <cellStyle name="Normal 97 3 2 3" xfId="12249"/>
    <cellStyle name="Normal 97 3 2 3 2" xfId="29098"/>
    <cellStyle name="Normal 97 3 2 4" xfId="21531"/>
    <cellStyle name="Normal 97 3 3" xfId="6089"/>
    <cellStyle name="Normal 97 3 3 2" xfId="14148"/>
    <cellStyle name="Normal 97 3 3 2 2" xfId="30995"/>
    <cellStyle name="Normal 97 3 3 3" xfId="23428"/>
    <cellStyle name="Normal 97 3 4" xfId="10314"/>
    <cellStyle name="Normal 97 3 4 2" xfId="27214"/>
    <cellStyle name="Normal 97 3 5" xfId="18394"/>
    <cellStyle name="Normal 97 3 6" xfId="19646"/>
    <cellStyle name="Normal 97 4" xfId="3278"/>
    <cellStyle name="Normal 97 4 2" xfId="7061"/>
    <cellStyle name="Normal 97 4 2 2" xfId="15120"/>
    <cellStyle name="Normal 97 4 2 2 2" xfId="31967"/>
    <cellStyle name="Normal 97 4 2 3" xfId="24400"/>
    <cellStyle name="Normal 97 4 3" xfId="11337"/>
    <cellStyle name="Normal 97 4 3 2" xfId="28186"/>
    <cellStyle name="Normal 97 4 4" xfId="20619"/>
    <cellStyle name="Normal 97 5" xfId="5177"/>
    <cellStyle name="Normal 97 5 2" xfId="13236"/>
    <cellStyle name="Normal 97 5 2 2" xfId="30083"/>
    <cellStyle name="Normal 97 5 3" xfId="22516"/>
    <cellStyle name="Normal 97 6" xfId="9321"/>
    <cellStyle name="Normal 97 6 2" xfId="26302"/>
    <cellStyle name="Normal 97 7" xfId="18391"/>
    <cellStyle name="Normal 97 8" xfId="18734"/>
    <cellStyle name="Normal 97 9" xfId="1141"/>
    <cellStyle name="Normal 98" xfId="1390"/>
    <cellStyle name="Normal 99" xfId="1391"/>
    <cellStyle name="Normal_97MESGRF1" xfId="3"/>
    <cellStyle name="Normál_Elemonthquest_2005_küldhető_050705" xfId="183"/>
    <cellStyle name="Normal_Informe Semanal 52_2011 2" xfId="266"/>
    <cellStyle name="Normal_Informe Semanal 52_2011 2 2" xfId="267"/>
    <cellStyle name="Normal_Informe Semanal 52_2011 3" xfId="265"/>
    <cellStyle name="Normal_Informe Semanal 52_2011 4" xfId="268"/>
    <cellStyle name="Normal_tp-12-00" xfId="262"/>
    <cellStyle name="Normale 2" xfId="184"/>
    <cellStyle name="Normalny_Ferrum . Valuation . CA IB . 8 " xfId="18395"/>
    <cellStyle name="Nota" xfId="185"/>
    <cellStyle name="Nota 2" xfId="186"/>
    <cellStyle name="Notas" xfId="187"/>
    <cellStyle name="Notas 2" xfId="188"/>
    <cellStyle name="Notas 2 2" xfId="18397"/>
    <cellStyle name="Notas 2 3" xfId="33833"/>
    <cellStyle name="Notas 2 4" xfId="460"/>
    <cellStyle name="Notas 3" xfId="189"/>
    <cellStyle name="Notas 3 2" xfId="33834"/>
    <cellStyle name="Notas 3 3" xfId="552"/>
    <cellStyle name="Notas 4" xfId="190"/>
    <cellStyle name="Notas 4 2" xfId="33835"/>
    <cellStyle name="Notas 4 3" xfId="897"/>
    <cellStyle name="Notas 5" xfId="18396"/>
    <cellStyle name="Notas 6" xfId="33832"/>
    <cellStyle name="Notas 7" xfId="459"/>
    <cellStyle name="Notas_Energía" xfId="18398"/>
    <cellStyle name="Note 10" xfId="1460"/>
    <cellStyle name="Note 10 2" xfId="33836"/>
    <cellStyle name="Note 11" xfId="1968"/>
    <cellStyle name="Note 11 2" xfId="33837"/>
    <cellStyle name="Note 12" xfId="2024"/>
    <cellStyle name="Note 12 2" xfId="33838"/>
    <cellStyle name="Note 13" xfId="3028"/>
    <cellStyle name="Note 14" xfId="18510"/>
    <cellStyle name="Note 15" xfId="33894"/>
    <cellStyle name="Note 16" xfId="461"/>
    <cellStyle name="Note 2" xfId="462"/>
    <cellStyle name="Note 2 2" xfId="554"/>
    <cellStyle name="Note 2 2 2" xfId="33840"/>
    <cellStyle name="Note 2 3" xfId="856"/>
    <cellStyle name="Note 2 3 2" xfId="33841"/>
    <cellStyle name="Note 2 4" xfId="18399"/>
    <cellStyle name="Note 2 5" xfId="33839"/>
    <cellStyle name="Note 2_Energía" xfId="18400"/>
    <cellStyle name="Note 3" xfId="553"/>
    <cellStyle name="Note 3 2" xfId="925"/>
    <cellStyle name="Note 3 2 2" xfId="33843"/>
    <cellStyle name="Note 3 3" xfId="33842"/>
    <cellStyle name="Note 4" xfId="610"/>
    <cellStyle name="Note 4 2" xfId="33844"/>
    <cellStyle name="Note 5" xfId="691"/>
    <cellStyle name="Note 5 2" xfId="33845"/>
    <cellStyle name="Note 6" xfId="660"/>
    <cellStyle name="Note 6 2" xfId="33846"/>
    <cellStyle name="Note 7" xfId="855"/>
    <cellStyle name="Note 7 2" xfId="33847"/>
    <cellStyle name="Note 8" xfId="1013"/>
    <cellStyle name="Note 8 2" xfId="33848"/>
    <cellStyle name="Note 8 3" xfId="34141"/>
    <cellStyle name="Note 9" xfId="1182"/>
    <cellStyle name="Note 9 2" xfId="33849"/>
    <cellStyle name="Notiz" xfId="191"/>
    <cellStyle name="Notiz 2" xfId="192"/>
    <cellStyle name="Notiz 3" xfId="193"/>
    <cellStyle name="Notiz 4" xfId="194"/>
    <cellStyle name="Output 10" xfId="1969"/>
    <cellStyle name="Output 10 2" xfId="33850"/>
    <cellStyle name="Output 11" xfId="2000"/>
    <cellStyle name="Output 11 2" xfId="33851"/>
    <cellStyle name="Output 12" xfId="3029"/>
    <cellStyle name="Output 12 2" xfId="33852"/>
    <cellStyle name="Output 13" xfId="18511"/>
    <cellStyle name="Output 14" xfId="33899"/>
    <cellStyle name="Output 15" xfId="463"/>
    <cellStyle name="Output 2" xfId="464"/>
    <cellStyle name="Output 2 2" xfId="858"/>
    <cellStyle name="Output 2 2 2" xfId="33854"/>
    <cellStyle name="Output 2 3" xfId="18401"/>
    <cellStyle name="Output 2 4" xfId="33853"/>
    <cellStyle name="Output 2_Energía" xfId="18402"/>
    <cellStyle name="Output 3" xfId="611"/>
    <cellStyle name="Output 3 2" xfId="33855"/>
    <cellStyle name="Output 4" xfId="693"/>
    <cellStyle name="Output 4 2" xfId="33856"/>
    <cellStyle name="Output 5" xfId="730"/>
    <cellStyle name="Output 5 2" xfId="33857"/>
    <cellStyle name="Output 6" xfId="857"/>
    <cellStyle name="Output 6 2" xfId="33858"/>
    <cellStyle name="Output 7" xfId="1014"/>
    <cellStyle name="Output 7 2" xfId="33859"/>
    <cellStyle name="Output 7 3" xfId="34142"/>
    <cellStyle name="Output 8" xfId="1183"/>
    <cellStyle name="Output 8 2" xfId="33860"/>
    <cellStyle name="Output 9" xfId="1461"/>
    <cellStyle name="Output 9 2" xfId="33861"/>
    <cellStyle name="Overskrift 1" xfId="195"/>
    <cellStyle name="Overskrift 2" xfId="196"/>
    <cellStyle name="Overskrift 3" xfId="197"/>
    <cellStyle name="Overskrift 4" xfId="198"/>
    <cellStyle name="Percent" xfId="2" builtinId="5"/>
    <cellStyle name="Percent 10" xfId="1184"/>
    <cellStyle name="Percent 11" xfId="1462"/>
    <cellStyle name="Percent 12" xfId="1970"/>
    <cellStyle name="Percent 13" xfId="1963"/>
    <cellStyle name="Percent 14" xfId="3030"/>
    <cellStyle name="Percent 14 2" xfId="33862"/>
    <cellStyle name="Percent 15" xfId="18512"/>
    <cellStyle name="Percent 16" xfId="466"/>
    <cellStyle name="Percent 2" xfId="199"/>
    <cellStyle name="Percent 2 2" xfId="200"/>
    <cellStyle name="Percent 2 2 2" xfId="555"/>
    <cellStyle name="Percent 2 3" xfId="201"/>
    <cellStyle name="Percent 2 4" xfId="202"/>
    <cellStyle name="Percent 2 5" xfId="465"/>
    <cellStyle name="Percent 3" xfId="203"/>
    <cellStyle name="Percent 4" xfId="544"/>
    <cellStyle name="Percent 4 2" xfId="18403"/>
    <cellStyle name="Percent 5" xfId="612"/>
    <cellStyle name="Percent 5 2" xfId="18404"/>
    <cellStyle name="Percent 6" xfId="694"/>
    <cellStyle name="Percent 6 2" xfId="18405"/>
    <cellStyle name="Percent 7" xfId="664"/>
    <cellStyle name="Percent 7 2" xfId="18406"/>
    <cellStyle name="Percent 8" xfId="934"/>
    <cellStyle name="Percent 8 10" xfId="18599"/>
    <cellStyle name="Percent 8 11" xfId="34143"/>
    <cellStyle name="Percent 8 2" xfId="1098"/>
    <cellStyle name="Percent 8 2 2" xfId="1359"/>
    <cellStyle name="Percent 8 2 2 2" xfId="1855"/>
    <cellStyle name="Percent 8 2 2 2 2" xfId="2854"/>
    <cellStyle name="Percent 8 2 2 2 2 2" xfId="4816"/>
    <cellStyle name="Percent 8 2 2 2 2 2 2" xfId="8599"/>
    <cellStyle name="Percent 8 2 2 2 2 2 2 2" xfId="16658"/>
    <cellStyle name="Percent 8 2 2 2 2 2 2 2 2" xfId="33505"/>
    <cellStyle name="Percent 8 2 2 2 2 2 2 3" xfId="25938"/>
    <cellStyle name="Percent 8 2 2 2 2 2 3" xfId="12875"/>
    <cellStyle name="Percent 8 2 2 2 2 2 3 2" xfId="29724"/>
    <cellStyle name="Percent 8 2 2 2 2 2 4" xfId="22157"/>
    <cellStyle name="Percent 8 2 2 2 2 3" xfId="6715"/>
    <cellStyle name="Percent 8 2 2 2 2 3 2" xfId="14774"/>
    <cellStyle name="Percent 8 2 2 2 2 3 2 2" xfId="31621"/>
    <cellStyle name="Percent 8 2 2 2 2 3 3" xfId="24054"/>
    <cellStyle name="Percent 8 2 2 2 2 4" xfId="10941"/>
    <cellStyle name="Percent 8 2 2 2 2 4 2" xfId="27840"/>
    <cellStyle name="Percent 8 2 2 2 2 5" xfId="18411"/>
    <cellStyle name="Percent 8 2 2 2 2 6" xfId="20272"/>
    <cellStyle name="Percent 8 2 2 2 3" xfId="3904"/>
    <cellStyle name="Percent 8 2 2 2 3 2" xfId="7687"/>
    <cellStyle name="Percent 8 2 2 2 3 2 2" xfId="15746"/>
    <cellStyle name="Percent 8 2 2 2 3 2 2 2" xfId="32593"/>
    <cellStyle name="Percent 8 2 2 2 3 2 3" xfId="25026"/>
    <cellStyle name="Percent 8 2 2 2 3 3" xfId="11963"/>
    <cellStyle name="Percent 8 2 2 2 3 3 2" xfId="28812"/>
    <cellStyle name="Percent 8 2 2 2 3 4" xfId="21245"/>
    <cellStyle name="Percent 8 2 2 2 4" xfId="5803"/>
    <cellStyle name="Percent 8 2 2 2 4 2" xfId="13862"/>
    <cellStyle name="Percent 8 2 2 2 4 2 2" xfId="30709"/>
    <cellStyle name="Percent 8 2 2 2 4 3" xfId="23142"/>
    <cellStyle name="Percent 8 2 2 2 5" xfId="9988"/>
    <cellStyle name="Percent 8 2 2 2 5 2" xfId="26928"/>
    <cellStyle name="Percent 8 2 2 2 6" xfId="18410"/>
    <cellStyle name="Percent 8 2 2 2 7" xfId="19360"/>
    <cellStyle name="Percent 8 2 2 3" xfId="2401"/>
    <cellStyle name="Percent 8 2 2 3 2" xfId="4365"/>
    <cellStyle name="Percent 8 2 2 3 2 2" xfId="8148"/>
    <cellStyle name="Percent 8 2 2 3 2 2 2" xfId="16207"/>
    <cellStyle name="Percent 8 2 2 3 2 2 2 2" xfId="33054"/>
    <cellStyle name="Percent 8 2 2 3 2 2 3" xfId="25487"/>
    <cellStyle name="Percent 8 2 2 3 2 3" xfId="12424"/>
    <cellStyle name="Percent 8 2 2 3 2 3 2" xfId="29273"/>
    <cellStyle name="Percent 8 2 2 3 2 4" xfId="21706"/>
    <cellStyle name="Percent 8 2 2 3 3" xfId="6264"/>
    <cellStyle name="Percent 8 2 2 3 3 2" xfId="14323"/>
    <cellStyle name="Percent 8 2 2 3 3 2 2" xfId="31170"/>
    <cellStyle name="Percent 8 2 2 3 3 3" xfId="23603"/>
    <cellStyle name="Percent 8 2 2 3 4" xfId="10489"/>
    <cellStyle name="Percent 8 2 2 3 4 2" xfId="27389"/>
    <cellStyle name="Percent 8 2 2 3 5" xfId="18412"/>
    <cellStyle name="Percent 8 2 2 3 6" xfId="19821"/>
    <cellStyle name="Percent 8 2 2 4" xfId="3453"/>
    <cellStyle name="Percent 8 2 2 4 2" xfId="7236"/>
    <cellStyle name="Percent 8 2 2 4 2 2" xfId="15295"/>
    <cellStyle name="Percent 8 2 2 4 2 2 2" xfId="32142"/>
    <cellStyle name="Percent 8 2 2 4 2 3" xfId="24575"/>
    <cellStyle name="Percent 8 2 2 4 3" xfId="11512"/>
    <cellStyle name="Percent 8 2 2 4 3 2" xfId="28361"/>
    <cellStyle name="Percent 8 2 2 4 4" xfId="20794"/>
    <cellStyle name="Percent 8 2 2 5" xfId="5352"/>
    <cellStyle name="Percent 8 2 2 5 2" xfId="13411"/>
    <cellStyle name="Percent 8 2 2 5 2 2" xfId="30258"/>
    <cellStyle name="Percent 8 2 2 5 3" xfId="22691"/>
    <cellStyle name="Percent 8 2 2 6" xfId="9513"/>
    <cellStyle name="Percent 8 2 2 6 2" xfId="26477"/>
    <cellStyle name="Percent 8 2 2 7" xfId="18409"/>
    <cellStyle name="Percent 8 2 2 8" xfId="18909"/>
    <cellStyle name="Percent 8 2 3" xfId="1637"/>
    <cellStyle name="Percent 8 2 3 2" xfId="2636"/>
    <cellStyle name="Percent 8 2 3 2 2" xfId="4598"/>
    <cellStyle name="Percent 8 2 3 2 2 2" xfId="8381"/>
    <cellStyle name="Percent 8 2 3 2 2 2 2" xfId="16440"/>
    <cellStyle name="Percent 8 2 3 2 2 2 2 2" xfId="33287"/>
    <cellStyle name="Percent 8 2 3 2 2 2 3" xfId="25720"/>
    <cellStyle name="Percent 8 2 3 2 2 3" xfId="12657"/>
    <cellStyle name="Percent 8 2 3 2 2 3 2" xfId="29506"/>
    <cellStyle name="Percent 8 2 3 2 2 4" xfId="21939"/>
    <cellStyle name="Percent 8 2 3 2 3" xfId="6497"/>
    <cellStyle name="Percent 8 2 3 2 3 2" xfId="14556"/>
    <cellStyle name="Percent 8 2 3 2 3 2 2" xfId="31403"/>
    <cellStyle name="Percent 8 2 3 2 3 3" xfId="23836"/>
    <cellStyle name="Percent 8 2 3 2 4" xfId="10723"/>
    <cellStyle name="Percent 8 2 3 2 4 2" xfId="27622"/>
    <cellStyle name="Percent 8 2 3 2 5" xfId="18414"/>
    <cellStyle name="Percent 8 2 3 2 6" xfId="20054"/>
    <cellStyle name="Percent 8 2 3 3" xfId="3686"/>
    <cellStyle name="Percent 8 2 3 3 2" xfId="7469"/>
    <cellStyle name="Percent 8 2 3 3 2 2" xfId="15528"/>
    <cellStyle name="Percent 8 2 3 3 2 2 2" xfId="32375"/>
    <cellStyle name="Percent 8 2 3 3 2 3" xfId="24808"/>
    <cellStyle name="Percent 8 2 3 3 3" xfId="11745"/>
    <cellStyle name="Percent 8 2 3 3 3 2" xfId="28594"/>
    <cellStyle name="Percent 8 2 3 3 4" xfId="21027"/>
    <cellStyle name="Percent 8 2 3 4" xfId="5585"/>
    <cellStyle name="Percent 8 2 3 4 2" xfId="13644"/>
    <cellStyle name="Percent 8 2 3 4 2 2" xfId="30491"/>
    <cellStyle name="Percent 8 2 3 4 3" xfId="22924"/>
    <cellStyle name="Percent 8 2 3 5" xfId="9770"/>
    <cellStyle name="Percent 8 2 3 5 2" xfId="26710"/>
    <cellStyle name="Percent 8 2 3 6" xfId="18413"/>
    <cellStyle name="Percent 8 2 3 7" xfId="19142"/>
    <cellStyle name="Percent 8 2 4" xfId="2183"/>
    <cellStyle name="Percent 8 2 4 2" xfId="4147"/>
    <cellStyle name="Percent 8 2 4 2 2" xfId="7930"/>
    <cellStyle name="Percent 8 2 4 2 2 2" xfId="15989"/>
    <cellStyle name="Percent 8 2 4 2 2 2 2" xfId="32836"/>
    <cellStyle name="Percent 8 2 4 2 2 3" xfId="25269"/>
    <cellStyle name="Percent 8 2 4 2 3" xfId="12206"/>
    <cellStyle name="Percent 8 2 4 2 3 2" xfId="29055"/>
    <cellStyle name="Percent 8 2 4 2 4" xfId="21488"/>
    <cellStyle name="Percent 8 2 4 3" xfId="6046"/>
    <cellStyle name="Percent 8 2 4 3 2" xfId="14105"/>
    <cellStyle name="Percent 8 2 4 3 2 2" xfId="30952"/>
    <cellStyle name="Percent 8 2 4 3 3" xfId="23385"/>
    <cellStyle name="Percent 8 2 4 4" xfId="10271"/>
    <cellStyle name="Percent 8 2 4 4 2" xfId="27171"/>
    <cellStyle name="Percent 8 2 4 5" xfId="18415"/>
    <cellStyle name="Percent 8 2 4 6" xfId="19603"/>
    <cellStyle name="Percent 8 2 5" xfId="3235"/>
    <cellStyle name="Percent 8 2 5 2" xfId="7018"/>
    <cellStyle name="Percent 8 2 5 2 2" xfId="15077"/>
    <cellStyle name="Percent 8 2 5 2 2 2" xfId="31924"/>
    <cellStyle name="Percent 8 2 5 2 3" xfId="24357"/>
    <cellStyle name="Percent 8 2 5 3" xfId="11294"/>
    <cellStyle name="Percent 8 2 5 3 2" xfId="28143"/>
    <cellStyle name="Percent 8 2 5 4" xfId="20576"/>
    <cellStyle name="Percent 8 2 6" xfId="5134"/>
    <cellStyle name="Percent 8 2 6 2" xfId="13193"/>
    <cellStyle name="Percent 8 2 6 2 2" xfId="30040"/>
    <cellStyle name="Percent 8 2 6 3" xfId="22473"/>
    <cellStyle name="Percent 8 2 7" xfId="9278"/>
    <cellStyle name="Percent 8 2 7 2" xfId="26259"/>
    <cellStyle name="Percent 8 2 8" xfId="18408"/>
    <cellStyle name="Percent 8 2 9" xfId="18691"/>
    <cellStyle name="Percent 8 3" xfId="1267"/>
    <cellStyle name="Percent 8 3 2" xfId="1763"/>
    <cellStyle name="Percent 8 3 2 2" xfId="2762"/>
    <cellStyle name="Percent 8 3 2 2 2" xfId="4724"/>
    <cellStyle name="Percent 8 3 2 2 2 2" xfId="8507"/>
    <cellStyle name="Percent 8 3 2 2 2 2 2" xfId="16566"/>
    <cellStyle name="Percent 8 3 2 2 2 2 2 2" xfId="33413"/>
    <cellStyle name="Percent 8 3 2 2 2 2 3" xfId="25846"/>
    <cellStyle name="Percent 8 3 2 2 2 3" xfId="12783"/>
    <cellStyle name="Percent 8 3 2 2 2 3 2" xfId="29632"/>
    <cellStyle name="Percent 8 3 2 2 2 4" xfId="22065"/>
    <cellStyle name="Percent 8 3 2 2 3" xfId="6623"/>
    <cellStyle name="Percent 8 3 2 2 3 2" xfId="14682"/>
    <cellStyle name="Percent 8 3 2 2 3 2 2" xfId="31529"/>
    <cellStyle name="Percent 8 3 2 2 3 3" xfId="23962"/>
    <cellStyle name="Percent 8 3 2 2 4" xfId="10849"/>
    <cellStyle name="Percent 8 3 2 2 4 2" xfId="27748"/>
    <cellStyle name="Percent 8 3 2 2 5" xfId="18418"/>
    <cellStyle name="Percent 8 3 2 2 6" xfId="20180"/>
    <cellStyle name="Percent 8 3 2 3" xfId="3812"/>
    <cellStyle name="Percent 8 3 2 3 2" xfId="7595"/>
    <cellStyle name="Percent 8 3 2 3 2 2" xfId="15654"/>
    <cellStyle name="Percent 8 3 2 3 2 2 2" xfId="32501"/>
    <cellStyle name="Percent 8 3 2 3 2 3" xfId="24934"/>
    <cellStyle name="Percent 8 3 2 3 3" xfId="11871"/>
    <cellStyle name="Percent 8 3 2 3 3 2" xfId="28720"/>
    <cellStyle name="Percent 8 3 2 3 4" xfId="21153"/>
    <cellStyle name="Percent 8 3 2 4" xfId="5711"/>
    <cellStyle name="Percent 8 3 2 4 2" xfId="13770"/>
    <cellStyle name="Percent 8 3 2 4 2 2" xfId="30617"/>
    <cellStyle name="Percent 8 3 2 4 3" xfId="23050"/>
    <cellStyle name="Percent 8 3 2 5" xfId="9896"/>
    <cellStyle name="Percent 8 3 2 5 2" xfId="26836"/>
    <cellStyle name="Percent 8 3 2 6" xfId="18417"/>
    <cellStyle name="Percent 8 3 2 7" xfId="19268"/>
    <cellStyle name="Percent 8 3 3" xfId="2309"/>
    <cellStyle name="Percent 8 3 3 2" xfId="4273"/>
    <cellStyle name="Percent 8 3 3 2 2" xfId="8056"/>
    <cellStyle name="Percent 8 3 3 2 2 2" xfId="16115"/>
    <cellStyle name="Percent 8 3 3 2 2 2 2" xfId="32962"/>
    <cellStyle name="Percent 8 3 3 2 2 3" xfId="25395"/>
    <cellStyle name="Percent 8 3 3 2 3" xfId="12332"/>
    <cellStyle name="Percent 8 3 3 2 3 2" xfId="29181"/>
    <cellStyle name="Percent 8 3 3 2 4" xfId="21614"/>
    <cellStyle name="Percent 8 3 3 3" xfId="6172"/>
    <cellStyle name="Percent 8 3 3 3 2" xfId="14231"/>
    <cellStyle name="Percent 8 3 3 3 2 2" xfId="31078"/>
    <cellStyle name="Percent 8 3 3 3 3" xfId="23511"/>
    <cellStyle name="Percent 8 3 3 4" xfId="10397"/>
    <cellStyle name="Percent 8 3 3 4 2" xfId="27297"/>
    <cellStyle name="Percent 8 3 3 5" xfId="18419"/>
    <cellStyle name="Percent 8 3 3 6" xfId="19729"/>
    <cellStyle name="Percent 8 3 4" xfId="3361"/>
    <cellStyle name="Percent 8 3 4 2" xfId="7144"/>
    <cellStyle name="Percent 8 3 4 2 2" xfId="15203"/>
    <cellStyle name="Percent 8 3 4 2 2 2" xfId="32050"/>
    <cellStyle name="Percent 8 3 4 2 3" xfId="24483"/>
    <cellStyle name="Percent 8 3 4 3" xfId="11420"/>
    <cellStyle name="Percent 8 3 4 3 2" xfId="28269"/>
    <cellStyle name="Percent 8 3 4 4" xfId="20702"/>
    <cellStyle name="Percent 8 3 5" xfId="5260"/>
    <cellStyle name="Percent 8 3 5 2" xfId="13319"/>
    <cellStyle name="Percent 8 3 5 2 2" xfId="30166"/>
    <cellStyle name="Percent 8 3 5 3" xfId="22599"/>
    <cellStyle name="Percent 8 3 6" xfId="9421"/>
    <cellStyle name="Percent 8 3 6 2" xfId="26385"/>
    <cellStyle name="Percent 8 3 7" xfId="18416"/>
    <cellStyle name="Percent 8 3 8" xfId="18817"/>
    <cellStyle name="Percent 8 4" xfId="1545"/>
    <cellStyle name="Percent 8 4 2" xfId="2544"/>
    <cellStyle name="Percent 8 4 2 2" xfId="4506"/>
    <cellStyle name="Percent 8 4 2 2 2" xfId="8289"/>
    <cellStyle name="Percent 8 4 2 2 2 2" xfId="16348"/>
    <cellStyle name="Percent 8 4 2 2 2 2 2" xfId="33195"/>
    <cellStyle name="Percent 8 4 2 2 2 3" xfId="25628"/>
    <cellStyle name="Percent 8 4 2 2 3" xfId="12565"/>
    <cellStyle name="Percent 8 4 2 2 3 2" xfId="29414"/>
    <cellStyle name="Percent 8 4 2 2 4" xfId="21847"/>
    <cellStyle name="Percent 8 4 2 3" xfId="6405"/>
    <cellStyle name="Percent 8 4 2 3 2" xfId="14464"/>
    <cellStyle name="Percent 8 4 2 3 2 2" xfId="31311"/>
    <cellStyle name="Percent 8 4 2 3 3" xfId="23744"/>
    <cellStyle name="Percent 8 4 2 4" xfId="10631"/>
    <cellStyle name="Percent 8 4 2 4 2" xfId="27530"/>
    <cellStyle name="Percent 8 4 2 5" xfId="18421"/>
    <cellStyle name="Percent 8 4 2 6" xfId="19962"/>
    <cellStyle name="Percent 8 4 3" xfId="3594"/>
    <cellStyle name="Percent 8 4 3 2" xfId="7377"/>
    <cellStyle name="Percent 8 4 3 2 2" xfId="15436"/>
    <cellStyle name="Percent 8 4 3 2 2 2" xfId="32283"/>
    <cellStyle name="Percent 8 4 3 2 3" xfId="24716"/>
    <cellStyle name="Percent 8 4 3 3" xfId="11653"/>
    <cellStyle name="Percent 8 4 3 3 2" xfId="28502"/>
    <cellStyle name="Percent 8 4 3 4" xfId="20935"/>
    <cellStyle name="Percent 8 4 4" xfId="5493"/>
    <cellStyle name="Percent 8 4 4 2" xfId="13552"/>
    <cellStyle name="Percent 8 4 4 2 2" xfId="30399"/>
    <cellStyle name="Percent 8 4 4 3" xfId="22832"/>
    <cellStyle name="Percent 8 4 5" xfId="9678"/>
    <cellStyle name="Percent 8 4 5 2" xfId="26618"/>
    <cellStyle name="Percent 8 4 6" xfId="18420"/>
    <cellStyle name="Percent 8 4 7" xfId="19050"/>
    <cellStyle name="Percent 8 5" xfId="2084"/>
    <cellStyle name="Percent 8 5 2" xfId="4055"/>
    <cellStyle name="Percent 8 5 2 2" xfId="7838"/>
    <cellStyle name="Percent 8 5 2 2 2" xfId="15897"/>
    <cellStyle name="Percent 8 5 2 2 2 2" xfId="32744"/>
    <cellStyle name="Percent 8 5 2 2 3" xfId="25177"/>
    <cellStyle name="Percent 8 5 2 3" xfId="12114"/>
    <cellStyle name="Percent 8 5 2 3 2" xfId="28963"/>
    <cellStyle name="Percent 8 5 2 4" xfId="21396"/>
    <cellStyle name="Percent 8 5 3" xfId="5954"/>
    <cellStyle name="Percent 8 5 3 2" xfId="14013"/>
    <cellStyle name="Percent 8 5 3 2 2" xfId="30860"/>
    <cellStyle name="Percent 8 5 3 3" xfId="23293"/>
    <cellStyle name="Percent 8 5 4" xfId="10177"/>
    <cellStyle name="Percent 8 5 4 2" xfId="27079"/>
    <cellStyle name="Percent 8 5 5" xfId="18422"/>
    <cellStyle name="Percent 8 5 6" xfId="19511"/>
    <cellStyle name="Percent 8 6" xfId="3114"/>
    <cellStyle name="Percent 8 6 2" xfId="6926"/>
    <cellStyle name="Percent 8 6 2 2" xfId="14985"/>
    <cellStyle name="Percent 8 6 2 2 2" xfId="31832"/>
    <cellStyle name="Percent 8 6 2 3" xfId="24265"/>
    <cellStyle name="Percent 8 6 3" xfId="11176"/>
    <cellStyle name="Percent 8 6 3 2" xfId="28051"/>
    <cellStyle name="Percent 8 6 4" xfId="20484"/>
    <cellStyle name="Percent 8 7" xfId="5042"/>
    <cellStyle name="Percent 8 7 2" xfId="13101"/>
    <cellStyle name="Percent 8 7 2 2" xfId="29948"/>
    <cellStyle name="Percent 8 7 3" xfId="22381"/>
    <cellStyle name="Percent 8 8" xfId="9139"/>
    <cellStyle name="Percent 8 8 2" xfId="26167"/>
    <cellStyle name="Percent 8 9" xfId="18407"/>
    <cellStyle name="Percent 9" xfId="1015"/>
    <cellStyle name="Percentuale 2" xfId="204"/>
    <cellStyle name="Porcentaje" xfId="18423"/>
    <cellStyle name="Porcentual 2" xfId="467"/>
    <cellStyle name="Porcentual 3" xfId="468"/>
    <cellStyle name="Porcentual 4" xfId="469"/>
    <cellStyle name="Porcentual 4 2" xfId="557"/>
    <cellStyle name="Porcentual 4 3" xfId="910"/>
    <cellStyle name="Porcentual 5" xfId="556"/>
    <cellStyle name="Pounds" xfId="18424"/>
    <cellStyle name="Pounds (0)" xfId="18425"/>
    <cellStyle name="Pounds_Centro1" xfId="18426"/>
    <cellStyle name="Punto" xfId="18427"/>
    <cellStyle name="Punto0" xfId="18428"/>
    <cellStyle name="Referencia hoja activa" xfId="470"/>
    <cellStyle name="Referencia otra hoja" xfId="471"/>
    <cellStyle name="Referencia otro libro" xfId="472"/>
    <cellStyle name="ROBERTO" xfId="473"/>
    <cellStyle name="Rotulo" xfId="474"/>
    <cellStyle name="Rotulo 2" xfId="475"/>
    <cellStyle name="Salida" xfId="205"/>
    <cellStyle name="Salida 2" xfId="476"/>
    <cellStyle name="Salida 2 2" xfId="18430"/>
    <cellStyle name="Salida 2 3" xfId="33873"/>
    <cellStyle name="Salida 3" xfId="898"/>
    <cellStyle name="Salida 3 2" xfId="33874"/>
    <cellStyle name="Salida 4" xfId="18429"/>
    <cellStyle name="Salida 5" xfId="33872"/>
    <cellStyle name="Salida 6" xfId="508"/>
    <cellStyle name="Sammenkædet celle" xfId="206"/>
    <cellStyle name="Schlecht" xfId="207"/>
    <cellStyle name="Standard 2" xfId="208"/>
    <cellStyle name="Standard 2 2" xfId="209"/>
    <cellStyle name="Standard 2 3" xfId="210"/>
    <cellStyle name="Standard 2 4" xfId="211"/>
    <cellStyle name="Style 1" xfId="212"/>
    <cellStyle name="Style 27" xfId="911"/>
    <cellStyle name="Style 35" xfId="912"/>
    <cellStyle name="Style 36" xfId="913"/>
    <cellStyle name="test" xfId="18431"/>
    <cellStyle name="Testo avviso" xfId="213"/>
    <cellStyle name="Testo descrittivo" xfId="214"/>
    <cellStyle name="Texto de advertencia" xfId="215"/>
    <cellStyle name="Texto de advertencia 2" xfId="478"/>
    <cellStyle name="Texto de advertencia 2 2" xfId="18433"/>
    <cellStyle name="Texto de advertencia 3" xfId="558"/>
    <cellStyle name="Texto de advertencia 4" xfId="899"/>
    <cellStyle name="Texto de advertencia 5" xfId="18432"/>
    <cellStyle name="Texto de advertencia 5 2" xfId="33883"/>
    <cellStyle name="Texto de advertencia 6" xfId="477"/>
    <cellStyle name="Texto de advertencia_Energía" xfId="479"/>
    <cellStyle name="Texto explicativo" xfId="216"/>
    <cellStyle name="Texto explicativo 2" xfId="480"/>
    <cellStyle name="Texto explicativo 2 2" xfId="18435"/>
    <cellStyle name="Texto explicativo 3" xfId="900"/>
    <cellStyle name="Texto explicativo 4" xfId="18434"/>
    <cellStyle name="Texto explicativo 5" xfId="507"/>
    <cellStyle name="Titel" xfId="217"/>
    <cellStyle name="Title 10" xfId="1975"/>
    <cellStyle name="Title 11" xfId="2025"/>
    <cellStyle name="Title 12" xfId="3031"/>
    <cellStyle name="Title 12 2" xfId="33889"/>
    <cellStyle name="Title 13" xfId="18513"/>
    <cellStyle name="Title 14" xfId="33908"/>
    <cellStyle name="Title 15" xfId="481"/>
    <cellStyle name="Title 2" xfId="482"/>
    <cellStyle name="Title 2 2" xfId="860"/>
    <cellStyle name="Title 3" xfId="613"/>
    <cellStyle name="Title 4" xfId="695"/>
    <cellStyle name="Title 5" xfId="692"/>
    <cellStyle name="Title 6" xfId="859"/>
    <cellStyle name="Title 7" xfId="1016"/>
    <cellStyle name="Title 7 2" xfId="34144"/>
    <cellStyle name="Title 8" xfId="1185"/>
    <cellStyle name="Title 9" xfId="1463"/>
    <cellStyle name="Titles" xfId="18436"/>
    <cellStyle name="Titolo" xfId="218"/>
    <cellStyle name="Titolo 1" xfId="219"/>
    <cellStyle name="Titolo 2" xfId="220"/>
    <cellStyle name="Titolo 3" xfId="221"/>
    <cellStyle name="Titolo 4" xfId="222"/>
    <cellStyle name="Título" xfId="223"/>
    <cellStyle name="Título 1" xfId="224"/>
    <cellStyle name="Título 1 2" xfId="483"/>
    <cellStyle name="Título 1 2 2" xfId="18438"/>
    <cellStyle name="Título 1 3" xfId="902"/>
    <cellStyle name="Título 1 4" xfId="18437"/>
    <cellStyle name="Título 1 5" xfId="505"/>
    <cellStyle name="Título 10" xfId="484"/>
    <cellStyle name="Título 11" xfId="485"/>
    <cellStyle name="Título 12" xfId="901"/>
    <cellStyle name="Título 13" xfId="506"/>
    <cellStyle name="Título 2" xfId="225"/>
    <cellStyle name="Título 2 2" xfId="486"/>
    <cellStyle name="Título 2 2 2" xfId="18440"/>
    <cellStyle name="Título 2 3" xfId="903"/>
    <cellStyle name="Título 2 4" xfId="18439"/>
    <cellStyle name="Título 2 5" xfId="504"/>
    <cellStyle name="Título 3" xfId="226"/>
    <cellStyle name="Título 3 2" xfId="487"/>
    <cellStyle name="Título 3 2 2" xfId="18442"/>
    <cellStyle name="Título 3 3" xfId="904"/>
    <cellStyle name="Título 3 4" xfId="18441"/>
    <cellStyle name="Título 3 5" xfId="503"/>
    <cellStyle name="Título 4" xfId="488"/>
    <cellStyle name="Título 4 2" xfId="18443"/>
    <cellStyle name="Título 5" xfId="489"/>
    <cellStyle name="Título 6" xfId="490"/>
    <cellStyle name="Título 7" xfId="491"/>
    <cellStyle name="Título 8" xfId="492"/>
    <cellStyle name="Título 9" xfId="493"/>
    <cellStyle name="Título_IDCC EGM 2809_2009" xfId="502"/>
    <cellStyle name="Tocopilla" xfId="18444"/>
    <cellStyle name="Total 10" xfId="1464"/>
    <cellStyle name="Total 11" xfId="1980"/>
    <cellStyle name="Total 12" xfId="2073"/>
    <cellStyle name="Total 13" xfId="3032"/>
    <cellStyle name="Total 13 2" xfId="33910"/>
    <cellStyle name="Total 14" xfId="18514"/>
    <cellStyle name="Total 15" xfId="33892"/>
    <cellStyle name="Total 16" xfId="494"/>
    <cellStyle name="Total 2" xfId="495"/>
    <cellStyle name="Total 2 2" xfId="496"/>
    <cellStyle name="Total 2 3" xfId="861"/>
    <cellStyle name="Total 2 4" xfId="18445"/>
    <cellStyle name="Total 2 5" xfId="33911"/>
    <cellStyle name="Total 2_Energía" xfId="18446"/>
    <cellStyle name="Total 3" xfId="497"/>
    <cellStyle name="Total 3 2" xfId="926"/>
    <cellStyle name="Total 4" xfId="559"/>
    <cellStyle name="Total 5" xfId="614"/>
    <cellStyle name="Total 6" xfId="701"/>
    <cellStyle name="Total 7" xfId="714"/>
    <cellStyle name="Total 8" xfId="1017"/>
    <cellStyle name="Total 8 2" xfId="34145"/>
    <cellStyle name="Total 9" xfId="1186"/>
    <cellStyle name="Totale" xfId="227"/>
    <cellStyle name="Überschrift" xfId="228"/>
    <cellStyle name="Überschrift 1" xfId="229"/>
    <cellStyle name="Überschrift 2" xfId="230"/>
    <cellStyle name="Überschrift 3" xfId="231"/>
    <cellStyle name="Überschrift 4" xfId="232"/>
    <cellStyle name="Ugyldig" xfId="233"/>
    <cellStyle name="Undefined" xfId="18447"/>
    <cellStyle name="UNITS" xfId="18448"/>
    <cellStyle name="Valore non valido" xfId="234"/>
    <cellStyle name="Valore valido" xfId="235"/>
    <cellStyle name="Verificación" xfId="498"/>
    <cellStyle name="Verknüpfte Zelle" xfId="236"/>
    <cellStyle name="Warnender Text" xfId="237"/>
    <cellStyle name="Warning Text 10" xfId="1983"/>
    <cellStyle name="Warning Text 11" xfId="1958"/>
    <cellStyle name="Warning Text 12" xfId="3033"/>
    <cellStyle name="Warning Text 13" xfId="18516"/>
    <cellStyle name="Warning Text 14" xfId="33895"/>
    <cellStyle name="Warning Text 15" xfId="499"/>
    <cellStyle name="Warning Text 2" xfId="500"/>
    <cellStyle name="Warning Text 2 2" xfId="863"/>
    <cellStyle name="Warning Text 2 3" xfId="18449"/>
    <cellStyle name="Warning Text 2_Energía" xfId="18450"/>
    <cellStyle name="Warning Text 3" xfId="615"/>
    <cellStyle name="Warning Text 3 2" xfId="927"/>
    <cellStyle name="Warning Text 4" xfId="702"/>
    <cellStyle name="Warning Text 5" xfId="753"/>
    <cellStyle name="Warning Text 6" xfId="862"/>
    <cellStyle name="Warning Text 7" xfId="1018"/>
    <cellStyle name="Warning Text 7 2" xfId="34146"/>
    <cellStyle name="Warning Text 8" xfId="1187"/>
    <cellStyle name="Warning Text 9" xfId="1465"/>
    <cellStyle name="White" xfId="18452"/>
    <cellStyle name="Zelle überprüfen" xfId="238"/>
    <cellStyle name="Εισαγωγή" xfId="239"/>
    <cellStyle name="Έλεγχος κελιού" xfId="240"/>
    <cellStyle name="Έμφαση1" xfId="241"/>
    <cellStyle name="Έμφαση2" xfId="242"/>
    <cellStyle name="Έμφαση3" xfId="243"/>
    <cellStyle name="Έμφαση4" xfId="244"/>
    <cellStyle name="Έμφαση5" xfId="245"/>
    <cellStyle name="Έμφαση6" xfId="246"/>
    <cellStyle name="Έξοδος" xfId="247"/>
    <cellStyle name="Επεξηγηματικό κείμενο" xfId="248"/>
    <cellStyle name="Επικεφαλίδα 1" xfId="249"/>
    <cellStyle name="Επικεφαλίδα 2" xfId="250"/>
    <cellStyle name="Επικεφαλίδα 3" xfId="251"/>
    <cellStyle name="Επικεφαλίδα 4" xfId="252"/>
    <cellStyle name="Κακό" xfId="253"/>
    <cellStyle name="Καλό" xfId="254"/>
    <cellStyle name="Ουδέτερο" xfId="255"/>
    <cellStyle name="Προειδοποιητικό κείμενο" xfId="256"/>
    <cellStyle name="Σημείωση" xfId="257"/>
    <cellStyle name="Συνδεδεμένο κελί" xfId="258"/>
    <cellStyle name="Σύνολο" xfId="259"/>
    <cellStyle name="Τίτλος" xfId="260"/>
    <cellStyle name="Υπολογισμός" xfId="261"/>
  </cellStyles>
  <dxfs count="10">
    <dxf>
      <font>
        <color theme="0" tint="-0.34998626667073579"/>
      </font>
    </dxf>
    <dxf>
      <border>
        <left/>
      </border>
    </dxf>
    <dxf>
      <font>
        <color theme="0" tint="-0.34998626667073579"/>
      </font>
    </dxf>
    <dxf>
      <numFmt numFmtId="4" formatCode="#,##0.00"/>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EBF6F9"/>
      <color rgb="FF35A135"/>
      <color rgb="FFCCECFF"/>
      <color rgb="FF66FFFF"/>
      <color rgb="FF0000FF"/>
      <color rgb="FFE2E2E2"/>
      <color rgb="FFDAA600"/>
      <color rgb="FF236B23"/>
      <color rgb="FF75D175"/>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7475273176158618"/>
          <c:y val="0.2298499031418286"/>
          <c:w val="0.62902910570428272"/>
          <c:h val="0.60985183303699941"/>
        </c:manualLayout>
      </c:layout>
      <c:doughnutChart>
        <c:varyColors val="1"/>
        <c:ser>
          <c:idx val="0"/>
          <c:order val="0"/>
          <c:dPt>
            <c:idx val="0"/>
            <c:bubble3D val="0"/>
            <c:spPr>
              <a:solidFill>
                <a:schemeClr val="accent1"/>
              </a:solidFill>
            </c:spPr>
            <c:extLst xmlns:c16r2="http://schemas.microsoft.com/office/drawing/2015/06/chart">
              <c:ext xmlns:c16="http://schemas.microsoft.com/office/drawing/2014/chart" uri="{C3380CC4-5D6E-409C-BE32-E72D297353CC}">
                <c16:uniqueId val="{00000001-C822-4667-B866-5E5C31F6AB13}"/>
              </c:ext>
            </c:extLst>
          </c:dPt>
          <c:dPt>
            <c:idx val="1"/>
            <c:bubble3D val="0"/>
            <c:spPr>
              <a:solidFill>
                <a:srgbClr val="C00000"/>
              </a:solidFill>
            </c:spPr>
            <c:extLst xmlns:c16r2="http://schemas.microsoft.com/office/drawing/2015/06/chart">
              <c:ext xmlns:c16="http://schemas.microsoft.com/office/drawing/2014/chart" uri="{C3380CC4-5D6E-409C-BE32-E72D297353CC}">
                <c16:uniqueId val="{00000003-C822-4667-B866-5E5C31F6AB13}"/>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C822-4667-B866-5E5C31F6AB13}"/>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7-C822-4667-B866-5E5C31F6AB13}"/>
              </c:ext>
            </c:extLst>
          </c:dPt>
          <c:dPt>
            <c:idx val="4"/>
            <c:bubble3D val="0"/>
            <c:spPr>
              <a:solidFill>
                <a:srgbClr val="00B050"/>
              </a:solidFill>
            </c:spPr>
            <c:extLst xmlns:c16r2="http://schemas.microsoft.com/office/drawing/2015/06/chart">
              <c:ext xmlns:c16="http://schemas.microsoft.com/office/drawing/2014/chart" uri="{C3380CC4-5D6E-409C-BE32-E72D297353CC}">
                <c16:uniqueId val="{00000009-C822-4667-B866-5E5C31F6AB13}"/>
              </c:ext>
            </c:extLst>
          </c:dPt>
          <c:dPt>
            <c:idx val="5"/>
            <c:bubble3D val="0"/>
            <c:spPr>
              <a:solidFill>
                <a:srgbClr val="FFFF00"/>
              </a:solidFill>
            </c:spPr>
            <c:extLst xmlns:c16r2="http://schemas.microsoft.com/office/drawing/2015/06/chart">
              <c:ext xmlns:c16="http://schemas.microsoft.com/office/drawing/2014/chart" uri="{C3380CC4-5D6E-409C-BE32-E72D297353CC}">
                <c16:uniqueId val="{0000000B-C822-4667-B866-5E5C31F6AB13}"/>
              </c:ext>
            </c:extLst>
          </c:dPt>
          <c:dPt>
            <c:idx val="6"/>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D-C822-4667-B866-5E5C31F6AB13}"/>
              </c:ext>
            </c:extLst>
          </c:dPt>
          <c:dPt>
            <c:idx val="7"/>
            <c:bubble3D val="0"/>
            <c:spPr>
              <a:solidFill>
                <a:srgbClr val="66FFFF"/>
              </a:solidFill>
            </c:spPr>
            <c:extLst xmlns:c16r2="http://schemas.microsoft.com/office/drawing/2015/06/chart">
              <c:ext xmlns:c16="http://schemas.microsoft.com/office/drawing/2014/chart" uri="{C3380CC4-5D6E-409C-BE32-E72D297353CC}">
                <c16:uniqueId val="{0000000F-C822-4667-B866-5E5C31F6AB13}"/>
              </c:ext>
            </c:extLst>
          </c:dPt>
          <c:dLbls>
            <c:dLbl>
              <c:idx val="0"/>
              <c:layout>
                <c:manualLayout>
                  <c:x val="0.20983579796427884"/>
                  <c:y val="-7.7706184695117966E-3"/>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822-4667-B866-5E5C31F6AB13}"/>
                </c:ext>
              </c:extLst>
            </c:dLbl>
            <c:dLbl>
              <c:idx val="1"/>
              <c:layout>
                <c:manualLayout>
                  <c:x val="-0.21837157008955824"/>
                  <c:y val="1.6920820840455441E-2"/>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822-4667-B866-5E5C31F6AB13}"/>
                </c:ext>
              </c:extLst>
            </c:dLbl>
            <c:dLbl>
              <c:idx val="2"/>
              <c:layout>
                <c:manualLayout>
                  <c:x val="-0.34004708506480474"/>
                  <c:y val="-7.04678641148504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822-4667-B866-5E5C31F6AB13}"/>
                </c:ext>
              </c:extLst>
            </c:dLbl>
            <c:dLbl>
              <c:idx val="3"/>
              <c:layout>
                <c:manualLayout>
                  <c:x val="-0.24556238397029639"/>
                  <c:y val="-0.1543260690285618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822-4667-B866-5E5C31F6AB13}"/>
                </c:ext>
              </c:extLst>
            </c:dLbl>
            <c:dLbl>
              <c:idx val="4"/>
              <c:layout>
                <c:manualLayout>
                  <c:x val="-0.12601626016260162"/>
                  <c:y val="-0.20049571381210235"/>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822-4667-B866-5E5C31F6AB13}"/>
                </c:ext>
              </c:extLst>
            </c:dLbl>
            <c:dLbl>
              <c:idx val="5"/>
              <c:layout>
                <c:manualLayout>
                  <c:x val="0.27748026983197066"/>
                  <c:y val="-0.20052456076442401"/>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C822-4667-B866-5E5C31F6AB13}"/>
                </c:ext>
              </c:extLst>
            </c:dLbl>
            <c:dLbl>
              <c:idx val="6"/>
              <c:layout>
                <c:manualLayout>
                  <c:x val="7.7520091478136641E-2"/>
                  <c:y val="-0.21033803158946768"/>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822-4667-B866-5E5C31F6AB13}"/>
                </c:ext>
              </c:extLst>
            </c:dLbl>
            <c:dLbl>
              <c:idx val="7"/>
              <c:layout>
                <c:manualLayout>
                  <c:x val="0.30973177133346119"/>
                  <c:y val="-6.85109716336529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822-4667-B866-5E5C31F6AB13}"/>
                </c:ext>
              </c:extLst>
            </c:dLbl>
            <c:numFmt formatCode="0.0%" sourceLinked="0"/>
            <c:spPr>
              <a:noFill/>
              <a:ln>
                <a:noFill/>
              </a:ln>
              <a:effectLst/>
            </c:spPr>
            <c:txPr>
              <a:bodyPr/>
              <a:lstStyle/>
              <a:p>
                <a:pPr>
                  <a:defRPr b="1">
                    <a:solidFill>
                      <a:sysClr val="windowText" lastClr="000000"/>
                    </a:solidFill>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'3. Resumen_Relevante'!$S$32:$S$39</c:f>
              <c:strCache>
                <c:ptCount val="8"/>
                <c:pt idx="0">
                  <c:v>Hidro</c:v>
                </c:pt>
                <c:pt idx="1">
                  <c:v>Gas Natural</c:v>
                </c:pt>
                <c:pt idx="2">
                  <c:v>Eólico</c:v>
                </c:pt>
                <c:pt idx="3">
                  <c:v>Carbón</c:v>
                </c:pt>
                <c:pt idx="4">
                  <c:v>Diesel2/Residual500/Residual 6</c:v>
                </c:pt>
                <c:pt idx="5">
                  <c:v>Solar</c:v>
                </c:pt>
                <c:pt idx="6">
                  <c:v>Bagazo</c:v>
                </c:pt>
                <c:pt idx="7">
                  <c:v>Biogás</c:v>
                </c:pt>
              </c:strCache>
            </c:strRef>
          </c:cat>
          <c:val>
            <c:numRef>
              <c:f>'3. Resumen_Relevante'!$T$32:$T$39</c:f>
              <c:numCache>
                <c:formatCode>#,##0.00</c:formatCode>
                <c:ptCount val="8"/>
                <c:pt idx="0">
                  <c:v>2575.6931020716488</c:v>
                </c:pt>
                <c:pt idx="1">
                  <c:v>1198.4361964102263</c:v>
                </c:pt>
                <c:pt idx="2">
                  <c:v>92.967202730385409</c:v>
                </c:pt>
                <c:pt idx="3">
                  <c:v>61.619238063476601</c:v>
                </c:pt>
                <c:pt idx="4">
                  <c:v>8.7580086982774255</c:v>
                </c:pt>
                <c:pt idx="5">
                  <c:v>19.088536792355001</c:v>
                </c:pt>
                <c:pt idx="6">
                  <c:v>4.3071128636017502</c:v>
                </c:pt>
                <c:pt idx="7">
                  <c:v>2.8657664250000003</c:v>
                </c:pt>
              </c:numCache>
            </c:numRef>
          </c:val>
          <c:extLst xmlns:c16r2="http://schemas.microsoft.com/office/drawing/2015/06/chart">
            <c:ext xmlns:c16="http://schemas.microsoft.com/office/drawing/2014/chart" uri="{C3380CC4-5D6E-409C-BE32-E72D297353CC}">
              <c16:uniqueId val="{00000010-C822-4667-B866-5E5C31F6AB13}"/>
            </c:ext>
          </c:extLst>
        </c:ser>
        <c:dLbls>
          <c:showLegendKey val="0"/>
          <c:showVal val="1"/>
          <c:showCatName val="0"/>
          <c:showSerName val="0"/>
          <c:showPercent val="0"/>
          <c:showBubbleSize val="0"/>
          <c:showLeaderLines val="1"/>
        </c:dLbls>
        <c:firstSliceAng val="0"/>
        <c:holeSize val="50"/>
      </c:doughnutChart>
    </c:plotArea>
    <c:plotVisOnly val="1"/>
    <c:dispBlanksAs val="zero"/>
    <c:showDLblsOverMax val="0"/>
  </c:chart>
  <c:spPr>
    <a:noFill/>
    <a:ln>
      <a:noFill/>
    </a:ln>
  </c:spPr>
  <c:printSettings>
    <c:headerFooter alignWithMargins="0"/>
    <c:pageMargins b="1" l="0.75" r="0.75" t="1" header="0.5" footer="0.5"/>
    <c:pageSetup paperSize="9"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607062320854747"/>
          <c:y val="0.15524317175516725"/>
          <c:w val="0.77283100559072615"/>
          <c:h val="0.45139753487582646"/>
        </c:manualLayout>
      </c:layout>
      <c:barChart>
        <c:barDir val="col"/>
        <c:grouping val="clustered"/>
        <c:varyColors val="0"/>
        <c:ser>
          <c:idx val="0"/>
          <c:order val="0"/>
          <c:tx>
            <c:strRef>
              <c:f>'8. FP RER'!$D$3</c:f>
              <c:strCache>
                <c:ptCount val="1"/>
                <c:pt idx="0">
                  <c:v>Producción (GWh)</c:v>
                </c:pt>
              </c:strCache>
            </c:strRef>
          </c:tx>
          <c:spPr>
            <a:gradFill>
              <a:gsLst>
                <a:gs pos="0">
                  <a:srgbClr val="3399FF"/>
                </a:gs>
                <a:gs pos="50000">
                  <a:srgbClr val="3399FF"/>
                </a:gs>
                <a:gs pos="100000">
                  <a:srgbClr val="00B0F0"/>
                </a:gs>
              </a:gsLst>
              <a:lin ang="18600000" scaled="0"/>
            </a:gradFill>
          </c:spPr>
          <c:invertIfNegative val="0"/>
          <c:cat>
            <c:strRef>
              <c:f>'8. FP RER'!$U$24:$U$27</c:f>
              <c:strCache>
                <c:ptCount val="4"/>
                <c:pt idx="0">
                  <c:v>TRES HERMANAS</c:v>
                </c:pt>
                <c:pt idx="1">
                  <c:v>MARCONA</c:v>
                </c:pt>
                <c:pt idx="2">
                  <c:v>CUPISNIQUE</c:v>
                </c:pt>
                <c:pt idx="3">
                  <c:v>TALARA</c:v>
                </c:pt>
              </c:strCache>
            </c:strRef>
          </c:cat>
          <c:val>
            <c:numRef>
              <c:f>'8. FP RER'!$D$24:$D$27</c:f>
              <c:numCache>
                <c:formatCode>0.0</c:formatCode>
                <c:ptCount val="4"/>
                <c:pt idx="0">
                  <c:v>45.85880553123625</c:v>
                </c:pt>
                <c:pt idx="1">
                  <c:v>23.988363798983702</c:v>
                </c:pt>
                <c:pt idx="2">
                  <c:v>16.0735836877925</c:v>
                </c:pt>
                <c:pt idx="3">
                  <c:v>7.0464497123729748</c:v>
                </c:pt>
              </c:numCache>
            </c:numRef>
          </c:val>
        </c:ser>
        <c:dLbls>
          <c:showLegendKey val="0"/>
          <c:showVal val="0"/>
          <c:showCatName val="0"/>
          <c:showSerName val="0"/>
          <c:showPercent val="0"/>
          <c:showBubbleSize val="0"/>
        </c:dLbls>
        <c:gapWidth val="150"/>
        <c:axId val="255534208"/>
        <c:axId val="255536128"/>
      </c:barChart>
      <c:lineChart>
        <c:grouping val="standard"/>
        <c:varyColors val="0"/>
        <c:ser>
          <c:idx val="1"/>
          <c:order val="1"/>
          <c:tx>
            <c:strRef>
              <c:f>'8. FP RER'!$E$3</c:f>
              <c:strCache>
                <c:ptCount val="1"/>
                <c:pt idx="0">
                  <c:v>Factor de planta</c:v>
                </c:pt>
              </c:strCache>
            </c:strRef>
          </c:tx>
          <c:spPr>
            <a:ln w="25400">
              <a:solidFill>
                <a:schemeClr val="accent1">
                  <a:lumMod val="75000"/>
                </a:schemeClr>
              </a:solidFill>
            </a:ln>
          </c:spPr>
          <c:marker>
            <c:symbol val="diamond"/>
            <c:size val="8"/>
            <c:spPr>
              <a:solidFill>
                <a:srgbClr val="0070C0"/>
              </a:solidFill>
              <a:ln>
                <a:solidFill>
                  <a:schemeClr val="bg1"/>
                </a:solidFill>
              </a:ln>
            </c:spPr>
          </c:marker>
          <c:cat>
            <c:numLit>
              <c:formatCode>General</c:formatCode>
              <c:ptCount val="4"/>
              <c:pt idx="0">
                <c:v>0</c:v>
              </c:pt>
              <c:pt idx="1">
                <c:v>0</c:v>
              </c:pt>
              <c:pt idx="2">
                <c:v>0</c:v>
              </c:pt>
              <c:pt idx="3">
                <c:v>0</c:v>
              </c:pt>
            </c:numLit>
          </c:cat>
          <c:val>
            <c:numRef>
              <c:f>'8. FP RER'!$E$24:$E$27</c:f>
              <c:numCache>
                <c:formatCode>0.0</c:formatCode>
                <c:ptCount val="4"/>
                <c:pt idx="0">
                  <c:v>0.65561281996963805</c:v>
                </c:pt>
                <c:pt idx="1">
                  <c:v>0.40068757598355881</c:v>
                </c:pt>
                <c:pt idx="2">
                  <c:v>0.69763818089377172</c:v>
                </c:pt>
                <c:pt idx="3">
                  <c:v>0.31713336719472235</c:v>
                </c:pt>
              </c:numCache>
            </c:numRef>
          </c:val>
          <c:smooth val="0"/>
        </c:ser>
        <c:dLbls>
          <c:showLegendKey val="0"/>
          <c:showVal val="0"/>
          <c:showCatName val="0"/>
          <c:showSerName val="0"/>
          <c:showPercent val="0"/>
          <c:showBubbleSize val="0"/>
        </c:dLbls>
        <c:marker val="1"/>
        <c:smooth val="0"/>
        <c:axId val="255556608"/>
        <c:axId val="255554688"/>
      </c:lineChart>
      <c:catAx>
        <c:axId val="255534208"/>
        <c:scaling>
          <c:orientation val="minMax"/>
        </c:scaling>
        <c:delete val="0"/>
        <c:axPos val="b"/>
        <c:numFmt formatCode="General" sourceLinked="1"/>
        <c:majorTickMark val="out"/>
        <c:minorTickMark val="none"/>
        <c:tickLblPos val="nextTo"/>
        <c:txPr>
          <a:bodyPr/>
          <a:lstStyle/>
          <a:p>
            <a:pPr>
              <a:defRPr sz="800">
                <a:latin typeface="+mn-lt"/>
              </a:defRPr>
            </a:pPr>
            <a:endParaRPr lang="en-US"/>
          </a:p>
        </c:txPr>
        <c:crossAx val="255536128"/>
        <c:crosses val="autoZero"/>
        <c:auto val="1"/>
        <c:lblAlgn val="ctr"/>
        <c:lblOffset val="100"/>
        <c:noMultiLvlLbl val="0"/>
      </c:catAx>
      <c:valAx>
        <c:axId val="2555361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3.8068284221366114E-2"/>
              <c:y val="2.0912286699398812E-2"/>
            </c:manualLayout>
          </c:layout>
          <c:overlay val="0"/>
        </c:title>
        <c:numFmt formatCode="0.0" sourceLinked="0"/>
        <c:majorTickMark val="out"/>
        <c:minorTickMark val="none"/>
        <c:tickLblPos val="nextTo"/>
        <c:crossAx val="255534208"/>
        <c:crosses val="autoZero"/>
        <c:crossBetween val="between"/>
      </c:valAx>
      <c:valAx>
        <c:axId val="25555468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2797603681311627"/>
              <c:y val="4.2134726245115869E-2"/>
            </c:manualLayout>
          </c:layout>
          <c:overlay val="0"/>
        </c:title>
        <c:numFmt formatCode="0.0" sourceLinked="1"/>
        <c:majorTickMark val="out"/>
        <c:minorTickMark val="none"/>
        <c:tickLblPos val="nextTo"/>
        <c:crossAx val="255556608"/>
        <c:crosses val="max"/>
        <c:crossBetween val="between"/>
      </c:valAx>
      <c:catAx>
        <c:axId val="255556608"/>
        <c:scaling>
          <c:orientation val="minMax"/>
        </c:scaling>
        <c:delete val="1"/>
        <c:axPos val="b"/>
        <c:title>
          <c:tx>
            <c:rich>
              <a:bodyPr/>
              <a:lstStyle/>
              <a:p>
                <a:pPr>
                  <a:defRPr sz="1100"/>
                </a:pPr>
                <a:r>
                  <a:rPr lang="es-PA" sz="1100"/>
                  <a:t>Centrales eólicas</a:t>
                </a:r>
              </a:p>
            </c:rich>
          </c:tx>
          <c:layout>
            <c:manualLayout>
              <c:xMode val="edge"/>
              <c:yMode val="edge"/>
              <c:x val="0.39781556071491608"/>
              <c:y val="1.6763154455345153E-2"/>
            </c:manualLayout>
          </c:layout>
          <c:overlay val="0"/>
        </c:title>
        <c:numFmt formatCode="General" sourceLinked="1"/>
        <c:majorTickMark val="out"/>
        <c:minorTickMark val="none"/>
        <c:tickLblPos val="nextTo"/>
        <c:crossAx val="255554688"/>
        <c:crosses val="autoZero"/>
        <c:auto val="1"/>
        <c:lblAlgn val="ctr"/>
        <c:lblOffset val="100"/>
        <c:noMultiLvlLbl val="0"/>
      </c:catAx>
    </c:plotArea>
    <c:legend>
      <c:legendPos val="r"/>
      <c:layout>
        <c:manualLayout>
          <c:xMode val="edge"/>
          <c:yMode val="edge"/>
          <c:x val="0.24439124406742332"/>
          <c:y val="0.82349730087546735"/>
          <c:w val="0.62745901590774145"/>
          <c:h val="8.1723030889469792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7399550295981718E-2"/>
          <c:y val="0.14375424768335157"/>
          <c:w val="0.81076685910892099"/>
          <c:h val="0.46288640694883582"/>
        </c:manualLayout>
      </c:layout>
      <c:barChart>
        <c:barDir val="col"/>
        <c:grouping val="clustered"/>
        <c:varyColors val="0"/>
        <c:ser>
          <c:idx val="0"/>
          <c:order val="0"/>
          <c:tx>
            <c:strRef>
              <c:f>'8. FP RER'!$D$3</c:f>
              <c:strCache>
                <c:ptCount val="1"/>
                <c:pt idx="0">
                  <c:v>Producción (GWh)</c:v>
                </c:pt>
              </c:strCache>
            </c:strRef>
          </c:tx>
          <c:spPr>
            <a:gradFill>
              <a:gsLst>
                <a:gs pos="0">
                  <a:srgbClr val="996633"/>
                </a:gs>
                <a:gs pos="51000">
                  <a:srgbClr val="CC9900"/>
                </a:gs>
                <a:gs pos="100000">
                  <a:srgbClr val="FFCC00"/>
                </a:gs>
              </a:gsLst>
              <a:lin ang="18600000" scaled="0"/>
            </a:gradFill>
          </c:spPr>
          <c:invertIfNegative val="0"/>
          <c:cat>
            <c:strRef>
              <c:f>'8. FP RER'!$U$28:$U$32</c:f>
              <c:strCache>
                <c:ptCount val="5"/>
                <c:pt idx="0">
                  <c:v>TACNA SOLAR</c:v>
                </c:pt>
                <c:pt idx="1">
                  <c:v>PANAMERICANA</c:v>
                </c:pt>
                <c:pt idx="2">
                  <c:v>MOQUEGUA FV</c:v>
                </c:pt>
                <c:pt idx="3">
                  <c:v>MAJES</c:v>
                </c:pt>
                <c:pt idx="4">
                  <c:v>REPARTICIÓN</c:v>
                </c:pt>
              </c:strCache>
            </c:strRef>
          </c:cat>
          <c:val>
            <c:numRef>
              <c:f>'8. FP RER'!$D$28:$D$32</c:f>
              <c:numCache>
                <c:formatCode>0.0</c:formatCode>
                <c:ptCount val="5"/>
                <c:pt idx="0">
                  <c:v>4.0855275000000004</c:v>
                </c:pt>
                <c:pt idx="1">
                  <c:v>4.0577368216050003</c:v>
                </c:pt>
                <c:pt idx="2">
                  <c:v>3.8285052097500003</c:v>
                </c:pt>
                <c:pt idx="3">
                  <c:v>3.6393710689999996</c:v>
                </c:pt>
                <c:pt idx="4">
                  <c:v>3.4773961920000001</c:v>
                </c:pt>
              </c:numCache>
            </c:numRef>
          </c:val>
        </c:ser>
        <c:dLbls>
          <c:showLegendKey val="0"/>
          <c:showVal val="0"/>
          <c:showCatName val="0"/>
          <c:showSerName val="0"/>
          <c:showPercent val="0"/>
          <c:showBubbleSize val="0"/>
        </c:dLbls>
        <c:gapWidth val="150"/>
        <c:axId val="255918848"/>
        <c:axId val="255920768"/>
      </c:barChart>
      <c:lineChart>
        <c:grouping val="standard"/>
        <c:varyColors val="0"/>
        <c:ser>
          <c:idx val="1"/>
          <c:order val="1"/>
          <c:tx>
            <c:strRef>
              <c:f>'8. FP RER'!$E$3</c:f>
              <c:strCache>
                <c:ptCount val="1"/>
                <c:pt idx="0">
                  <c:v>Factor de planta</c:v>
                </c:pt>
              </c:strCache>
            </c:strRef>
          </c:tx>
          <c:spPr>
            <a:ln w="25400">
              <a:solidFill>
                <a:schemeClr val="bg2">
                  <a:lumMod val="25000"/>
                </a:schemeClr>
              </a:solidFill>
            </a:ln>
          </c:spPr>
          <c:marker>
            <c:symbol val="diamond"/>
            <c:size val="6"/>
            <c:spPr>
              <a:solidFill>
                <a:srgbClr val="996633"/>
              </a:solidFill>
              <a:ln w="9525">
                <a:solidFill>
                  <a:schemeClr val="bg1"/>
                </a:solidFill>
              </a:ln>
            </c:spPr>
          </c:marker>
          <c:cat>
            <c:strRef>
              <c:f>'8. FP RER'!$A$28:$A$32</c:f>
              <c:strCache>
                <c:ptCount val="5"/>
                <c:pt idx="0">
                  <c:v>PANAMERICANA</c:v>
                </c:pt>
                <c:pt idx="1">
                  <c:v>TACNA SOLAR</c:v>
                </c:pt>
                <c:pt idx="2">
                  <c:v>MOQUEGUA FV</c:v>
                </c:pt>
                <c:pt idx="3">
                  <c:v>MAJES</c:v>
                </c:pt>
                <c:pt idx="4">
                  <c:v>REPARTICIÓN</c:v>
                </c:pt>
              </c:strCache>
            </c:strRef>
          </c:cat>
          <c:val>
            <c:numRef>
              <c:f>'8. FP RER'!$E$28:$E$32</c:f>
              <c:numCache>
                <c:formatCode>0.0</c:formatCode>
                <c:ptCount val="5"/>
                <c:pt idx="0">
                  <c:v>0.28371718750000002</c:v>
                </c:pt>
                <c:pt idx="1">
                  <c:v>0.28178727927812502</c:v>
                </c:pt>
                <c:pt idx="2">
                  <c:v>0.3323355216796875</c:v>
                </c:pt>
                <c:pt idx="3">
                  <c:v>0.25273410201388885</c:v>
                </c:pt>
                <c:pt idx="4">
                  <c:v>0.24148584666666667</c:v>
                </c:pt>
              </c:numCache>
            </c:numRef>
          </c:val>
          <c:smooth val="0"/>
        </c:ser>
        <c:dLbls>
          <c:showLegendKey val="0"/>
          <c:showVal val="0"/>
          <c:showCatName val="0"/>
          <c:showSerName val="0"/>
          <c:showPercent val="0"/>
          <c:showBubbleSize val="0"/>
        </c:dLbls>
        <c:marker val="1"/>
        <c:smooth val="0"/>
        <c:axId val="255933056"/>
        <c:axId val="255931136"/>
      </c:lineChart>
      <c:catAx>
        <c:axId val="255918848"/>
        <c:scaling>
          <c:orientation val="minMax"/>
        </c:scaling>
        <c:delete val="0"/>
        <c:axPos val="b"/>
        <c:numFmt formatCode="General" sourceLinked="1"/>
        <c:majorTickMark val="out"/>
        <c:minorTickMark val="none"/>
        <c:tickLblPos val="nextTo"/>
        <c:txPr>
          <a:bodyPr/>
          <a:lstStyle/>
          <a:p>
            <a:pPr>
              <a:defRPr sz="700">
                <a:latin typeface="+mn-lt"/>
              </a:defRPr>
            </a:pPr>
            <a:endParaRPr lang="en-US"/>
          </a:p>
        </c:txPr>
        <c:crossAx val="255920768"/>
        <c:crosses val="autoZero"/>
        <c:auto val="1"/>
        <c:lblAlgn val="ctr"/>
        <c:lblOffset val="100"/>
        <c:noMultiLvlLbl val="0"/>
      </c:catAx>
      <c:valAx>
        <c:axId val="25592076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1.7912575742846954E-2"/>
              <c:y val="1.5509809628846696E-2"/>
            </c:manualLayout>
          </c:layout>
          <c:overlay val="0"/>
        </c:title>
        <c:numFmt formatCode="0.0" sourceLinked="0"/>
        <c:majorTickMark val="out"/>
        <c:minorTickMark val="none"/>
        <c:tickLblPos val="nextTo"/>
        <c:crossAx val="255918848"/>
        <c:crosses val="autoZero"/>
        <c:crossBetween val="between"/>
      </c:valAx>
      <c:valAx>
        <c:axId val="255931136"/>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 sourceLinked="1"/>
        <c:majorTickMark val="out"/>
        <c:minorTickMark val="none"/>
        <c:tickLblPos val="nextTo"/>
        <c:crossAx val="255933056"/>
        <c:crosses val="max"/>
        <c:crossBetween val="between"/>
      </c:valAx>
      <c:catAx>
        <c:axId val="255933056"/>
        <c:scaling>
          <c:orientation val="minMax"/>
        </c:scaling>
        <c:delete val="1"/>
        <c:axPos val="b"/>
        <c:title>
          <c:tx>
            <c:rich>
              <a:bodyPr/>
              <a:lstStyle/>
              <a:p>
                <a:pPr>
                  <a:defRPr sz="1100"/>
                </a:pPr>
                <a:r>
                  <a:rPr lang="es-PA" sz="1100"/>
                  <a:t>Centrales solares</a:t>
                </a:r>
              </a:p>
            </c:rich>
          </c:tx>
          <c:layout>
            <c:manualLayout>
              <c:xMode val="edge"/>
              <c:yMode val="edge"/>
              <c:x val="0.341415356581313"/>
              <c:y val="2.2285856123966042E-2"/>
            </c:manualLayout>
          </c:layout>
          <c:overlay val="0"/>
        </c:title>
        <c:numFmt formatCode="General" sourceLinked="1"/>
        <c:majorTickMark val="out"/>
        <c:minorTickMark val="none"/>
        <c:tickLblPos val="nextTo"/>
        <c:crossAx val="255931136"/>
        <c:crosses val="autoZero"/>
        <c:auto val="1"/>
        <c:lblAlgn val="ctr"/>
        <c:lblOffset val="100"/>
        <c:noMultiLvlLbl val="0"/>
      </c:catAx>
    </c:plotArea>
    <c:legend>
      <c:legendPos val="r"/>
      <c:layout>
        <c:manualLayout>
          <c:xMode val="edge"/>
          <c:yMode val="edge"/>
          <c:x val="0.12886569253417043"/>
          <c:y val="0.80343580226991551"/>
          <c:w val="0.68604916188755094"/>
          <c:h val="8.1723030889469792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4032881529420238"/>
          <c:w val="0.81927235019550793"/>
          <c:h val="0.51340006911930836"/>
        </c:manualLayout>
      </c:layout>
      <c:barChart>
        <c:barDir val="col"/>
        <c:grouping val="clustered"/>
        <c:varyColors val="0"/>
        <c:ser>
          <c:idx val="0"/>
          <c:order val="0"/>
          <c:tx>
            <c:strRef>
              <c:f>'8. FP RER'!$D$3</c:f>
              <c:strCache>
                <c:ptCount val="1"/>
                <c:pt idx="0">
                  <c:v>Producción (GWh)</c:v>
                </c:pt>
              </c:strCache>
            </c:strRef>
          </c:tx>
          <c:spPr>
            <a:gradFill>
              <a:gsLst>
                <a:gs pos="0">
                  <a:srgbClr val="760000"/>
                </a:gs>
                <a:gs pos="50000">
                  <a:srgbClr val="9E0000"/>
                </a:gs>
                <a:gs pos="100000">
                  <a:srgbClr val="C40000"/>
                </a:gs>
              </a:gsLst>
              <a:lin ang="18900000" scaled="1"/>
            </a:gradFill>
            <a:ln>
              <a:gradFill flip="none" rotWithShape="1">
                <a:gsLst>
                  <a:gs pos="0">
                    <a:srgbClr val="9A0000"/>
                  </a:gs>
                  <a:gs pos="76000">
                    <a:schemeClr val="accent1">
                      <a:tint val="44500"/>
                      <a:satMod val="160000"/>
                    </a:schemeClr>
                  </a:gs>
                  <a:gs pos="100000">
                    <a:schemeClr val="accent1">
                      <a:tint val="23500"/>
                      <a:satMod val="160000"/>
                    </a:schemeClr>
                  </a:gs>
                </a:gsLst>
                <a:lin ang="18900000" scaled="1"/>
                <a:tileRect/>
              </a:gradFill>
            </a:ln>
          </c:spPr>
          <c:invertIfNegative val="0"/>
          <c:cat>
            <c:strRef>
              <c:f>'8. FP RER'!$U$33:$U$36</c:f>
              <c:strCache>
                <c:ptCount val="4"/>
                <c:pt idx="0">
                  <c:v>PARAMONGA</c:v>
                </c:pt>
                <c:pt idx="1">
                  <c:v>HUAYCOLORO</c:v>
                </c:pt>
                <c:pt idx="2">
                  <c:v>LA GRINGA V</c:v>
                </c:pt>
                <c:pt idx="3">
                  <c:v>MAPLE ETANOL</c:v>
                </c:pt>
              </c:strCache>
            </c:strRef>
          </c:cat>
          <c:val>
            <c:numRef>
              <c:f>'8. FP RER'!$D$33:$D$36</c:f>
              <c:numCache>
                <c:formatCode>0.0</c:formatCode>
                <c:ptCount val="4"/>
                <c:pt idx="0">
                  <c:v>4.3071128636017502</c:v>
                </c:pt>
                <c:pt idx="1">
                  <c:v>2.8657664250000003</c:v>
                </c:pt>
                <c:pt idx="2">
                  <c:v>0</c:v>
                </c:pt>
                <c:pt idx="3">
                  <c:v>0</c:v>
                </c:pt>
              </c:numCache>
            </c:numRef>
          </c:val>
        </c:ser>
        <c:dLbls>
          <c:showLegendKey val="0"/>
          <c:showVal val="0"/>
          <c:showCatName val="0"/>
          <c:showSerName val="0"/>
          <c:showPercent val="0"/>
          <c:showBubbleSize val="0"/>
        </c:dLbls>
        <c:gapWidth val="150"/>
        <c:axId val="255967616"/>
        <c:axId val="255969536"/>
      </c:barChart>
      <c:lineChart>
        <c:grouping val="standard"/>
        <c:varyColors val="0"/>
        <c:ser>
          <c:idx val="1"/>
          <c:order val="1"/>
          <c:tx>
            <c:strRef>
              <c:f>'8. FP RER'!$E$3</c:f>
              <c:strCache>
                <c:ptCount val="1"/>
                <c:pt idx="0">
                  <c:v>Factor de planta</c:v>
                </c:pt>
              </c:strCache>
            </c:strRef>
          </c:tx>
          <c:spPr>
            <a:ln w="25400">
              <a:solidFill>
                <a:srgbClr val="996633"/>
              </a:solidFill>
            </a:ln>
          </c:spPr>
          <c:marker>
            <c:symbol val="diamond"/>
            <c:size val="8"/>
            <c:spPr>
              <a:solidFill>
                <a:schemeClr val="accent6">
                  <a:lumMod val="50000"/>
                </a:schemeClr>
              </a:solidFill>
              <a:ln>
                <a:solidFill>
                  <a:schemeClr val="bg1"/>
                </a:solidFill>
              </a:ln>
            </c:spPr>
          </c:marker>
          <c:cat>
            <c:strRef>
              <c:f>'8. FP RER'!$U$33:$U$36</c:f>
              <c:strCache>
                <c:ptCount val="4"/>
                <c:pt idx="0">
                  <c:v>PARAMONGA</c:v>
                </c:pt>
                <c:pt idx="1">
                  <c:v>HUAYCOLORO</c:v>
                </c:pt>
                <c:pt idx="2">
                  <c:v>LA GRINGA V</c:v>
                </c:pt>
                <c:pt idx="3">
                  <c:v>MAPLE ETANOL</c:v>
                </c:pt>
              </c:strCache>
            </c:strRef>
          </c:cat>
          <c:val>
            <c:numRef>
              <c:f>'8. FP RER'!$E$33:$E$36</c:f>
              <c:numCache>
                <c:formatCode>0.0</c:formatCode>
                <c:ptCount val="4"/>
                <c:pt idx="0">
                  <c:v>0.47265200533536827</c:v>
                </c:pt>
                <c:pt idx="1">
                  <c:v>0.93377856793743885</c:v>
                </c:pt>
                <c:pt idx="2">
                  <c:v>0</c:v>
                </c:pt>
                <c:pt idx="3">
                  <c:v>0</c:v>
                </c:pt>
              </c:numCache>
            </c:numRef>
          </c:val>
          <c:smooth val="0"/>
        </c:ser>
        <c:dLbls>
          <c:showLegendKey val="0"/>
          <c:showVal val="0"/>
          <c:showCatName val="0"/>
          <c:showSerName val="0"/>
          <c:showPercent val="0"/>
          <c:showBubbleSize val="0"/>
        </c:dLbls>
        <c:marker val="1"/>
        <c:smooth val="0"/>
        <c:axId val="255973632"/>
        <c:axId val="255971712"/>
      </c:lineChart>
      <c:catAx>
        <c:axId val="255967616"/>
        <c:scaling>
          <c:orientation val="minMax"/>
        </c:scaling>
        <c:delete val="0"/>
        <c:axPos val="b"/>
        <c:numFmt formatCode="0.00" sourceLinked="1"/>
        <c:majorTickMark val="out"/>
        <c:minorTickMark val="none"/>
        <c:tickLblPos val="nextTo"/>
        <c:txPr>
          <a:bodyPr/>
          <a:lstStyle/>
          <a:p>
            <a:pPr>
              <a:defRPr sz="800">
                <a:latin typeface="+mn-lt"/>
              </a:defRPr>
            </a:pPr>
            <a:endParaRPr lang="en-US"/>
          </a:p>
        </c:txPr>
        <c:crossAx val="255969536"/>
        <c:crosses val="autoZero"/>
        <c:auto val="1"/>
        <c:lblAlgn val="ctr"/>
        <c:lblOffset val="100"/>
        <c:noMultiLvlLbl val="0"/>
      </c:catAx>
      <c:valAx>
        <c:axId val="255969536"/>
        <c:scaling>
          <c:orientation val="minMax"/>
        </c:scaling>
        <c:delete val="0"/>
        <c:axPos val="l"/>
        <c:majorGridlines>
          <c:spPr>
            <a:ln>
              <a:solidFill>
                <a:schemeClr val="bg1">
                  <a:lumMod val="65000"/>
                </a:schemeClr>
              </a:solidFill>
              <a:prstDash val="dash"/>
            </a:ln>
          </c:spPr>
        </c:majorGridlines>
        <c:title>
          <c:tx>
            <c:rich>
              <a:bodyPr rot="0" vert="horz"/>
              <a:lstStyle/>
              <a:p>
                <a:pPr>
                  <a:defRPr/>
                </a:pPr>
                <a:r>
                  <a:rPr lang="es-PA"/>
                  <a:t>GWh</a:t>
                </a:r>
              </a:p>
            </c:rich>
          </c:tx>
          <c:layout>
            <c:manualLayout>
              <c:xMode val="edge"/>
              <c:yMode val="edge"/>
              <c:x val="4.3316253188149662E-5"/>
              <c:y val="3.2337779497474503E-2"/>
            </c:manualLayout>
          </c:layout>
          <c:overlay val="0"/>
        </c:title>
        <c:numFmt formatCode="0.0" sourceLinked="0"/>
        <c:majorTickMark val="out"/>
        <c:minorTickMark val="none"/>
        <c:tickLblPos val="nextTo"/>
        <c:crossAx val="255967616"/>
        <c:crosses val="autoZero"/>
        <c:crossBetween val="between"/>
      </c:valAx>
      <c:valAx>
        <c:axId val="255971712"/>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1381943476006513"/>
              <c:y val="4.0593276602793139E-2"/>
            </c:manualLayout>
          </c:layout>
          <c:overlay val="0"/>
        </c:title>
        <c:numFmt formatCode="0.0" sourceLinked="1"/>
        <c:majorTickMark val="out"/>
        <c:minorTickMark val="none"/>
        <c:tickLblPos val="nextTo"/>
        <c:crossAx val="255973632"/>
        <c:crosses val="max"/>
        <c:crossBetween val="between"/>
      </c:valAx>
      <c:catAx>
        <c:axId val="255973632"/>
        <c:scaling>
          <c:orientation val="minMax"/>
        </c:scaling>
        <c:delete val="1"/>
        <c:axPos val="b"/>
        <c:title>
          <c:tx>
            <c:rich>
              <a:bodyPr/>
              <a:lstStyle/>
              <a:p>
                <a:pPr>
                  <a:defRPr sz="1100"/>
                </a:pPr>
                <a:r>
                  <a:rPr lang="es-PA" sz="1100"/>
                  <a:t>Centrales termoeléctricas </a:t>
                </a:r>
              </a:p>
            </c:rich>
          </c:tx>
          <c:layout>
            <c:manualLayout>
              <c:xMode val="edge"/>
              <c:yMode val="edge"/>
              <c:x val="0.32211621374846483"/>
              <c:y val="1.7438539470178267E-2"/>
            </c:manualLayout>
          </c:layout>
          <c:overlay val="0"/>
        </c:title>
        <c:numFmt formatCode="General" sourceLinked="1"/>
        <c:majorTickMark val="out"/>
        <c:minorTickMark val="none"/>
        <c:tickLblPos val="nextTo"/>
        <c:crossAx val="255971712"/>
        <c:crosses val="autoZero"/>
        <c:auto val="1"/>
        <c:lblAlgn val="ctr"/>
        <c:lblOffset val="100"/>
        <c:noMultiLvlLbl val="0"/>
      </c:catAx>
    </c:plotArea>
    <c:legend>
      <c:legendPos val="r"/>
      <c:layout>
        <c:manualLayout>
          <c:xMode val="edge"/>
          <c:yMode val="edge"/>
          <c:x val="0.17734989452346525"/>
          <c:y val="0.84954928750588532"/>
          <c:w val="0.64277515901919891"/>
          <c:h val="8.172303088946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a:pPr>
            <a:r>
              <a:rPr lang="es-PA" sz="1200"/>
              <a:t>Factor de planta de las centrales RER  Acumulado</a:t>
            </a:r>
            <a:r>
              <a:rPr lang="es-PA" sz="1200" baseline="0"/>
              <a:t> al 30 de abril</a:t>
            </a:r>
            <a:endParaRPr lang="es-PA" sz="1200"/>
          </a:p>
        </c:rich>
      </c:tx>
      <c:layout>
        <c:manualLayout>
          <c:xMode val="edge"/>
          <c:yMode val="edge"/>
          <c:x val="0.25540087659967942"/>
          <c:y val="8.5236731704068733E-3"/>
        </c:manualLayout>
      </c:layout>
      <c:overlay val="1"/>
    </c:title>
    <c:autoTitleDeleted val="0"/>
    <c:plotArea>
      <c:layout>
        <c:manualLayout>
          <c:layoutTarget val="inner"/>
          <c:xMode val="edge"/>
          <c:yMode val="edge"/>
          <c:x val="4.0371814304908944E-2"/>
          <c:y val="7.9764992094268433E-2"/>
          <c:w val="0.95552342964834858"/>
          <c:h val="0.42257119965239098"/>
        </c:manualLayout>
      </c:layout>
      <c:barChart>
        <c:barDir val="col"/>
        <c:grouping val="clustered"/>
        <c:varyColors val="0"/>
        <c:ser>
          <c:idx val="1"/>
          <c:order val="0"/>
          <c:tx>
            <c:strRef>
              <c:f>'8. FP RER'!$R$3</c:f>
              <c:strCache>
                <c:ptCount val="1"/>
                <c:pt idx="0">
                  <c:v>2016</c:v>
                </c:pt>
              </c:strCache>
            </c:strRef>
          </c:tx>
          <c:invertIfNegative val="0"/>
          <c:cat>
            <c:multiLvlStrRef>
              <c:f>'8. FP RER'!$N$4:$O$36</c:f>
              <c:multiLvlStrCache>
                <c:ptCount val="33"/>
                <c:lvl>
                  <c:pt idx="0">
                    <c:v>RUNATULLO III</c:v>
                  </c:pt>
                  <c:pt idx="1">
                    <c:v>CARHUAQUERO IV</c:v>
                  </c:pt>
                  <c:pt idx="2">
                    <c:v>PÍAS</c:v>
                  </c:pt>
                  <c:pt idx="3">
                    <c:v>LAS PIZARRAS</c:v>
                  </c:pt>
                  <c:pt idx="4">
                    <c:v>SANTA CRUZ I</c:v>
                  </c:pt>
                  <c:pt idx="5">
                    <c:v>RUNATULLO II</c:v>
                  </c:pt>
                  <c:pt idx="6">
                    <c:v>HUASAHUASI I</c:v>
                  </c:pt>
                  <c:pt idx="7">
                    <c:v>SANTA CRUZ II</c:v>
                  </c:pt>
                  <c:pt idx="8">
                    <c:v>CAÑA BRAVA</c:v>
                  </c:pt>
                  <c:pt idx="9">
                    <c:v>HUASAHUASI II</c:v>
                  </c:pt>
                  <c:pt idx="10">
                    <c:v>RONCADOR</c:v>
                  </c:pt>
                  <c:pt idx="11">
                    <c:v>NUEVA IMPERIAL</c:v>
                  </c:pt>
                  <c:pt idx="12">
                    <c:v>RUCUY</c:v>
                  </c:pt>
                  <c:pt idx="13">
                    <c:v>CHANCAY</c:v>
                  </c:pt>
                  <c:pt idx="14">
                    <c:v>CANCHAYLLO</c:v>
                  </c:pt>
                  <c:pt idx="15">
                    <c:v>YANAPAMPA</c:v>
                  </c:pt>
                  <c:pt idx="16">
                    <c:v>LA JOYA</c:v>
                  </c:pt>
                  <c:pt idx="17">
                    <c:v>POECHOS II</c:v>
                  </c:pt>
                  <c:pt idx="18">
                    <c:v>PURMACANA </c:v>
                  </c:pt>
                  <c:pt idx="19">
                    <c:v>POTRERO</c:v>
                  </c:pt>
                  <c:pt idx="20">
                    <c:v>HUAYCOLORO</c:v>
                  </c:pt>
                  <c:pt idx="21">
                    <c:v>PARAMONGA</c:v>
                  </c:pt>
                  <c:pt idx="22">
                    <c:v>LA GRINGA V</c:v>
                  </c:pt>
                  <c:pt idx="23">
                    <c:v>MAPLE ETANOL</c:v>
                  </c:pt>
                  <c:pt idx="24">
                    <c:v>MARCONA</c:v>
                  </c:pt>
                  <c:pt idx="25">
                    <c:v>TRES HERMANAS</c:v>
                  </c:pt>
                  <c:pt idx="26">
                    <c:v>CUPISNIQUE</c:v>
                  </c:pt>
                  <c:pt idx="27">
                    <c:v>TALARA</c:v>
                  </c:pt>
                  <c:pt idx="28">
                    <c:v>MOQUEGUA FV</c:v>
                  </c:pt>
                  <c:pt idx="29">
                    <c:v>TACNA SOLAR</c:v>
                  </c:pt>
                  <c:pt idx="30">
                    <c:v>PANAMERICANA</c:v>
                  </c:pt>
                  <c:pt idx="31">
                    <c:v>MAJES</c:v>
                  </c:pt>
                  <c:pt idx="32">
                    <c:v>REPARTICIÓN</c:v>
                  </c:pt>
                </c:lvl>
                <c:lvl>
                  <c:pt idx="0">
                    <c:v>Hidroeléctrica</c:v>
                  </c:pt>
                  <c:pt idx="20">
                    <c:v>Termoeléctrica</c:v>
                  </c:pt>
                  <c:pt idx="24">
                    <c:v>Eólica</c:v>
                  </c:pt>
                  <c:pt idx="28">
                    <c:v>Solar</c:v>
                  </c:pt>
                </c:lvl>
              </c:multiLvlStrCache>
            </c:multiLvlStrRef>
          </c:cat>
          <c:val>
            <c:numRef>
              <c:f>'8. FP RER'!$R$4:$R$36</c:f>
              <c:numCache>
                <c:formatCode>0.0</c:formatCode>
                <c:ptCount val="33"/>
                <c:pt idx="0">
                  <c:v>0.95883196147638305</c:v>
                </c:pt>
                <c:pt idx="1">
                  <c:v>0.97710924808156296</c:v>
                </c:pt>
                <c:pt idx="2">
                  <c:v>0.85244018806230415</c:v>
                </c:pt>
                <c:pt idx="3">
                  <c:v>0.85718850314588657</c:v>
                </c:pt>
                <c:pt idx="4">
                  <c:v>0.91848850880046617</c:v>
                </c:pt>
                <c:pt idx="5">
                  <c:v>0.86142268179134696</c:v>
                </c:pt>
                <c:pt idx="6">
                  <c:v>0.75476133043972893</c:v>
                </c:pt>
                <c:pt idx="7">
                  <c:v>0.86644112643104654</c:v>
                </c:pt>
                <c:pt idx="8">
                  <c:v>0.84349715180287366</c:v>
                </c:pt>
                <c:pt idx="9">
                  <c:v>0.75513524688835687</c:v>
                </c:pt>
                <c:pt idx="10">
                  <c:v>0.83992673992673994</c:v>
                </c:pt>
                <c:pt idx="11">
                  <c:v>0.82745397280761013</c:v>
                </c:pt>
                <c:pt idx="12">
                  <c:v>0</c:v>
                </c:pt>
                <c:pt idx="13">
                  <c:v>0</c:v>
                </c:pt>
                <c:pt idx="14">
                  <c:v>0.68797417335463285</c:v>
                </c:pt>
                <c:pt idx="15">
                  <c:v>0.4897377680965877</c:v>
                </c:pt>
                <c:pt idx="16">
                  <c:v>0.52172139104728232</c:v>
                </c:pt>
                <c:pt idx="17">
                  <c:v>0.61163109007710048</c:v>
                </c:pt>
                <c:pt idx="18">
                  <c:v>0.2592349523677609</c:v>
                </c:pt>
                <c:pt idx="19">
                  <c:v>0</c:v>
                </c:pt>
                <c:pt idx="20">
                  <c:v>0.92999405666367752</c:v>
                </c:pt>
                <c:pt idx="21">
                  <c:v>0.81016098716676754</c:v>
                </c:pt>
                <c:pt idx="22">
                  <c:v>0.71131777389257933</c:v>
                </c:pt>
                <c:pt idx="23">
                  <c:v>1.0740695511405477E-2</c:v>
                </c:pt>
                <c:pt idx="24">
                  <c:v>0.54385011081368662</c:v>
                </c:pt>
                <c:pt idx="25">
                  <c:v>0.27916945437977181</c:v>
                </c:pt>
                <c:pt idx="26">
                  <c:v>0.42384249825752507</c:v>
                </c:pt>
                <c:pt idx="27">
                  <c:v>0.31698954077520791</c:v>
                </c:pt>
                <c:pt idx="28">
                  <c:v>0.34183508210119662</c:v>
                </c:pt>
                <c:pt idx="29">
                  <c:v>0.29120693009641874</c:v>
                </c:pt>
                <c:pt idx="30">
                  <c:v>0.29311472537878785</c:v>
                </c:pt>
                <c:pt idx="31">
                  <c:v>0.27226657245179064</c:v>
                </c:pt>
                <c:pt idx="32">
                  <c:v>0.26370054502410467</c:v>
                </c:pt>
              </c:numCache>
            </c:numRef>
          </c:val>
        </c:ser>
        <c:ser>
          <c:idx val="0"/>
          <c:order val="1"/>
          <c:tx>
            <c:strRef>
              <c:f>'8. FP RER'!$Q$3</c:f>
              <c:strCache>
                <c:ptCount val="1"/>
                <c:pt idx="0">
                  <c:v>2017</c:v>
                </c:pt>
              </c:strCache>
            </c:strRef>
          </c:tx>
          <c:invertIfNegative val="0"/>
          <c:cat>
            <c:multiLvlStrRef>
              <c:f>'8. FP RER'!$N$4:$O$36</c:f>
              <c:multiLvlStrCache>
                <c:ptCount val="33"/>
                <c:lvl>
                  <c:pt idx="0">
                    <c:v>RUNATULLO III</c:v>
                  </c:pt>
                  <c:pt idx="1">
                    <c:v>CARHUAQUERO IV</c:v>
                  </c:pt>
                  <c:pt idx="2">
                    <c:v>PÍAS</c:v>
                  </c:pt>
                  <c:pt idx="3">
                    <c:v>LAS PIZARRAS</c:v>
                  </c:pt>
                  <c:pt idx="4">
                    <c:v>SANTA CRUZ I</c:v>
                  </c:pt>
                  <c:pt idx="5">
                    <c:v>RUNATULLO II</c:v>
                  </c:pt>
                  <c:pt idx="6">
                    <c:v>HUASAHUASI I</c:v>
                  </c:pt>
                  <c:pt idx="7">
                    <c:v>SANTA CRUZ II</c:v>
                  </c:pt>
                  <c:pt idx="8">
                    <c:v>CAÑA BRAVA</c:v>
                  </c:pt>
                  <c:pt idx="9">
                    <c:v>HUASAHUASI II</c:v>
                  </c:pt>
                  <c:pt idx="10">
                    <c:v>RONCADOR</c:v>
                  </c:pt>
                  <c:pt idx="11">
                    <c:v>NUEVA IMPERIAL</c:v>
                  </c:pt>
                  <c:pt idx="12">
                    <c:v>RUCUY</c:v>
                  </c:pt>
                  <c:pt idx="13">
                    <c:v>CHANCAY</c:v>
                  </c:pt>
                  <c:pt idx="14">
                    <c:v>CANCHAYLLO</c:v>
                  </c:pt>
                  <c:pt idx="15">
                    <c:v>YANAPAMPA</c:v>
                  </c:pt>
                  <c:pt idx="16">
                    <c:v>LA JOYA</c:v>
                  </c:pt>
                  <c:pt idx="17">
                    <c:v>POECHOS II</c:v>
                  </c:pt>
                  <c:pt idx="18">
                    <c:v>PURMACANA </c:v>
                  </c:pt>
                  <c:pt idx="19">
                    <c:v>POTRERO</c:v>
                  </c:pt>
                  <c:pt idx="20">
                    <c:v>HUAYCOLORO</c:v>
                  </c:pt>
                  <c:pt idx="21">
                    <c:v>PARAMONGA</c:v>
                  </c:pt>
                  <c:pt idx="22">
                    <c:v>LA GRINGA V</c:v>
                  </c:pt>
                  <c:pt idx="23">
                    <c:v>MAPLE ETANOL</c:v>
                  </c:pt>
                  <c:pt idx="24">
                    <c:v>MARCONA</c:v>
                  </c:pt>
                  <c:pt idx="25">
                    <c:v>TRES HERMANAS</c:v>
                  </c:pt>
                  <c:pt idx="26">
                    <c:v>CUPISNIQUE</c:v>
                  </c:pt>
                  <c:pt idx="27">
                    <c:v>TALARA</c:v>
                  </c:pt>
                  <c:pt idx="28">
                    <c:v>MOQUEGUA FV</c:v>
                  </c:pt>
                  <c:pt idx="29">
                    <c:v>TACNA SOLAR</c:v>
                  </c:pt>
                  <c:pt idx="30">
                    <c:v>PANAMERICANA</c:v>
                  </c:pt>
                  <c:pt idx="31">
                    <c:v>MAJES</c:v>
                  </c:pt>
                  <c:pt idx="32">
                    <c:v>REPARTICIÓN</c:v>
                  </c:pt>
                </c:lvl>
                <c:lvl>
                  <c:pt idx="0">
                    <c:v>Hidroeléctrica</c:v>
                  </c:pt>
                  <c:pt idx="20">
                    <c:v>Termoeléctrica</c:v>
                  </c:pt>
                  <c:pt idx="24">
                    <c:v>Eólica</c:v>
                  </c:pt>
                  <c:pt idx="28">
                    <c:v>Solar</c:v>
                  </c:pt>
                </c:lvl>
              </c:multiLvlStrCache>
            </c:multiLvlStrRef>
          </c:cat>
          <c:val>
            <c:numRef>
              <c:f>'8. FP RER'!$Q$4:$Q$36</c:f>
              <c:numCache>
                <c:formatCode>0.0</c:formatCode>
                <c:ptCount val="33"/>
                <c:pt idx="0">
                  <c:v>0.99266979977072134</c:v>
                </c:pt>
                <c:pt idx="1">
                  <c:v>0.95907915622229667</c:v>
                </c:pt>
                <c:pt idx="2">
                  <c:v>0.93368101328937037</c:v>
                </c:pt>
                <c:pt idx="3">
                  <c:v>0.91241429855217226</c:v>
                </c:pt>
                <c:pt idx="4">
                  <c:v>0.8816091206067056</c:v>
                </c:pt>
                <c:pt idx="5">
                  <c:v>0.86394565547041513</c:v>
                </c:pt>
                <c:pt idx="6">
                  <c:v>0.85234861118309657</c:v>
                </c:pt>
                <c:pt idx="7">
                  <c:v>0.84766407333328198</c:v>
                </c:pt>
                <c:pt idx="8">
                  <c:v>0.84171317397600132</c:v>
                </c:pt>
                <c:pt idx="9">
                  <c:v>0.8256126307092011</c:v>
                </c:pt>
                <c:pt idx="10">
                  <c:v>0.79755213102869338</c:v>
                </c:pt>
                <c:pt idx="11">
                  <c:v>0.7100624369323828</c:v>
                </c:pt>
                <c:pt idx="12">
                  <c:v>0.59984334968593755</c:v>
                </c:pt>
                <c:pt idx="13">
                  <c:v>0.59133686040241329</c:v>
                </c:pt>
                <c:pt idx="14">
                  <c:v>0.58289099135992806</c:v>
                </c:pt>
                <c:pt idx="15">
                  <c:v>0.52734713195386262</c:v>
                </c:pt>
                <c:pt idx="16">
                  <c:v>0.49658183519649296</c:v>
                </c:pt>
                <c:pt idx="17">
                  <c:v>0.16569900509548435</c:v>
                </c:pt>
                <c:pt idx="18">
                  <c:v>4.1064061918063319E-2</c:v>
                </c:pt>
                <c:pt idx="19">
                  <c:v>5.3391959798994976E-4</c:v>
                </c:pt>
                <c:pt idx="20">
                  <c:v>0.86500185999315726</c:v>
                </c:pt>
                <c:pt idx="21">
                  <c:v>0.61399713151335011</c:v>
                </c:pt>
                <c:pt idx="22">
                  <c:v>0.21791117584354633</c:v>
                </c:pt>
                <c:pt idx="23">
                  <c:v>0</c:v>
                </c:pt>
                <c:pt idx="24">
                  <c:v>0.5604561437833977</c:v>
                </c:pt>
                <c:pt idx="25">
                  <c:v>0.5386712870408259</c:v>
                </c:pt>
                <c:pt idx="26">
                  <c:v>0.26223835580843291</c:v>
                </c:pt>
                <c:pt idx="27">
                  <c:v>0.188839136112153</c:v>
                </c:pt>
                <c:pt idx="28">
                  <c:v>0.31499101371740451</c:v>
                </c:pt>
                <c:pt idx="29">
                  <c:v>0.28967338826736111</c:v>
                </c:pt>
                <c:pt idx="30">
                  <c:v>0.27302305121527776</c:v>
                </c:pt>
                <c:pt idx="31">
                  <c:v>0.24421526492187498</c:v>
                </c:pt>
                <c:pt idx="32">
                  <c:v>0.21606370642361111</c:v>
                </c:pt>
              </c:numCache>
            </c:numRef>
          </c:val>
        </c:ser>
        <c:dLbls>
          <c:showLegendKey val="0"/>
          <c:showVal val="0"/>
          <c:showCatName val="0"/>
          <c:showSerName val="0"/>
          <c:showPercent val="0"/>
          <c:showBubbleSize val="0"/>
        </c:dLbls>
        <c:gapWidth val="63"/>
        <c:axId val="256011264"/>
        <c:axId val="256013056"/>
      </c:barChart>
      <c:catAx>
        <c:axId val="256011264"/>
        <c:scaling>
          <c:orientation val="minMax"/>
        </c:scaling>
        <c:delete val="0"/>
        <c:axPos val="b"/>
        <c:numFmt formatCode="General" sourceLinked="1"/>
        <c:majorTickMark val="out"/>
        <c:minorTickMark val="none"/>
        <c:tickLblPos val="nextTo"/>
        <c:txPr>
          <a:bodyPr/>
          <a:lstStyle/>
          <a:p>
            <a:pPr>
              <a:defRPr sz="800">
                <a:latin typeface="+mn-lt"/>
              </a:defRPr>
            </a:pPr>
            <a:endParaRPr lang="en-US"/>
          </a:p>
        </c:txPr>
        <c:crossAx val="256013056"/>
        <c:crosses val="autoZero"/>
        <c:auto val="1"/>
        <c:lblAlgn val="ctr"/>
        <c:lblOffset val="100"/>
        <c:noMultiLvlLbl val="0"/>
      </c:catAx>
      <c:valAx>
        <c:axId val="256013056"/>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defRPr/>
                </a:pPr>
                <a:r>
                  <a:rPr lang="es-PA"/>
                  <a:t>Factor de</a:t>
                </a:r>
                <a:r>
                  <a:rPr lang="es-PA" baseline="0"/>
                  <a:t> </a:t>
                </a:r>
                <a:r>
                  <a:rPr lang="es-PA"/>
                  <a:t>Planta</a:t>
                </a:r>
              </a:p>
            </c:rich>
          </c:tx>
          <c:layout>
            <c:manualLayout>
              <c:xMode val="edge"/>
              <c:yMode val="edge"/>
              <c:x val="1.0789803460472599E-3"/>
              <c:y val="2.1660774319005548E-2"/>
            </c:manualLayout>
          </c:layout>
          <c:overlay val="0"/>
        </c:title>
        <c:numFmt formatCode="0.0" sourceLinked="1"/>
        <c:majorTickMark val="out"/>
        <c:minorTickMark val="none"/>
        <c:tickLblPos val="nextTo"/>
        <c:crossAx val="256011264"/>
        <c:crosses val="autoZero"/>
        <c:crossBetween val="between"/>
      </c:valAx>
    </c:plotArea>
    <c:legend>
      <c:legendPos val="r"/>
      <c:layout>
        <c:manualLayout>
          <c:xMode val="edge"/>
          <c:yMode val="edge"/>
          <c:x val="0.74747648249342002"/>
          <c:y val="0.11920606743720553"/>
          <c:w val="0.25031763180510541"/>
          <c:h val="8.3306256695300285E-2"/>
        </c:manualLayout>
      </c:layout>
      <c:overlay val="0"/>
      <c:txPr>
        <a:bodyPr/>
        <a:lstStyle/>
        <a:p>
          <a:pPr>
            <a:defRPr sz="1050"/>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622422184502424"/>
          <c:y val="1.3422861459440449E-2"/>
          <c:w val="0.63337585301837274"/>
          <c:h val="0.94111914289474263"/>
        </c:manualLayout>
      </c:layout>
      <c:barChart>
        <c:barDir val="bar"/>
        <c:grouping val="clustered"/>
        <c:varyColors val="0"/>
        <c:ser>
          <c:idx val="0"/>
          <c:order val="0"/>
          <c:tx>
            <c:strRef>
              <c:f>'9. MatrizGeneraciónSEIN (4)'!$N$8</c:f>
              <c:strCache>
                <c:ptCount val="1"/>
                <c:pt idx="0">
                  <c:v>2017</c:v>
                </c:pt>
              </c:strCache>
            </c:strRef>
          </c:tx>
          <c:spPr>
            <a:solidFill>
              <a:srgbClr val="0070C0"/>
            </a:solidFill>
          </c:spPr>
          <c:invertIfNegative val="0"/>
          <c:cat>
            <c:strRef>
              <c:f>'9. MatrizGeneraciónSEIN (4)'!$M$9:$M$61</c:f>
              <c:strCache>
                <c:ptCount val="53"/>
                <c:pt idx="0">
                  <c:v>AGROAURORA</c:v>
                </c:pt>
                <c:pt idx="1">
                  <c:v>SANTA ROSA</c:v>
                </c:pt>
                <c:pt idx="2">
                  <c:v>ECELIM</c:v>
                </c:pt>
                <c:pt idx="3">
                  <c:v>RIO BAÑOS</c:v>
                </c:pt>
                <c:pt idx="4">
                  <c:v>PLANTA ETEN</c:v>
                </c:pt>
                <c:pt idx="5">
                  <c:v>SDE PIURA</c:v>
                </c:pt>
                <c:pt idx="6">
                  <c:v>TERMOCHILCA</c:v>
                </c:pt>
                <c:pt idx="7">
                  <c:v>TERMOSELVA</c:v>
                </c:pt>
                <c:pt idx="8">
                  <c:v>AGUA AZUL</c:v>
                </c:pt>
                <c:pt idx="9">
                  <c:v>IYEPSA</c:v>
                </c:pt>
                <c:pt idx="10">
                  <c:v>SHOUGESA</c:v>
                </c:pt>
                <c:pt idx="11">
                  <c:v>CERRO VERDE</c:v>
                </c:pt>
                <c:pt idx="12">
                  <c:v>SINERSA</c:v>
                </c:pt>
                <c:pt idx="13">
                  <c:v>YANAPAMPA</c:v>
                </c:pt>
                <c:pt idx="14">
                  <c:v>CANCHAYLLO</c:v>
                </c:pt>
                <c:pt idx="15">
                  <c:v>MAJA</c:v>
                </c:pt>
                <c:pt idx="16">
                  <c:v>HIDROCAÑETE</c:v>
                </c:pt>
                <c:pt idx="17">
                  <c:v>PETRAMAS</c:v>
                </c:pt>
                <c:pt idx="18">
                  <c:v>GTS REPARTICION</c:v>
                </c:pt>
                <c:pt idx="19">
                  <c:v>GTS MAJES</c:v>
                </c:pt>
                <c:pt idx="20">
                  <c:v>MOQUEGUA FV</c:v>
                </c:pt>
                <c:pt idx="21">
                  <c:v>TACNA SOLAR</c:v>
                </c:pt>
                <c:pt idx="22">
                  <c:v>GEPSA</c:v>
                </c:pt>
                <c:pt idx="23">
                  <c:v>PANAMERICANA</c:v>
                </c:pt>
                <c:pt idx="24">
                  <c:v>AIPSA</c:v>
                </c:pt>
                <c:pt idx="25">
                  <c:v>SAMAY I</c:v>
                </c:pt>
                <c:pt idx="26">
                  <c:v>AYEPSA</c:v>
                </c:pt>
                <c:pt idx="27">
                  <c:v>HUANCHOR</c:v>
                </c:pt>
                <c:pt idx="28">
                  <c:v>RIO DOBLE</c:v>
                </c:pt>
                <c:pt idx="29">
                  <c:v>PE MARCONA</c:v>
                </c:pt>
                <c:pt idx="30">
                  <c:v>EGESUR</c:v>
                </c:pt>
                <c:pt idx="31">
                  <c:v>SDF ENERGIA</c:v>
                </c:pt>
                <c:pt idx="32">
                  <c:v>SANTA CRUZ</c:v>
                </c:pt>
                <c:pt idx="33">
                  <c:v>EGEJUNIN</c:v>
                </c:pt>
                <c:pt idx="34">
                  <c:v>ENEL PIURA</c:v>
                </c:pt>
                <c:pt idx="35">
                  <c:v>ENERGÍA EÓLICA</c:v>
                </c:pt>
                <c:pt idx="36">
                  <c:v>HUANZA</c:v>
                </c:pt>
                <c:pt idx="37">
                  <c:v>PE TRES HERMANAS</c:v>
                </c:pt>
                <c:pt idx="38">
                  <c:v>LUZ DEL SUR</c:v>
                </c:pt>
                <c:pt idx="39">
                  <c:v>SAN GABAN</c:v>
                </c:pt>
                <c:pt idx="40">
                  <c:v>CERRO DEL AGUILA</c:v>
                </c:pt>
                <c:pt idx="41">
                  <c:v>EGASA</c:v>
                </c:pt>
                <c:pt idx="42">
                  <c:v>EGEMSA</c:v>
                </c:pt>
                <c:pt idx="43">
                  <c:v>CHINANGO</c:v>
                </c:pt>
                <c:pt idx="44">
                  <c:v>CELEPSA</c:v>
                </c:pt>
                <c:pt idx="45">
                  <c:v>STATKRAFT</c:v>
                </c:pt>
                <c:pt idx="46">
                  <c:v>ORAZUL</c:v>
                </c:pt>
                <c:pt idx="47">
                  <c:v>HUALLAGA</c:v>
                </c:pt>
                <c:pt idx="48">
                  <c:v>KALLPA</c:v>
                </c:pt>
                <c:pt idx="49">
                  <c:v>FENIX</c:v>
                </c:pt>
                <c:pt idx="50">
                  <c:v>ENEL GENERACION</c:v>
                </c:pt>
                <c:pt idx="51">
                  <c:v>ENGIE</c:v>
                </c:pt>
                <c:pt idx="52">
                  <c:v>ELECTROPERU</c:v>
                </c:pt>
              </c:strCache>
            </c:strRef>
          </c:cat>
          <c:val>
            <c:numRef>
              <c:f>'9. MatrizGeneraciónSEIN (4)'!$N$9:$N$61</c:f>
              <c:numCache>
                <c:formatCode>General</c:formatCode>
                <c:ptCount val="53"/>
                <c:pt idx="0">
                  <c:v>0</c:v>
                </c:pt>
                <c:pt idx="1">
                  <c:v>0</c:v>
                </c:pt>
                <c:pt idx="2">
                  <c:v>0</c:v>
                </c:pt>
                <c:pt idx="3">
                  <c:v>0</c:v>
                </c:pt>
                <c:pt idx="4">
                  <c:v>0</c:v>
                </c:pt>
                <c:pt idx="5">
                  <c:v>0</c:v>
                </c:pt>
                <c:pt idx="6">
                  <c:v>0</c:v>
                </c:pt>
                <c:pt idx="7" formatCode="0.00E+00">
                  <c:v>3.13E-10</c:v>
                </c:pt>
                <c:pt idx="8">
                  <c:v>3.0599999999999999E-2</c:v>
                </c:pt>
                <c:pt idx="9">
                  <c:v>9.5382999999999996E-2</c:v>
                </c:pt>
                <c:pt idx="10">
                  <c:v>0.24470700000000001</c:v>
                </c:pt>
                <c:pt idx="11">
                  <c:v>0.40776899999999999</c:v>
                </c:pt>
                <c:pt idx="12">
                  <c:v>0.42653000000000002</c:v>
                </c:pt>
                <c:pt idx="13">
                  <c:v>1.2563390000000001</c:v>
                </c:pt>
                <c:pt idx="14">
                  <c:v>1.7563550000000001</c:v>
                </c:pt>
                <c:pt idx="15">
                  <c:v>1.872287</c:v>
                </c:pt>
                <c:pt idx="16">
                  <c:v>2.0442</c:v>
                </c:pt>
                <c:pt idx="17">
                  <c:v>2.8657659999999998</c:v>
                </c:pt>
                <c:pt idx="18">
                  <c:v>3.4773960000000002</c:v>
                </c:pt>
                <c:pt idx="19">
                  <c:v>3.6393710000000001</c:v>
                </c:pt>
                <c:pt idx="20">
                  <c:v>3.8285049999999998</c:v>
                </c:pt>
                <c:pt idx="21">
                  <c:v>4.0577370000000004</c:v>
                </c:pt>
                <c:pt idx="22">
                  <c:v>4.0688839999999997</c:v>
                </c:pt>
                <c:pt idx="23">
                  <c:v>4.085528</c:v>
                </c:pt>
                <c:pt idx="24">
                  <c:v>4.3071130000000002</c:v>
                </c:pt>
                <c:pt idx="25">
                  <c:v>4.5744579999999999</c:v>
                </c:pt>
                <c:pt idx="26">
                  <c:v>7.6088589999999998</c:v>
                </c:pt>
                <c:pt idx="27">
                  <c:v>10.449870000000001</c:v>
                </c:pt>
                <c:pt idx="28">
                  <c:v>13.555479999999999</c:v>
                </c:pt>
                <c:pt idx="29">
                  <c:v>16.07358</c:v>
                </c:pt>
                <c:pt idx="30">
                  <c:v>16.830449999999999</c:v>
                </c:pt>
                <c:pt idx="31">
                  <c:v>19.464569999999998</c:v>
                </c:pt>
                <c:pt idx="32">
                  <c:v>21.15034</c:v>
                </c:pt>
                <c:pt idx="33">
                  <c:v>26.356210000000001</c:v>
                </c:pt>
                <c:pt idx="34">
                  <c:v>26.53314</c:v>
                </c:pt>
                <c:pt idx="35">
                  <c:v>31.03481</c:v>
                </c:pt>
                <c:pt idx="36">
                  <c:v>34.451650000000001</c:v>
                </c:pt>
                <c:pt idx="37">
                  <c:v>45.858809999999998</c:v>
                </c:pt>
                <c:pt idx="38">
                  <c:v>63.404420000000002</c:v>
                </c:pt>
                <c:pt idx="39">
                  <c:v>78.900480000000002</c:v>
                </c:pt>
                <c:pt idx="40">
                  <c:v>81.912649999999999</c:v>
                </c:pt>
                <c:pt idx="41">
                  <c:v>114.2714</c:v>
                </c:pt>
                <c:pt idx="42">
                  <c:v>119.18340000000001</c:v>
                </c:pt>
                <c:pt idx="43">
                  <c:v>129.1113</c:v>
                </c:pt>
                <c:pt idx="44">
                  <c:v>143.1593</c:v>
                </c:pt>
                <c:pt idx="45">
                  <c:v>223.5976</c:v>
                </c:pt>
                <c:pt idx="46">
                  <c:v>239.07069999999999</c:v>
                </c:pt>
                <c:pt idx="47">
                  <c:v>291.71129999999999</c:v>
                </c:pt>
                <c:pt idx="48">
                  <c:v>314.50650000000002</c:v>
                </c:pt>
                <c:pt idx="49">
                  <c:v>335.86579999999998</c:v>
                </c:pt>
                <c:pt idx="50">
                  <c:v>407.37110000000001</c:v>
                </c:pt>
                <c:pt idx="51">
                  <c:v>526.53150000000005</c:v>
                </c:pt>
                <c:pt idx="52">
                  <c:v>582.73090000000002</c:v>
                </c:pt>
              </c:numCache>
            </c:numRef>
          </c:val>
        </c:ser>
        <c:ser>
          <c:idx val="1"/>
          <c:order val="1"/>
          <c:tx>
            <c:strRef>
              <c:f>'9. MatrizGeneraciónSEIN (4)'!$O$8</c:f>
              <c:strCache>
                <c:ptCount val="1"/>
                <c:pt idx="0">
                  <c:v>2016</c:v>
                </c:pt>
              </c:strCache>
            </c:strRef>
          </c:tx>
          <c:spPr>
            <a:solidFill>
              <a:srgbClr val="C00000"/>
            </a:solidFill>
          </c:spPr>
          <c:invertIfNegative val="0"/>
          <c:cat>
            <c:strRef>
              <c:f>'9. MatrizGeneraciónSEIN (4)'!$M$9:$M$61</c:f>
              <c:strCache>
                <c:ptCount val="53"/>
                <c:pt idx="0">
                  <c:v>AGROAURORA</c:v>
                </c:pt>
                <c:pt idx="1">
                  <c:v>SANTA ROSA</c:v>
                </c:pt>
                <c:pt idx="2">
                  <c:v>ECELIM</c:v>
                </c:pt>
                <c:pt idx="3">
                  <c:v>RIO BAÑOS</c:v>
                </c:pt>
                <c:pt idx="4">
                  <c:v>PLANTA ETEN</c:v>
                </c:pt>
                <c:pt idx="5">
                  <c:v>SDE PIURA</c:v>
                </c:pt>
                <c:pt idx="6">
                  <c:v>TERMOCHILCA</c:v>
                </c:pt>
                <c:pt idx="7">
                  <c:v>TERMOSELVA</c:v>
                </c:pt>
                <c:pt idx="8">
                  <c:v>AGUA AZUL</c:v>
                </c:pt>
                <c:pt idx="9">
                  <c:v>IYEPSA</c:v>
                </c:pt>
                <c:pt idx="10">
                  <c:v>SHOUGESA</c:v>
                </c:pt>
                <c:pt idx="11">
                  <c:v>CERRO VERDE</c:v>
                </c:pt>
                <c:pt idx="12">
                  <c:v>SINERSA</c:v>
                </c:pt>
                <c:pt idx="13">
                  <c:v>YANAPAMPA</c:v>
                </c:pt>
                <c:pt idx="14">
                  <c:v>CANCHAYLLO</c:v>
                </c:pt>
                <c:pt idx="15">
                  <c:v>MAJA</c:v>
                </c:pt>
                <c:pt idx="16">
                  <c:v>HIDROCAÑETE</c:v>
                </c:pt>
                <c:pt idx="17">
                  <c:v>PETRAMAS</c:v>
                </c:pt>
                <c:pt idx="18">
                  <c:v>GTS REPARTICION</c:v>
                </c:pt>
                <c:pt idx="19">
                  <c:v>GTS MAJES</c:v>
                </c:pt>
                <c:pt idx="20">
                  <c:v>MOQUEGUA FV</c:v>
                </c:pt>
                <c:pt idx="21">
                  <c:v>TACNA SOLAR</c:v>
                </c:pt>
                <c:pt idx="22">
                  <c:v>GEPSA</c:v>
                </c:pt>
                <c:pt idx="23">
                  <c:v>PANAMERICANA</c:v>
                </c:pt>
                <c:pt idx="24">
                  <c:v>AIPSA</c:v>
                </c:pt>
                <c:pt idx="25">
                  <c:v>SAMAY I</c:v>
                </c:pt>
                <c:pt idx="26">
                  <c:v>AYEPSA</c:v>
                </c:pt>
                <c:pt idx="27">
                  <c:v>HUANCHOR</c:v>
                </c:pt>
                <c:pt idx="28">
                  <c:v>RIO DOBLE</c:v>
                </c:pt>
                <c:pt idx="29">
                  <c:v>PE MARCONA</c:v>
                </c:pt>
                <c:pt idx="30">
                  <c:v>EGESUR</c:v>
                </c:pt>
                <c:pt idx="31">
                  <c:v>SDF ENERGIA</c:v>
                </c:pt>
                <c:pt idx="32">
                  <c:v>SANTA CRUZ</c:v>
                </c:pt>
                <c:pt idx="33">
                  <c:v>EGEJUNIN</c:v>
                </c:pt>
                <c:pt idx="34">
                  <c:v>ENEL PIURA</c:v>
                </c:pt>
                <c:pt idx="35">
                  <c:v>ENERGÍA EÓLICA</c:v>
                </c:pt>
                <c:pt idx="36">
                  <c:v>HUANZA</c:v>
                </c:pt>
                <c:pt idx="37">
                  <c:v>PE TRES HERMANAS</c:v>
                </c:pt>
                <c:pt idx="38">
                  <c:v>LUZ DEL SUR</c:v>
                </c:pt>
                <c:pt idx="39">
                  <c:v>SAN GABAN</c:v>
                </c:pt>
                <c:pt idx="40">
                  <c:v>CERRO DEL AGUILA</c:v>
                </c:pt>
                <c:pt idx="41">
                  <c:v>EGASA</c:v>
                </c:pt>
                <c:pt idx="42">
                  <c:v>EGEMSA</c:v>
                </c:pt>
                <c:pt idx="43">
                  <c:v>CHINANGO</c:v>
                </c:pt>
                <c:pt idx="44">
                  <c:v>CELEPSA</c:v>
                </c:pt>
                <c:pt idx="45">
                  <c:v>STATKRAFT</c:v>
                </c:pt>
                <c:pt idx="46">
                  <c:v>ORAZUL</c:v>
                </c:pt>
                <c:pt idx="47">
                  <c:v>HUALLAGA</c:v>
                </c:pt>
                <c:pt idx="48">
                  <c:v>KALLPA</c:v>
                </c:pt>
                <c:pt idx="49">
                  <c:v>FENIX</c:v>
                </c:pt>
                <c:pt idx="50">
                  <c:v>ENEL GENERACION</c:v>
                </c:pt>
                <c:pt idx="51">
                  <c:v>ENGIE</c:v>
                </c:pt>
                <c:pt idx="52">
                  <c:v>ELECTROPERU</c:v>
                </c:pt>
              </c:strCache>
            </c:strRef>
          </c:cat>
          <c:val>
            <c:numRef>
              <c:f>'9. MatrizGeneraciónSEIN (4)'!$O$9:$O$61</c:f>
              <c:numCache>
                <c:formatCode>General</c:formatCode>
                <c:ptCount val="53"/>
                <c:pt idx="0">
                  <c:v>0</c:v>
                </c:pt>
                <c:pt idx="1">
                  <c:v>0.43395099999999998</c:v>
                </c:pt>
                <c:pt idx="2">
                  <c:v>1.370147</c:v>
                </c:pt>
                <c:pt idx="3">
                  <c:v>0</c:v>
                </c:pt>
                <c:pt idx="4">
                  <c:v>1.7697999999999998E-2</c:v>
                </c:pt>
                <c:pt idx="5">
                  <c:v>11.193530000000001</c:v>
                </c:pt>
                <c:pt idx="6">
                  <c:v>16.320399999999999</c:v>
                </c:pt>
                <c:pt idx="7">
                  <c:v>35.34348</c:v>
                </c:pt>
                <c:pt idx="8">
                  <c:v>0</c:v>
                </c:pt>
                <c:pt idx="9">
                  <c:v>0</c:v>
                </c:pt>
                <c:pt idx="10">
                  <c:v>2.555E-3</c:v>
                </c:pt>
                <c:pt idx="11">
                  <c:v>0.39874999999999999</c:v>
                </c:pt>
                <c:pt idx="12">
                  <c:v>6.4862399999999996</c:v>
                </c:pt>
                <c:pt idx="13">
                  <c:v>1.69936</c:v>
                </c:pt>
                <c:pt idx="14">
                  <c:v>3.5849470000000001</c:v>
                </c:pt>
                <c:pt idx="15">
                  <c:v>2.2794289999999999</c:v>
                </c:pt>
                <c:pt idx="16">
                  <c:v>2.4527000000000001</c:v>
                </c:pt>
                <c:pt idx="17">
                  <c:v>2.76511</c:v>
                </c:pt>
                <c:pt idx="18">
                  <c:v>3.4808500000000002</c:v>
                </c:pt>
                <c:pt idx="19">
                  <c:v>3.546233</c:v>
                </c:pt>
                <c:pt idx="20">
                  <c:v>3.4091800000000001</c:v>
                </c:pt>
                <c:pt idx="21">
                  <c:v>3.6467540000000001</c:v>
                </c:pt>
                <c:pt idx="22">
                  <c:v>4.0900829999999999</c:v>
                </c:pt>
                <c:pt idx="23">
                  <c:v>3.6244320000000001</c:v>
                </c:pt>
                <c:pt idx="24">
                  <c:v>7.9820859999999998</c:v>
                </c:pt>
                <c:pt idx="25">
                  <c:v>27.553049999999999</c:v>
                </c:pt>
                <c:pt idx="26">
                  <c:v>8.2535209999999992</c:v>
                </c:pt>
                <c:pt idx="27">
                  <c:v>13.735810000000001</c:v>
                </c:pt>
                <c:pt idx="28">
                  <c:v>13.59773</c:v>
                </c:pt>
                <c:pt idx="29">
                  <c:v>15.340059999999999</c:v>
                </c:pt>
                <c:pt idx="30">
                  <c:v>14.80809</c:v>
                </c:pt>
                <c:pt idx="31">
                  <c:v>16.947579999999999</c:v>
                </c:pt>
                <c:pt idx="32">
                  <c:v>17.900950000000002</c:v>
                </c:pt>
                <c:pt idx="33">
                  <c:v>21.238569999999999</c:v>
                </c:pt>
                <c:pt idx="34">
                  <c:v>44.997410000000002</c:v>
                </c:pt>
                <c:pt idx="35">
                  <c:v>34.652459999999998</c:v>
                </c:pt>
                <c:pt idx="36">
                  <c:v>20.868819999999999</c:v>
                </c:pt>
                <c:pt idx="37">
                  <c:v>43.467750000000002</c:v>
                </c:pt>
                <c:pt idx="38">
                  <c:v>62.10763</c:v>
                </c:pt>
                <c:pt idx="39">
                  <c:v>79.118889999999993</c:v>
                </c:pt>
                <c:pt idx="40">
                  <c:v>0</c:v>
                </c:pt>
                <c:pt idx="41">
                  <c:v>105.0356</c:v>
                </c:pt>
                <c:pt idx="42">
                  <c:v>116.3276</c:v>
                </c:pt>
                <c:pt idx="43">
                  <c:v>113.86799999999999</c:v>
                </c:pt>
                <c:pt idx="44">
                  <c:v>137.5669</c:v>
                </c:pt>
                <c:pt idx="45">
                  <c:v>241.983</c:v>
                </c:pt>
                <c:pt idx="46">
                  <c:v>250.88380000000001</c:v>
                </c:pt>
                <c:pt idx="47">
                  <c:v>4.3313670000000002</c:v>
                </c:pt>
                <c:pt idx="48">
                  <c:v>408.58839999999998</c:v>
                </c:pt>
                <c:pt idx="49">
                  <c:v>251.79349999999999</c:v>
                </c:pt>
                <c:pt idx="50">
                  <c:v>564.19730000000004</c:v>
                </c:pt>
                <c:pt idx="51">
                  <c:v>610.24789999999996</c:v>
                </c:pt>
                <c:pt idx="52">
                  <c:v>626.30600000000004</c:v>
                </c:pt>
              </c:numCache>
            </c:numRef>
          </c:val>
        </c:ser>
        <c:dLbls>
          <c:showLegendKey val="0"/>
          <c:showVal val="0"/>
          <c:showCatName val="0"/>
          <c:showSerName val="0"/>
          <c:showPercent val="0"/>
          <c:showBubbleSize val="0"/>
        </c:dLbls>
        <c:gapWidth val="150"/>
        <c:axId val="249741312"/>
        <c:axId val="249742848"/>
      </c:barChart>
      <c:catAx>
        <c:axId val="249741312"/>
        <c:scaling>
          <c:orientation val="minMax"/>
        </c:scaling>
        <c:delete val="0"/>
        <c:axPos val="l"/>
        <c:majorTickMark val="out"/>
        <c:minorTickMark val="none"/>
        <c:tickLblPos val="nextTo"/>
        <c:txPr>
          <a:bodyPr/>
          <a:lstStyle/>
          <a:p>
            <a:pPr>
              <a:defRPr sz="800"/>
            </a:pPr>
            <a:endParaRPr lang="en-US"/>
          </a:p>
        </c:txPr>
        <c:crossAx val="249742848"/>
        <c:crosses val="autoZero"/>
        <c:auto val="1"/>
        <c:lblAlgn val="ctr"/>
        <c:lblOffset val="100"/>
        <c:noMultiLvlLbl val="0"/>
      </c:catAx>
      <c:valAx>
        <c:axId val="249742848"/>
        <c:scaling>
          <c:orientation val="minMax"/>
          <c:max val="700"/>
          <c:min val="0"/>
        </c:scaling>
        <c:delete val="0"/>
        <c:axPos val="b"/>
        <c:title>
          <c:tx>
            <c:rich>
              <a:bodyPr/>
              <a:lstStyle/>
              <a:p>
                <a:pPr>
                  <a:defRPr/>
                </a:pPr>
                <a:r>
                  <a:rPr lang="es-PE"/>
                  <a:t>GWh</a:t>
                </a:r>
              </a:p>
            </c:rich>
          </c:tx>
          <c:layout>
            <c:manualLayout>
              <c:xMode val="edge"/>
              <c:yMode val="edge"/>
              <c:x val="0.61914261371901169"/>
              <c:y val="0.97748859592830872"/>
            </c:manualLayout>
          </c:layout>
          <c:overlay val="0"/>
        </c:title>
        <c:numFmt formatCode="General" sourceLinked="1"/>
        <c:majorTickMark val="out"/>
        <c:minorTickMark val="none"/>
        <c:tickLblPos val="nextTo"/>
        <c:txPr>
          <a:bodyPr/>
          <a:lstStyle/>
          <a:p>
            <a:pPr>
              <a:defRPr sz="900" b="1"/>
            </a:pPr>
            <a:endParaRPr lang="en-US"/>
          </a:p>
        </c:txPr>
        <c:crossAx val="249741312"/>
        <c:crosses val="autoZero"/>
        <c:crossBetween val="between"/>
      </c:valAx>
    </c:plotArea>
    <c:legend>
      <c:legendPos val="r"/>
      <c:layout>
        <c:manualLayout>
          <c:xMode val="edge"/>
          <c:yMode val="edge"/>
          <c:x val="0.69853863321931697"/>
          <c:y val="0.33475261770559128"/>
          <c:w val="0.12445429833172612"/>
          <c:h val="5.4289134265688474E-2"/>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'10. MáxDemandaSEIN (1)'!$N$39</c:f>
              <c:strCache>
                <c:ptCount val="1"/>
                <c:pt idx="0">
                  <c:v>Hidroeléctrica</c:v>
                </c:pt>
              </c:strCache>
            </c:strRef>
          </c:tx>
          <c:invertIfNegative val="0"/>
          <c:cat>
            <c:numRef>
              <c:f>'10. MáxDemandaSEIN (1)'!$O$38:$Q$38</c:f>
              <c:numCache>
                <c:formatCode>General</c:formatCode>
                <c:ptCount val="3"/>
                <c:pt idx="0">
                  <c:v>2017</c:v>
                </c:pt>
                <c:pt idx="1">
                  <c:v>2016</c:v>
                </c:pt>
                <c:pt idx="2">
                  <c:v>2015</c:v>
                </c:pt>
              </c:numCache>
            </c:numRef>
          </c:cat>
          <c:val>
            <c:numRef>
              <c:f>'10. MáxDemandaSEIN (1)'!$O$39:$Q$39</c:f>
              <c:numCache>
                <c:formatCode>###\ ###\ ##0.0</c:formatCode>
                <c:ptCount val="3"/>
                <c:pt idx="0">
                  <c:v>4181.7235000000001</c:v>
                </c:pt>
                <c:pt idx="1">
                  <c:v>3527.2958100000001</c:v>
                </c:pt>
                <c:pt idx="2">
                  <c:v>3213.6729799999998</c:v>
                </c:pt>
              </c:numCache>
            </c:numRef>
          </c:val>
        </c:ser>
        <c:ser>
          <c:idx val="1"/>
          <c:order val="1"/>
          <c:tx>
            <c:strRef>
              <c:f>'10. MáxDemandaSEIN (1)'!$N$40</c:f>
              <c:strCache>
                <c:ptCount val="1"/>
                <c:pt idx="0">
                  <c:v>Termoeléctrica</c:v>
                </c:pt>
              </c:strCache>
            </c:strRef>
          </c:tx>
          <c:invertIfNegative val="0"/>
          <c:cat>
            <c:numRef>
              <c:f>'10. MáxDemandaSEIN (1)'!$O$38:$Q$38</c:f>
              <c:numCache>
                <c:formatCode>General</c:formatCode>
                <c:ptCount val="3"/>
                <c:pt idx="0">
                  <c:v>2017</c:v>
                </c:pt>
                <c:pt idx="1">
                  <c:v>2016</c:v>
                </c:pt>
                <c:pt idx="2">
                  <c:v>2015</c:v>
                </c:pt>
              </c:numCache>
            </c:numRef>
          </c:cat>
          <c:val>
            <c:numRef>
              <c:f>'10. MáxDemandaSEIN (1)'!$O$40:$Q$40</c:f>
              <c:numCache>
                <c:formatCode>###\ ###\ ##0.0</c:formatCode>
                <c:ptCount val="3"/>
                <c:pt idx="0">
                  <c:v>2286.1302900000001</c:v>
                </c:pt>
                <c:pt idx="1">
                  <c:v>2770.9643299999998</c:v>
                </c:pt>
                <c:pt idx="2">
                  <c:v>2809.9173000000001</c:v>
                </c:pt>
              </c:numCache>
            </c:numRef>
          </c:val>
        </c:ser>
        <c:ser>
          <c:idx val="2"/>
          <c:order val="2"/>
          <c:tx>
            <c:strRef>
              <c:f>'10. MáxDemandaSEIN (1)'!$N$41</c:f>
              <c:strCache>
                <c:ptCount val="1"/>
                <c:pt idx="0">
                  <c:v>Eólica</c:v>
                </c:pt>
              </c:strCache>
            </c:strRef>
          </c:tx>
          <c:invertIfNegative val="0"/>
          <c:cat>
            <c:numRef>
              <c:f>'10. MáxDemandaSEIN (1)'!$O$38:$Q$38</c:f>
              <c:numCache>
                <c:formatCode>General</c:formatCode>
                <c:ptCount val="3"/>
                <c:pt idx="0">
                  <c:v>2017</c:v>
                </c:pt>
                <c:pt idx="1">
                  <c:v>2016</c:v>
                </c:pt>
                <c:pt idx="2">
                  <c:v>2015</c:v>
                </c:pt>
              </c:numCache>
            </c:numRef>
          </c:cat>
          <c:val>
            <c:numRef>
              <c:f>'10. MáxDemandaSEIN (1)'!$O$41:$Q$41</c:f>
              <c:numCache>
                <c:formatCode>###\ ###\ ##0.0</c:formatCode>
                <c:ptCount val="3"/>
                <c:pt idx="0">
                  <c:v>91.209549999999993</c:v>
                </c:pt>
                <c:pt idx="1">
                  <c:v>146.64738</c:v>
                </c:pt>
                <c:pt idx="2">
                  <c:v>12.570040000000001</c:v>
                </c:pt>
              </c:numCache>
            </c:numRef>
          </c:val>
        </c:ser>
        <c:dLbls>
          <c:showLegendKey val="0"/>
          <c:showVal val="0"/>
          <c:showCatName val="0"/>
          <c:showSerName val="0"/>
          <c:showPercent val="0"/>
          <c:showBubbleSize val="0"/>
        </c:dLbls>
        <c:gapWidth val="150"/>
        <c:overlap val="100"/>
        <c:axId val="255849600"/>
        <c:axId val="255851520"/>
      </c:barChart>
      <c:catAx>
        <c:axId val="255849600"/>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n-US"/>
          </a:p>
        </c:txPr>
        <c:crossAx val="255851520"/>
        <c:crosses val="autoZero"/>
        <c:auto val="1"/>
        <c:lblAlgn val="ctr"/>
        <c:lblOffset val="100"/>
        <c:noMultiLvlLbl val="0"/>
      </c:catAx>
      <c:valAx>
        <c:axId val="255851520"/>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 ###\ ##0.0" sourceLinked="1"/>
        <c:majorTickMark val="out"/>
        <c:minorTickMark val="none"/>
        <c:tickLblPos val="nextTo"/>
        <c:txPr>
          <a:bodyPr/>
          <a:lstStyle/>
          <a:p>
            <a:pPr>
              <a:defRPr b="1"/>
            </a:pPr>
            <a:endParaRPr lang="en-US"/>
          </a:p>
        </c:txPr>
        <c:crossAx val="255849600"/>
        <c:crosses val="autoZero"/>
        <c:crossBetween val="between"/>
      </c:valAx>
    </c:plotArea>
    <c:legend>
      <c:legendPos val="t"/>
      <c:layout>
        <c:manualLayout>
          <c:xMode val="edge"/>
          <c:yMode val="edge"/>
          <c:x val="0.21741926042526799"/>
          <c:y val="1.9448123934208899E-2"/>
          <c:w val="0.53306253960238259"/>
          <c:h val="5.0239820088446303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583083804665263"/>
          <c:y val="1.9163220401887497E-2"/>
          <c:w val="0.58759306495138808"/>
          <c:h val="0.92808359458243761"/>
        </c:manualLayout>
      </c:layout>
      <c:barChart>
        <c:barDir val="bar"/>
        <c:grouping val="clustered"/>
        <c:varyColors val="0"/>
        <c:ser>
          <c:idx val="0"/>
          <c:order val="0"/>
          <c:tx>
            <c:strRef>
              <c:f>'11. MáxDemandaSEIN (2)'!$N$8</c:f>
              <c:strCache>
                <c:ptCount val="1"/>
                <c:pt idx="0">
                  <c:v>2017</c:v>
                </c:pt>
              </c:strCache>
            </c:strRef>
          </c:tx>
          <c:spPr>
            <a:solidFill>
              <a:srgbClr val="0070C0"/>
            </a:solidFill>
          </c:spPr>
          <c:invertIfNegative val="0"/>
          <c:cat>
            <c:strRef>
              <c:f>'11. MáxDemandaSEIN (2)'!$M$11:$M$62</c:f>
              <c:strCache>
                <c:ptCount val="52"/>
                <c:pt idx="0">
                  <c:v>AGROAURORA</c:v>
                </c:pt>
                <c:pt idx="1">
                  <c:v>SANTA ROSA</c:v>
                </c:pt>
                <c:pt idx="2">
                  <c:v>YANAPAMPA</c:v>
                </c:pt>
                <c:pt idx="3">
                  <c:v>ECELIM</c:v>
                </c:pt>
                <c:pt idx="4">
                  <c:v>RIO BAÑOS</c:v>
                </c:pt>
                <c:pt idx="5">
                  <c:v>AGUA AZUL</c:v>
                </c:pt>
                <c:pt idx="6">
                  <c:v>GTS MAJES</c:v>
                </c:pt>
                <c:pt idx="7">
                  <c:v>GTS REPARTICION</c:v>
                </c:pt>
                <c:pt idx="8">
                  <c:v>IYEPSA</c:v>
                </c:pt>
                <c:pt idx="9">
                  <c:v>CERRO VERDE</c:v>
                </c:pt>
                <c:pt idx="10">
                  <c:v>MOQUEGUA FV</c:v>
                </c:pt>
                <c:pt idx="11">
                  <c:v>PANAMERICANA SOLAR</c:v>
                </c:pt>
                <c:pt idx="12">
                  <c:v>PLANTA ETEN</c:v>
                </c:pt>
                <c:pt idx="13">
                  <c:v>SAMAY I</c:v>
                </c:pt>
                <c:pt idx="14">
                  <c:v>SDE PIURA</c:v>
                </c:pt>
                <c:pt idx="15">
                  <c:v>SHOUGESA</c:v>
                </c:pt>
                <c:pt idx="16">
                  <c:v>TACNA SOLAR</c:v>
                </c:pt>
                <c:pt idx="17">
                  <c:v>TERMOCHILCA</c:v>
                </c:pt>
                <c:pt idx="18">
                  <c:v>TERMOSELVA</c:v>
                </c:pt>
                <c:pt idx="19">
                  <c:v>CANCHAYLLO</c:v>
                </c:pt>
                <c:pt idx="20">
                  <c:v>SINERSA</c:v>
                </c:pt>
                <c:pt idx="21">
                  <c:v>HIDROCAÑETE</c:v>
                </c:pt>
                <c:pt idx="22">
                  <c:v>MAJA</c:v>
                </c:pt>
                <c:pt idx="23">
                  <c:v>PETRAMAS</c:v>
                </c:pt>
                <c:pt idx="24">
                  <c:v>GEPSA</c:v>
                </c:pt>
                <c:pt idx="25">
                  <c:v>AYEPSA</c:v>
                </c:pt>
                <c:pt idx="26">
                  <c:v>AIPSA</c:v>
                </c:pt>
                <c:pt idx="27">
                  <c:v>HUANCHOR</c:v>
                </c:pt>
                <c:pt idx="28">
                  <c:v>RIO DOBLE</c:v>
                </c:pt>
                <c:pt idx="29">
                  <c:v>PE MARCONA</c:v>
                </c:pt>
                <c:pt idx="30">
                  <c:v>SDF ENERGIA</c:v>
                </c:pt>
                <c:pt idx="31">
                  <c:v>SANTA CRUZ</c:v>
                </c:pt>
                <c:pt idx="32">
                  <c:v>EGEJUNIN</c:v>
                </c:pt>
                <c:pt idx="33">
                  <c:v>EGESUR</c:v>
                </c:pt>
                <c:pt idx="34">
                  <c:v>HUANZA</c:v>
                </c:pt>
                <c:pt idx="35">
                  <c:v>ENERGÍA EÓLICA</c:v>
                </c:pt>
                <c:pt idx="36">
                  <c:v>ENEL PIURA</c:v>
                </c:pt>
                <c:pt idx="37">
                  <c:v>PE TRES HERMANAS</c:v>
                </c:pt>
                <c:pt idx="38">
                  <c:v>LUZ DEL SUR</c:v>
                </c:pt>
                <c:pt idx="39">
                  <c:v>SAN GABAN</c:v>
                </c:pt>
                <c:pt idx="40">
                  <c:v>EGEMSA</c:v>
                </c:pt>
                <c:pt idx="41">
                  <c:v>CELEPSA</c:v>
                </c:pt>
                <c:pt idx="42">
                  <c:v>CHINANGO</c:v>
                </c:pt>
                <c:pt idx="43">
                  <c:v>EGASA</c:v>
                </c:pt>
                <c:pt idx="44">
                  <c:v>CERRO DEL AGUILA</c:v>
                </c:pt>
                <c:pt idx="45">
                  <c:v>STATKRAFT</c:v>
                </c:pt>
                <c:pt idx="46">
                  <c:v>ORAZUL</c:v>
                </c:pt>
                <c:pt idx="47">
                  <c:v>KALLPA</c:v>
                </c:pt>
                <c:pt idx="48">
                  <c:v>HUALLAGA</c:v>
                </c:pt>
                <c:pt idx="49">
                  <c:v>FENIX</c:v>
                </c:pt>
                <c:pt idx="50">
                  <c:v>ENEL GENERACION</c:v>
                </c:pt>
                <c:pt idx="51">
                  <c:v>ELECTROPERU</c:v>
                </c:pt>
              </c:strCache>
            </c:strRef>
          </c:cat>
          <c:val>
            <c:numRef>
              <c:f>'11. MáxDemandaSEIN (2)'!$N$11:$N$62</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2.52</c:v>
                </c:pt>
                <c:pt idx="20">
                  <c:v>2.6274099999999998</c:v>
                </c:pt>
                <c:pt idx="21">
                  <c:v>2.8</c:v>
                </c:pt>
                <c:pt idx="22">
                  <c:v>3.2210000000000001</c:v>
                </c:pt>
                <c:pt idx="23">
                  <c:v>4.5514000000000001</c:v>
                </c:pt>
                <c:pt idx="24">
                  <c:v>6.8010599999999997</c:v>
                </c:pt>
                <c:pt idx="25">
                  <c:v>11.9505</c:v>
                </c:pt>
                <c:pt idx="26">
                  <c:v>13.26709</c:v>
                </c:pt>
                <c:pt idx="27">
                  <c:v>19.084</c:v>
                </c:pt>
                <c:pt idx="28">
                  <c:v>19.126629999999999</c:v>
                </c:pt>
                <c:pt idx="29">
                  <c:v>23.47186</c:v>
                </c:pt>
                <c:pt idx="30">
                  <c:v>27.472549999999998</c:v>
                </c:pt>
                <c:pt idx="31">
                  <c:v>30.613520000000001</c:v>
                </c:pt>
                <c:pt idx="32">
                  <c:v>37.339120000000001</c:v>
                </c:pt>
                <c:pt idx="33">
                  <c:v>43.719270000000002</c:v>
                </c:pt>
                <c:pt idx="34">
                  <c:v>61.216259999999998</c:v>
                </c:pt>
                <c:pt idx="35">
                  <c:v>63.892560000000003</c:v>
                </c:pt>
                <c:pt idx="36">
                  <c:v>85.297970000000007</c:v>
                </c:pt>
                <c:pt idx="37">
                  <c:v>89.310940000000002</c:v>
                </c:pt>
                <c:pt idx="38">
                  <c:v>89.998429999999999</c:v>
                </c:pt>
                <c:pt idx="39">
                  <c:v>111.2413</c:v>
                </c:pt>
                <c:pt idx="40">
                  <c:v>167.1849</c:v>
                </c:pt>
                <c:pt idx="41">
                  <c:v>186.74879999999999</c:v>
                </c:pt>
                <c:pt idx="42">
                  <c:v>197.68629999999999</c:v>
                </c:pt>
                <c:pt idx="43">
                  <c:v>221.5737</c:v>
                </c:pt>
                <c:pt idx="44">
                  <c:v>320.34890000000001</c:v>
                </c:pt>
                <c:pt idx="45">
                  <c:v>334.74360000000001</c:v>
                </c:pt>
                <c:pt idx="46">
                  <c:v>346.39150000000001</c:v>
                </c:pt>
                <c:pt idx="47">
                  <c:v>407.99</c:v>
                </c:pt>
                <c:pt idx="48">
                  <c:v>452.88560000000001</c:v>
                </c:pt>
                <c:pt idx="49">
                  <c:v>544.14580000000001</c:v>
                </c:pt>
                <c:pt idx="50">
                  <c:v>600.46349999999995</c:v>
                </c:pt>
                <c:pt idx="51">
                  <c:v>816.71709999999996</c:v>
                </c:pt>
              </c:numCache>
            </c:numRef>
          </c:val>
        </c:ser>
        <c:ser>
          <c:idx val="1"/>
          <c:order val="1"/>
          <c:tx>
            <c:strRef>
              <c:f>'11. MáxDemandaSEIN (2)'!$O$8</c:f>
              <c:strCache>
                <c:ptCount val="1"/>
                <c:pt idx="0">
                  <c:v>2016</c:v>
                </c:pt>
              </c:strCache>
            </c:strRef>
          </c:tx>
          <c:spPr>
            <a:solidFill>
              <a:srgbClr val="C00000"/>
            </a:solidFill>
          </c:spPr>
          <c:invertIfNegative val="0"/>
          <c:cat>
            <c:strRef>
              <c:f>'11. MáxDemandaSEIN (2)'!$M$11:$M$62</c:f>
              <c:strCache>
                <c:ptCount val="52"/>
                <c:pt idx="0">
                  <c:v>AGROAURORA</c:v>
                </c:pt>
                <c:pt idx="1">
                  <c:v>SANTA ROSA</c:v>
                </c:pt>
                <c:pt idx="2">
                  <c:v>YANAPAMPA</c:v>
                </c:pt>
                <c:pt idx="3">
                  <c:v>ECELIM</c:v>
                </c:pt>
                <c:pt idx="4">
                  <c:v>RIO BAÑOS</c:v>
                </c:pt>
                <c:pt idx="5">
                  <c:v>AGUA AZUL</c:v>
                </c:pt>
                <c:pt idx="6">
                  <c:v>GTS MAJES</c:v>
                </c:pt>
                <c:pt idx="7">
                  <c:v>GTS REPARTICION</c:v>
                </c:pt>
                <c:pt idx="8">
                  <c:v>IYEPSA</c:v>
                </c:pt>
                <c:pt idx="9">
                  <c:v>CERRO VERDE</c:v>
                </c:pt>
                <c:pt idx="10">
                  <c:v>MOQUEGUA FV</c:v>
                </c:pt>
                <c:pt idx="11">
                  <c:v>PANAMERICANA SOLAR</c:v>
                </c:pt>
                <c:pt idx="12">
                  <c:v>PLANTA ETEN</c:v>
                </c:pt>
                <c:pt idx="13">
                  <c:v>SAMAY I</c:v>
                </c:pt>
                <c:pt idx="14">
                  <c:v>SDE PIURA</c:v>
                </c:pt>
                <c:pt idx="15">
                  <c:v>SHOUGESA</c:v>
                </c:pt>
                <c:pt idx="16">
                  <c:v>TACNA SOLAR</c:v>
                </c:pt>
                <c:pt idx="17">
                  <c:v>TERMOCHILCA</c:v>
                </c:pt>
                <c:pt idx="18">
                  <c:v>TERMOSELVA</c:v>
                </c:pt>
                <c:pt idx="19">
                  <c:v>CANCHAYLLO</c:v>
                </c:pt>
                <c:pt idx="20">
                  <c:v>SINERSA</c:v>
                </c:pt>
                <c:pt idx="21">
                  <c:v>HIDROCAÑETE</c:v>
                </c:pt>
                <c:pt idx="22">
                  <c:v>MAJA</c:v>
                </c:pt>
                <c:pt idx="23">
                  <c:v>PETRAMAS</c:v>
                </c:pt>
                <c:pt idx="24">
                  <c:v>GEPSA</c:v>
                </c:pt>
                <c:pt idx="25">
                  <c:v>AYEPSA</c:v>
                </c:pt>
                <c:pt idx="26">
                  <c:v>AIPSA</c:v>
                </c:pt>
                <c:pt idx="27">
                  <c:v>HUANCHOR</c:v>
                </c:pt>
                <c:pt idx="28">
                  <c:v>RIO DOBLE</c:v>
                </c:pt>
                <c:pt idx="29">
                  <c:v>PE MARCONA</c:v>
                </c:pt>
                <c:pt idx="30">
                  <c:v>SDF ENERGIA</c:v>
                </c:pt>
                <c:pt idx="31">
                  <c:v>SANTA CRUZ</c:v>
                </c:pt>
                <c:pt idx="32">
                  <c:v>EGEJUNIN</c:v>
                </c:pt>
                <c:pt idx="33">
                  <c:v>EGESUR</c:v>
                </c:pt>
                <c:pt idx="34">
                  <c:v>HUANZA</c:v>
                </c:pt>
                <c:pt idx="35">
                  <c:v>ENERGÍA EÓLICA</c:v>
                </c:pt>
                <c:pt idx="36">
                  <c:v>ENEL PIURA</c:v>
                </c:pt>
                <c:pt idx="37">
                  <c:v>PE TRES HERMANAS</c:v>
                </c:pt>
                <c:pt idx="38">
                  <c:v>LUZ DEL SUR</c:v>
                </c:pt>
                <c:pt idx="39">
                  <c:v>SAN GABAN</c:v>
                </c:pt>
                <c:pt idx="40">
                  <c:v>EGEMSA</c:v>
                </c:pt>
                <c:pt idx="41">
                  <c:v>CELEPSA</c:v>
                </c:pt>
                <c:pt idx="42">
                  <c:v>CHINANGO</c:v>
                </c:pt>
                <c:pt idx="43">
                  <c:v>EGASA</c:v>
                </c:pt>
                <c:pt idx="44">
                  <c:v>CERRO DEL AGUILA</c:v>
                </c:pt>
                <c:pt idx="45">
                  <c:v>STATKRAFT</c:v>
                </c:pt>
                <c:pt idx="46">
                  <c:v>ORAZUL</c:v>
                </c:pt>
                <c:pt idx="47">
                  <c:v>KALLPA</c:v>
                </c:pt>
                <c:pt idx="48">
                  <c:v>HUALLAGA</c:v>
                </c:pt>
                <c:pt idx="49">
                  <c:v>FENIX</c:v>
                </c:pt>
                <c:pt idx="50">
                  <c:v>ENEL GENERACION</c:v>
                </c:pt>
                <c:pt idx="51">
                  <c:v>ELECTROPERU</c:v>
                </c:pt>
              </c:strCache>
            </c:strRef>
          </c:cat>
          <c:val>
            <c:numRef>
              <c:f>'11. MáxDemandaSEIN (2)'!$O$11:$O$62</c:f>
              <c:numCache>
                <c:formatCode>General</c:formatCode>
                <c:ptCount val="52"/>
                <c:pt idx="0">
                  <c:v>0</c:v>
                </c:pt>
                <c:pt idx="1">
                  <c:v>1.4288799999999999</c:v>
                </c:pt>
                <c:pt idx="2">
                  <c:v>0</c:v>
                </c:pt>
                <c:pt idx="3">
                  <c:v>2.9028</c:v>
                </c:pt>
                <c:pt idx="4">
                  <c:v>0</c:v>
                </c:pt>
                <c:pt idx="5">
                  <c:v>0</c:v>
                </c:pt>
                <c:pt idx="6">
                  <c:v>0</c:v>
                </c:pt>
                <c:pt idx="7">
                  <c:v>0</c:v>
                </c:pt>
                <c:pt idx="8">
                  <c:v>0</c:v>
                </c:pt>
                <c:pt idx="9">
                  <c:v>177.6327</c:v>
                </c:pt>
                <c:pt idx="10">
                  <c:v>0</c:v>
                </c:pt>
                <c:pt idx="11">
                  <c:v>0</c:v>
                </c:pt>
                <c:pt idx="12">
                  <c:v>0</c:v>
                </c:pt>
                <c:pt idx="13">
                  <c:v>0</c:v>
                </c:pt>
                <c:pt idx="14">
                  <c:v>10.272650000000001</c:v>
                </c:pt>
                <c:pt idx="15">
                  <c:v>0</c:v>
                </c:pt>
                <c:pt idx="16">
                  <c:v>0</c:v>
                </c:pt>
                <c:pt idx="17">
                  <c:v>0</c:v>
                </c:pt>
                <c:pt idx="18">
                  <c:v>60.387129999999999</c:v>
                </c:pt>
                <c:pt idx="19">
                  <c:v>5.0599999999999996</c:v>
                </c:pt>
                <c:pt idx="20">
                  <c:v>9.2201199999999996</c:v>
                </c:pt>
                <c:pt idx="21">
                  <c:v>3.6</c:v>
                </c:pt>
                <c:pt idx="22">
                  <c:v>3.3769999999999998</c:v>
                </c:pt>
                <c:pt idx="23">
                  <c:v>4.4429999999999996</c:v>
                </c:pt>
                <c:pt idx="24">
                  <c:v>5.8760300000000001</c:v>
                </c:pt>
                <c:pt idx="25">
                  <c:v>11.683999999999999</c:v>
                </c:pt>
                <c:pt idx="26">
                  <c:v>10.923</c:v>
                </c:pt>
                <c:pt idx="27">
                  <c:v>19.103999999999999</c:v>
                </c:pt>
                <c:pt idx="28">
                  <c:v>19.214120000000001</c:v>
                </c:pt>
                <c:pt idx="29">
                  <c:v>20.205359999999999</c:v>
                </c:pt>
                <c:pt idx="30">
                  <c:v>26.68262</c:v>
                </c:pt>
                <c:pt idx="31">
                  <c:v>21.503050000000002</c:v>
                </c:pt>
                <c:pt idx="32">
                  <c:v>25.296600000000002</c:v>
                </c:pt>
                <c:pt idx="33">
                  <c:v>44.125639999999997</c:v>
                </c:pt>
                <c:pt idx="34">
                  <c:v>47.0807</c:v>
                </c:pt>
                <c:pt idx="35">
                  <c:v>89.606579999999994</c:v>
                </c:pt>
                <c:pt idx="36">
                  <c:v>83.252409999999998</c:v>
                </c:pt>
                <c:pt idx="37">
                  <c:v>74.971590000000006</c:v>
                </c:pt>
                <c:pt idx="38">
                  <c:v>89.613720000000001</c:v>
                </c:pt>
                <c:pt idx="39">
                  <c:v>110.36069999999999</c:v>
                </c:pt>
                <c:pt idx="40">
                  <c:v>168.0461</c:v>
                </c:pt>
                <c:pt idx="41">
                  <c:v>169.1771</c:v>
                </c:pt>
                <c:pt idx="42">
                  <c:v>154.4768</c:v>
                </c:pt>
                <c:pt idx="43">
                  <c:v>192.77860000000001</c:v>
                </c:pt>
                <c:pt idx="44">
                  <c:v>0</c:v>
                </c:pt>
                <c:pt idx="45">
                  <c:v>396.66140000000001</c:v>
                </c:pt>
                <c:pt idx="46">
                  <c:v>361.26179999999999</c:v>
                </c:pt>
                <c:pt idx="47">
                  <c:v>709.16780000000006</c:v>
                </c:pt>
                <c:pt idx="48">
                  <c:v>6.1676599999999997</c:v>
                </c:pt>
                <c:pt idx="49">
                  <c:v>270.21080000000001</c:v>
                </c:pt>
                <c:pt idx="50">
                  <c:v>1040.194</c:v>
                </c:pt>
                <c:pt idx="51">
                  <c:v>872.81140000000005</c:v>
                </c:pt>
              </c:numCache>
            </c:numRef>
          </c:val>
        </c:ser>
        <c:dLbls>
          <c:showLegendKey val="0"/>
          <c:showVal val="0"/>
          <c:showCatName val="0"/>
          <c:showSerName val="0"/>
          <c:showPercent val="0"/>
          <c:showBubbleSize val="0"/>
        </c:dLbls>
        <c:gapWidth val="150"/>
        <c:axId val="255772928"/>
        <c:axId val="255406080"/>
      </c:barChart>
      <c:catAx>
        <c:axId val="255772928"/>
        <c:scaling>
          <c:orientation val="minMax"/>
        </c:scaling>
        <c:delete val="0"/>
        <c:axPos val="l"/>
        <c:majorTickMark val="out"/>
        <c:minorTickMark val="none"/>
        <c:tickLblPos val="nextTo"/>
        <c:txPr>
          <a:bodyPr/>
          <a:lstStyle/>
          <a:p>
            <a:pPr>
              <a:defRPr sz="900"/>
            </a:pPr>
            <a:endParaRPr lang="en-US"/>
          </a:p>
        </c:txPr>
        <c:crossAx val="255406080"/>
        <c:crosses val="autoZero"/>
        <c:auto val="1"/>
        <c:lblAlgn val="ctr"/>
        <c:lblOffset val="100"/>
        <c:noMultiLvlLbl val="0"/>
      </c:catAx>
      <c:valAx>
        <c:axId val="255406080"/>
        <c:scaling>
          <c:orientation val="minMax"/>
          <c:max val="1200"/>
          <c:min val="0"/>
        </c:scaling>
        <c:delete val="0"/>
        <c:axPos val="b"/>
        <c:majorGridlines/>
        <c:title>
          <c:tx>
            <c:rich>
              <a:bodyPr/>
              <a:lstStyle/>
              <a:p>
                <a:pPr>
                  <a:defRPr/>
                </a:pPr>
                <a:r>
                  <a:rPr lang="es-PE"/>
                  <a:t>MW</a:t>
                </a:r>
              </a:p>
            </c:rich>
          </c:tx>
          <c:layout>
            <c:manualLayout>
              <c:xMode val="edge"/>
              <c:yMode val="edge"/>
              <c:x val="0.55286764982900016"/>
              <c:y val="0.97230160888400885"/>
            </c:manualLayout>
          </c:layout>
          <c:overlay val="0"/>
        </c:title>
        <c:numFmt formatCode="General" sourceLinked="1"/>
        <c:majorTickMark val="out"/>
        <c:minorTickMark val="none"/>
        <c:tickLblPos val="nextTo"/>
        <c:txPr>
          <a:bodyPr/>
          <a:lstStyle/>
          <a:p>
            <a:pPr>
              <a:defRPr sz="900" b="1"/>
            </a:pPr>
            <a:endParaRPr lang="en-US"/>
          </a:p>
        </c:txPr>
        <c:crossAx val="255772928"/>
        <c:crosses val="autoZero"/>
        <c:crossBetween val="between"/>
        <c:majorUnit val="500"/>
      </c:valAx>
    </c:plotArea>
    <c:legend>
      <c:legendPos val="r"/>
      <c:layout>
        <c:manualLayout>
          <c:xMode val="edge"/>
          <c:yMode val="edge"/>
          <c:x val="0.63614974184564954"/>
          <c:y val="0.40167734456526838"/>
          <c:w val="0.13224206129163432"/>
          <c:h val="0.1277859968663083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200"/>
              <a:t>VOLÚMEN</a:t>
            </a:r>
            <a:r>
              <a:rPr lang="en-US" sz="1200" baseline="0"/>
              <a:t> </a:t>
            </a:r>
            <a:r>
              <a:rPr lang="en-US" sz="1200"/>
              <a:t>DE LAS  LAGUNAS</a:t>
            </a:r>
            <a:r>
              <a:rPr lang="en-US" sz="1200" baseline="0"/>
              <a:t> ENEL (SANTA EULALIA Y MARCA</a:t>
            </a:r>
            <a:r>
              <a:rPr lang="en-US" sz="1200"/>
              <a:t>)</a:t>
            </a:r>
          </a:p>
        </c:rich>
      </c:tx>
      <c:layout>
        <c:manualLayout>
          <c:xMode val="edge"/>
          <c:yMode val="edge"/>
          <c:x val="0.23498400448828521"/>
          <c:y val="8.6326358858094629E-2"/>
        </c:manualLayout>
      </c:layout>
      <c:overlay val="1"/>
    </c:title>
    <c:autoTitleDeleted val="0"/>
    <c:plotArea>
      <c:layout>
        <c:manualLayout>
          <c:layoutTarget val="inner"/>
          <c:xMode val="edge"/>
          <c:yMode val="edge"/>
          <c:x val="5.9923823475553931E-2"/>
          <c:y val="0.18010303671035996"/>
          <c:w val="0.91183943477716001"/>
          <c:h val="0.71623644870478143"/>
        </c:manualLayout>
      </c:layout>
      <c:lineChart>
        <c:grouping val="standard"/>
        <c:varyColors val="0"/>
        <c:ser>
          <c:idx val="0"/>
          <c:order val="0"/>
          <c:tx>
            <c:v>2017</c:v>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dPt>
          <c:val>
            <c:numRef>
              <c:f>'12. Hidrología (1)'!$AS$11:$AS$63</c:f>
              <c:numCache>
                <c:formatCode>General</c:formatCode>
                <c:ptCount val="53"/>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numCache>
            </c:numRef>
          </c:val>
          <c:smooth val="0"/>
        </c:ser>
        <c:ser>
          <c:idx val="3"/>
          <c:order val="1"/>
          <c:tx>
            <c:strRef>
              <c:f>'12. Hidrología (1)'!$AR$10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val>
            <c:numRef>
              <c:f>'12. Hidrología (1)'!$AR$11:$AR$63</c:f>
              <c:numCache>
                <c:formatCode>0.00</c:formatCode>
                <c:ptCount val="53"/>
                <c:pt idx="0">
                  <c:v>138.54</c:v>
                </c:pt>
                <c:pt idx="1">
                  <c:v>140.53</c:v>
                </c:pt>
                <c:pt idx="2">
                  <c:v>140.53</c:v>
                </c:pt>
                <c:pt idx="3">
                  <c:v>137.44</c:v>
                </c:pt>
                <c:pt idx="4">
                  <c:v>137.44</c:v>
                </c:pt>
                <c:pt idx="5">
                  <c:v>137.44</c:v>
                </c:pt>
                <c:pt idx="6">
                  <c:v>151.05000000000001</c:v>
                </c:pt>
                <c:pt idx="7">
                  <c:v>151.05000000000001</c:v>
                </c:pt>
                <c:pt idx="8">
                  <c:v>165.01</c:v>
                </c:pt>
                <c:pt idx="9">
                  <c:v>165.01</c:v>
                </c:pt>
                <c:pt idx="10">
                  <c:v>186.45</c:v>
                </c:pt>
                <c:pt idx="11">
                  <c:v>186.45</c:v>
                </c:pt>
                <c:pt idx="12">
                  <c:v>195.65</c:v>
                </c:pt>
                <c:pt idx="13">
                  <c:v>195.65</c:v>
                </c:pt>
                <c:pt idx="14">
                  <c:v>201.94</c:v>
                </c:pt>
                <c:pt idx="15">
                  <c:v>201.94</c:v>
                </c:pt>
                <c:pt idx="16">
                  <c:v>201.94</c:v>
                </c:pt>
                <c:pt idx="17">
                  <c:v>207.59</c:v>
                </c:pt>
                <c:pt idx="18">
                  <c:v>207.59</c:v>
                </c:pt>
                <c:pt idx="19">
                  <c:v>205.7</c:v>
                </c:pt>
                <c:pt idx="20">
                  <c:v>205.7</c:v>
                </c:pt>
                <c:pt idx="21">
                  <c:v>204.65</c:v>
                </c:pt>
                <c:pt idx="22">
                  <c:v>204.65</c:v>
                </c:pt>
                <c:pt idx="23">
                  <c:v>200.38</c:v>
                </c:pt>
                <c:pt idx="24">
                  <c:v>200.38</c:v>
                </c:pt>
                <c:pt idx="25">
                  <c:v>193.55</c:v>
                </c:pt>
                <c:pt idx="26">
                  <c:v>193.55</c:v>
                </c:pt>
                <c:pt idx="27">
                  <c:v>186.01</c:v>
                </c:pt>
                <c:pt idx="28">
                  <c:v>186.01</c:v>
                </c:pt>
                <c:pt idx="29">
                  <c:v>186.01</c:v>
                </c:pt>
                <c:pt idx="30">
                  <c:v>178.58</c:v>
                </c:pt>
                <c:pt idx="31">
                  <c:v>178.58</c:v>
                </c:pt>
                <c:pt idx="32">
                  <c:v>169.01</c:v>
                </c:pt>
                <c:pt idx="33">
                  <c:v>169.01</c:v>
                </c:pt>
                <c:pt idx="34">
                  <c:v>158.09</c:v>
                </c:pt>
                <c:pt idx="35">
                  <c:v>158.09</c:v>
                </c:pt>
                <c:pt idx="36">
                  <c:v>147.07</c:v>
                </c:pt>
                <c:pt idx="37">
                  <c:v>147.07</c:v>
                </c:pt>
                <c:pt idx="38">
                  <c:v>139.11000000000001</c:v>
                </c:pt>
                <c:pt idx="39">
                  <c:v>139.11000000000001</c:v>
                </c:pt>
                <c:pt idx="40">
                  <c:v>139.11000000000001</c:v>
                </c:pt>
                <c:pt idx="41">
                  <c:v>128.35</c:v>
                </c:pt>
                <c:pt idx="42">
                  <c:v>128.35</c:v>
                </c:pt>
                <c:pt idx="43" formatCode="General">
                  <c:v>121.2</c:v>
                </c:pt>
                <c:pt idx="44">
                  <c:v>121.2</c:v>
                </c:pt>
                <c:pt idx="45">
                  <c:v>112.14</c:v>
                </c:pt>
                <c:pt idx="46">
                  <c:v>112.14</c:v>
                </c:pt>
                <c:pt idx="47">
                  <c:v>101.14</c:v>
                </c:pt>
                <c:pt idx="48">
                  <c:v>101.14</c:v>
                </c:pt>
                <c:pt idx="49">
                  <c:v>96.75</c:v>
                </c:pt>
                <c:pt idx="50">
                  <c:v>96.75</c:v>
                </c:pt>
                <c:pt idx="51">
                  <c:v>96.75</c:v>
                </c:pt>
              </c:numCache>
            </c:numRef>
          </c:val>
          <c:smooth val="0"/>
        </c:ser>
        <c:ser>
          <c:idx val="2"/>
          <c:order val="2"/>
          <c:tx>
            <c:strRef>
              <c:f>'12. Hidrología (1)'!$AQ$10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val>
            <c:numRef>
              <c:f>'12. Hidrología (1)'!$AQ$11:$AQ$62</c:f>
              <c:numCache>
                <c:formatCode>0.00</c:formatCode>
                <c:ptCount val="52"/>
                <c:pt idx="0">
                  <c:v>120.986000061035</c:v>
                </c:pt>
                <c:pt idx="1">
                  <c:v>137.12399291992099</c:v>
                </c:pt>
                <c:pt idx="2">
                  <c:v>137.12399291992099</c:v>
                </c:pt>
                <c:pt idx="3">
                  <c:v>150.91200256347599</c:v>
                </c:pt>
                <c:pt idx="4">
                  <c:v>150.91200256347599</c:v>
                </c:pt>
                <c:pt idx="5">
                  <c:v>170.628005981445</c:v>
                </c:pt>
                <c:pt idx="6">
                  <c:v>170.628005981445</c:v>
                </c:pt>
                <c:pt idx="7">
                  <c:v>170.628005981445</c:v>
                </c:pt>
                <c:pt idx="8">
                  <c:v>185.25</c:v>
                </c:pt>
                <c:pt idx="9">
                  <c:v>185.25</c:v>
                </c:pt>
                <c:pt idx="10">
                  <c:v>203.9</c:v>
                </c:pt>
                <c:pt idx="11">
                  <c:v>203.9</c:v>
                </c:pt>
                <c:pt idx="12">
                  <c:v>221.62</c:v>
                </c:pt>
                <c:pt idx="13">
                  <c:v>221.62</c:v>
                </c:pt>
                <c:pt idx="14">
                  <c:v>226.28</c:v>
                </c:pt>
                <c:pt idx="15">
                  <c:v>226.28</c:v>
                </c:pt>
                <c:pt idx="16">
                  <c:v>228.07400000000001</c:v>
                </c:pt>
                <c:pt idx="17">
                  <c:v>228.07400000000001</c:v>
                </c:pt>
                <c:pt idx="18">
                  <c:v>229.173</c:v>
                </c:pt>
                <c:pt idx="19">
                  <c:v>229.173</c:v>
                </c:pt>
                <c:pt idx="20">
                  <c:v>229.173</c:v>
                </c:pt>
                <c:pt idx="21">
                  <c:v>227.72900390625</c:v>
                </c:pt>
                <c:pt idx="22">
                  <c:v>227.72900390625</c:v>
                </c:pt>
                <c:pt idx="23">
                  <c:v>223.85</c:v>
                </c:pt>
                <c:pt idx="24">
                  <c:v>223.85</c:v>
                </c:pt>
                <c:pt idx="25">
                  <c:v>216.86000060000001</c:v>
                </c:pt>
                <c:pt idx="26">
                  <c:v>216.86000060000001</c:v>
                </c:pt>
                <c:pt idx="27">
                  <c:v>209.0310059</c:v>
                </c:pt>
                <c:pt idx="28">
                  <c:v>209.0310059</c:v>
                </c:pt>
                <c:pt idx="29">
                  <c:v>200.79299926757801</c:v>
                </c:pt>
                <c:pt idx="30">
                  <c:v>200.79299926757801</c:v>
                </c:pt>
                <c:pt idx="31">
                  <c:v>200.79299926757801</c:v>
                </c:pt>
                <c:pt idx="32">
                  <c:v>191.74600219999999</c:v>
                </c:pt>
                <c:pt idx="33">
                  <c:v>191.74600219999999</c:v>
                </c:pt>
                <c:pt idx="34">
                  <c:v>183.40100097656199</c:v>
                </c:pt>
                <c:pt idx="35">
                  <c:v>183.40100097656199</c:v>
                </c:pt>
                <c:pt idx="36">
                  <c:v>172.60800169999999</c:v>
                </c:pt>
                <c:pt idx="37">
                  <c:v>172.60800169999999</c:v>
                </c:pt>
                <c:pt idx="38">
                  <c:v>172.60800170898401</c:v>
                </c:pt>
                <c:pt idx="39">
                  <c:v>160.46600000000001</c:v>
                </c:pt>
                <c:pt idx="40">
                  <c:v>148.89699999999999</c:v>
                </c:pt>
                <c:pt idx="41">
                  <c:v>148.89699999999999</c:v>
                </c:pt>
                <c:pt idx="42">
                  <c:v>140.44499999999999</c:v>
                </c:pt>
                <c:pt idx="43">
                  <c:v>140.44499999999999</c:v>
                </c:pt>
                <c:pt idx="44">
                  <c:v>134.84</c:v>
                </c:pt>
                <c:pt idx="45">
                  <c:v>134.84</c:v>
                </c:pt>
                <c:pt idx="46">
                  <c:v>134.84</c:v>
                </c:pt>
                <c:pt idx="47">
                  <c:v>134.15</c:v>
                </c:pt>
                <c:pt idx="48">
                  <c:v>134.15</c:v>
                </c:pt>
                <c:pt idx="49">
                  <c:v>128.977</c:v>
                </c:pt>
                <c:pt idx="50">
                  <c:v>128.977</c:v>
                </c:pt>
                <c:pt idx="51">
                  <c:v>138.54</c:v>
                </c:pt>
              </c:numCache>
            </c:numRef>
          </c:val>
          <c:smooth val="0"/>
        </c:ser>
        <c:ser>
          <c:idx val="1"/>
          <c:order val="3"/>
          <c:tx>
            <c:strRef>
              <c:f>'12. Hidrología (1)'!$AP$10</c:f>
              <c:strCache>
                <c:ptCount val="1"/>
                <c:pt idx="0">
                  <c:v>2014</c:v>
                </c:pt>
              </c:strCache>
            </c:strRef>
          </c:tx>
          <c:spPr>
            <a:ln w="25400">
              <a:solidFill>
                <a:srgbClr val="C00000"/>
              </a:solidFill>
            </a:ln>
          </c:spPr>
          <c:marker>
            <c:symbol val="circle"/>
            <c:size val="5"/>
            <c:spPr>
              <a:solidFill>
                <a:srgbClr val="C00000"/>
              </a:solidFill>
            </c:spPr>
          </c:marker>
          <c:val>
            <c:numRef>
              <c:f>'12. Hidrología (1)'!$AP$11:$AP$63</c:f>
              <c:numCache>
                <c:formatCode>0.00</c:formatCode>
                <c:ptCount val="53"/>
                <c:pt idx="0">
                  <c:v>133.74</c:v>
                </c:pt>
                <c:pt idx="1">
                  <c:v>140.50399780000001</c:v>
                </c:pt>
                <c:pt idx="2">
                  <c:v>140.5</c:v>
                </c:pt>
                <c:pt idx="3">
                  <c:v>163.19800000000001</c:v>
                </c:pt>
                <c:pt idx="4">
                  <c:v>163.19800000000001</c:v>
                </c:pt>
                <c:pt idx="5">
                  <c:v>163.19800000000001</c:v>
                </c:pt>
                <c:pt idx="6">
                  <c:v>180.73800659179599</c:v>
                </c:pt>
                <c:pt idx="7">
                  <c:v>199.62100219999999</c:v>
                </c:pt>
                <c:pt idx="8">
                  <c:v>199.62100219999999</c:v>
                </c:pt>
                <c:pt idx="9">
                  <c:v>199.62100219999999</c:v>
                </c:pt>
                <c:pt idx="10">
                  <c:v>218.65400695800699</c:v>
                </c:pt>
                <c:pt idx="11">
                  <c:v>218.65400695800699</c:v>
                </c:pt>
                <c:pt idx="12">
                  <c:v>220.94</c:v>
                </c:pt>
                <c:pt idx="13">
                  <c:v>220.94</c:v>
                </c:pt>
                <c:pt idx="14">
                  <c:v>221.99</c:v>
                </c:pt>
                <c:pt idx="15">
                  <c:v>221.99</c:v>
                </c:pt>
                <c:pt idx="16">
                  <c:v>225.06</c:v>
                </c:pt>
                <c:pt idx="17">
                  <c:v>225.06</c:v>
                </c:pt>
                <c:pt idx="18">
                  <c:v>225.9400024</c:v>
                </c:pt>
                <c:pt idx="19">
                  <c:v>225.9400024</c:v>
                </c:pt>
                <c:pt idx="20">
                  <c:v>225.9400024</c:v>
                </c:pt>
                <c:pt idx="21">
                  <c:v>224.12</c:v>
                </c:pt>
                <c:pt idx="22">
                  <c:v>224.12</c:v>
                </c:pt>
                <c:pt idx="23">
                  <c:v>217.49299619999999</c:v>
                </c:pt>
                <c:pt idx="24">
                  <c:v>217.49299619999999</c:v>
                </c:pt>
                <c:pt idx="25">
                  <c:v>210.53</c:v>
                </c:pt>
                <c:pt idx="26">
                  <c:v>210.53</c:v>
                </c:pt>
                <c:pt idx="27">
                  <c:v>201.54</c:v>
                </c:pt>
                <c:pt idx="28">
                  <c:v>201.54</c:v>
                </c:pt>
                <c:pt idx="29">
                  <c:v>193.161</c:v>
                </c:pt>
                <c:pt idx="30">
                  <c:v>193.161</c:v>
                </c:pt>
                <c:pt idx="31">
                  <c:v>184.09</c:v>
                </c:pt>
                <c:pt idx="32">
                  <c:v>184.09</c:v>
                </c:pt>
                <c:pt idx="33">
                  <c:v>173.09</c:v>
                </c:pt>
                <c:pt idx="34">
                  <c:v>173.09100341796801</c:v>
                </c:pt>
                <c:pt idx="35">
                  <c:v>173.09100341796801</c:v>
                </c:pt>
                <c:pt idx="36">
                  <c:v>162.19599909999999</c:v>
                </c:pt>
                <c:pt idx="37">
                  <c:v>162.19599909999999</c:v>
                </c:pt>
                <c:pt idx="38">
                  <c:v>153.6340027</c:v>
                </c:pt>
                <c:pt idx="39">
                  <c:v>153.6340027</c:v>
                </c:pt>
                <c:pt idx="40">
                  <c:v>144.54400630000001</c:v>
                </c:pt>
                <c:pt idx="41">
                  <c:v>144.54400630000001</c:v>
                </c:pt>
                <c:pt idx="42">
                  <c:v>133.50900268554599</c:v>
                </c:pt>
                <c:pt idx="43">
                  <c:v>133.50900268554599</c:v>
                </c:pt>
                <c:pt idx="44">
                  <c:v>133.50900268554599</c:v>
                </c:pt>
                <c:pt idx="45">
                  <c:v>124.56</c:v>
                </c:pt>
                <c:pt idx="46">
                  <c:v>124.56</c:v>
                </c:pt>
                <c:pt idx="47">
                  <c:v>117.827</c:v>
                </c:pt>
                <c:pt idx="48">
                  <c:v>117.827</c:v>
                </c:pt>
                <c:pt idx="49">
                  <c:v>111.587</c:v>
                </c:pt>
                <c:pt idx="50">
                  <c:v>111.587</c:v>
                </c:pt>
                <c:pt idx="51">
                  <c:v>120.986000061035</c:v>
                </c:pt>
              </c:numCache>
            </c:numRef>
          </c:val>
          <c:smooth val="0"/>
        </c:ser>
        <c:dLbls>
          <c:showLegendKey val="0"/>
          <c:showVal val="0"/>
          <c:showCatName val="0"/>
          <c:showSerName val="0"/>
          <c:showPercent val="0"/>
          <c:showBubbleSize val="0"/>
        </c:dLbls>
        <c:marker val="1"/>
        <c:smooth val="0"/>
        <c:axId val="255869696"/>
        <c:axId val="255872000"/>
      </c:lineChart>
      <c:catAx>
        <c:axId val="255869696"/>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majorTickMark val="out"/>
        <c:minorTickMark val="none"/>
        <c:tickLblPos val="nextTo"/>
        <c:txPr>
          <a:bodyPr/>
          <a:lstStyle/>
          <a:p>
            <a:pPr>
              <a:defRPr b="1"/>
            </a:pPr>
            <a:endParaRPr lang="en-US"/>
          </a:p>
        </c:txPr>
        <c:crossAx val="255872000"/>
        <c:crosses val="autoZero"/>
        <c:auto val="1"/>
        <c:lblAlgn val="ctr"/>
        <c:lblOffset val="100"/>
        <c:tickLblSkip val="4"/>
        <c:tickMarkSkip val="1"/>
        <c:noMultiLvlLbl val="0"/>
      </c:catAx>
      <c:valAx>
        <c:axId val="255872000"/>
        <c:scaling>
          <c:orientation val="minMax"/>
          <c:min val="70"/>
        </c:scaling>
        <c:delete val="0"/>
        <c:axPos val="l"/>
        <c:majorGridlines/>
        <c:title>
          <c:tx>
            <c:rich>
              <a:bodyPr rot="0" vert="horz"/>
              <a:lstStyle/>
              <a:p>
                <a:pPr>
                  <a:defRPr/>
                </a:pPr>
                <a:r>
                  <a:rPr lang="en-US"/>
                  <a:t>Millones de m3</a:t>
                </a:r>
              </a:p>
            </c:rich>
          </c:tx>
          <c:layout>
            <c:manualLayout>
              <c:xMode val="edge"/>
              <c:yMode val="edge"/>
              <c:x val="6.2615107644984173E-3"/>
              <c:y val="0.10024283921031608"/>
            </c:manualLayout>
          </c:layout>
          <c:overlay val="0"/>
        </c:title>
        <c:numFmt formatCode="General" sourceLinked="1"/>
        <c:majorTickMark val="out"/>
        <c:minorTickMark val="none"/>
        <c:tickLblPos val="nextTo"/>
        <c:crossAx val="255869696"/>
        <c:crosses val="autoZero"/>
        <c:crossBetween val="between"/>
      </c:valAx>
    </c:plotArea>
    <c:legend>
      <c:legendPos val="b"/>
      <c:layout>
        <c:manualLayout>
          <c:xMode val="edge"/>
          <c:yMode val="edge"/>
          <c:x val="0.26516304240963051"/>
          <c:y val="0.83562668221925773"/>
          <c:w val="0.33219974950640307"/>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b="1" i="0" u="none" strike="noStrike" baseline="0">
                <a:effectLst/>
              </a:rPr>
              <a:t>VOLÚMEN</a:t>
            </a:r>
            <a:r>
              <a:rPr lang="en-US" sz="1400"/>
              <a:t> ÚTIL DEL LAGO JUNÍN -</a:t>
            </a:r>
            <a:r>
              <a:rPr lang="en-US" sz="1400" baseline="0"/>
              <a:t> </a:t>
            </a:r>
            <a:r>
              <a:rPr lang="en-US" sz="1400"/>
              <a:t>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6.0503203600911028E-2"/>
          <c:y val="0.19371987512072408"/>
          <c:w val="0.88327730431607909"/>
          <c:h val="0.70261954495429324"/>
        </c:manualLayout>
      </c:layout>
      <c:lineChart>
        <c:grouping val="standard"/>
        <c:varyColors val="0"/>
        <c:ser>
          <c:idx val="0"/>
          <c:order val="0"/>
          <c:tx>
            <c:v>2017</c:v>
          </c:tx>
          <c:spPr>
            <a:ln w="34925">
              <a:solidFill>
                <a:schemeClr val="accent6">
                  <a:lumMod val="75000"/>
                </a:schemeClr>
              </a:solidFill>
            </a:ln>
          </c:spPr>
          <c:marker>
            <c:spPr>
              <a:solidFill>
                <a:schemeClr val="accent6">
                  <a:lumMod val="50000"/>
                </a:schemeClr>
              </a:solidFill>
              <a:ln>
                <a:noFill/>
              </a:ln>
            </c:spPr>
          </c:marker>
          <c:val>
            <c:numRef>
              <c:f>'13. Hidrología (2)'!$BA$11:$BA$62</c:f>
              <c:numCache>
                <c:formatCode>General</c:formatCode>
                <c:ptCount val="52"/>
                <c:pt idx="0">
                  <c:v>27.56</c:v>
                </c:pt>
                <c:pt idx="1">
                  <c:v>36.590000000000003</c:v>
                </c:pt>
                <c:pt idx="2">
                  <c:v>63.18</c:v>
                </c:pt>
                <c:pt idx="3">
                  <c:v>113.21</c:v>
                </c:pt>
                <c:pt idx="4">
                  <c:v>156.82</c:v>
                </c:pt>
                <c:pt idx="5">
                  <c:v>168.88</c:v>
                </c:pt>
                <c:pt idx="6">
                  <c:v>196.28</c:v>
                </c:pt>
                <c:pt idx="7">
                  <c:v>230.19</c:v>
                </c:pt>
                <c:pt idx="8">
                  <c:v>249.13</c:v>
                </c:pt>
                <c:pt idx="9">
                  <c:v>311.77999999999997</c:v>
                </c:pt>
                <c:pt idx="10">
                  <c:v>332.71</c:v>
                </c:pt>
                <c:pt idx="11">
                  <c:v>344.88</c:v>
                </c:pt>
                <c:pt idx="12">
                  <c:v>338.77</c:v>
                </c:pt>
                <c:pt idx="13">
                  <c:v>338.78</c:v>
                </c:pt>
                <c:pt idx="14">
                  <c:v>347.95</c:v>
                </c:pt>
                <c:pt idx="15">
                  <c:v>354.11</c:v>
                </c:pt>
                <c:pt idx="16">
                  <c:v>351.03</c:v>
                </c:pt>
              </c:numCache>
            </c:numRef>
          </c:val>
          <c:smooth val="0"/>
        </c:ser>
        <c:ser>
          <c:idx val="3"/>
          <c:order val="1"/>
          <c:tx>
            <c:strRef>
              <c:f>'13. Hidrología (2)'!$AZ$10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val>
            <c:numRef>
              <c:f>'13. Hidrología (2)'!$AZ$11:$AZ$63</c:f>
              <c:numCache>
                <c:formatCode>0.00</c:formatCode>
                <c:ptCount val="53"/>
                <c:pt idx="0">
                  <c:v>119.86</c:v>
                </c:pt>
                <c:pt idx="1">
                  <c:v>113.21</c:v>
                </c:pt>
                <c:pt idx="2">
                  <c:v>117.64</c:v>
                </c:pt>
                <c:pt idx="3">
                  <c:v>117.64</c:v>
                </c:pt>
                <c:pt idx="4">
                  <c:v>133.43</c:v>
                </c:pt>
                <c:pt idx="5">
                  <c:v>159.21</c:v>
                </c:pt>
                <c:pt idx="6">
                  <c:v>186.18</c:v>
                </c:pt>
                <c:pt idx="7">
                  <c:v>206.54</c:v>
                </c:pt>
                <c:pt idx="8">
                  <c:v>240.95</c:v>
                </c:pt>
                <c:pt idx="9">
                  <c:v>279.86</c:v>
                </c:pt>
                <c:pt idx="10">
                  <c:v>308.83</c:v>
                </c:pt>
                <c:pt idx="11">
                  <c:v>308.83</c:v>
                </c:pt>
                <c:pt idx="12">
                  <c:v>308.83</c:v>
                </c:pt>
                <c:pt idx="13">
                  <c:v>302.95999999999998</c:v>
                </c:pt>
                <c:pt idx="14">
                  <c:v>311.77999999999997</c:v>
                </c:pt>
                <c:pt idx="15">
                  <c:v>320.69</c:v>
                </c:pt>
                <c:pt idx="16">
                  <c:v>326.68</c:v>
                </c:pt>
                <c:pt idx="17">
                  <c:v>314.74</c:v>
                </c:pt>
                <c:pt idx="18">
                  <c:v>308.83</c:v>
                </c:pt>
                <c:pt idx="19">
                  <c:v>308.8</c:v>
                </c:pt>
                <c:pt idx="20">
                  <c:v>311.77999999999997</c:v>
                </c:pt>
                <c:pt idx="21">
                  <c:v>314.74</c:v>
                </c:pt>
                <c:pt idx="22">
                  <c:v>308.83</c:v>
                </c:pt>
                <c:pt idx="23">
                  <c:v>300.04000000000002</c:v>
                </c:pt>
                <c:pt idx="24">
                  <c:v>282.72000000000003</c:v>
                </c:pt>
                <c:pt idx="25">
                  <c:v>262.95</c:v>
                </c:pt>
                <c:pt idx="26">
                  <c:v>254.63</c:v>
                </c:pt>
                <c:pt idx="27">
                  <c:v>240.95</c:v>
                </c:pt>
                <c:pt idx="28">
                  <c:v>227.52</c:v>
                </c:pt>
                <c:pt idx="29">
                  <c:v>216.95</c:v>
                </c:pt>
                <c:pt idx="30">
                  <c:v>216.95</c:v>
                </c:pt>
                <c:pt idx="31">
                  <c:v>201.39</c:v>
                </c:pt>
                <c:pt idx="32">
                  <c:v>193.74</c:v>
                </c:pt>
                <c:pt idx="33">
                  <c:v>181.19</c:v>
                </c:pt>
                <c:pt idx="34">
                  <c:v>171.33</c:v>
                </c:pt>
                <c:pt idx="35">
                  <c:v>164.03</c:v>
                </c:pt>
                <c:pt idx="36">
                  <c:v>147.35</c:v>
                </c:pt>
                <c:pt idx="37">
                  <c:v>131.15</c:v>
                </c:pt>
                <c:pt idx="38">
                  <c:v>119.86</c:v>
                </c:pt>
                <c:pt idx="39">
                  <c:v>119.86</c:v>
                </c:pt>
                <c:pt idx="40">
                  <c:v>113.21</c:v>
                </c:pt>
                <c:pt idx="41">
                  <c:v>100.18</c:v>
                </c:pt>
                <c:pt idx="42">
                  <c:v>89.58</c:v>
                </c:pt>
                <c:pt idx="43">
                  <c:v>75.16</c:v>
                </c:pt>
                <c:pt idx="44">
                  <c:v>61.21</c:v>
                </c:pt>
                <c:pt idx="45">
                  <c:v>43.99</c:v>
                </c:pt>
                <c:pt idx="46">
                  <c:v>25.78</c:v>
                </c:pt>
                <c:pt idx="47">
                  <c:v>29.34</c:v>
                </c:pt>
                <c:pt idx="48">
                  <c:v>34.76</c:v>
                </c:pt>
                <c:pt idx="49">
                  <c:v>32.950000000000003</c:v>
                </c:pt>
                <c:pt idx="50">
                  <c:v>25.78</c:v>
                </c:pt>
                <c:pt idx="51">
                  <c:v>22.26</c:v>
                </c:pt>
              </c:numCache>
            </c:numRef>
          </c:val>
          <c:smooth val="0"/>
        </c:ser>
        <c:ser>
          <c:idx val="2"/>
          <c:order val="2"/>
          <c:tx>
            <c:strRef>
              <c:f>'13. Hidrología (2)'!$AY$10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val>
            <c:numRef>
              <c:f>'13. Hidrología (2)'!$AY$11:$AY$62</c:f>
              <c:numCache>
                <c:formatCode>0.00</c:formatCode>
                <c:ptCount val="52"/>
                <c:pt idx="0">
                  <c:v>98.037002563476506</c:v>
                </c:pt>
                <c:pt idx="1">
                  <c:v>126.60299682617099</c:v>
                </c:pt>
                <c:pt idx="2">
                  <c:v>147.34800720214801</c:v>
                </c:pt>
                <c:pt idx="3">
                  <c:v>161.61799619999999</c:v>
                </c:pt>
                <c:pt idx="4">
                  <c:v>191.21299743652301</c:v>
                </c:pt>
                <c:pt idx="5">
                  <c:v>216.95199584960901</c:v>
                </c:pt>
                <c:pt idx="6">
                  <c:v>240.95399475097599</c:v>
                </c:pt>
                <c:pt idx="7">
                  <c:v>240.95399475097599</c:v>
                </c:pt>
                <c:pt idx="8">
                  <c:v>274.18798828125</c:v>
                </c:pt>
                <c:pt idx="9">
                  <c:v>288.45</c:v>
                </c:pt>
                <c:pt idx="10">
                  <c:v>311.77999999999997</c:v>
                </c:pt>
                <c:pt idx="11">
                  <c:v>314.74099731445301</c:v>
                </c:pt>
                <c:pt idx="12">
                  <c:v>323.68</c:v>
                </c:pt>
                <c:pt idx="13">
                  <c:v>323.68</c:v>
                </c:pt>
                <c:pt idx="14">
                  <c:v>335.74</c:v>
                </c:pt>
                <c:pt idx="15">
                  <c:v>329.68899540000001</c:v>
                </c:pt>
                <c:pt idx="16">
                  <c:v>326.68</c:v>
                </c:pt>
                <c:pt idx="17">
                  <c:v>323.68</c:v>
                </c:pt>
                <c:pt idx="18">
                  <c:v>317.71099853515602</c:v>
                </c:pt>
                <c:pt idx="19">
                  <c:v>320.69100950000001</c:v>
                </c:pt>
                <c:pt idx="20">
                  <c:v>314.7409973</c:v>
                </c:pt>
                <c:pt idx="21">
                  <c:v>308.829986572265</c:v>
                </c:pt>
                <c:pt idx="22">
                  <c:v>311.78100000000001</c:v>
                </c:pt>
                <c:pt idx="23">
                  <c:v>311.77999999999997</c:v>
                </c:pt>
                <c:pt idx="24">
                  <c:v>308.83</c:v>
                </c:pt>
                <c:pt idx="25">
                  <c:v>288.4509888</c:v>
                </c:pt>
                <c:pt idx="26">
                  <c:v>265.74700000000001</c:v>
                </c:pt>
                <c:pt idx="27">
                  <c:v>251.875</c:v>
                </c:pt>
                <c:pt idx="28">
                  <c:v>243.67</c:v>
                </c:pt>
                <c:pt idx="29">
                  <c:v>235.552001953125</c:v>
                </c:pt>
                <c:pt idx="30">
                  <c:v>224.8650055</c:v>
                </c:pt>
                <c:pt idx="31">
                  <c:v>219.58</c:v>
                </c:pt>
                <c:pt idx="32">
                  <c:v>219.58000179999999</c:v>
                </c:pt>
                <c:pt idx="33">
                  <c:v>201.39</c:v>
                </c:pt>
                <c:pt idx="34">
                  <c:v>193.74299621582</c:v>
                </c:pt>
                <c:pt idx="35">
                  <c:v>166.452</c:v>
                </c:pt>
                <c:pt idx="36">
                  <c:v>149.70199579999999</c:v>
                </c:pt>
                <c:pt idx="37">
                  <c:v>135.7250061</c:v>
                </c:pt>
                <c:pt idx="38">
                  <c:v>126.6</c:v>
                </c:pt>
                <c:pt idx="39">
                  <c:v>119.86</c:v>
                </c:pt>
                <c:pt idx="40">
                  <c:v>108.82899999999999</c:v>
                </c:pt>
                <c:pt idx="41">
                  <c:v>98.04</c:v>
                </c:pt>
                <c:pt idx="42">
                  <c:v>102.325</c:v>
                </c:pt>
                <c:pt idx="43">
                  <c:v>91.68</c:v>
                </c:pt>
                <c:pt idx="44">
                  <c:v>79.23</c:v>
                </c:pt>
                <c:pt idx="45">
                  <c:v>81.28</c:v>
                </c:pt>
                <c:pt idx="46">
                  <c:v>79.23</c:v>
                </c:pt>
                <c:pt idx="47">
                  <c:v>79.23</c:v>
                </c:pt>
                <c:pt idx="48">
                  <c:v>81.28</c:v>
                </c:pt>
                <c:pt idx="49">
                  <c:v>69.123000000000005</c:v>
                </c:pt>
                <c:pt idx="50">
                  <c:v>63.18</c:v>
                </c:pt>
                <c:pt idx="51">
                  <c:v>83.69</c:v>
                </c:pt>
              </c:numCache>
            </c:numRef>
          </c:val>
          <c:smooth val="0"/>
        </c:ser>
        <c:ser>
          <c:idx val="1"/>
          <c:order val="3"/>
          <c:tx>
            <c:strRef>
              <c:f>'13. Hidrología (2)'!$AX$10</c:f>
              <c:strCache>
                <c:ptCount val="1"/>
                <c:pt idx="0">
                  <c:v>2014</c:v>
                </c:pt>
              </c:strCache>
            </c:strRef>
          </c:tx>
          <c:spPr>
            <a:ln w="25400">
              <a:solidFill>
                <a:srgbClr val="C00000"/>
              </a:solidFill>
            </a:ln>
          </c:spPr>
          <c:marker>
            <c:symbol val="circle"/>
            <c:size val="5"/>
            <c:spPr>
              <a:solidFill>
                <a:srgbClr val="C00000"/>
              </a:solidFill>
            </c:spPr>
          </c:marker>
          <c:val>
            <c:numRef>
              <c:f>'13. Hidrología (2)'!$AX$11:$AX$63</c:f>
              <c:numCache>
                <c:formatCode>0.00</c:formatCode>
                <c:ptCount val="53"/>
                <c:pt idx="0">
                  <c:v>111.015998840332</c:v>
                </c:pt>
                <c:pt idx="1">
                  <c:v>111.015998840332</c:v>
                </c:pt>
                <c:pt idx="2">
                  <c:v>152.07</c:v>
                </c:pt>
                <c:pt idx="3">
                  <c:v>203.96</c:v>
                </c:pt>
                <c:pt idx="4">
                  <c:v>235.55</c:v>
                </c:pt>
                <c:pt idx="5">
                  <c:v>257.39999999999998</c:v>
                </c:pt>
                <c:pt idx="6">
                  <c:v>300.037994384765</c:v>
                </c:pt>
                <c:pt idx="7">
                  <c:v>326.67999270000001</c:v>
                </c:pt>
                <c:pt idx="8">
                  <c:v>332.71</c:v>
                </c:pt>
                <c:pt idx="9">
                  <c:v>332.70800780000002</c:v>
                </c:pt>
                <c:pt idx="10">
                  <c:v>363.43499755859301</c:v>
                </c:pt>
                <c:pt idx="11">
                  <c:v>404.84201050000001</c:v>
                </c:pt>
                <c:pt idx="12">
                  <c:v>395.14</c:v>
                </c:pt>
                <c:pt idx="13">
                  <c:v>376</c:v>
                </c:pt>
                <c:pt idx="14">
                  <c:v>363.43</c:v>
                </c:pt>
                <c:pt idx="15">
                  <c:v>347.95</c:v>
                </c:pt>
                <c:pt idx="16">
                  <c:v>338.77</c:v>
                </c:pt>
                <c:pt idx="17">
                  <c:v>326.67999267578102</c:v>
                </c:pt>
                <c:pt idx="18">
                  <c:v>326.67999270000001</c:v>
                </c:pt>
                <c:pt idx="19">
                  <c:v>323.7</c:v>
                </c:pt>
                <c:pt idx="20">
                  <c:v>314.74099731445301</c:v>
                </c:pt>
                <c:pt idx="21">
                  <c:v>300.04000000000002</c:v>
                </c:pt>
                <c:pt idx="22">
                  <c:v>297.12701420000002</c:v>
                </c:pt>
                <c:pt idx="23">
                  <c:v>297.12701420000002</c:v>
                </c:pt>
                <c:pt idx="24">
                  <c:v>294.225006103515</c:v>
                </c:pt>
                <c:pt idx="25">
                  <c:v>294.23</c:v>
                </c:pt>
                <c:pt idx="26">
                  <c:v>285.58</c:v>
                </c:pt>
                <c:pt idx="27">
                  <c:v>271.36</c:v>
                </c:pt>
                <c:pt idx="28">
                  <c:v>257.39498900000001</c:v>
                </c:pt>
                <c:pt idx="29">
                  <c:v>243.67</c:v>
                </c:pt>
                <c:pt idx="30">
                  <c:v>230.18899999999999</c:v>
                </c:pt>
                <c:pt idx="31">
                  <c:v>211.73</c:v>
                </c:pt>
                <c:pt idx="32">
                  <c:v>196.28300476074199</c:v>
                </c:pt>
                <c:pt idx="33">
                  <c:v>183.68</c:v>
                </c:pt>
                <c:pt idx="34">
                  <c:v>181.19</c:v>
                </c:pt>
                <c:pt idx="35">
                  <c:v>171.33</c:v>
                </c:pt>
                <c:pt idx="36">
                  <c:v>164.02999879999999</c:v>
                </c:pt>
                <c:pt idx="37">
                  <c:v>161.62</c:v>
                </c:pt>
                <c:pt idx="38">
                  <c:v>145.00399780000001</c:v>
                </c:pt>
                <c:pt idx="39">
                  <c:v>128.87</c:v>
                </c:pt>
                <c:pt idx="40">
                  <c:v>113.2139969</c:v>
                </c:pt>
                <c:pt idx="41">
                  <c:v>117.64</c:v>
                </c:pt>
                <c:pt idx="42">
                  <c:v>115.420997619628</c:v>
                </c:pt>
                <c:pt idx="43">
                  <c:v>100.18</c:v>
                </c:pt>
                <c:pt idx="44">
                  <c:v>83.341003420000007</c:v>
                </c:pt>
                <c:pt idx="45">
                  <c:v>73.136001586914006</c:v>
                </c:pt>
                <c:pt idx="46">
                  <c:v>49.643001556396399</c:v>
                </c:pt>
                <c:pt idx="47">
                  <c:v>45.865000000000002</c:v>
                </c:pt>
                <c:pt idx="48">
                  <c:v>51.566714695521732</c:v>
                </c:pt>
                <c:pt idx="49">
                  <c:v>69.12</c:v>
                </c:pt>
                <c:pt idx="50">
                  <c:v>63.18</c:v>
                </c:pt>
                <c:pt idx="51">
                  <c:v>61.214000701904297</c:v>
                </c:pt>
              </c:numCache>
            </c:numRef>
          </c:val>
          <c:smooth val="0"/>
        </c:ser>
        <c:dLbls>
          <c:showLegendKey val="0"/>
          <c:showVal val="0"/>
          <c:showCatName val="0"/>
          <c:showSerName val="0"/>
          <c:showPercent val="0"/>
          <c:showBubbleSize val="0"/>
        </c:dLbls>
        <c:marker val="1"/>
        <c:smooth val="0"/>
        <c:axId val="256609280"/>
        <c:axId val="256615936"/>
      </c:lineChart>
      <c:catAx>
        <c:axId val="25660928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majorTickMark val="out"/>
        <c:minorTickMark val="none"/>
        <c:tickLblPos val="nextTo"/>
        <c:txPr>
          <a:bodyPr/>
          <a:lstStyle/>
          <a:p>
            <a:pPr>
              <a:defRPr b="1"/>
            </a:pPr>
            <a:endParaRPr lang="en-US"/>
          </a:p>
        </c:txPr>
        <c:crossAx val="256615936"/>
        <c:crosses val="autoZero"/>
        <c:auto val="1"/>
        <c:lblAlgn val="ctr"/>
        <c:lblOffset val="100"/>
        <c:tickLblSkip val="4"/>
        <c:tickMarkSkip val="1"/>
        <c:noMultiLvlLbl val="0"/>
      </c:catAx>
      <c:valAx>
        <c:axId val="256615936"/>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General" sourceLinked="1"/>
        <c:majorTickMark val="out"/>
        <c:minorTickMark val="none"/>
        <c:tickLblPos val="nextTo"/>
        <c:crossAx val="256609280"/>
        <c:crosses val="autoZero"/>
        <c:crossBetween val="between"/>
      </c:valAx>
    </c:plotArea>
    <c:legend>
      <c:legendPos val="b"/>
      <c:layout>
        <c:manualLayout>
          <c:xMode val="edge"/>
          <c:yMode val="edge"/>
          <c:x val="0.26516304240963051"/>
          <c:y val="0.83562668221925773"/>
          <c:w val="0.33219974950640307"/>
          <c:h val="5.1185691640827126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mn-lt"/>
              </a:defRPr>
            </a:pPr>
            <a:r>
              <a:rPr lang="en-US" sz="1400" b="1" i="0" u="none" strike="noStrike" baseline="0">
                <a:effectLst/>
              </a:rPr>
              <a:t>VOLÚMEN</a:t>
            </a:r>
            <a:r>
              <a:rPr lang="es-PE" sz="1400" b="1" i="0" baseline="0">
                <a:effectLst/>
                <a:latin typeface="+mn-lt"/>
              </a:rPr>
              <a:t> TOTAL  DE LOS EMBALSES EGASA</a:t>
            </a:r>
            <a:endParaRPr lang="es-PE" sz="1400">
              <a:effectLst/>
              <a:latin typeface="+mn-lt"/>
            </a:endParaRPr>
          </a:p>
          <a:p>
            <a:pPr>
              <a:defRPr sz="1400">
                <a:latin typeface="+mn-lt"/>
              </a:defRPr>
            </a:pPr>
            <a:r>
              <a:rPr lang="es-PE" sz="1400" b="1" i="0" baseline="0">
                <a:effectLst/>
                <a:latin typeface="+mn-lt"/>
              </a:rPr>
              <a:t> (El Frayle, Pañe, Pillones,  Aguada Blanca, Chalhuanca y Bamputañe )</a:t>
            </a:r>
            <a:endParaRPr lang="es-PE" sz="1400">
              <a:effectLst/>
              <a:latin typeface="+mn-lt"/>
            </a:endParaRPr>
          </a:p>
        </c:rich>
      </c:tx>
      <c:overlay val="1"/>
    </c:title>
    <c:autoTitleDeleted val="0"/>
    <c:plotArea>
      <c:layout>
        <c:manualLayout>
          <c:layoutTarget val="inner"/>
          <c:xMode val="edge"/>
          <c:yMode val="edge"/>
          <c:x val="6.0503203600911035E-2"/>
          <c:y val="0.22479002447809646"/>
          <c:w val="0.9020618366095744"/>
          <c:h val="0.66347317452750187"/>
        </c:manualLayout>
      </c:layout>
      <c:lineChart>
        <c:grouping val="standard"/>
        <c:varyColors val="0"/>
        <c:ser>
          <c:idx val="0"/>
          <c:order val="0"/>
          <c:tx>
            <c:v>2017</c:v>
          </c:tx>
          <c:spPr>
            <a:ln w="34925">
              <a:solidFill>
                <a:schemeClr val="accent6">
                  <a:lumMod val="75000"/>
                </a:schemeClr>
              </a:solidFill>
            </a:ln>
          </c:spPr>
          <c:marker>
            <c:spPr>
              <a:solidFill>
                <a:schemeClr val="accent6">
                  <a:lumMod val="75000"/>
                </a:schemeClr>
              </a:solidFill>
            </c:spPr>
          </c:marker>
          <c:val>
            <c:numRef>
              <c:f>'13. Hidrología (2)'!$BF$11:$BF$62</c:f>
              <c:numCache>
                <c:formatCode>General</c:formatCode>
                <c:ptCount val="52"/>
                <c:pt idx="0">
                  <c:v>122.2</c:v>
                </c:pt>
                <c:pt idx="1">
                  <c:v>136.54</c:v>
                </c:pt>
                <c:pt idx="2">
                  <c:v>170.81</c:v>
                </c:pt>
                <c:pt idx="3">
                  <c:v>186.39</c:v>
                </c:pt>
                <c:pt idx="4">
                  <c:v>204.81</c:v>
                </c:pt>
                <c:pt idx="5">
                  <c:v>201.83</c:v>
                </c:pt>
                <c:pt idx="6">
                  <c:v>199.6</c:v>
                </c:pt>
                <c:pt idx="7">
                  <c:v>214.34</c:v>
                </c:pt>
                <c:pt idx="8">
                  <c:v>250.89</c:v>
                </c:pt>
                <c:pt idx="9">
                  <c:v>299</c:v>
                </c:pt>
                <c:pt idx="10">
                  <c:v>321.02999999999997</c:v>
                </c:pt>
                <c:pt idx="11">
                  <c:v>332.35</c:v>
                </c:pt>
                <c:pt idx="12">
                  <c:v>366.03</c:v>
                </c:pt>
                <c:pt idx="13">
                  <c:v>382.58</c:v>
                </c:pt>
                <c:pt idx="14">
                  <c:v>385.3</c:v>
                </c:pt>
                <c:pt idx="15">
                  <c:v>384.96</c:v>
                </c:pt>
                <c:pt idx="16">
                  <c:v>381.87</c:v>
                </c:pt>
              </c:numCache>
            </c:numRef>
          </c:val>
          <c:smooth val="0"/>
        </c:ser>
        <c:ser>
          <c:idx val="3"/>
          <c:order val="1"/>
          <c:tx>
            <c:strRef>
              <c:f>'13. Hidrología (2)'!$BE$10</c:f>
              <c:strCache>
                <c:ptCount val="1"/>
                <c:pt idx="0">
                  <c:v>2016</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(2)'!$BE$11:$BE$63</c:f>
              <c:numCache>
                <c:formatCode>0.00</c:formatCode>
                <c:ptCount val="53"/>
                <c:pt idx="0">
                  <c:v>150.22999999999999</c:v>
                </c:pt>
                <c:pt idx="1">
                  <c:v>145.21</c:v>
                </c:pt>
                <c:pt idx="2">
                  <c:v>143.88</c:v>
                </c:pt>
                <c:pt idx="3">
                  <c:v>139.38200000000001</c:v>
                </c:pt>
                <c:pt idx="4">
                  <c:v>135.79099489999999</c:v>
                </c:pt>
                <c:pt idx="5">
                  <c:v>150.04800030000001</c:v>
                </c:pt>
                <c:pt idx="6">
                  <c:v>174.31999970000001</c:v>
                </c:pt>
                <c:pt idx="7">
                  <c:v>262.93500039999998</c:v>
                </c:pt>
                <c:pt idx="8">
                  <c:v>279.08800120000001</c:v>
                </c:pt>
                <c:pt idx="9">
                  <c:v>283.7940006</c:v>
                </c:pt>
                <c:pt idx="10">
                  <c:v>286.24</c:v>
                </c:pt>
                <c:pt idx="11">
                  <c:v>285.0129948</c:v>
                </c:pt>
                <c:pt idx="12">
                  <c:v>279.9690008</c:v>
                </c:pt>
                <c:pt idx="13">
                  <c:v>286.5410023</c:v>
                </c:pt>
                <c:pt idx="14">
                  <c:v>288.78499979999998</c:v>
                </c:pt>
                <c:pt idx="15">
                  <c:v>293.26400000000001</c:v>
                </c:pt>
                <c:pt idx="16">
                  <c:v>292.87300069999998</c:v>
                </c:pt>
                <c:pt idx="17">
                  <c:v>289.06400009999999</c:v>
                </c:pt>
                <c:pt idx="18">
                  <c:v>283.7310013</c:v>
                </c:pt>
                <c:pt idx="19">
                  <c:v>278.89999999999998</c:v>
                </c:pt>
                <c:pt idx="20">
                  <c:v>274.65599980000002</c:v>
                </c:pt>
                <c:pt idx="21">
                  <c:v>269.74</c:v>
                </c:pt>
                <c:pt idx="22">
                  <c:v>265.4609997</c:v>
                </c:pt>
                <c:pt idx="23">
                  <c:v>261.10000000000002</c:v>
                </c:pt>
                <c:pt idx="24">
                  <c:v>256.25999990000003</c:v>
                </c:pt>
                <c:pt idx="25">
                  <c:v>252.54899979999999</c:v>
                </c:pt>
                <c:pt idx="26">
                  <c:v>248.26700020000001</c:v>
                </c:pt>
                <c:pt idx="27">
                  <c:v>243.86400219999999</c:v>
                </c:pt>
                <c:pt idx="28">
                  <c:v>239.07999989999999</c:v>
                </c:pt>
                <c:pt idx="29">
                  <c:v>234.25399680000001</c:v>
                </c:pt>
                <c:pt idx="30">
                  <c:v>229.68000129999999</c:v>
                </c:pt>
                <c:pt idx="31">
                  <c:v>224.73799990000001</c:v>
                </c:pt>
                <c:pt idx="32">
                  <c:v>219.0029984</c:v>
                </c:pt>
                <c:pt idx="33">
                  <c:v>214.38699819999999</c:v>
                </c:pt>
                <c:pt idx="34">
                  <c:v>208.9500017</c:v>
                </c:pt>
                <c:pt idx="35">
                  <c:v>202.97300150000001</c:v>
                </c:pt>
                <c:pt idx="36">
                  <c:v>196.9500008</c:v>
                </c:pt>
                <c:pt idx="37">
                  <c:v>190.7840042</c:v>
                </c:pt>
                <c:pt idx="38">
                  <c:v>184.4409995</c:v>
                </c:pt>
                <c:pt idx="39">
                  <c:v>177.93399909999999</c:v>
                </c:pt>
                <c:pt idx="40">
                  <c:v>171.6890023</c:v>
                </c:pt>
                <c:pt idx="41">
                  <c:v>165.69499870000001</c:v>
                </c:pt>
                <c:pt idx="42">
                  <c:v>160.3979965</c:v>
                </c:pt>
                <c:pt idx="43">
                  <c:v>154.79199919999999</c:v>
                </c:pt>
                <c:pt idx="44">
                  <c:v>149.715</c:v>
                </c:pt>
                <c:pt idx="45">
                  <c:v>144.1180004</c:v>
                </c:pt>
                <c:pt idx="46">
                  <c:v>138.82499809999999</c:v>
                </c:pt>
                <c:pt idx="47">
                  <c:v>133.112999</c:v>
                </c:pt>
                <c:pt idx="48">
                  <c:v>128.37000269999999</c:v>
                </c:pt>
                <c:pt idx="49">
                  <c:v>122.7149982</c:v>
                </c:pt>
                <c:pt idx="50">
                  <c:v>120.156003</c:v>
                </c:pt>
                <c:pt idx="51">
                  <c:v>116.128997</c:v>
                </c:pt>
              </c:numCache>
            </c:numRef>
          </c:val>
          <c:smooth val="0"/>
        </c:ser>
        <c:ser>
          <c:idx val="2"/>
          <c:order val="2"/>
          <c:tx>
            <c:strRef>
              <c:f>'13. Hidrología (2)'!$BD$10</c:f>
              <c:strCache>
                <c:ptCount val="1"/>
                <c:pt idx="0">
                  <c:v>2015</c:v>
                </c:pt>
              </c:strCache>
            </c:strRef>
          </c:tx>
          <c:spPr>
            <a:ln w="25400">
              <a:solidFill>
                <a:srgbClr val="00B050"/>
              </a:solidFill>
            </a:ln>
          </c:spPr>
          <c:marker>
            <c:symbol val="square"/>
            <c:size val="4"/>
            <c:spPr>
              <a:solidFill>
                <a:srgbClr val="92D050"/>
              </a:solidFill>
              <a:ln>
                <a:solidFill>
                  <a:srgbClr val="00B050"/>
                </a:solidFill>
              </a:ln>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(2)'!$BD$11:$BD$63</c:f>
              <c:numCache>
                <c:formatCode>0.00</c:formatCode>
                <c:ptCount val="53"/>
                <c:pt idx="0">
                  <c:v>77.525999411940418</c:v>
                </c:pt>
                <c:pt idx="1">
                  <c:v>78.785000398754988</c:v>
                </c:pt>
                <c:pt idx="2">
                  <c:v>76.62799982726554</c:v>
                </c:pt>
                <c:pt idx="3">
                  <c:v>82.207001742533564</c:v>
                </c:pt>
                <c:pt idx="4">
                  <c:v>99.395001649856425</c:v>
                </c:pt>
                <c:pt idx="5">
                  <c:v>122.14100027084339</c:v>
                </c:pt>
                <c:pt idx="6">
                  <c:v>164.75300073623634</c:v>
                </c:pt>
                <c:pt idx="7">
                  <c:v>173.15699958801241</c:v>
                </c:pt>
                <c:pt idx="8">
                  <c:v>186.28200244903536</c:v>
                </c:pt>
                <c:pt idx="9">
                  <c:v>223.25000000000003</c:v>
                </c:pt>
                <c:pt idx="10">
                  <c:v>237.42999999999998</c:v>
                </c:pt>
                <c:pt idx="11">
                  <c:v>259.42500019073447</c:v>
                </c:pt>
                <c:pt idx="12">
                  <c:v>263.17400000000004</c:v>
                </c:pt>
                <c:pt idx="13">
                  <c:v>268.62</c:v>
                </c:pt>
                <c:pt idx="14">
                  <c:v>278.94</c:v>
                </c:pt>
                <c:pt idx="15">
                  <c:v>283.35699175000002</c:v>
                </c:pt>
                <c:pt idx="16">
                  <c:v>293.363</c:v>
                </c:pt>
                <c:pt idx="17">
                  <c:v>295.185</c:v>
                </c:pt>
                <c:pt idx="18">
                  <c:v>294.39800000000002</c:v>
                </c:pt>
                <c:pt idx="19">
                  <c:v>292.23500059000003</c:v>
                </c:pt>
                <c:pt idx="20">
                  <c:v>289.28499365999994</c:v>
                </c:pt>
                <c:pt idx="21">
                  <c:v>287.342002868652</c:v>
                </c:pt>
                <c:pt idx="22">
                  <c:v>285.25799999999998</c:v>
                </c:pt>
                <c:pt idx="23">
                  <c:v>281.64</c:v>
                </c:pt>
                <c:pt idx="24">
                  <c:v>276.89499999999998</c:v>
                </c:pt>
                <c:pt idx="25">
                  <c:v>272.34099963</c:v>
                </c:pt>
                <c:pt idx="26">
                  <c:v>268.09899999999999</c:v>
                </c:pt>
                <c:pt idx="27">
                  <c:v>262.15200039500002</c:v>
                </c:pt>
                <c:pt idx="28">
                  <c:v>257.23599999999999</c:v>
                </c:pt>
                <c:pt idx="29">
                  <c:v>252.71100044250457</c:v>
                </c:pt>
                <c:pt idx="30">
                  <c:v>248.01899674799998</c:v>
                </c:pt>
                <c:pt idx="31">
                  <c:v>243.71</c:v>
                </c:pt>
                <c:pt idx="32">
                  <c:v>239.4640045127899</c:v>
                </c:pt>
                <c:pt idx="33">
                  <c:v>234.72000000000003</c:v>
                </c:pt>
                <c:pt idx="34">
                  <c:v>230.6710003662109</c:v>
                </c:pt>
                <c:pt idx="35">
                  <c:v>225.39499950408924</c:v>
                </c:pt>
                <c:pt idx="36">
                  <c:v>220.07399951934806</c:v>
                </c:pt>
                <c:pt idx="37">
                  <c:v>215.42199704999999</c:v>
                </c:pt>
                <c:pt idx="38">
                  <c:v>210.14099999999999</c:v>
                </c:pt>
                <c:pt idx="39">
                  <c:v>206.839</c:v>
                </c:pt>
                <c:pt idx="40">
                  <c:v>201.45299999999997</c:v>
                </c:pt>
                <c:pt idx="41">
                  <c:v>196.38000000000002</c:v>
                </c:pt>
                <c:pt idx="42">
                  <c:v>192.565</c:v>
                </c:pt>
                <c:pt idx="43">
                  <c:v>187.09000000000003</c:v>
                </c:pt>
                <c:pt idx="44">
                  <c:v>183.072</c:v>
                </c:pt>
                <c:pt idx="45">
                  <c:v>179.65</c:v>
                </c:pt>
                <c:pt idx="46">
                  <c:v>174.434</c:v>
                </c:pt>
                <c:pt idx="47">
                  <c:v>169.50000000000003</c:v>
                </c:pt>
                <c:pt idx="48">
                  <c:v>164.72300000000001</c:v>
                </c:pt>
                <c:pt idx="49">
                  <c:v>160.208</c:v>
                </c:pt>
                <c:pt idx="50">
                  <c:v>157.54600000000002</c:v>
                </c:pt>
                <c:pt idx="51">
                  <c:v>154.74090000000001</c:v>
                </c:pt>
              </c:numCache>
            </c:numRef>
          </c:val>
          <c:smooth val="0"/>
        </c:ser>
        <c:ser>
          <c:idx val="1"/>
          <c:order val="3"/>
          <c:tx>
            <c:strRef>
              <c:f>'13. Hidrología (2)'!$BC$10</c:f>
              <c:strCache>
                <c:ptCount val="1"/>
                <c:pt idx="0">
                  <c:v>2014</c:v>
                </c:pt>
              </c:strCache>
            </c:strRef>
          </c:tx>
          <c:spPr>
            <a:ln w="25400">
              <a:solidFill>
                <a:srgbClr val="C00000"/>
              </a:solidFill>
            </a:ln>
          </c:spPr>
          <c:marker>
            <c:symbol val="circle"/>
            <c:size val="5"/>
            <c:spPr>
              <a:solidFill>
                <a:srgbClr val="C00000"/>
              </a:solidFill>
            </c:spPr>
          </c:marker>
          <c:cat>
            <c:numRef>
              <c:f>'13. Hidrología (2)'!$BB$11:$BB$63</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Hidrología (2)'!$BC$11:$BC$63</c:f>
              <c:numCache>
                <c:formatCode>0.00</c:formatCode>
                <c:ptCount val="53"/>
                <c:pt idx="0">
                  <c:v>176.68799662590013</c:v>
                </c:pt>
                <c:pt idx="1">
                  <c:v>192.07700252532933</c:v>
                </c:pt>
                <c:pt idx="2">
                  <c:v>234.58800000000002</c:v>
                </c:pt>
                <c:pt idx="3">
                  <c:v>232.04400016784652</c:v>
                </c:pt>
                <c:pt idx="4">
                  <c:v>229.71699501037588</c:v>
                </c:pt>
                <c:pt idx="5">
                  <c:v>228.29300178527819</c:v>
                </c:pt>
                <c:pt idx="6">
                  <c:v>224.18200111389126</c:v>
                </c:pt>
                <c:pt idx="7">
                  <c:v>220.41400382999998</c:v>
                </c:pt>
                <c:pt idx="8">
                  <c:v>218.33100054931617</c:v>
                </c:pt>
                <c:pt idx="9">
                  <c:v>215.62899492000003</c:v>
                </c:pt>
                <c:pt idx="10">
                  <c:v>222.04299736022926</c:v>
                </c:pt>
                <c:pt idx="11">
                  <c:v>222.46699903000001</c:v>
                </c:pt>
                <c:pt idx="12">
                  <c:v>220.64399999999998</c:v>
                </c:pt>
                <c:pt idx="13">
                  <c:v>223.27600000000001</c:v>
                </c:pt>
                <c:pt idx="14">
                  <c:v>222.00500000000002</c:v>
                </c:pt>
                <c:pt idx="15">
                  <c:v>223.80200000000002</c:v>
                </c:pt>
                <c:pt idx="16">
                  <c:v>217.49399757385231</c:v>
                </c:pt>
                <c:pt idx="17">
                  <c:v>213.5109978485107</c:v>
                </c:pt>
                <c:pt idx="18">
                  <c:v>210.8809986</c:v>
                </c:pt>
                <c:pt idx="19">
                  <c:v>207.37700241088851</c:v>
                </c:pt>
                <c:pt idx="20">
                  <c:v>203.7669992446898</c:v>
                </c:pt>
                <c:pt idx="21">
                  <c:v>200.18000106811502</c:v>
                </c:pt>
                <c:pt idx="22">
                  <c:v>196.66499901</c:v>
                </c:pt>
                <c:pt idx="23">
                  <c:v>194.99600025000001</c:v>
                </c:pt>
                <c:pt idx="24">
                  <c:v>193.36700119018531</c:v>
                </c:pt>
                <c:pt idx="25">
                  <c:v>190.59600123596181</c:v>
                </c:pt>
                <c:pt idx="26">
                  <c:v>187.24</c:v>
                </c:pt>
                <c:pt idx="27">
                  <c:v>183.3</c:v>
                </c:pt>
                <c:pt idx="28">
                  <c:v>179.71700196999998</c:v>
                </c:pt>
                <c:pt idx="29">
                  <c:v>174.89</c:v>
                </c:pt>
                <c:pt idx="30">
                  <c:v>169.00100000000003</c:v>
                </c:pt>
                <c:pt idx="31">
                  <c:v>163.14900000000003</c:v>
                </c:pt>
                <c:pt idx="32">
                  <c:v>157.27300170999999</c:v>
                </c:pt>
                <c:pt idx="33">
                  <c:v>150.78400000000002</c:v>
                </c:pt>
                <c:pt idx="34">
                  <c:v>146.97999999999999</c:v>
                </c:pt>
                <c:pt idx="35">
                  <c:v>143.34800000000001</c:v>
                </c:pt>
                <c:pt idx="36">
                  <c:v>140.58200252899999</c:v>
                </c:pt>
                <c:pt idx="37">
                  <c:v>134.738</c:v>
                </c:pt>
                <c:pt idx="38">
                  <c:v>131.20699792900001</c:v>
                </c:pt>
                <c:pt idx="39">
                  <c:v>128.13</c:v>
                </c:pt>
                <c:pt idx="40">
                  <c:v>123.19800044700001</c:v>
                </c:pt>
                <c:pt idx="41">
                  <c:v>118.85000000000001</c:v>
                </c:pt>
                <c:pt idx="42">
                  <c:v>112.50799894332873</c:v>
                </c:pt>
                <c:pt idx="43">
                  <c:v>108.26299999999999</c:v>
                </c:pt>
                <c:pt idx="44">
                  <c:v>102.77400085399999</c:v>
                </c:pt>
                <c:pt idx="45">
                  <c:v>99.224143177270747</c:v>
                </c:pt>
                <c:pt idx="46">
                  <c:v>98.391001403331657</c:v>
                </c:pt>
                <c:pt idx="47">
                  <c:v>87.924999999999983</c:v>
                </c:pt>
                <c:pt idx="48">
                  <c:v>85.033142868961448</c:v>
                </c:pt>
                <c:pt idx="49">
                  <c:v>78.216999999999999</c:v>
                </c:pt>
                <c:pt idx="50">
                  <c:v>74.797000000476842</c:v>
                </c:pt>
                <c:pt idx="51">
                  <c:v>74.148001715540829</c:v>
                </c:pt>
              </c:numCache>
            </c:numRef>
          </c:val>
          <c:smooth val="0"/>
        </c:ser>
        <c:dLbls>
          <c:showLegendKey val="0"/>
          <c:showVal val="0"/>
          <c:showCatName val="0"/>
          <c:showSerName val="0"/>
          <c:showPercent val="0"/>
          <c:showBubbleSize val="0"/>
        </c:dLbls>
        <c:marker val="1"/>
        <c:smooth val="0"/>
        <c:axId val="256204800"/>
        <c:axId val="256207104"/>
      </c:lineChart>
      <c:catAx>
        <c:axId val="25620480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txPr>
          <a:bodyPr/>
          <a:lstStyle/>
          <a:p>
            <a:pPr>
              <a:defRPr b="1"/>
            </a:pPr>
            <a:endParaRPr lang="en-US"/>
          </a:p>
        </c:txPr>
        <c:crossAx val="256207104"/>
        <c:crosses val="autoZero"/>
        <c:auto val="1"/>
        <c:lblAlgn val="ctr"/>
        <c:lblOffset val="100"/>
        <c:tickLblSkip val="4"/>
        <c:tickMarkSkip val="1"/>
        <c:noMultiLvlLbl val="0"/>
      </c:catAx>
      <c:valAx>
        <c:axId val="25620710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General" sourceLinked="1"/>
        <c:majorTickMark val="out"/>
        <c:minorTickMark val="none"/>
        <c:tickLblPos val="nextTo"/>
        <c:crossAx val="25620480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7475273176158618"/>
          <c:y val="0.2298499031418286"/>
          <c:w val="0.62902910570428272"/>
          <c:h val="0.60985183303699941"/>
        </c:manualLayout>
      </c:layout>
      <c:doughnutChart>
        <c:varyColors val="1"/>
        <c:ser>
          <c:idx val="0"/>
          <c:order val="0"/>
          <c:dPt>
            <c:idx val="0"/>
            <c:bubble3D val="0"/>
            <c:spPr>
              <a:solidFill>
                <a:schemeClr val="accent1"/>
              </a:solidFill>
            </c:spPr>
            <c:extLst xmlns:c16r2="http://schemas.microsoft.com/office/drawing/2015/06/chart">
              <c:ext xmlns:c16="http://schemas.microsoft.com/office/drawing/2014/chart" uri="{C3380CC4-5D6E-409C-BE32-E72D297353CC}">
                <c16:uniqueId val="{00000001-C822-4667-B866-5E5C31F6AB13}"/>
              </c:ext>
            </c:extLst>
          </c:dPt>
          <c:dPt>
            <c:idx val="1"/>
            <c:bubble3D val="0"/>
            <c:spPr>
              <a:solidFill>
                <a:srgbClr val="C00000"/>
              </a:solidFill>
            </c:spPr>
            <c:extLst xmlns:c16r2="http://schemas.microsoft.com/office/drawing/2015/06/chart">
              <c:ext xmlns:c16="http://schemas.microsoft.com/office/drawing/2014/chart" uri="{C3380CC4-5D6E-409C-BE32-E72D297353CC}">
                <c16:uniqueId val="{00000003-C822-4667-B866-5E5C31F6AB13}"/>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C822-4667-B866-5E5C31F6AB13}"/>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7-C822-4667-B866-5E5C31F6AB13}"/>
              </c:ext>
            </c:extLst>
          </c:dPt>
          <c:dPt>
            <c:idx val="4"/>
            <c:bubble3D val="0"/>
            <c:spPr>
              <a:solidFill>
                <a:srgbClr val="00B050"/>
              </a:solidFill>
            </c:spPr>
            <c:extLst xmlns:c16r2="http://schemas.microsoft.com/office/drawing/2015/06/chart">
              <c:ext xmlns:c16="http://schemas.microsoft.com/office/drawing/2014/chart" uri="{C3380CC4-5D6E-409C-BE32-E72D297353CC}">
                <c16:uniqueId val="{00000009-C822-4667-B866-5E5C31F6AB13}"/>
              </c:ext>
            </c:extLst>
          </c:dPt>
          <c:dPt>
            <c:idx val="5"/>
            <c:bubble3D val="0"/>
            <c:spPr>
              <a:solidFill>
                <a:srgbClr val="FFFF00"/>
              </a:solidFill>
            </c:spPr>
            <c:extLst xmlns:c16r2="http://schemas.microsoft.com/office/drawing/2015/06/chart">
              <c:ext xmlns:c16="http://schemas.microsoft.com/office/drawing/2014/chart" uri="{C3380CC4-5D6E-409C-BE32-E72D297353CC}">
                <c16:uniqueId val="{0000000B-C822-4667-B866-5E5C31F6AB13}"/>
              </c:ext>
            </c:extLst>
          </c:dPt>
          <c:dPt>
            <c:idx val="6"/>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D-C822-4667-B866-5E5C31F6AB13}"/>
              </c:ext>
            </c:extLst>
          </c:dPt>
          <c:dPt>
            <c:idx val="7"/>
            <c:bubble3D val="0"/>
            <c:spPr>
              <a:solidFill>
                <a:srgbClr val="66FFFF"/>
              </a:solidFill>
            </c:spPr>
            <c:extLst xmlns:c16r2="http://schemas.microsoft.com/office/drawing/2015/06/chart">
              <c:ext xmlns:c16="http://schemas.microsoft.com/office/drawing/2014/chart" uri="{C3380CC4-5D6E-409C-BE32-E72D297353CC}">
                <c16:uniqueId val="{0000000F-C822-4667-B866-5E5C31F6AB13}"/>
              </c:ext>
            </c:extLst>
          </c:dPt>
          <c:dLbls>
            <c:dLbl>
              <c:idx val="0"/>
              <c:layout>
                <c:manualLayout>
                  <c:x val="0.22559086608048626"/>
                  <c:y val="7.2893770840922467E-2"/>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822-4667-B866-5E5C31F6AB13}"/>
                </c:ext>
              </c:extLst>
            </c:dLbl>
            <c:dLbl>
              <c:idx val="1"/>
              <c:layout>
                <c:manualLayout>
                  <c:x val="-0.21440932157144679"/>
                  <c:y val="1.2175862358842155E-2"/>
                </c:manualLayout>
              </c:layout>
              <c:numFmt formatCode="0.0%" sourceLinked="0"/>
              <c:spPr/>
              <c:txPr>
                <a:bodyPr/>
                <a:lstStyle/>
                <a:p>
                  <a:pPr>
                    <a:defRPr b="1">
                      <a:solidFill>
                        <a:sysClr val="windowText" lastClr="000000"/>
                      </a:solidFill>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822-4667-B866-5E5C31F6AB13}"/>
                </c:ext>
              </c:extLst>
            </c:dLbl>
            <c:dLbl>
              <c:idx val="2"/>
              <c:layout>
                <c:manualLayout>
                  <c:x val="-0.27702715904498759"/>
                  <c:y val="-5.623298867001055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822-4667-B866-5E5C31F6AB13}"/>
                </c:ext>
              </c:extLst>
            </c:dLbl>
            <c:dLbl>
              <c:idx val="3"/>
              <c:layout>
                <c:manualLayout>
                  <c:x val="-0.22586874921884134"/>
                  <c:y val="-0.15432622523608036"/>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822-4667-B866-5E5C31F6AB13}"/>
                </c:ext>
              </c:extLst>
            </c:dLbl>
            <c:dLbl>
              <c:idx val="4"/>
              <c:layout>
                <c:manualLayout>
                  <c:x val="-0.10632286485110147"/>
                  <c:y val="-0.19575083363689857"/>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822-4667-B866-5E5C31F6AB13}"/>
                </c:ext>
              </c:extLst>
            </c:dLbl>
            <c:dLbl>
              <c:idx val="5"/>
              <c:layout>
                <c:manualLayout>
                  <c:x val="5.6910569105691054E-2"/>
                  <c:y val="-0.20526942128381909"/>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C822-4667-B866-5E5C31F6AB13}"/>
                </c:ext>
              </c:extLst>
            </c:dLbl>
            <c:dLbl>
              <c:idx val="6"/>
              <c:layout>
                <c:manualLayout>
                  <c:x val="0.27445746111004415"/>
                  <c:y val="-0.17712334132459481"/>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822-4667-B866-5E5C31F6AB13}"/>
                </c:ext>
              </c:extLst>
            </c:dLbl>
            <c:dLbl>
              <c:idx val="7"/>
              <c:layout>
                <c:manualLayout>
                  <c:x val="0.30973177133346119"/>
                  <c:y val="-6.8510971633652912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822-4667-B866-5E5C31F6AB13}"/>
                </c:ext>
              </c:extLst>
            </c:dLbl>
            <c:numFmt formatCode="0.0%" sourceLinked="0"/>
            <c:spPr>
              <a:noFill/>
              <a:ln>
                <a:noFill/>
              </a:ln>
              <a:effectLst/>
            </c:spPr>
            <c:txPr>
              <a:bodyPr/>
              <a:lstStyle/>
              <a:p>
                <a:pPr>
                  <a:defRPr b="1">
                    <a:solidFill>
                      <a:sysClr val="windowText" lastClr="000000"/>
                    </a:solidFill>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'3. Resumen_Relevante'!$S$32:$S$39</c:f>
              <c:strCache>
                <c:ptCount val="8"/>
                <c:pt idx="0">
                  <c:v>Hidro</c:v>
                </c:pt>
                <c:pt idx="1">
                  <c:v>Gas Natural</c:v>
                </c:pt>
                <c:pt idx="2">
                  <c:v>Eólico</c:v>
                </c:pt>
                <c:pt idx="3">
                  <c:v>Carbón</c:v>
                </c:pt>
                <c:pt idx="4">
                  <c:v>Diesel2/Residual500/Residual 6</c:v>
                </c:pt>
                <c:pt idx="5">
                  <c:v>Solar</c:v>
                </c:pt>
                <c:pt idx="6">
                  <c:v>Bagazo</c:v>
                </c:pt>
                <c:pt idx="7">
                  <c:v>Biogás</c:v>
                </c:pt>
              </c:strCache>
            </c:strRef>
          </c:cat>
          <c:val>
            <c:numRef>
              <c:f>'3. Resumen_Relevante'!$U$32:$U$39</c:f>
              <c:numCache>
                <c:formatCode>#,##0.00</c:formatCode>
                <c:ptCount val="8"/>
                <c:pt idx="0">
                  <c:v>2256.4091292796934</c:v>
                </c:pt>
                <c:pt idx="1">
                  <c:v>1488.8449766458075</c:v>
                </c:pt>
                <c:pt idx="2">
                  <c:v>93.460267550878498</c:v>
                </c:pt>
                <c:pt idx="3">
                  <c:v>54.162945502428997</c:v>
                </c:pt>
                <c:pt idx="4">
                  <c:v>57.143465762219343</c:v>
                </c:pt>
                <c:pt idx="5">
                  <c:v>17.707449033749999</c:v>
                </c:pt>
                <c:pt idx="6">
                  <c:v>7.9820864646310001</c:v>
                </c:pt>
                <c:pt idx="7">
                  <c:v>4.1352569749999999</c:v>
                </c:pt>
              </c:numCache>
            </c:numRef>
          </c:val>
          <c:extLst xmlns:c16r2="http://schemas.microsoft.com/office/drawing/2015/06/chart">
            <c:ext xmlns:c16="http://schemas.microsoft.com/office/drawing/2014/chart" uri="{C3380CC4-5D6E-409C-BE32-E72D297353CC}">
              <c16:uniqueId val="{00000010-C822-4667-B866-5E5C31F6AB13}"/>
            </c:ext>
          </c:extLst>
        </c:ser>
        <c:dLbls>
          <c:showLegendKey val="0"/>
          <c:showVal val="1"/>
          <c:showCatName val="0"/>
          <c:showSerName val="0"/>
          <c:showPercent val="0"/>
          <c:showBubbleSize val="0"/>
          <c:showLeaderLines val="1"/>
        </c:dLbls>
        <c:firstSliceAng val="0"/>
        <c:holeSize val="50"/>
      </c:doughnutChart>
    </c:plotArea>
    <c:plotVisOnly val="1"/>
    <c:dispBlanksAs val="zero"/>
    <c:showDLblsOverMax val="0"/>
  </c:chart>
  <c:spPr>
    <a:noFill/>
    <a:ln>
      <a:noFill/>
    </a:ln>
  </c:spPr>
  <c:printSettings>
    <c:headerFooter alignWithMargins="0"/>
    <c:pageMargins b="1" l="0.75" r="0.75" t="1" header="0.5" footer="0.5"/>
    <c:pageSetup paperSize="9" orientation="landscape"/>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SANTA, CHANCAY Y PATIVILCA</a:t>
            </a:r>
          </a:p>
        </c:rich>
      </c:tx>
      <c:layout>
        <c:manualLayout>
          <c:xMode val="edge"/>
          <c:yMode val="edge"/>
          <c:x val="0.19283709056205134"/>
          <c:y val="3.4722222222222224E-2"/>
        </c:manualLayout>
      </c:layout>
      <c:overlay val="1"/>
    </c:title>
    <c:autoTitleDeleted val="0"/>
    <c:plotArea>
      <c:layout>
        <c:manualLayout>
          <c:layoutTarget val="inner"/>
          <c:xMode val="edge"/>
          <c:yMode val="edge"/>
          <c:x val="6.0368670003681311E-2"/>
          <c:y val="0.11274568486818212"/>
          <c:w val="0.92508700938766064"/>
          <c:h val="0.69962302503702611"/>
        </c:manualLayout>
      </c:layout>
      <c:areaChart>
        <c:grouping val="standard"/>
        <c:varyColors val="0"/>
        <c:ser>
          <c:idx val="2"/>
          <c:order val="0"/>
          <c:tx>
            <c:strRef>
              <c:f>'14. Hidrología (3)'!$Y$8</c:f>
              <c:strCache>
                <c:ptCount val="1"/>
                <c:pt idx="0">
                  <c:v>SANTA</c:v>
                </c:pt>
              </c:strCache>
            </c:strRef>
          </c:tx>
          <c:spPr>
            <a:solidFill>
              <a:schemeClr val="accent5">
                <a:lumMod val="60000"/>
                <a:lumOff val="40000"/>
              </a:schemeClr>
            </a:solidFill>
            <a:ln>
              <a:solidFill>
                <a:srgbClr val="00B0F0"/>
              </a:solidFill>
            </a:ln>
          </c:spPr>
          <c:cat>
            <c:multiLvlStrRef>
              <c:f>'14. Hidrología (3)'!$U$9:$V$181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'14. Hidrología (3)'!$Y$9:$Y$181</c:f>
              <c:numCache>
                <c:formatCode>0.00</c:formatCode>
                <c:ptCount val="173"/>
                <c:pt idx="0">
                  <c:v>104.61314283098464</c:v>
                </c:pt>
                <c:pt idx="1">
                  <c:v>101.16556985037651</c:v>
                </c:pt>
                <c:pt idx="2">
                  <c:v>111.64</c:v>
                </c:pt>
                <c:pt idx="3">
                  <c:v>95.39</c:v>
                </c:pt>
                <c:pt idx="4">
                  <c:v>103.58</c:v>
                </c:pt>
                <c:pt idx="5">
                  <c:v>145.91</c:v>
                </c:pt>
                <c:pt idx="6">
                  <c:v>146.2477155412943</c:v>
                </c:pt>
                <c:pt idx="7">
                  <c:v>310.30528479999998</c:v>
                </c:pt>
                <c:pt idx="8">
                  <c:v>232.7</c:v>
                </c:pt>
                <c:pt idx="9">
                  <c:v>313.02366640000002</c:v>
                </c:pt>
                <c:pt idx="10">
                  <c:v>264.70640258789024</c:v>
                </c:pt>
                <c:pt idx="11">
                  <c:v>260.1815709</c:v>
                </c:pt>
                <c:pt idx="12">
                  <c:v>163.47999999999999</c:v>
                </c:pt>
                <c:pt idx="13">
                  <c:v>101.372</c:v>
                </c:pt>
                <c:pt idx="14">
                  <c:v>86.66</c:v>
                </c:pt>
                <c:pt idx="15">
                  <c:v>82.16</c:v>
                </c:pt>
                <c:pt idx="16">
                  <c:v>97.92</c:v>
                </c:pt>
                <c:pt idx="17">
                  <c:v>118.21</c:v>
                </c:pt>
                <c:pt idx="18">
                  <c:v>91.569599909999994</c:v>
                </c:pt>
                <c:pt idx="19">
                  <c:v>67.650000000000006</c:v>
                </c:pt>
                <c:pt idx="20">
                  <c:v>56.340142386300158</c:v>
                </c:pt>
                <c:pt idx="21">
                  <c:v>42.3</c:v>
                </c:pt>
                <c:pt idx="22">
                  <c:v>42.036570959999999</c:v>
                </c:pt>
                <c:pt idx="23">
                  <c:v>37.365667340000002</c:v>
                </c:pt>
                <c:pt idx="24">
                  <c:v>33.43</c:v>
                </c:pt>
                <c:pt idx="25">
                  <c:v>32.89</c:v>
                </c:pt>
                <c:pt idx="26">
                  <c:v>29.11</c:v>
                </c:pt>
                <c:pt idx="27">
                  <c:v>26.72</c:v>
                </c:pt>
                <c:pt idx="28">
                  <c:v>25.072999639999999</c:v>
                </c:pt>
                <c:pt idx="29">
                  <c:v>24.52</c:v>
                </c:pt>
                <c:pt idx="30">
                  <c:v>24.25</c:v>
                </c:pt>
                <c:pt idx="31">
                  <c:v>23.87</c:v>
                </c:pt>
                <c:pt idx="32">
                  <c:v>25.065999600000001</c:v>
                </c:pt>
                <c:pt idx="33">
                  <c:v>27.59</c:v>
                </c:pt>
                <c:pt idx="34">
                  <c:v>23.33</c:v>
                </c:pt>
                <c:pt idx="35">
                  <c:v>23.27</c:v>
                </c:pt>
                <c:pt idx="36">
                  <c:v>29.391285759999999</c:v>
                </c:pt>
                <c:pt idx="37">
                  <c:v>30.785</c:v>
                </c:pt>
                <c:pt idx="38">
                  <c:v>30.662142620000001</c:v>
                </c:pt>
                <c:pt idx="39">
                  <c:v>36.380000000000003</c:v>
                </c:pt>
                <c:pt idx="40">
                  <c:v>34.163285940000002</c:v>
                </c:pt>
                <c:pt idx="41">
                  <c:v>40.36</c:v>
                </c:pt>
                <c:pt idx="42">
                  <c:v>45.664857046944704</c:v>
                </c:pt>
                <c:pt idx="43">
                  <c:v>39.85</c:v>
                </c:pt>
                <c:pt idx="44">
                  <c:v>61.090667089999997</c:v>
                </c:pt>
                <c:pt idx="45">
                  <c:v>77.433666865030759</c:v>
                </c:pt>
                <c:pt idx="46">
                  <c:v>47.748571668352348</c:v>
                </c:pt>
                <c:pt idx="47">
                  <c:v>56.05</c:v>
                </c:pt>
                <c:pt idx="48">
                  <c:v>78.91</c:v>
                </c:pt>
                <c:pt idx="49">
                  <c:v>120.64</c:v>
                </c:pt>
                <c:pt idx="50">
                  <c:v>78.84</c:v>
                </c:pt>
                <c:pt idx="51">
                  <c:v>173.24642835344551</c:v>
                </c:pt>
                <c:pt idx="52">
                  <c:v>128.19599696568042</c:v>
                </c:pt>
                <c:pt idx="53">
                  <c:v>96.163429260253665</c:v>
                </c:pt>
                <c:pt idx="54">
                  <c:v>170.70128413609078</c:v>
                </c:pt>
                <c:pt idx="55">
                  <c:v>159.75871276855426</c:v>
                </c:pt>
                <c:pt idx="56">
                  <c:v>175.85857282366015</c:v>
                </c:pt>
                <c:pt idx="57">
                  <c:v>165.36414119175461</c:v>
                </c:pt>
                <c:pt idx="58">
                  <c:v>115.832716805594</c:v>
                </c:pt>
                <c:pt idx="59">
                  <c:v>105.39785766601526</c:v>
                </c:pt>
                <c:pt idx="60">
                  <c:v>162.89514378138898</c:v>
                </c:pt>
                <c:pt idx="61">
                  <c:v>131.47999999999999</c:v>
                </c:pt>
                <c:pt idx="62">
                  <c:v>168.71</c:v>
                </c:pt>
                <c:pt idx="63">
                  <c:v>283.36357334681884</c:v>
                </c:pt>
                <c:pt idx="64">
                  <c:v>166.3</c:v>
                </c:pt>
                <c:pt idx="65">
                  <c:v>135.46</c:v>
                </c:pt>
                <c:pt idx="66">
                  <c:v>144.72999999999999</c:v>
                </c:pt>
                <c:pt idx="67">
                  <c:v>119.2355706</c:v>
                </c:pt>
                <c:pt idx="68">
                  <c:v>87.61</c:v>
                </c:pt>
                <c:pt idx="69">
                  <c:v>85.12</c:v>
                </c:pt>
                <c:pt idx="70">
                  <c:v>72.61</c:v>
                </c:pt>
                <c:pt idx="71">
                  <c:v>131.49528609999999</c:v>
                </c:pt>
                <c:pt idx="72">
                  <c:v>75.344715120000004</c:v>
                </c:pt>
                <c:pt idx="73">
                  <c:v>59.612285610000001</c:v>
                </c:pt>
                <c:pt idx="74">
                  <c:v>45.06</c:v>
                </c:pt>
                <c:pt idx="75">
                  <c:v>39.22</c:v>
                </c:pt>
                <c:pt idx="76">
                  <c:v>35.65</c:v>
                </c:pt>
                <c:pt idx="77">
                  <c:v>32.878427780000003</c:v>
                </c:pt>
                <c:pt idx="78">
                  <c:v>31.86</c:v>
                </c:pt>
                <c:pt idx="79">
                  <c:v>28.237714220000001</c:v>
                </c:pt>
                <c:pt idx="80">
                  <c:v>26.65</c:v>
                </c:pt>
                <c:pt idx="81">
                  <c:v>26.615142549787187</c:v>
                </c:pt>
                <c:pt idx="82">
                  <c:v>28.730000090000001</c:v>
                </c:pt>
                <c:pt idx="83">
                  <c:v>30.58</c:v>
                </c:pt>
                <c:pt idx="84">
                  <c:v>30.24</c:v>
                </c:pt>
                <c:pt idx="85">
                  <c:v>31.73</c:v>
                </c:pt>
                <c:pt idx="86">
                  <c:v>29.105667114257798</c:v>
                </c:pt>
                <c:pt idx="87">
                  <c:v>30.579000473022401</c:v>
                </c:pt>
                <c:pt idx="88">
                  <c:v>32.723000390189</c:v>
                </c:pt>
                <c:pt idx="89">
                  <c:v>38.73833338</c:v>
                </c:pt>
                <c:pt idx="90">
                  <c:v>34.80900083269389</c:v>
                </c:pt>
                <c:pt idx="91">
                  <c:v>35.9</c:v>
                </c:pt>
                <c:pt idx="92">
                  <c:v>46.35</c:v>
                </c:pt>
                <c:pt idx="93">
                  <c:v>46.9</c:v>
                </c:pt>
                <c:pt idx="94">
                  <c:v>61.18</c:v>
                </c:pt>
                <c:pt idx="95">
                  <c:v>47.64</c:v>
                </c:pt>
                <c:pt idx="96">
                  <c:v>57.13</c:v>
                </c:pt>
                <c:pt idx="97">
                  <c:v>72.62</c:v>
                </c:pt>
                <c:pt idx="98">
                  <c:v>62.65</c:v>
                </c:pt>
                <c:pt idx="99">
                  <c:v>83.52</c:v>
                </c:pt>
                <c:pt idx="100">
                  <c:v>80.849999999999994</c:v>
                </c:pt>
                <c:pt idx="101">
                  <c:v>63.198999999999998</c:v>
                </c:pt>
                <c:pt idx="102">
                  <c:v>87.03</c:v>
                </c:pt>
                <c:pt idx="103">
                  <c:v>110.661</c:v>
                </c:pt>
                <c:pt idx="104">
                  <c:v>96.75</c:v>
                </c:pt>
                <c:pt idx="105">
                  <c:v>76.510000000000005</c:v>
                </c:pt>
                <c:pt idx="106">
                  <c:v>80.096000000000004</c:v>
                </c:pt>
                <c:pt idx="107">
                  <c:v>77.09</c:v>
                </c:pt>
                <c:pt idx="108">
                  <c:v>140.12</c:v>
                </c:pt>
                <c:pt idx="109">
                  <c:v>144.66999999999999</c:v>
                </c:pt>
                <c:pt idx="110">
                  <c:v>117.32</c:v>
                </c:pt>
                <c:pt idx="111">
                  <c:v>140.31</c:v>
                </c:pt>
                <c:pt idx="112">
                  <c:v>268.94750210000001</c:v>
                </c:pt>
                <c:pt idx="113">
                  <c:v>243.71150207519463</c:v>
                </c:pt>
                <c:pt idx="114">
                  <c:v>154.21</c:v>
                </c:pt>
                <c:pt idx="115">
                  <c:v>116.62271445138057</c:v>
                </c:pt>
                <c:pt idx="116">
                  <c:v>120.78800201416</c:v>
                </c:pt>
                <c:pt idx="117">
                  <c:v>125.66285814557708</c:v>
                </c:pt>
                <c:pt idx="118">
                  <c:v>127.68985639299636</c:v>
                </c:pt>
                <c:pt idx="119">
                  <c:v>97.4</c:v>
                </c:pt>
                <c:pt idx="120">
                  <c:v>85.487143380301248</c:v>
                </c:pt>
                <c:pt idx="121">
                  <c:v>62.369998931884716</c:v>
                </c:pt>
                <c:pt idx="122">
                  <c:v>58.684285300118525</c:v>
                </c:pt>
                <c:pt idx="123">
                  <c:v>54</c:v>
                </c:pt>
                <c:pt idx="124">
                  <c:v>50.756999969482365</c:v>
                </c:pt>
                <c:pt idx="125">
                  <c:v>46.59</c:v>
                </c:pt>
                <c:pt idx="126">
                  <c:v>40.29</c:v>
                </c:pt>
                <c:pt idx="127">
                  <c:v>35.630000000000003</c:v>
                </c:pt>
                <c:pt idx="128">
                  <c:v>34.608428410000002</c:v>
                </c:pt>
                <c:pt idx="129">
                  <c:v>34.074285510000003</c:v>
                </c:pt>
                <c:pt idx="130">
                  <c:v>29.599571770000001</c:v>
                </c:pt>
                <c:pt idx="131">
                  <c:v>29.3955713</c:v>
                </c:pt>
                <c:pt idx="132">
                  <c:v>32.468857079999999</c:v>
                </c:pt>
                <c:pt idx="133">
                  <c:v>32.112285890000003</c:v>
                </c:pt>
                <c:pt idx="134">
                  <c:v>29.132714407784558</c:v>
                </c:pt>
                <c:pt idx="135">
                  <c:v>34.150143489999998</c:v>
                </c:pt>
                <c:pt idx="136">
                  <c:v>35.225571223667643</c:v>
                </c:pt>
                <c:pt idx="137">
                  <c:v>35.168570930000001</c:v>
                </c:pt>
                <c:pt idx="138">
                  <c:v>37.824428560000001</c:v>
                </c:pt>
                <c:pt idx="139">
                  <c:v>39.78</c:v>
                </c:pt>
                <c:pt idx="140">
                  <c:v>44.25</c:v>
                </c:pt>
                <c:pt idx="141">
                  <c:v>41.311858039999997</c:v>
                </c:pt>
                <c:pt idx="142">
                  <c:v>41.13</c:v>
                </c:pt>
                <c:pt idx="143">
                  <c:v>46.47</c:v>
                </c:pt>
                <c:pt idx="144">
                  <c:v>37.270000000000003</c:v>
                </c:pt>
                <c:pt idx="145">
                  <c:v>48.57</c:v>
                </c:pt>
                <c:pt idx="146">
                  <c:v>35.32</c:v>
                </c:pt>
                <c:pt idx="147">
                  <c:v>36.83</c:v>
                </c:pt>
                <c:pt idx="148">
                  <c:v>39.520000000000003</c:v>
                </c:pt>
                <c:pt idx="149">
                  <c:v>53.38</c:v>
                </c:pt>
                <c:pt idx="150">
                  <c:v>61.85</c:v>
                </c:pt>
                <c:pt idx="151">
                  <c:v>65.33</c:v>
                </c:pt>
                <c:pt idx="152">
                  <c:v>66.680000000000007</c:v>
                </c:pt>
                <c:pt idx="153">
                  <c:v>61.31</c:v>
                </c:pt>
                <c:pt idx="154">
                  <c:v>70.790000000000006</c:v>
                </c:pt>
                <c:pt idx="155">
                  <c:v>77.430000000000007</c:v>
                </c:pt>
                <c:pt idx="156">
                  <c:v>103.58</c:v>
                </c:pt>
                <c:pt idx="157">
                  <c:v>105.01</c:v>
                </c:pt>
                <c:pt idx="158">
                  <c:v>137.41</c:v>
                </c:pt>
                <c:pt idx="159">
                  <c:v>127.83</c:v>
                </c:pt>
                <c:pt idx="160" formatCode="General">
                  <c:v>97.31</c:v>
                </c:pt>
                <c:pt idx="161" formatCode="General">
                  <c:v>123.44</c:v>
                </c:pt>
                <c:pt idx="162" formatCode="General">
                  <c:v>145.02000000000001</c:v>
                </c:pt>
                <c:pt idx="163" formatCode="General">
                  <c:v>175.03</c:v>
                </c:pt>
                <c:pt idx="164" formatCode="General">
                  <c:v>206.14</c:v>
                </c:pt>
                <c:pt idx="165" formatCode="General">
                  <c:v>270.17</c:v>
                </c:pt>
                <c:pt idx="166" formatCode="General">
                  <c:v>376.42</c:v>
                </c:pt>
                <c:pt idx="167" formatCode="General">
                  <c:v>351.57</c:v>
                </c:pt>
                <c:pt idx="168" formatCode="General">
                  <c:v>384.37</c:v>
                </c:pt>
                <c:pt idx="169" formatCode="General">
                  <c:v>337.84</c:v>
                </c:pt>
                <c:pt idx="170" formatCode="General">
                  <c:v>282.32</c:v>
                </c:pt>
                <c:pt idx="171" formatCode="General">
                  <c:v>191.65</c:v>
                </c:pt>
                <c:pt idx="172" formatCode="General">
                  <c:v>160.35</c:v>
                </c:pt>
              </c:numCache>
            </c:numRef>
          </c:val>
        </c:ser>
        <c:ser>
          <c:idx val="3"/>
          <c:order val="1"/>
          <c:tx>
            <c:strRef>
              <c:f>'14. Hidrología (3)'!$Z$8</c:f>
              <c:strCache>
                <c:ptCount val="1"/>
                <c:pt idx="0">
                  <c:v>CHANCAY</c:v>
                </c:pt>
              </c:strCache>
            </c:strRef>
          </c:tx>
          <c:spPr>
            <a:solidFill>
              <a:srgbClr val="0070C0"/>
            </a:solidFill>
          </c:spPr>
          <c:cat>
            <c:multiLvlStrRef>
              <c:f>'14. Hidrología (3)'!$U$9:$V$181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'14. Hidrología (3)'!$Z$9:$Z$181</c:f>
              <c:numCache>
                <c:formatCode>0.00</c:formatCode>
                <c:ptCount val="173"/>
                <c:pt idx="0">
                  <c:v>31.571999686104871</c:v>
                </c:pt>
                <c:pt idx="1">
                  <c:v>18.800000054495627</c:v>
                </c:pt>
                <c:pt idx="2">
                  <c:v>24.53</c:v>
                </c:pt>
                <c:pt idx="3">
                  <c:v>19.45</c:v>
                </c:pt>
                <c:pt idx="4">
                  <c:v>14.62</c:v>
                </c:pt>
                <c:pt idx="5">
                  <c:v>15.904999999999999</c:v>
                </c:pt>
                <c:pt idx="6">
                  <c:v>34.528000150408026</c:v>
                </c:pt>
                <c:pt idx="7">
                  <c:v>123.4721418</c:v>
                </c:pt>
                <c:pt idx="8">
                  <c:v>127.05</c:v>
                </c:pt>
                <c:pt idx="9">
                  <c:v>102.4850019</c:v>
                </c:pt>
                <c:pt idx="10">
                  <c:v>100.62920074462855</c:v>
                </c:pt>
                <c:pt idx="11">
                  <c:v>165.7174268</c:v>
                </c:pt>
                <c:pt idx="12">
                  <c:v>81.83</c:v>
                </c:pt>
                <c:pt idx="13">
                  <c:v>38.957999999999998</c:v>
                </c:pt>
                <c:pt idx="14">
                  <c:v>30.167999999999999</c:v>
                </c:pt>
                <c:pt idx="15">
                  <c:v>40.76</c:v>
                </c:pt>
                <c:pt idx="16">
                  <c:v>50.25</c:v>
                </c:pt>
                <c:pt idx="17">
                  <c:v>88.1</c:v>
                </c:pt>
                <c:pt idx="18">
                  <c:v>109.7940002</c:v>
                </c:pt>
                <c:pt idx="19">
                  <c:v>77.853999999999999</c:v>
                </c:pt>
                <c:pt idx="20">
                  <c:v>46.279857635497997</c:v>
                </c:pt>
                <c:pt idx="21">
                  <c:v>27.998000000000001</c:v>
                </c:pt>
                <c:pt idx="22">
                  <c:v>20.883000240000001</c:v>
                </c:pt>
                <c:pt idx="23">
                  <c:v>16.6200002</c:v>
                </c:pt>
                <c:pt idx="24">
                  <c:v>13.565</c:v>
                </c:pt>
                <c:pt idx="25">
                  <c:v>12.42</c:v>
                </c:pt>
                <c:pt idx="26">
                  <c:v>10.92</c:v>
                </c:pt>
                <c:pt idx="27">
                  <c:v>8.65</c:v>
                </c:pt>
                <c:pt idx="28">
                  <c:v>6.3326666359999999</c:v>
                </c:pt>
                <c:pt idx="29">
                  <c:v>9.15</c:v>
                </c:pt>
                <c:pt idx="30">
                  <c:v>6.6790000000000003</c:v>
                </c:pt>
                <c:pt idx="31">
                  <c:v>7.0711000000000004</c:v>
                </c:pt>
                <c:pt idx="32">
                  <c:v>5.4663999560000001</c:v>
                </c:pt>
                <c:pt idx="33">
                  <c:v>6.8719999999999999</c:v>
                </c:pt>
                <c:pt idx="34">
                  <c:v>8.67</c:v>
                </c:pt>
                <c:pt idx="35">
                  <c:v>4.5250000000000004</c:v>
                </c:pt>
                <c:pt idx="36">
                  <c:v>9.8840000969999995</c:v>
                </c:pt>
                <c:pt idx="37">
                  <c:v>17.64</c:v>
                </c:pt>
                <c:pt idx="38">
                  <c:v>13.24114282</c:v>
                </c:pt>
                <c:pt idx="39">
                  <c:v>20.43</c:v>
                </c:pt>
                <c:pt idx="40">
                  <c:v>19.903143069999999</c:v>
                </c:pt>
                <c:pt idx="41">
                  <c:v>14.79</c:v>
                </c:pt>
                <c:pt idx="42">
                  <c:v>13.250000136239143</c:v>
                </c:pt>
                <c:pt idx="43">
                  <c:v>16.07</c:v>
                </c:pt>
                <c:pt idx="44">
                  <c:v>38.42033386</c:v>
                </c:pt>
                <c:pt idx="45">
                  <c:v>23.011333147684685</c:v>
                </c:pt>
                <c:pt idx="46">
                  <c:v>14.493142809186628</c:v>
                </c:pt>
                <c:pt idx="47">
                  <c:v>23.31</c:v>
                </c:pt>
                <c:pt idx="48">
                  <c:v>47.94</c:v>
                </c:pt>
                <c:pt idx="49">
                  <c:v>31.65</c:v>
                </c:pt>
                <c:pt idx="50">
                  <c:v>19.73</c:v>
                </c:pt>
                <c:pt idx="51">
                  <c:v>46.748427799769779</c:v>
                </c:pt>
                <c:pt idx="52">
                  <c:v>45.029000418526742</c:v>
                </c:pt>
                <c:pt idx="53">
                  <c:v>43.363000052315797</c:v>
                </c:pt>
                <c:pt idx="54">
                  <c:v>71.775428771972571</c:v>
                </c:pt>
                <c:pt idx="55">
                  <c:v>123.43885803222614</c:v>
                </c:pt>
                <c:pt idx="56">
                  <c:v>98.794857025146186</c:v>
                </c:pt>
                <c:pt idx="57">
                  <c:v>47.4197137015206</c:v>
                </c:pt>
                <c:pt idx="58">
                  <c:v>39.554857526506659</c:v>
                </c:pt>
                <c:pt idx="59">
                  <c:v>40.561000006539437</c:v>
                </c:pt>
                <c:pt idx="60">
                  <c:v>99.332141876220447</c:v>
                </c:pt>
                <c:pt idx="61">
                  <c:v>63.86</c:v>
                </c:pt>
                <c:pt idx="62">
                  <c:v>149.82</c:v>
                </c:pt>
                <c:pt idx="63">
                  <c:v>237.20571463448616</c:v>
                </c:pt>
                <c:pt idx="64">
                  <c:v>146.00399999999999</c:v>
                </c:pt>
                <c:pt idx="65">
                  <c:v>119.48</c:v>
                </c:pt>
                <c:pt idx="66">
                  <c:v>117.33</c:v>
                </c:pt>
                <c:pt idx="67">
                  <c:v>96.842713489999994</c:v>
                </c:pt>
                <c:pt idx="68">
                  <c:v>50</c:v>
                </c:pt>
                <c:pt idx="69">
                  <c:v>49.42</c:v>
                </c:pt>
                <c:pt idx="70">
                  <c:v>35.74</c:v>
                </c:pt>
                <c:pt idx="71">
                  <c:v>63.049000329999998</c:v>
                </c:pt>
                <c:pt idx="72">
                  <c:v>58.513571599999999</c:v>
                </c:pt>
                <c:pt idx="73">
                  <c:v>62.080428529999999</c:v>
                </c:pt>
                <c:pt idx="74">
                  <c:v>30.1</c:v>
                </c:pt>
                <c:pt idx="75">
                  <c:v>22.76</c:v>
                </c:pt>
                <c:pt idx="76">
                  <c:v>16.28</c:v>
                </c:pt>
                <c:pt idx="77">
                  <c:v>13.60685703</c:v>
                </c:pt>
                <c:pt idx="78">
                  <c:v>11.76</c:v>
                </c:pt>
                <c:pt idx="79">
                  <c:v>11.887571469999999</c:v>
                </c:pt>
                <c:pt idx="80">
                  <c:v>10.27</c:v>
                </c:pt>
                <c:pt idx="81">
                  <c:v>8.3531428745814704</c:v>
                </c:pt>
                <c:pt idx="82">
                  <c:v>7.3187142100000004</c:v>
                </c:pt>
                <c:pt idx="83">
                  <c:v>6.6262857573372926</c:v>
                </c:pt>
                <c:pt idx="84">
                  <c:v>6.4</c:v>
                </c:pt>
                <c:pt idx="85">
                  <c:v>5.44</c:v>
                </c:pt>
                <c:pt idx="86">
                  <c:v>5.0230000813802063</c:v>
                </c:pt>
                <c:pt idx="87">
                  <c:v>6.1409997940063397</c:v>
                </c:pt>
                <c:pt idx="88">
                  <c:v>4.9454285760000003</c:v>
                </c:pt>
                <c:pt idx="89">
                  <c:v>4.7753333250000001</c:v>
                </c:pt>
                <c:pt idx="90">
                  <c:v>4.1092857973916139</c:v>
                </c:pt>
                <c:pt idx="91">
                  <c:v>4.0540000000000003</c:v>
                </c:pt>
                <c:pt idx="92">
                  <c:v>5.84</c:v>
                </c:pt>
                <c:pt idx="93">
                  <c:v>6.71</c:v>
                </c:pt>
                <c:pt idx="94">
                  <c:v>17.54</c:v>
                </c:pt>
                <c:pt idx="95">
                  <c:v>11.26</c:v>
                </c:pt>
                <c:pt idx="96">
                  <c:v>16.84</c:v>
                </c:pt>
                <c:pt idx="97">
                  <c:v>24.07</c:v>
                </c:pt>
                <c:pt idx="98">
                  <c:v>50.4</c:v>
                </c:pt>
                <c:pt idx="99">
                  <c:v>55.63</c:v>
                </c:pt>
                <c:pt idx="100">
                  <c:v>24.84</c:v>
                </c:pt>
                <c:pt idx="101">
                  <c:v>17.25</c:v>
                </c:pt>
                <c:pt idx="102">
                  <c:v>16.510000000000002</c:v>
                </c:pt>
                <c:pt idx="103">
                  <c:v>18.1387</c:v>
                </c:pt>
                <c:pt idx="104">
                  <c:v>16.37</c:v>
                </c:pt>
                <c:pt idx="105">
                  <c:v>15.9</c:v>
                </c:pt>
                <c:pt idx="106">
                  <c:v>29.21</c:v>
                </c:pt>
                <c:pt idx="107">
                  <c:v>20.7</c:v>
                </c:pt>
                <c:pt idx="108">
                  <c:v>74.02</c:v>
                </c:pt>
                <c:pt idx="109">
                  <c:v>78.08</c:v>
                </c:pt>
                <c:pt idx="110">
                  <c:v>41.34</c:v>
                </c:pt>
                <c:pt idx="111">
                  <c:v>96.52</c:v>
                </c:pt>
                <c:pt idx="112">
                  <c:v>150.104332</c:v>
                </c:pt>
                <c:pt idx="113">
                  <c:v>181.79733530680286</c:v>
                </c:pt>
                <c:pt idx="114">
                  <c:v>79.12</c:v>
                </c:pt>
                <c:pt idx="115">
                  <c:v>41.373285293579045</c:v>
                </c:pt>
                <c:pt idx="116">
                  <c:v>93.665000915527301</c:v>
                </c:pt>
                <c:pt idx="117">
                  <c:v>131.74585723876913</c:v>
                </c:pt>
                <c:pt idx="118">
                  <c:v>71.706143515450577</c:v>
                </c:pt>
                <c:pt idx="119">
                  <c:v>53.49</c:v>
                </c:pt>
                <c:pt idx="120">
                  <c:v>51.424428122384178</c:v>
                </c:pt>
                <c:pt idx="121">
                  <c:v>34.353571755545424</c:v>
                </c:pt>
                <c:pt idx="122">
                  <c:v>29.207143238612552</c:v>
                </c:pt>
                <c:pt idx="123">
                  <c:v>22.1</c:v>
                </c:pt>
                <c:pt idx="124">
                  <c:v>17.473428726196214</c:v>
                </c:pt>
                <c:pt idx="125">
                  <c:v>17.04</c:v>
                </c:pt>
                <c:pt idx="126">
                  <c:v>22.12</c:v>
                </c:pt>
                <c:pt idx="127">
                  <c:v>13.87</c:v>
                </c:pt>
                <c:pt idx="128">
                  <c:v>10.78285721</c:v>
                </c:pt>
                <c:pt idx="129">
                  <c:v>9.5958572120000003</c:v>
                </c:pt>
                <c:pt idx="130">
                  <c:v>7.8892858370000001</c:v>
                </c:pt>
                <c:pt idx="131">
                  <c:v>7.2334286140000001</c:v>
                </c:pt>
                <c:pt idx="132">
                  <c:v>6.729428564</c:v>
                </c:pt>
                <c:pt idx="133">
                  <c:v>5.6338571819999999</c:v>
                </c:pt>
                <c:pt idx="134">
                  <c:v>5.181999887738904</c:v>
                </c:pt>
                <c:pt idx="135">
                  <c:v>4.8032856669999999</c:v>
                </c:pt>
                <c:pt idx="136">
                  <c:v>4.3821428843906904</c:v>
                </c:pt>
                <c:pt idx="137">
                  <c:v>13.837000059999999</c:v>
                </c:pt>
                <c:pt idx="138">
                  <c:v>3.922857182</c:v>
                </c:pt>
                <c:pt idx="139">
                  <c:v>4.9800000000000004</c:v>
                </c:pt>
                <c:pt idx="140">
                  <c:v>4.92</c:v>
                </c:pt>
                <c:pt idx="141">
                  <c:v>4.6447142870000002</c:v>
                </c:pt>
                <c:pt idx="142">
                  <c:v>4.2699999999999996</c:v>
                </c:pt>
                <c:pt idx="143">
                  <c:v>5.36</c:v>
                </c:pt>
                <c:pt idx="144">
                  <c:v>6.97</c:v>
                </c:pt>
                <c:pt idx="145">
                  <c:v>11.1</c:v>
                </c:pt>
                <c:pt idx="146">
                  <c:v>6.01</c:v>
                </c:pt>
                <c:pt idx="147">
                  <c:v>4.57</c:v>
                </c:pt>
                <c:pt idx="148">
                  <c:v>4.83</c:v>
                </c:pt>
                <c:pt idx="149">
                  <c:v>3.73</c:v>
                </c:pt>
                <c:pt idx="150">
                  <c:v>2.52</c:v>
                </c:pt>
                <c:pt idx="151">
                  <c:v>3.57</c:v>
                </c:pt>
                <c:pt idx="152">
                  <c:v>6.1</c:v>
                </c:pt>
                <c:pt idx="153">
                  <c:v>6.69</c:v>
                </c:pt>
                <c:pt idx="154">
                  <c:v>13.15</c:v>
                </c:pt>
                <c:pt idx="155">
                  <c:v>17.760000000000002</c:v>
                </c:pt>
                <c:pt idx="156">
                  <c:v>29.67</c:v>
                </c:pt>
                <c:pt idx="157">
                  <c:v>51.2</c:v>
                </c:pt>
                <c:pt idx="158">
                  <c:v>43.26</c:v>
                </c:pt>
                <c:pt idx="159">
                  <c:v>32.72</c:v>
                </c:pt>
                <c:pt idx="160" formatCode="General">
                  <c:v>48.46</c:v>
                </c:pt>
                <c:pt idx="161" formatCode="General">
                  <c:v>72.52</c:v>
                </c:pt>
                <c:pt idx="162" formatCode="General">
                  <c:v>59.16</c:v>
                </c:pt>
                <c:pt idx="163" formatCode="General">
                  <c:v>24.36</c:v>
                </c:pt>
                <c:pt idx="164" formatCode="General">
                  <c:v>39.07</c:v>
                </c:pt>
                <c:pt idx="165" formatCode="General">
                  <c:v>109.16</c:v>
                </c:pt>
                <c:pt idx="166" formatCode="General">
                  <c:v>188.18</c:v>
                </c:pt>
                <c:pt idx="167" formatCode="General">
                  <c:v>159.6</c:v>
                </c:pt>
                <c:pt idx="168" formatCode="General">
                  <c:v>161.77000000000001</c:v>
                </c:pt>
                <c:pt idx="169" formatCode="General">
                  <c:v>115.43</c:v>
                </c:pt>
                <c:pt idx="170" formatCode="General">
                  <c:v>98.92</c:v>
                </c:pt>
                <c:pt idx="171" formatCode="General">
                  <c:v>82.48</c:v>
                </c:pt>
                <c:pt idx="172" formatCode="General">
                  <c:v>77.02</c:v>
                </c:pt>
              </c:numCache>
            </c:numRef>
          </c:val>
        </c:ser>
        <c:dLbls>
          <c:showLegendKey val="0"/>
          <c:showVal val="0"/>
          <c:showCatName val="0"/>
          <c:showSerName val="0"/>
          <c:showPercent val="0"/>
          <c:showBubbleSize val="0"/>
        </c:dLbls>
        <c:axId val="257181952"/>
        <c:axId val="257208704"/>
      </c:areaChart>
      <c:lineChart>
        <c:grouping val="standard"/>
        <c:varyColors val="0"/>
        <c:ser>
          <c:idx val="1"/>
          <c:order val="2"/>
          <c:tx>
            <c:strRef>
              <c:f>'14. Hidrología (3)'!$X$8</c:f>
              <c:strCache>
                <c:ptCount val="1"/>
                <c:pt idx="0">
                  <c:v>PATIVILCA</c:v>
                </c:pt>
              </c:strCache>
            </c:strRef>
          </c:tx>
          <c:spPr>
            <a:ln>
              <a:solidFill>
                <a:srgbClr val="0000FF"/>
              </a:solidFill>
            </a:ln>
          </c:spPr>
          <c:marker>
            <c:symbol val="none"/>
          </c:marker>
          <c:cat>
            <c:multiLvlStrRef>
              <c:f>'14. Hidrología (3)'!$U$9:$V$173</c:f>
              <c:multiLvlStrCache>
                <c:ptCount val="164"/>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lvl>
                <c:lvl>
                  <c:pt idx="0">
                    <c:v>2014</c:v>
                  </c:pt>
                  <c:pt idx="52">
                    <c:v>2015</c:v>
                  </c:pt>
                  <c:pt idx="104">
                    <c:v>2016</c:v>
                  </c:pt>
                  <c:pt idx="156">
                    <c:v>2017</c:v>
                  </c:pt>
                </c:lvl>
              </c:multiLvlStrCache>
            </c:multiLvlStrRef>
          </c:cat>
          <c:val>
            <c:numRef>
              <c:f>'14. Hidrología (3)'!$X$9:$X$181</c:f>
              <c:numCache>
                <c:formatCode>0.00</c:formatCode>
                <c:ptCount val="173"/>
                <c:pt idx="0">
                  <c:v>45.814286095755399</c:v>
                </c:pt>
                <c:pt idx="1">
                  <c:v>57.100000108991324</c:v>
                </c:pt>
                <c:pt idx="2">
                  <c:v>82.4</c:v>
                </c:pt>
                <c:pt idx="3">
                  <c:v>61.07</c:v>
                </c:pt>
                <c:pt idx="4">
                  <c:v>62.75</c:v>
                </c:pt>
                <c:pt idx="5">
                  <c:v>71.03</c:v>
                </c:pt>
                <c:pt idx="6">
                  <c:v>79.42857142857136</c:v>
                </c:pt>
                <c:pt idx="7">
                  <c:v>95.671427045549564</c:v>
                </c:pt>
                <c:pt idx="8">
                  <c:v>101.84</c:v>
                </c:pt>
                <c:pt idx="9">
                  <c:v>111.7285712</c:v>
                </c:pt>
                <c:pt idx="10">
                  <c:v>107.21428571428528</c:v>
                </c:pt>
                <c:pt idx="11">
                  <c:v>105.2142846</c:v>
                </c:pt>
                <c:pt idx="12">
                  <c:v>85.84</c:v>
                </c:pt>
                <c:pt idx="13">
                  <c:v>60.343000000000004</c:v>
                </c:pt>
                <c:pt idx="14">
                  <c:v>45.5</c:v>
                </c:pt>
                <c:pt idx="15">
                  <c:v>43.256999999999998</c:v>
                </c:pt>
                <c:pt idx="16">
                  <c:v>50.91</c:v>
                </c:pt>
                <c:pt idx="17">
                  <c:v>60.1</c:v>
                </c:pt>
                <c:pt idx="18">
                  <c:v>51.714286260000002</c:v>
                </c:pt>
                <c:pt idx="19">
                  <c:v>37.44</c:v>
                </c:pt>
                <c:pt idx="20">
                  <c:v>27.871428353445829</c:v>
                </c:pt>
                <c:pt idx="21">
                  <c:v>22.73</c:v>
                </c:pt>
                <c:pt idx="22">
                  <c:v>19.685714449999999</c:v>
                </c:pt>
                <c:pt idx="23">
                  <c:v>18.34285736</c:v>
                </c:pt>
                <c:pt idx="24">
                  <c:v>18.350000000000001</c:v>
                </c:pt>
                <c:pt idx="25">
                  <c:v>17.23</c:v>
                </c:pt>
                <c:pt idx="26">
                  <c:v>15.81</c:v>
                </c:pt>
                <c:pt idx="27">
                  <c:v>14.83</c:v>
                </c:pt>
                <c:pt idx="28">
                  <c:v>14.57142844</c:v>
                </c:pt>
                <c:pt idx="29">
                  <c:v>14.83</c:v>
                </c:pt>
                <c:pt idx="30">
                  <c:v>14.21</c:v>
                </c:pt>
                <c:pt idx="31">
                  <c:v>13.75</c:v>
                </c:pt>
                <c:pt idx="32">
                  <c:v>11.95714269</c:v>
                </c:pt>
                <c:pt idx="33">
                  <c:v>11.43</c:v>
                </c:pt>
                <c:pt idx="34">
                  <c:v>10.93</c:v>
                </c:pt>
                <c:pt idx="35">
                  <c:v>12.042999999999999</c:v>
                </c:pt>
                <c:pt idx="36">
                  <c:v>13.52857154</c:v>
                </c:pt>
                <c:pt idx="37">
                  <c:v>13.86</c:v>
                </c:pt>
                <c:pt idx="38">
                  <c:v>14.18571418</c:v>
                </c:pt>
                <c:pt idx="39">
                  <c:v>15.34</c:v>
                </c:pt>
                <c:pt idx="40">
                  <c:v>18.08571448</c:v>
                </c:pt>
                <c:pt idx="41">
                  <c:v>18.91</c:v>
                </c:pt>
                <c:pt idx="42">
                  <c:v>18.942856924874402</c:v>
                </c:pt>
                <c:pt idx="43">
                  <c:v>15.77</c:v>
                </c:pt>
                <c:pt idx="44">
                  <c:v>23.728571479999999</c:v>
                </c:pt>
                <c:pt idx="45">
                  <c:v>30.528571810041125</c:v>
                </c:pt>
                <c:pt idx="46">
                  <c:v>19.285699999999999</c:v>
                </c:pt>
                <c:pt idx="47">
                  <c:v>18.57</c:v>
                </c:pt>
                <c:pt idx="48">
                  <c:v>31.86</c:v>
                </c:pt>
                <c:pt idx="49">
                  <c:v>45.715000000000003</c:v>
                </c:pt>
                <c:pt idx="50">
                  <c:v>36.909999999999997</c:v>
                </c:pt>
                <c:pt idx="51">
                  <c:v>68.171428680419893</c:v>
                </c:pt>
                <c:pt idx="52">
                  <c:v>68.54285648890901</c:v>
                </c:pt>
                <c:pt idx="53">
                  <c:v>49.685714176722875</c:v>
                </c:pt>
                <c:pt idx="54">
                  <c:v>63.18571363176612</c:v>
                </c:pt>
                <c:pt idx="55">
                  <c:v>92.357142857142819</c:v>
                </c:pt>
                <c:pt idx="56">
                  <c:v>89.485714503696826</c:v>
                </c:pt>
                <c:pt idx="57">
                  <c:v>70.542857033865786</c:v>
                </c:pt>
                <c:pt idx="58">
                  <c:v>74.442858014787944</c:v>
                </c:pt>
                <c:pt idx="59">
                  <c:v>57.657142639160107</c:v>
                </c:pt>
                <c:pt idx="60">
                  <c:v>88.771428789410876</c:v>
                </c:pt>
                <c:pt idx="61">
                  <c:v>82.44</c:v>
                </c:pt>
                <c:pt idx="62">
                  <c:v>79.385999999999996</c:v>
                </c:pt>
                <c:pt idx="63">
                  <c:v>79.385000000000005</c:v>
                </c:pt>
                <c:pt idx="64">
                  <c:v>106.27142769949758</c:v>
                </c:pt>
                <c:pt idx="65">
                  <c:v>81.84</c:v>
                </c:pt>
                <c:pt idx="66">
                  <c:v>64.599999999999994</c:v>
                </c:pt>
                <c:pt idx="67">
                  <c:v>78.33</c:v>
                </c:pt>
                <c:pt idx="68">
                  <c:v>60.25714275</c:v>
                </c:pt>
                <c:pt idx="69">
                  <c:v>42.69</c:v>
                </c:pt>
                <c:pt idx="70">
                  <c:v>28.51</c:v>
                </c:pt>
                <c:pt idx="71">
                  <c:v>35.168999810000003</c:v>
                </c:pt>
                <c:pt idx="72">
                  <c:v>29.271428790000002</c:v>
                </c:pt>
                <c:pt idx="73">
                  <c:v>26.585714339999999</c:v>
                </c:pt>
                <c:pt idx="74">
                  <c:v>21.46</c:v>
                </c:pt>
                <c:pt idx="75">
                  <c:v>18.829999999999998</c:v>
                </c:pt>
                <c:pt idx="76">
                  <c:v>17.614000000000001</c:v>
                </c:pt>
                <c:pt idx="77">
                  <c:v>16.271428790000002</c:v>
                </c:pt>
                <c:pt idx="78">
                  <c:v>16.23</c:v>
                </c:pt>
                <c:pt idx="79">
                  <c:v>15.585714339999999</c:v>
                </c:pt>
                <c:pt idx="80">
                  <c:v>14.93</c:v>
                </c:pt>
                <c:pt idx="81">
                  <c:v>13.502856935773542</c:v>
                </c:pt>
                <c:pt idx="82">
                  <c:v>13.61371449</c:v>
                </c:pt>
                <c:pt idx="83">
                  <c:v>13.74</c:v>
                </c:pt>
                <c:pt idx="84">
                  <c:v>12.47</c:v>
                </c:pt>
                <c:pt idx="85">
                  <c:v>12.67</c:v>
                </c:pt>
                <c:pt idx="86">
                  <c:v>11.766666730244934</c:v>
                </c:pt>
                <c:pt idx="87">
                  <c:v>13.800000190734799</c:v>
                </c:pt>
                <c:pt idx="88">
                  <c:v>14.228571483067071</c:v>
                </c:pt>
                <c:pt idx="89">
                  <c:v>15.157142909999999</c:v>
                </c:pt>
                <c:pt idx="90">
                  <c:v>14.257142884390658</c:v>
                </c:pt>
                <c:pt idx="91">
                  <c:v>15.11</c:v>
                </c:pt>
                <c:pt idx="92">
                  <c:v>16.670000000000002</c:v>
                </c:pt>
                <c:pt idx="93">
                  <c:v>15.74</c:v>
                </c:pt>
                <c:pt idx="94">
                  <c:v>19.09</c:v>
                </c:pt>
                <c:pt idx="95">
                  <c:v>18.899999999999999</c:v>
                </c:pt>
                <c:pt idx="96">
                  <c:v>25.86</c:v>
                </c:pt>
                <c:pt idx="97">
                  <c:v>26.7</c:v>
                </c:pt>
                <c:pt idx="98">
                  <c:v>25.93</c:v>
                </c:pt>
                <c:pt idx="99">
                  <c:v>35.64</c:v>
                </c:pt>
                <c:pt idx="100">
                  <c:v>30.428599999999999</c:v>
                </c:pt>
                <c:pt idx="101">
                  <c:v>22.7</c:v>
                </c:pt>
                <c:pt idx="102">
                  <c:v>46.13</c:v>
                </c:pt>
                <c:pt idx="103">
                  <c:v>63.850999999999999</c:v>
                </c:pt>
                <c:pt idx="104">
                  <c:v>40.61</c:v>
                </c:pt>
                <c:pt idx="105">
                  <c:v>29.82</c:v>
                </c:pt>
                <c:pt idx="106">
                  <c:v>27.06</c:v>
                </c:pt>
                <c:pt idx="107">
                  <c:v>27.93</c:v>
                </c:pt>
                <c:pt idx="108">
                  <c:v>49.585999999999999</c:v>
                </c:pt>
                <c:pt idx="109">
                  <c:v>57</c:v>
                </c:pt>
                <c:pt idx="110">
                  <c:v>52.31</c:v>
                </c:pt>
                <c:pt idx="111">
                  <c:v>57.96</c:v>
                </c:pt>
                <c:pt idx="112">
                  <c:v>100.51885660000001</c:v>
                </c:pt>
                <c:pt idx="113">
                  <c:v>75.15657152448378</c:v>
                </c:pt>
                <c:pt idx="114">
                  <c:v>52.24</c:v>
                </c:pt>
                <c:pt idx="115">
                  <c:v>44.628571101597331</c:v>
                </c:pt>
                <c:pt idx="116">
                  <c:v>42.599998474121001</c:v>
                </c:pt>
                <c:pt idx="117">
                  <c:v>49.743000030517535</c:v>
                </c:pt>
                <c:pt idx="118">
                  <c:v>54.414285387311615</c:v>
                </c:pt>
                <c:pt idx="119">
                  <c:v>47.73</c:v>
                </c:pt>
                <c:pt idx="120">
                  <c:v>42.142857687813873</c:v>
                </c:pt>
                <c:pt idx="121">
                  <c:v>27.452428545270582</c:v>
                </c:pt>
                <c:pt idx="122">
                  <c:v>21.857142584664455</c:v>
                </c:pt>
                <c:pt idx="123">
                  <c:v>19.5</c:v>
                </c:pt>
                <c:pt idx="124">
                  <c:v>19.485713958740185</c:v>
                </c:pt>
                <c:pt idx="125">
                  <c:v>16.329999999999998</c:v>
                </c:pt>
                <c:pt idx="126">
                  <c:v>15.18</c:v>
                </c:pt>
                <c:pt idx="127">
                  <c:v>15.1</c:v>
                </c:pt>
                <c:pt idx="128">
                  <c:v>18.016999930000001</c:v>
                </c:pt>
                <c:pt idx="129">
                  <c:v>16.489714209999999</c:v>
                </c:pt>
                <c:pt idx="130">
                  <c:v>16.199999810000001</c:v>
                </c:pt>
                <c:pt idx="131">
                  <c:v>12.016285760000001</c:v>
                </c:pt>
                <c:pt idx="132">
                  <c:v>10.423571450000001</c:v>
                </c:pt>
                <c:pt idx="133">
                  <c:v>10.043285640000001</c:v>
                </c:pt>
                <c:pt idx="134">
                  <c:v>10.086428642272944</c:v>
                </c:pt>
                <c:pt idx="135">
                  <c:v>12.08228561</c:v>
                </c:pt>
                <c:pt idx="136">
                  <c:v>11.874000004359614</c:v>
                </c:pt>
                <c:pt idx="137">
                  <c:v>10.842857090000001</c:v>
                </c:pt>
                <c:pt idx="138">
                  <c:v>10.48142842</c:v>
                </c:pt>
                <c:pt idx="139">
                  <c:v>11.85</c:v>
                </c:pt>
                <c:pt idx="140">
                  <c:v>12.08</c:v>
                </c:pt>
                <c:pt idx="141">
                  <c:v>11.88371427</c:v>
                </c:pt>
                <c:pt idx="142">
                  <c:v>13.06</c:v>
                </c:pt>
                <c:pt idx="143">
                  <c:v>15.95</c:v>
                </c:pt>
                <c:pt idx="144">
                  <c:v>15.85</c:v>
                </c:pt>
                <c:pt idx="145">
                  <c:v>15.55</c:v>
                </c:pt>
                <c:pt idx="146">
                  <c:v>13.17</c:v>
                </c:pt>
                <c:pt idx="147">
                  <c:v>13.18</c:v>
                </c:pt>
                <c:pt idx="148">
                  <c:v>13.49</c:v>
                </c:pt>
                <c:pt idx="149">
                  <c:v>15.4</c:v>
                </c:pt>
                <c:pt idx="150">
                  <c:v>16.41</c:v>
                </c:pt>
                <c:pt idx="151">
                  <c:v>16.329999999999998</c:v>
                </c:pt>
                <c:pt idx="152">
                  <c:v>20.239999999999998</c:v>
                </c:pt>
                <c:pt idx="153">
                  <c:v>19.809999999999999</c:v>
                </c:pt>
                <c:pt idx="154">
                  <c:v>21.91</c:v>
                </c:pt>
                <c:pt idx="155">
                  <c:v>22</c:v>
                </c:pt>
                <c:pt idx="156">
                  <c:v>41.55</c:v>
                </c:pt>
                <c:pt idx="157">
                  <c:v>39.6</c:v>
                </c:pt>
                <c:pt idx="158">
                  <c:v>73.650000000000006</c:v>
                </c:pt>
                <c:pt idx="159">
                  <c:v>65.03</c:v>
                </c:pt>
                <c:pt idx="160" formatCode="General">
                  <c:v>56.95</c:v>
                </c:pt>
                <c:pt idx="161" formatCode="General">
                  <c:v>61.87</c:v>
                </c:pt>
                <c:pt idx="162" formatCode="General">
                  <c:v>77.569999999999993</c:v>
                </c:pt>
                <c:pt idx="163" formatCode="General">
                  <c:v>86.94</c:v>
                </c:pt>
                <c:pt idx="164" formatCode="General">
                  <c:v>85.13</c:v>
                </c:pt>
                <c:pt idx="165" formatCode="General">
                  <c:v>84.78</c:v>
                </c:pt>
                <c:pt idx="166" formatCode="General">
                  <c:v>84.78</c:v>
                </c:pt>
                <c:pt idx="167" formatCode="General">
                  <c:v>106.16</c:v>
                </c:pt>
                <c:pt idx="168" formatCode="General">
                  <c:v>101.71</c:v>
                </c:pt>
                <c:pt idx="169" formatCode="General">
                  <c:v>83.1</c:v>
                </c:pt>
                <c:pt idx="170" formatCode="General">
                  <c:v>61.23</c:v>
                </c:pt>
                <c:pt idx="171" formatCode="General">
                  <c:v>49.8</c:v>
                </c:pt>
                <c:pt idx="172" formatCode="General">
                  <c:v>40.21</c:v>
                </c:pt>
              </c:numCache>
            </c:numRef>
          </c:val>
          <c:smooth val="0"/>
        </c:ser>
        <c:dLbls>
          <c:showLegendKey val="0"/>
          <c:showVal val="0"/>
          <c:showCatName val="0"/>
          <c:showSerName val="0"/>
          <c:showPercent val="0"/>
          <c:showBubbleSize val="0"/>
        </c:dLbls>
        <c:marker val="1"/>
        <c:smooth val="0"/>
        <c:axId val="257181952"/>
        <c:axId val="257208704"/>
      </c:lineChart>
      <c:catAx>
        <c:axId val="257181952"/>
        <c:scaling>
          <c:orientation val="minMax"/>
        </c:scaling>
        <c:delete val="0"/>
        <c:axPos val="b"/>
        <c:title>
          <c:tx>
            <c:rich>
              <a:bodyPr/>
              <a:lstStyle/>
              <a:p>
                <a:pPr>
                  <a:defRPr/>
                </a:pPr>
                <a:r>
                  <a:rPr lang="en-US"/>
                  <a:t>Semanas</a:t>
                </a:r>
              </a:p>
            </c:rich>
          </c:tx>
          <c:layout>
            <c:manualLayout>
              <c:xMode val="edge"/>
              <c:yMode val="edge"/>
              <c:x val="0.9091738907841429"/>
              <c:y val="0.94117905969494875"/>
            </c:manualLayout>
          </c:layout>
          <c:overlay val="0"/>
        </c:title>
        <c:numFmt formatCode="General" sourceLinked="1"/>
        <c:majorTickMark val="out"/>
        <c:minorTickMark val="none"/>
        <c:tickLblPos val="nextTo"/>
        <c:txPr>
          <a:bodyPr/>
          <a:lstStyle/>
          <a:p>
            <a:pPr>
              <a:defRPr b="1"/>
            </a:pPr>
            <a:endParaRPr lang="en-US"/>
          </a:p>
        </c:txPr>
        <c:crossAx val="257208704"/>
        <c:crosses val="autoZero"/>
        <c:auto val="1"/>
        <c:lblAlgn val="ctr"/>
        <c:lblOffset val="100"/>
        <c:tickLblSkip val="40"/>
        <c:noMultiLvlLbl val="0"/>
      </c:catAx>
      <c:valAx>
        <c:axId val="2572087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0" sourceLinked="1"/>
        <c:majorTickMark val="out"/>
        <c:minorTickMark val="none"/>
        <c:tickLblPos val="nextTo"/>
        <c:crossAx val="257181952"/>
        <c:crosses val="autoZero"/>
        <c:crossBetween val="between"/>
      </c:valAx>
    </c:plotArea>
    <c:legend>
      <c:legendPos val="t"/>
      <c:layout>
        <c:manualLayout>
          <c:xMode val="edge"/>
          <c:yMode val="edge"/>
          <c:x val="0.33473586576058784"/>
          <c:y val="0.19487514650700605"/>
          <c:w val="0.33974987570087478"/>
          <c:h val="6.5637234474917552E-2"/>
        </c:manualLayout>
      </c:layout>
      <c:overlay val="0"/>
    </c:legend>
    <c:plotVisOnly val="1"/>
    <c:dispBlanksAs val="gap"/>
    <c:showDLblsOverMax val="0"/>
  </c:chart>
  <c:spPr>
    <a:ln>
      <a:noFill/>
    </a:ln>
  </c:sp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RÍMAC Y SANTA EULALIA</a:t>
            </a:r>
          </a:p>
        </c:rich>
      </c:tx>
      <c:overlay val="1"/>
    </c:title>
    <c:autoTitleDeleted val="0"/>
    <c:plotArea>
      <c:layout>
        <c:manualLayout>
          <c:layoutTarget val="inner"/>
          <c:xMode val="edge"/>
          <c:yMode val="edge"/>
          <c:x val="5.569664839908544E-2"/>
          <c:y val="0.15679340939907641"/>
          <c:w val="0.91883513259393812"/>
          <c:h val="0.62665252094919976"/>
        </c:manualLayout>
      </c:layout>
      <c:areaChart>
        <c:grouping val="standard"/>
        <c:varyColors val="0"/>
        <c:ser>
          <c:idx val="2"/>
          <c:order val="0"/>
          <c:tx>
            <c:strRef>
              <c:f>'15. Hidrología (4)'!$AA$8</c:f>
              <c:strCache>
                <c:ptCount val="1"/>
                <c:pt idx="0">
                  <c:v>RÍMAC</c:v>
                </c:pt>
              </c:strCache>
            </c:strRef>
          </c:tx>
          <c:spPr>
            <a:solidFill>
              <a:srgbClr val="CCECFF"/>
            </a:solidFill>
            <a:ln>
              <a:solidFill>
                <a:srgbClr val="00B0F0"/>
              </a:solidFill>
            </a:ln>
          </c:spP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(4)'!$AA$9:$AA$181</c:f>
              <c:numCache>
                <c:formatCode>0.00</c:formatCode>
                <c:ptCount val="173"/>
                <c:pt idx="0">
                  <c:v>17.96414253</c:v>
                </c:pt>
                <c:pt idx="1">
                  <c:v>18.098571368626171</c:v>
                </c:pt>
                <c:pt idx="2">
                  <c:v>25.12</c:v>
                </c:pt>
                <c:pt idx="3">
                  <c:v>17.23</c:v>
                </c:pt>
                <c:pt idx="4">
                  <c:v>17.52</c:v>
                </c:pt>
                <c:pt idx="5">
                  <c:v>18.044</c:v>
                </c:pt>
                <c:pt idx="6">
                  <c:v>19.531571524483784</c:v>
                </c:pt>
                <c:pt idx="7">
                  <c:v>21.873999999999999</c:v>
                </c:pt>
                <c:pt idx="8">
                  <c:v>25.35</c:v>
                </c:pt>
                <c:pt idx="9">
                  <c:v>32.583857129999998</c:v>
                </c:pt>
                <c:pt idx="10">
                  <c:v>35.707000187465077</c:v>
                </c:pt>
                <c:pt idx="11">
                  <c:v>31.82685661</c:v>
                </c:pt>
                <c:pt idx="12">
                  <c:v>24.225000000000001</c:v>
                </c:pt>
                <c:pt idx="13">
                  <c:v>17.963999999999999</c:v>
                </c:pt>
                <c:pt idx="14">
                  <c:v>15.83</c:v>
                </c:pt>
                <c:pt idx="15">
                  <c:v>15.3</c:v>
                </c:pt>
                <c:pt idx="16">
                  <c:v>15.52</c:v>
                </c:pt>
                <c:pt idx="17">
                  <c:v>15.59</c:v>
                </c:pt>
                <c:pt idx="18">
                  <c:v>14.470856939999999</c:v>
                </c:pt>
                <c:pt idx="19">
                  <c:v>12.94</c:v>
                </c:pt>
                <c:pt idx="20">
                  <c:v>12.185285568237273</c:v>
                </c:pt>
                <c:pt idx="21">
                  <c:v>11.54</c:v>
                </c:pt>
                <c:pt idx="22">
                  <c:v>10.125571389999999</c:v>
                </c:pt>
                <c:pt idx="23">
                  <c:v>9.6549998689999992</c:v>
                </c:pt>
                <c:pt idx="24">
                  <c:v>9.0500000000000007</c:v>
                </c:pt>
                <c:pt idx="25">
                  <c:v>8.61</c:v>
                </c:pt>
                <c:pt idx="26">
                  <c:v>8.08</c:v>
                </c:pt>
                <c:pt idx="27">
                  <c:v>8.27</c:v>
                </c:pt>
                <c:pt idx="28">
                  <c:v>7.9144286429999999</c:v>
                </c:pt>
                <c:pt idx="29">
                  <c:v>7.45</c:v>
                </c:pt>
                <c:pt idx="30">
                  <c:v>7.25</c:v>
                </c:pt>
                <c:pt idx="31">
                  <c:v>7.14</c:v>
                </c:pt>
                <c:pt idx="32">
                  <c:v>6.382142816</c:v>
                </c:pt>
                <c:pt idx="33">
                  <c:v>6.18</c:v>
                </c:pt>
                <c:pt idx="34">
                  <c:v>6.87</c:v>
                </c:pt>
                <c:pt idx="35">
                  <c:v>7.29</c:v>
                </c:pt>
                <c:pt idx="36">
                  <c:v>6.6374286920000003</c:v>
                </c:pt>
                <c:pt idx="37">
                  <c:v>6.62</c:v>
                </c:pt>
                <c:pt idx="38">
                  <c:v>6.9254285949999996</c:v>
                </c:pt>
                <c:pt idx="39">
                  <c:v>7.16</c:v>
                </c:pt>
                <c:pt idx="40">
                  <c:v>7.0011427739999998</c:v>
                </c:pt>
                <c:pt idx="41">
                  <c:v>7.86</c:v>
                </c:pt>
                <c:pt idx="42">
                  <c:v>7.7904285703386531</c:v>
                </c:pt>
                <c:pt idx="43">
                  <c:v>7.52</c:v>
                </c:pt>
                <c:pt idx="44">
                  <c:v>8.9832856999999997</c:v>
                </c:pt>
                <c:pt idx="45">
                  <c:v>10.47</c:v>
                </c:pt>
                <c:pt idx="46">
                  <c:v>7.8201428140912697</c:v>
                </c:pt>
                <c:pt idx="47">
                  <c:v>7.5830000000000002</c:v>
                </c:pt>
                <c:pt idx="48">
                  <c:v>10.81</c:v>
                </c:pt>
                <c:pt idx="49">
                  <c:v>19.32</c:v>
                </c:pt>
                <c:pt idx="50">
                  <c:v>13.65</c:v>
                </c:pt>
                <c:pt idx="51">
                  <c:v>20.258571216038241</c:v>
                </c:pt>
                <c:pt idx="52">
                  <c:v>22.87971414838513</c:v>
                </c:pt>
                <c:pt idx="53">
                  <c:v>14.161143030439073</c:v>
                </c:pt>
                <c:pt idx="54">
                  <c:v>13.84971414293557</c:v>
                </c:pt>
                <c:pt idx="55">
                  <c:v>23.090571539742559</c:v>
                </c:pt>
                <c:pt idx="56">
                  <c:v>20.899142946515727</c:v>
                </c:pt>
                <c:pt idx="57">
                  <c:v>21.769857134137798</c:v>
                </c:pt>
                <c:pt idx="58">
                  <c:v>25.199285234723742</c:v>
                </c:pt>
                <c:pt idx="59">
                  <c:v>20.075571877615744</c:v>
                </c:pt>
                <c:pt idx="60">
                  <c:v>19.496999740600501</c:v>
                </c:pt>
                <c:pt idx="61">
                  <c:v>23.33</c:v>
                </c:pt>
                <c:pt idx="62">
                  <c:v>21.65</c:v>
                </c:pt>
                <c:pt idx="63">
                  <c:v>27.377714429582827</c:v>
                </c:pt>
                <c:pt idx="64">
                  <c:v>18.302499999999998</c:v>
                </c:pt>
                <c:pt idx="65">
                  <c:v>17.7</c:v>
                </c:pt>
                <c:pt idx="66">
                  <c:v>17.95</c:v>
                </c:pt>
                <c:pt idx="67">
                  <c:v>15.54999978</c:v>
                </c:pt>
                <c:pt idx="68">
                  <c:v>14.797000000000001</c:v>
                </c:pt>
                <c:pt idx="69">
                  <c:v>14.55</c:v>
                </c:pt>
                <c:pt idx="70">
                  <c:v>13.66</c:v>
                </c:pt>
                <c:pt idx="71">
                  <c:v>13.311428619999999</c:v>
                </c:pt>
                <c:pt idx="72">
                  <c:v>11.43428557</c:v>
                </c:pt>
                <c:pt idx="73">
                  <c:v>11.052285875592885</c:v>
                </c:pt>
                <c:pt idx="74">
                  <c:v>10.09</c:v>
                </c:pt>
                <c:pt idx="75">
                  <c:v>9.61</c:v>
                </c:pt>
                <c:pt idx="76">
                  <c:v>9.0299999999999994</c:v>
                </c:pt>
                <c:pt idx="77">
                  <c:v>8.5145713260000004</c:v>
                </c:pt>
                <c:pt idx="78">
                  <c:v>8.7200000000000006</c:v>
                </c:pt>
                <c:pt idx="79">
                  <c:v>8.3142856869999999</c:v>
                </c:pt>
                <c:pt idx="80">
                  <c:v>8.1028571810041097</c:v>
                </c:pt>
                <c:pt idx="81">
                  <c:v>6.9451428140912697</c:v>
                </c:pt>
                <c:pt idx="82">
                  <c:v>7.4785713469999999</c:v>
                </c:pt>
                <c:pt idx="83">
                  <c:v>7.71</c:v>
                </c:pt>
                <c:pt idx="84">
                  <c:v>7.59</c:v>
                </c:pt>
                <c:pt idx="85">
                  <c:v>7.13</c:v>
                </c:pt>
                <c:pt idx="86">
                  <c:v>6.9800000190734801</c:v>
                </c:pt>
                <c:pt idx="87">
                  <c:v>7</c:v>
                </c:pt>
                <c:pt idx="88">
                  <c:v>7.2014284819999999</c:v>
                </c:pt>
                <c:pt idx="89">
                  <c:v>7.0799999920000003</c:v>
                </c:pt>
                <c:pt idx="90">
                  <c:v>6.8248571668352369</c:v>
                </c:pt>
                <c:pt idx="91">
                  <c:v>6.77</c:v>
                </c:pt>
                <c:pt idx="92">
                  <c:v>6.75</c:v>
                </c:pt>
                <c:pt idx="93">
                  <c:v>6.8819999999999997</c:v>
                </c:pt>
                <c:pt idx="94">
                  <c:v>8.36</c:v>
                </c:pt>
                <c:pt idx="95">
                  <c:v>7.36</c:v>
                </c:pt>
                <c:pt idx="96">
                  <c:v>7.94</c:v>
                </c:pt>
                <c:pt idx="97">
                  <c:v>9.76</c:v>
                </c:pt>
                <c:pt idx="98">
                  <c:v>8.19</c:v>
                </c:pt>
                <c:pt idx="99">
                  <c:v>9.2100000000000009</c:v>
                </c:pt>
                <c:pt idx="100">
                  <c:v>7.82</c:v>
                </c:pt>
                <c:pt idx="101">
                  <c:v>8.0939999999999994</c:v>
                </c:pt>
                <c:pt idx="102">
                  <c:v>14.24</c:v>
                </c:pt>
                <c:pt idx="103">
                  <c:v>15.1157</c:v>
                </c:pt>
                <c:pt idx="104">
                  <c:v>12.12</c:v>
                </c:pt>
                <c:pt idx="105">
                  <c:v>10.45</c:v>
                </c:pt>
                <c:pt idx="106">
                  <c:v>10.396000000000001</c:v>
                </c:pt>
                <c:pt idx="107">
                  <c:v>10.32</c:v>
                </c:pt>
                <c:pt idx="108">
                  <c:v>14.34</c:v>
                </c:pt>
                <c:pt idx="109">
                  <c:v>14.98</c:v>
                </c:pt>
                <c:pt idx="110">
                  <c:v>15.86</c:v>
                </c:pt>
                <c:pt idx="111">
                  <c:v>22.12</c:v>
                </c:pt>
                <c:pt idx="112">
                  <c:v>31.986428669999999</c:v>
                </c:pt>
                <c:pt idx="113">
                  <c:v>21.817856924874398</c:v>
                </c:pt>
                <c:pt idx="114">
                  <c:v>21.645000185285259</c:v>
                </c:pt>
                <c:pt idx="115">
                  <c:v>15.247000013078916</c:v>
                </c:pt>
                <c:pt idx="116">
                  <c:v>17.322999954223601</c:v>
                </c:pt>
                <c:pt idx="117">
                  <c:v>14.828142711094401</c:v>
                </c:pt>
                <c:pt idx="118">
                  <c:v>15.017142977033298</c:v>
                </c:pt>
                <c:pt idx="119">
                  <c:v>13.98</c:v>
                </c:pt>
                <c:pt idx="120">
                  <c:v>12.944285669999999</c:v>
                </c:pt>
                <c:pt idx="121">
                  <c:v>10.727142742701899</c:v>
                </c:pt>
                <c:pt idx="122">
                  <c:v>9.4342857088361427</c:v>
                </c:pt>
                <c:pt idx="123">
                  <c:v>9.1999999999999993</c:v>
                </c:pt>
                <c:pt idx="124">
                  <c:v>9.0128573008945967</c:v>
                </c:pt>
                <c:pt idx="125">
                  <c:v>7.95</c:v>
                </c:pt>
                <c:pt idx="126">
                  <c:v>7.6</c:v>
                </c:pt>
                <c:pt idx="127">
                  <c:v>9.57</c:v>
                </c:pt>
                <c:pt idx="128">
                  <c:v>9.0548571179999993</c:v>
                </c:pt>
                <c:pt idx="129">
                  <c:v>8.8612857550000008</c:v>
                </c:pt>
                <c:pt idx="130">
                  <c:v>8.3185714990000008</c:v>
                </c:pt>
                <c:pt idx="131">
                  <c:v>7.789714268</c:v>
                </c:pt>
                <c:pt idx="132">
                  <c:v>7.1615714349999999</c:v>
                </c:pt>
                <c:pt idx="133">
                  <c:v>6.6714285440000003</c:v>
                </c:pt>
                <c:pt idx="134">
                  <c:v>6.2387143543788328</c:v>
                </c:pt>
                <c:pt idx="135">
                  <c:v>6.1697142459999998</c:v>
                </c:pt>
                <c:pt idx="136">
                  <c:v>6.3728570940000004</c:v>
                </c:pt>
                <c:pt idx="137">
                  <c:v>6.1195714130000001</c:v>
                </c:pt>
                <c:pt idx="138">
                  <c:v>5.9814286230000002</c:v>
                </c:pt>
                <c:pt idx="139">
                  <c:v>6.03</c:v>
                </c:pt>
                <c:pt idx="140">
                  <c:v>6.03</c:v>
                </c:pt>
                <c:pt idx="141">
                  <c:v>6.5951428410000004</c:v>
                </c:pt>
                <c:pt idx="142">
                  <c:v>6.84</c:v>
                </c:pt>
                <c:pt idx="143">
                  <c:v>7.69</c:v>
                </c:pt>
                <c:pt idx="144">
                  <c:v>7.1</c:v>
                </c:pt>
                <c:pt idx="145">
                  <c:v>6.76</c:v>
                </c:pt>
                <c:pt idx="146">
                  <c:v>6.53</c:v>
                </c:pt>
                <c:pt idx="147">
                  <c:v>7.58</c:v>
                </c:pt>
                <c:pt idx="148">
                  <c:v>6.95</c:v>
                </c:pt>
                <c:pt idx="149">
                  <c:v>6.86</c:v>
                </c:pt>
                <c:pt idx="150">
                  <c:v>6.99</c:v>
                </c:pt>
                <c:pt idx="151">
                  <c:v>7.11</c:v>
                </c:pt>
                <c:pt idx="152">
                  <c:v>8.43</c:v>
                </c:pt>
                <c:pt idx="153">
                  <c:v>8.32</c:v>
                </c:pt>
                <c:pt idx="154">
                  <c:v>9.08</c:v>
                </c:pt>
                <c:pt idx="155">
                  <c:v>8.42</c:v>
                </c:pt>
                <c:pt idx="156">
                  <c:v>13.85</c:v>
                </c:pt>
                <c:pt idx="157">
                  <c:v>14.96</c:v>
                </c:pt>
                <c:pt idx="158">
                  <c:v>28.98</c:v>
                </c:pt>
                <c:pt idx="159">
                  <c:v>30.46</c:v>
                </c:pt>
                <c:pt idx="160" formatCode="General">
                  <c:v>21.36</c:v>
                </c:pt>
                <c:pt idx="161" formatCode="General">
                  <c:v>25.42</c:v>
                </c:pt>
                <c:pt idx="162" formatCode="General">
                  <c:v>35.43</c:v>
                </c:pt>
                <c:pt idx="163" formatCode="General">
                  <c:v>30.45</c:v>
                </c:pt>
                <c:pt idx="164" formatCode="General">
                  <c:v>37.72</c:v>
                </c:pt>
                <c:pt idx="165" formatCode="General">
                  <c:v>36.46</c:v>
                </c:pt>
                <c:pt idx="166" formatCode="General">
                  <c:v>35.590000000000003</c:v>
                </c:pt>
                <c:pt idx="167" formatCode="General">
                  <c:v>37.82</c:v>
                </c:pt>
                <c:pt idx="168" formatCode="General">
                  <c:v>35.93</c:v>
                </c:pt>
                <c:pt idx="169" formatCode="General">
                  <c:v>42.9</c:v>
                </c:pt>
                <c:pt idx="170" formatCode="General">
                  <c:v>31.19</c:v>
                </c:pt>
                <c:pt idx="171" formatCode="General">
                  <c:v>22.8</c:v>
                </c:pt>
                <c:pt idx="172" formatCode="General">
                  <c:v>20.18</c:v>
                </c:pt>
              </c:numCache>
            </c:numRef>
          </c:val>
        </c:ser>
        <c:ser>
          <c:idx val="3"/>
          <c:order val="1"/>
          <c:tx>
            <c:strRef>
              <c:f>'15. Hidrología (4)'!$AB$8</c:f>
              <c:strCache>
                <c:ptCount val="1"/>
                <c:pt idx="0">
                  <c:v>SANTA EULALIA</c:v>
                </c:pt>
              </c:strCache>
            </c:strRef>
          </c:tx>
          <c:spPr>
            <a:solidFill>
              <a:srgbClr val="002060"/>
            </a:solidFill>
            <a:ln>
              <a:solidFill>
                <a:srgbClr val="002060"/>
              </a:solidFill>
            </a:ln>
          </c:spP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(4)'!$AB$9:$AB$181</c:f>
              <c:numCache>
                <c:formatCode>0.00</c:formatCode>
                <c:ptCount val="173"/>
                <c:pt idx="0">
                  <c:v>11.870428698403462</c:v>
                </c:pt>
                <c:pt idx="1">
                  <c:v>13.948571205139114</c:v>
                </c:pt>
                <c:pt idx="2">
                  <c:v>21.56</c:v>
                </c:pt>
                <c:pt idx="3">
                  <c:v>15.99</c:v>
                </c:pt>
                <c:pt idx="4">
                  <c:v>15.91</c:v>
                </c:pt>
                <c:pt idx="5">
                  <c:v>14.96</c:v>
                </c:pt>
                <c:pt idx="6">
                  <c:v>16.602428981235999</c:v>
                </c:pt>
                <c:pt idx="7">
                  <c:v>19.75271429</c:v>
                </c:pt>
                <c:pt idx="8">
                  <c:v>21.95</c:v>
                </c:pt>
                <c:pt idx="9">
                  <c:v>16.16099998</c:v>
                </c:pt>
                <c:pt idx="10">
                  <c:v>20.230571338108572</c:v>
                </c:pt>
                <c:pt idx="11">
                  <c:v>9.8735712600000003</c:v>
                </c:pt>
                <c:pt idx="12">
                  <c:v>10.32</c:v>
                </c:pt>
                <c:pt idx="13">
                  <c:v>11.87</c:v>
                </c:pt>
                <c:pt idx="14">
                  <c:v>10.039999999999999</c:v>
                </c:pt>
                <c:pt idx="15">
                  <c:v>9.1</c:v>
                </c:pt>
                <c:pt idx="16">
                  <c:v>9.36</c:v>
                </c:pt>
                <c:pt idx="17">
                  <c:v>8.8000000000000007</c:v>
                </c:pt>
                <c:pt idx="18">
                  <c:v>7.7015714649999998</c:v>
                </c:pt>
                <c:pt idx="19">
                  <c:v>5.64</c:v>
                </c:pt>
                <c:pt idx="20">
                  <c:v>4.946999958583282</c:v>
                </c:pt>
                <c:pt idx="21">
                  <c:v>4.165</c:v>
                </c:pt>
                <c:pt idx="22">
                  <c:v>2.893857138</c:v>
                </c:pt>
                <c:pt idx="23">
                  <c:v>4.0768571920000003</c:v>
                </c:pt>
                <c:pt idx="24">
                  <c:v>3.68</c:v>
                </c:pt>
                <c:pt idx="25">
                  <c:v>2.5219999999999998</c:v>
                </c:pt>
                <c:pt idx="26">
                  <c:v>2.29</c:v>
                </c:pt>
                <c:pt idx="27">
                  <c:v>11.83</c:v>
                </c:pt>
                <c:pt idx="28">
                  <c:v>3.6995714730000002</c:v>
                </c:pt>
                <c:pt idx="29">
                  <c:v>2.5</c:v>
                </c:pt>
                <c:pt idx="30">
                  <c:v>2.2799999999999998</c:v>
                </c:pt>
                <c:pt idx="31">
                  <c:v>2.4049999999999998</c:v>
                </c:pt>
                <c:pt idx="32">
                  <c:v>2.1164286140000002</c:v>
                </c:pt>
                <c:pt idx="33">
                  <c:v>1.52</c:v>
                </c:pt>
                <c:pt idx="34">
                  <c:v>1.75</c:v>
                </c:pt>
                <c:pt idx="35">
                  <c:v>1.9330000000000001</c:v>
                </c:pt>
                <c:pt idx="36">
                  <c:v>1.8661428689999999</c:v>
                </c:pt>
                <c:pt idx="37">
                  <c:v>1.052</c:v>
                </c:pt>
                <c:pt idx="38">
                  <c:v>2.1361428839999999</c:v>
                </c:pt>
                <c:pt idx="39">
                  <c:v>3.28</c:v>
                </c:pt>
                <c:pt idx="40">
                  <c:v>2.2765714610000001</c:v>
                </c:pt>
                <c:pt idx="41">
                  <c:v>2.39</c:v>
                </c:pt>
                <c:pt idx="42">
                  <c:v>2.0807142598288357</c:v>
                </c:pt>
                <c:pt idx="43">
                  <c:v>2.48</c:v>
                </c:pt>
                <c:pt idx="44">
                  <c:v>4.4537142860000003</c:v>
                </c:pt>
                <c:pt idx="45">
                  <c:v>8.2200000000000006</c:v>
                </c:pt>
                <c:pt idx="46">
                  <c:v>2.3963000000000001</c:v>
                </c:pt>
                <c:pt idx="47">
                  <c:v>2.44</c:v>
                </c:pt>
                <c:pt idx="48">
                  <c:v>4.71</c:v>
                </c:pt>
                <c:pt idx="49">
                  <c:v>12.4</c:v>
                </c:pt>
                <c:pt idx="50">
                  <c:v>8.74</c:v>
                </c:pt>
                <c:pt idx="51">
                  <c:v>16.477428436279258</c:v>
                </c:pt>
                <c:pt idx="52">
                  <c:v>19.893999917166528</c:v>
                </c:pt>
                <c:pt idx="53">
                  <c:v>11.166571480887255</c:v>
                </c:pt>
                <c:pt idx="54">
                  <c:v>9.8989998953682861</c:v>
                </c:pt>
                <c:pt idx="55">
                  <c:v>17.496428762163383</c:v>
                </c:pt>
                <c:pt idx="56">
                  <c:v>18.429857390267454</c:v>
                </c:pt>
                <c:pt idx="57">
                  <c:v>15.948999949863927</c:v>
                </c:pt>
                <c:pt idx="58">
                  <c:v>17.346428462437171</c:v>
                </c:pt>
                <c:pt idx="59">
                  <c:v>12.653857094900914</c:v>
                </c:pt>
                <c:pt idx="60">
                  <c:v>15.7849998474121</c:v>
                </c:pt>
                <c:pt idx="61">
                  <c:v>16.84</c:v>
                </c:pt>
                <c:pt idx="62">
                  <c:v>17.920000000000002</c:v>
                </c:pt>
                <c:pt idx="63">
                  <c:v>22.34300013950887</c:v>
                </c:pt>
                <c:pt idx="64">
                  <c:v>13.263</c:v>
                </c:pt>
                <c:pt idx="65">
                  <c:v>7.28</c:v>
                </c:pt>
                <c:pt idx="66">
                  <c:v>10.97</c:v>
                </c:pt>
                <c:pt idx="67">
                  <c:v>7.3847143309999996</c:v>
                </c:pt>
                <c:pt idx="68">
                  <c:v>9.26</c:v>
                </c:pt>
                <c:pt idx="69">
                  <c:v>8</c:v>
                </c:pt>
                <c:pt idx="70">
                  <c:v>6.6</c:v>
                </c:pt>
                <c:pt idx="71">
                  <c:v>5.4271428930000001</c:v>
                </c:pt>
                <c:pt idx="72">
                  <c:v>3.7200000289999999</c:v>
                </c:pt>
                <c:pt idx="73">
                  <c:v>3.3728571278708288</c:v>
                </c:pt>
                <c:pt idx="74">
                  <c:v>2.0499999999999998</c:v>
                </c:pt>
                <c:pt idx="75">
                  <c:v>2.5099999999999998</c:v>
                </c:pt>
                <c:pt idx="76">
                  <c:v>2.41</c:v>
                </c:pt>
                <c:pt idx="77">
                  <c:v>2.8185714480000001</c:v>
                </c:pt>
                <c:pt idx="78">
                  <c:v>2.5099999999999998</c:v>
                </c:pt>
                <c:pt idx="79">
                  <c:v>1.9500000310000001</c:v>
                </c:pt>
                <c:pt idx="80">
                  <c:v>1.9357143130000001</c:v>
                </c:pt>
                <c:pt idx="81">
                  <c:v>1.1404285771506149</c:v>
                </c:pt>
                <c:pt idx="82">
                  <c:v>0.64999997600000003</c:v>
                </c:pt>
                <c:pt idx="83">
                  <c:v>1.59</c:v>
                </c:pt>
                <c:pt idx="84">
                  <c:v>2.27</c:v>
                </c:pt>
                <c:pt idx="85">
                  <c:v>1.92</c:v>
                </c:pt>
                <c:pt idx="86">
                  <c:v>1.9199999570846498</c:v>
                </c:pt>
                <c:pt idx="87">
                  <c:v>2.1640000343322701</c:v>
                </c:pt>
                <c:pt idx="88">
                  <c:v>1.3999999759999999</c:v>
                </c:pt>
                <c:pt idx="89">
                  <c:v>0.80900001499999996</c:v>
                </c:pt>
                <c:pt idx="90">
                  <c:v>0.84642858164651058</c:v>
                </c:pt>
                <c:pt idx="91">
                  <c:v>1.57</c:v>
                </c:pt>
                <c:pt idx="92">
                  <c:v>1.41</c:v>
                </c:pt>
                <c:pt idx="93">
                  <c:v>1.8280000000000001</c:v>
                </c:pt>
                <c:pt idx="94">
                  <c:v>3.86</c:v>
                </c:pt>
                <c:pt idx="95">
                  <c:v>3.34</c:v>
                </c:pt>
                <c:pt idx="96">
                  <c:v>4.54</c:v>
                </c:pt>
                <c:pt idx="97">
                  <c:v>6.16</c:v>
                </c:pt>
                <c:pt idx="98">
                  <c:v>4.76</c:v>
                </c:pt>
                <c:pt idx="99">
                  <c:v>5.88</c:v>
                </c:pt>
                <c:pt idx="100">
                  <c:v>4.407</c:v>
                </c:pt>
                <c:pt idx="101">
                  <c:v>4.99</c:v>
                </c:pt>
                <c:pt idx="102">
                  <c:v>12.81</c:v>
                </c:pt>
                <c:pt idx="103">
                  <c:v>15.846</c:v>
                </c:pt>
                <c:pt idx="104">
                  <c:v>8.33</c:v>
                </c:pt>
                <c:pt idx="105">
                  <c:v>5.38</c:v>
                </c:pt>
                <c:pt idx="106">
                  <c:v>5.29</c:v>
                </c:pt>
                <c:pt idx="107">
                  <c:v>6.0640000000000001</c:v>
                </c:pt>
                <c:pt idx="108">
                  <c:v>9.59</c:v>
                </c:pt>
                <c:pt idx="109">
                  <c:v>12.82</c:v>
                </c:pt>
                <c:pt idx="110">
                  <c:v>12.43</c:v>
                </c:pt>
                <c:pt idx="111">
                  <c:v>19.3</c:v>
                </c:pt>
                <c:pt idx="112">
                  <c:v>19.514333090000001</c:v>
                </c:pt>
                <c:pt idx="113">
                  <c:v>20.1870002746582</c:v>
                </c:pt>
                <c:pt idx="114">
                  <c:v>18.452999932425314</c:v>
                </c:pt>
                <c:pt idx="115">
                  <c:v>12.7100000381469</c:v>
                </c:pt>
                <c:pt idx="116">
                  <c:v>15.171999931335399</c:v>
                </c:pt>
                <c:pt idx="117">
                  <c:v>13.217000007629398</c:v>
                </c:pt>
                <c:pt idx="118">
                  <c:v>11.291000366210898</c:v>
                </c:pt>
                <c:pt idx="119">
                  <c:v>11.63</c:v>
                </c:pt>
                <c:pt idx="120">
                  <c:v>10.010000228881799</c:v>
                </c:pt>
                <c:pt idx="121">
                  <c:v>6.3112858363560251</c:v>
                </c:pt>
                <c:pt idx="122">
                  <c:v>7.4910001754760689</c:v>
                </c:pt>
                <c:pt idx="123">
                  <c:v>6.8</c:v>
                </c:pt>
                <c:pt idx="124">
                  <c:v>5.4099998474121005</c:v>
                </c:pt>
                <c:pt idx="125">
                  <c:v>3.82</c:v>
                </c:pt>
                <c:pt idx="126">
                  <c:v>3.22</c:v>
                </c:pt>
                <c:pt idx="127">
                  <c:v>3.42</c:v>
                </c:pt>
                <c:pt idx="128">
                  <c:v>3.2130000590000001</c:v>
                </c:pt>
                <c:pt idx="129">
                  <c:v>3.5</c:v>
                </c:pt>
                <c:pt idx="130">
                  <c:v>4.0900001530000001</c:v>
                </c:pt>
                <c:pt idx="131">
                  <c:v>3.119999886</c:v>
                </c:pt>
                <c:pt idx="132">
                  <c:v>3.4249999519999998</c:v>
                </c:pt>
                <c:pt idx="133">
                  <c:v>2.8789999489999998</c:v>
                </c:pt>
                <c:pt idx="134">
                  <c:v>2.9382856232779297</c:v>
                </c:pt>
                <c:pt idx="135">
                  <c:v>3.2030000689999998</c:v>
                </c:pt>
                <c:pt idx="136">
                  <c:v>2.841857144</c:v>
                </c:pt>
                <c:pt idx="137">
                  <c:v>3.058000088</c:v>
                </c:pt>
                <c:pt idx="138">
                  <c:v>1.506999969</c:v>
                </c:pt>
                <c:pt idx="139">
                  <c:v>2.8</c:v>
                </c:pt>
                <c:pt idx="140">
                  <c:v>2.37</c:v>
                </c:pt>
                <c:pt idx="141">
                  <c:v>3.0060000420000001</c:v>
                </c:pt>
                <c:pt idx="142">
                  <c:v>3.32</c:v>
                </c:pt>
                <c:pt idx="143">
                  <c:v>3.16</c:v>
                </c:pt>
                <c:pt idx="144">
                  <c:v>2.9</c:v>
                </c:pt>
                <c:pt idx="145">
                  <c:v>2.87</c:v>
                </c:pt>
                <c:pt idx="146">
                  <c:v>2.37</c:v>
                </c:pt>
                <c:pt idx="147">
                  <c:v>4.8899999999999997</c:v>
                </c:pt>
                <c:pt idx="148">
                  <c:v>1.61</c:v>
                </c:pt>
                <c:pt idx="149">
                  <c:v>1.64</c:v>
                </c:pt>
                <c:pt idx="150">
                  <c:v>1.51</c:v>
                </c:pt>
                <c:pt idx="151">
                  <c:v>1.47</c:v>
                </c:pt>
                <c:pt idx="152">
                  <c:v>2.2400000000000002</c:v>
                </c:pt>
                <c:pt idx="153">
                  <c:v>2.19</c:v>
                </c:pt>
                <c:pt idx="154">
                  <c:v>3.71</c:v>
                </c:pt>
                <c:pt idx="155">
                  <c:v>3.57</c:v>
                </c:pt>
                <c:pt idx="156">
                  <c:v>11.3</c:v>
                </c:pt>
                <c:pt idx="157">
                  <c:v>15.4</c:v>
                </c:pt>
                <c:pt idx="158">
                  <c:v>21.94</c:v>
                </c:pt>
                <c:pt idx="159">
                  <c:v>23.91</c:v>
                </c:pt>
                <c:pt idx="160" formatCode="General">
                  <c:v>18.07</c:v>
                </c:pt>
                <c:pt idx="161" formatCode="General">
                  <c:v>21.42</c:v>
                </c:pt>
                <c:pt idx="162" formatCode="General">
                  <c:v>25.12</c:v>
                </c:pt>
                <c:pt idx="163" formatCode="General">
                  <c:v>23.33</c:v>
                </c:pt>
                <c:pt idx="164" formatCode="General">
                  <c:v>24.83</c:v>
                </c:pt>
                <c:pt idx="165" formatCode="General">
                  <c:v>24.95</c:v>
                </c:pt>
                <c:pt idx="166" formatCode="General">
                  <c:v>26.89</c:v>
                </c:pt>
                <c:pt idx="167" formatCode="General">
                  <c:v>20.6</c:v>
                </c:pt>
                <c:pt idx="168" formatCode="General">
                  <c:v>25.47</c:v>
                </c:pt>
                <c:pt idx="169" formatCode="General">
                  <c:v>27.42</c:v>
                </c:pt>
                <c:pt idx="170" formatCode="General">
                  <c:v>20.8</c:v>
                </c:pt>
                <c:pt idx="171" formatCode="General">
                  <c:v>15.73</c:v>
                </c:pt>
                <c:pt idx="172" formatCode="General">
                  <c:v>13.18</c:v>
                </c:pt>
              </c:numCache>
            </c:numRef>
          </c:val>
        </c:ser>
        <c:dLbls>
          <c:showLegendKey val="0"/>
          <c:showVal val="0"/>
          <c:showCatName val="0"/>
          <c:showSerName val="0"/>
          <c:showPercent val="0"/>
          <c:showBubbleSize val="0"/>
        </c:dLbls>
        <c:axId val="256900096"/>
        <c:axId val="256320640"/>
      </c:areaChart>
      <c:catAx>
        <c:axId val="256900096"/>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n-US"/>
          </a:p>
        </c:txPr>
        <c:crossAx val="256320640"/>
        <c:crosses val="autoZero"/>
        <c:auto val="1"/>
        <c:lblAlgn val="ctr"/>
        <c:lblOffset val="100"/>
        <c:tickLblSkip val="40"/>
        <c:noMultiLvlLbl val="0"/>
      </c:catAx>
      <c:valAx>
        <c:axId val="256320640"/>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00" sourceLinked="1"/>
        <c:majorTickMark val="out"/>
        <c:minorTickMark val="none"/>
        <c:tickLblPos val="nextTo"/>
        <c:crossAx val="256900096"/>
        <c:crosses val="autoZero"/>
        <c:crossBetween val="between"/>
      </c:valAx>
    </c:plotArea>
    <c:legend>
      <c:legendPos val="t"/>
      <c:layout>
        <c:manualLayout>
          <c:xMode val="edge"/>
          <c:yMode val="edge"/>
          <c:x val="0.34308891016342385"/>
          <c:y val="0.16048982994984148"/>
          <c:w val="0.33978052701922146"/>
          <c:h val="6.4264558887561857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CAUDALES NATURALES DE LOS RÍOS MANTARO, TULUMAYO</a:t>
            </a:r>
            <a:r>
              <a:rPr lang="en-US" sz="1400" baseline="0"/>
              <a:t> Y TARMA</a:t>
            </a:r>
            <a:endParaRPr lang="en-US" sz="1400"/>
          </a:p>
        </c:rich>
      </c:tx>
      <c:overlay val="1"/>
    </c:title>
    <c:autoTitleDeleted val="0"/>
    <c:plotArea>
      <c:layout>
        <c:manualLayout>
          <c:layoutTarget val="inner"/>
          <c:xMode val="edge"/>
          <c:yMode val="edge"/>
          <c:x val="6.0670796785473401E-2"/>
          <c:y val="0.17694994803333938"/>
          <c:w val="0.91883513259393812"/>
          <c:h val="0.63028231509985788"/>
        </c:manualLayout>
      </c:layout>
      <c:areaChart>
        <c:grouping val="standard"/>
        <c:varyColors val="0"/>
        <c:ser>
          <c:idx val="2"/>
          <c:order val="0"/>
          <c:tx>
            <c:strRef>
              <c:f>'15. Hidrología (4)'!$AC$8</c:f>
              <c:strCache>
                <c:ptCount val="1"/>
                <c:pt idx="0">
                  <c:v>MANTARO</c:v>
                </c:pt>
              </c:strCache>
            </c:strRef>
          </c:tx>
          <c:spPr>
            <a:solidFill>
              <a:srgbClr val="0070C0"/>
            </a:solidFill>
            <a:ln>
              <a:solidFill>
                <a:srgbClr val="002060"/>
              </a:solidFill>
            </a:ln>
          </c:spP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(4)'!$AC$9:$AC$181</c:f>
              <c:numCache>
                <c:formatCode>0.00</c:formatCode>
                <c:ptCount val="173"/>
                <c:pt idx="0">
                  <c:v>299.47557503836458</c:v>
                </c:pt>
                <c:pt idx="1">
                  <c:v>381.51428222656199</c:v>
                </c:pt>
                <c:pt idx="2">
                  <c:v>431.35</c:v>
                </c:pt>
                <c:pt idx="3">
                  <c:v>273.22000000000003</c:v>
                </c:pt>
                <c:pt idx="4">
                  <c:v>360.15</c:v>
                </c:pt>
                <c:pt idx="5">
                  <c:v>369.98</c:v>
                </c:pt>
                <c:pt idx="6">
                  <c:v>362.92442975725425</c:v>
                </c:pt>
                <c:pt idx="7">
                  <c:v>428.29571529999998</c:v>
                </c:pt>
                <c:pt idx="8">
                  <c:v>383.16</c:v>
                </c:pt>
                <c:pt idx="9">
                  <c:v>557.40757099999996</c:v>
                </c:pt>
                <c:pt idx="10">
                  <c:v>738.35199846540127</c:v>
                </c:pt>
                <c:pt idx="11">
                  <c:v>531.9642857</c:v>
                </c:pt>
                <c:pt idx="12">
                  <c:v>277.75099999999998</c:v>
                </c:pt>
                <c:pt idx="13">
                  <c:v>251.89099999999999</c:v>
                </c:pt>
                <c:pt idx="14">
                  <c:v>183.58199999999999</c:v>
                </c:pt>
                <c:pt idx="15">
                  <c:v>155.88999999999999</c:v>
                </c:pt>
                <c:pt idx="16">
                  <c:v>166.41</c:v>
                </c:pt>
                <c:pt idx="17">
                  <c:v>178.05</c:v>
                </c:pt>
                <c:pt idx="18">
                  <c:v>158.61442779999999</c:v>
                </c:pt>
                <c:pt idx="19">
                  <c:v>121.72</c:v>
                </c:pt>
                <c:pt idx="20">
                  <c:v>97.352142333984176</c:v>
                </c:pt>
                <c:pt idx="21">
                  <c:v>85.36</c:v>
                </c:pt>
                <c:pt idx="22">
                  <c:v>79.191714700000006</c:v>
                </c:pt>
                <c:pt idx="23">
                  <c:v>77.282856530000004</c:v>
                </c:pt>
                <c:pt idx="24">
                  <c:v>78.992999999999995</c:v>
                </c:pt>
                <c:pt idx="25">
                  <c:v>93.44</c:v>
                </c:pt>
                <c:pt idx="26">
                  <c:v>75.959999999999994</c:v>
                </c:pt>
                <c:pt idx="27">
                  <c:v>95.68</c:v>
                </c:pt>
                <c:pt idx="28">
                  <c:v>98.174714219999998</c:v>
                </c:pt>
                <c:pt idx="29">
                  <c:v>88.82</c:v>
                </c:pt>
                <c:pt idx="30">
                  <c:v>74.238</c:v>
                </c:pt>
                <c:pt idx="31">
                  <c:v>74.95</c:v>
                </c:pt>
                <c:pt idx="32">
                  <c:v>73.207855219999999</c:v>
                </c:pt>
                <c:pt idx="33">
                  <c:v>84.45</c:v>
                </c:pt>
                <c:pt idx="34">
                  <c:v>66.38</c:v>
                </c:pt>
                <c:pt idx="35">
                  <c:v>68.36</c:v>
                </c:pt>
                <c:pt idx="36">
                  <c:v>78.939430239999993</c:v>
                </c:pt>
                <c:pt idx="37">
                  <c:v>96.09</c:v>
                </c:pt>
                <c:pt idx="38">
                  <c:v>84.515142170000004</c:v>
                </c:pt>
                <c:pt idx="39">
                  <c:v>86.83</c:v>
                </c:pt>
                <c:pt idx="40">
                  <c:v>81.298714770000004</c:v>
                </c:pt>
                <c:pt idx="41">
                  <c:v>97.4</c:v>
                </c:pt>
                <c:pt idx="42">
                  <c:v>89.837426321847062</c:v>
                </c:pt>
                <c:pt idx="43">
                  <c:v>80.75</c:v>
                </c:pt>
                <c:pt idx="44">
                  <c:v>83.839285709999999</c:v>
                </c:pt>
                <c:pt idx="45">
                  <c:v>80.249285016741013</c:v>
                </c:pt>
                <c:pt idx="46">
                  <c:v>74.034999999999997</c:v>
                </c:pt>
                <c:pt idx="47">
                  <c:v>82.129000000000005</c:v>
                </c:pt>
                <c:pt idx="48">
                  <c:v>105.09</c:v>
                </c:pt>
                <c:pt idx="49">
                  <c:v>111.883</c:v>
                </c:pt>
                <c:pt idx="50">
                  <c:v>101.2</c:v>
                </c:pt>
                <c:pt idx="51">
                  <c:v>183.30985913957815</c:v>
                </c:pt>
                <c:pt idx="52">
                  <c:v>330.59428187778974</c:v>
                </c:pt>
                <c:pt idx="53">
                  <c:v>214.08728681291797</c:v>
                </c:pt>
                <c:pt idx="54">
                  <c:v>181.50271388462556</c:v>
                </c:pt>
                <c:pt idx="55">
                  <c:v>321.27714320591474</c:v>
                </c:pt>
                <c:pt idx="56">
                  <c:v>327.06042698451427</c:v>
                </c:pt>
                <c:pt idx="57">
                  <c:v>382.54914855956986</c:v>
                </c:pt>
                <c:pt idx="58">
                  <c:v>439.76600428989923</c:v>
                </c:pt>
                <c:pt idx="59">
                  <c:v>288.93457249232642</c:v>
                </c:pt>
                <c:pt idx="60">
                  <c:v>411.09385899134998</c:v>
                </c:pt>
                <c:pt idx="61">
                  <c:v>435.11</c:v>
                </c:pt>
                <c:pt idx="62">
                  <c:v>268.85000000000002</c:v>
                </c:pt>
                <c:pt idx="63">
                  <c:v>380.93800136021173</c:v>
                </c:pt>
                <c:pt idx="64">
                  <c:v>284.01</c:v>
                </c:pt>
                <c:pt idx="65">
                  <c:v>319.68499755859301</c:v>
                </c:pt>
                <c:pt idx="66">
                  <c:v>334.82</c:v>
                </c:pt>
                <c:pt idx="67">
                  <c:v>242.2711443</c:v>
                </c:pt>
                <c:pt idx="68">
                  <c:v>224.91</c:v>
                </c:pt>
                <c:pt idx="69">
                  <c:v>165.54</c:v>
                </c:pt>
                <c:pt idx="70">
                  <c:v>146.38</c:v>
                </c:pt>
                <c:pt idx="71">
                  <c:v>134.76942879999999</c:v>
                </c:pt>
                <c:pt idx="72">
                  <c:v>114.5781435</c:v>
                </c:pt>
                <c:pt idx="73">
                  <c:v>115.02742876325301</c:v>
                </c:pt>
                <c:pt idx="74">
                  <c:v>101.04</c:v>
                </c:pt>
                <c:pt idx="75">
                  <c:v>92.81</c:v>
                </c:pt>
                <c:pt idx="76">
                  <c:v>84.18</c:v>
                </c:pt>
                <c:pt idx="77">
                  <c:v>73.514571599999996</c:v>
                </c:pt>
                <c:pt idx="78">
                  <c:v>78.14</c:v>
                </c:pt>
                <c:pt idx="79">
                  <c:v>94.135857720000004</c:v>
                </c:pt>
                <c:pt idx="80">
                  <c:v>90.32</c:v>
                </c:pt>
                <c:pt idx="81">
                  <c:v>79.859856741768922</c:v>
                </c:pt>
                <c:pt idx="82">
                  <c:v>62.572570800000001</c:v>
                </c:pt>
                <c:pt idx="83">
                  <c:v>66.010000000000005</c:v>
                </c:pt>
                <c:pt idx="84">
                  <c:v>60.96</c:v>
                </c:pt>
                <c:pt idx="85">
                  <c:v>64.84</c:v>
                </c:pt>
                <c:pt idx="86">
                  <c:v>59.800332387288364</c:v>
                </c:pt>
                <c:pt idx="87">
                  <c:v>64.350997924804602</c:v>
                </c:pt>
                <c:pt idx="88">
                  <c:v>63.919498443603501</c:v>
                </c:pt>
                <c:pt idx="89">
                  <c:v>72.23585783</c:v>
                </c:pt>
                <c:pt idx="90">
                  <c:v>72.897999999999996</c:v>
                </c:pt>
                <c:pt idx="91">
                  <c:v>74.19</c:v>
                </c:pt>
                <c:pt idx="92">
                  <c:v>61.765000000000001</c:v>
                </c:pt>
                <c:pt idx="93">
                  <c:v>59.17</c:v>
                </c:pt>
                <c:pt idx="94">
                  <c:v>72.53</c:v>
                </c:pt>
                <c:pt idx="95">
                  <c:v>69.37</c:v>
                </c:pt>
                <c:pt idx="96">
                  <c:v>81.2</c:v>
                </c:pt>
                <c:pt idx="97">
                  <c:v>117.17</c:v>
                </c:pt>
                <c:pt idx="98">
                  <c:v>90.89</c:v>
                </c:pt>
                <c:pt idx="99">
                  <c:v>77.62</c:v>
                </c:pt>
                <c:pt idx="100">
                  <c:v>76.048000000000002</c:v>
                </c:pt>
                <c:pt idx="101">
                  <c:v>74.156999999999996</c:v>
                </c:pt>
                <c:pt idx="102">
                  <c:v>174.00200000000001</c:v>
                </c:pt>
                <c:pt idx="103">
                  <c:v>338.70569999999998</c:v>
                </c:pt>
                <c:pt idx="104">
                  <c:v>165.03200000000001</c:v>
                </c:pt>
                <c:pt idx="105">
                  <c:v>137.04</c:v>
                </c:pt>
                <c:pt idx="106">
                  <c:v>102.45</c:v>
                </c:pt>
                <c:pt idx="107">
                  <c:v>93.71</c:v>
                </c:pt>
                <c:pt idx="108">
                  <c:v>142.55000000000001</c:v>
                </c:pt>
                <c:pt idx="109">
                  <c:v>223.15</c:v>
                </c:pt>
                <c:pt idx="110">
                  <c:v>223.86</c:v>
                </c:pt>
                <c:pt idx="111">
                  <c:v>297.45999999999998</c:v>
                </c:pt>
                <c:pt idx="112">
                  <c:v>326.48699649999998</c:v>
                </c:pt>
                <c:pt idx="113">
                  <c:v>281.91442869999997</c:v>
                </c:pt>
                <c:pt idx="114">
                  <c:v>302.97000000000003</c:v>
                </c:pt>
                <c:pt idx="115">
                  <c:v>179.33771623883899</c:v>
                </c:pt>
                <c:pt idx="116">
                  <c:v>130.67500305175699</c:v>
                </c:pt>
                <c:pt idx="117">
                  <c:v>121.81457192557171</c:v>
                </c:pt>
                <c:pt idx="118">
                  <c:v>184.69442967006074</c:v>
                </c:pt>
                <c:pt idx="119">
                  <c:v>164.52</c:v>
                </c:pt>
                <c:pt idx="120">
                  <c:v>152.88357325962556</c:v>
                </c:pt>
                <c:pt idx="121">
                  <c:v>98.225285121372636</c:v>
                </c:pt>
                <c:pt idx="122">
                  <c:v>86.615142822265582</c:v>
                </c:pt>
                <c:pt idx="123">
                  <c:v>78.2</c:v>
                </c:pt>
                <c:pt idx="124">
                  <c:v>73.744141714913454</c:v>
                </c:pt>
                <c:pt idx="125">
                  <c:v>66.739999999999995</c:v>
                </c:pt>
                <c:pt idx="126">
                  <c:v>59.4</c:v>
                </c:pt>
                <c:pt idx="127">
                  <c:v>54.3</c:v>
                </c:pt>
                <c:pt idx="128">
                  <c:v>56.674428669999998</c:v>
                </c:pt>
                <c:pt idx="129">
                  <c:v>68.087428501674069</c:v>
                </c:pt>
                <c:pt idx="130">
                  <c:v>60.110428400000004</c:v>
                </c:pt>
                <c:pt idx="131">
                  <c:v>60.986856189999997</c:v>
                </c:pt>
                <c:pt idx="132">
                  <c:v>56.540714260000001</c:v>
                </c:pt>
                <c:pt idx="133">
                  <c:v>65.491856709999993</c:v>
                </c:pt>
                <c:pt idx="134">
                  <c:v>65.491856711251344</c:v>
                </c:pt>
                <c:pt idx="135">
                  <c:v>49.942714418571427</c:v>
                </c:pt>
                <c:pt idx="136">
                  <c:v>57.183571406773112</c:v>
                </c:pt>
                <c:pt idx="137">
                  <c:v>49.366142269999997</c:v>
                </c:pt>
                <c:pt idx="138">
                  <c:v>56.934856959999998</c:v>
                </c:pt>
                <c:pt idx="139">
                  <c:v>48.51</c:v>
                </c:pt>
                <c:pt idx="140">
                  <c:v>43.99</c:v>
                </c:pt>
                <c:pt idx="141">
                  <c:v>47.220570700000003</c:v>
                </c:pt>
                <c:pt idx="142">
                  <c:v>63.05</c:v>
                </c:pt>
                <c:pt idx="143">
                  <c:v>61.54</c:v>
                </c:pt>
                <c:pt idx="144">
                  <c:v>58.12</c:v>
                </c:pt>
                <c:pt idx="145">
                  <c:v>58.89</c:v>
                </c:pt>
                <c:pt idx="146">
                  <c:v>69.2</c:v>
                </c:pt>
                <c:pt idx="147">
                  <c:v>51.59</c:v>
                </c:pt>
                <c:pt idx="148">
                  <c:v>72.92</c:v>
                </c:pt>
                <c:pt idx="149">
                  <c:v>58.4</c:v>
                </c:pt>
                <c:pt idx="150">
                  <c:v>52.55</c:v>
                </c:pt>
                <c:pt idx="151">
                  <c:v>53.43</c:v>
                </c:pt>
                <c:pt idx="152">
                  <c:v>61.07</c:v>
                </c:pt>
                <c:pt idx="153">
                  <c:v>78.02</c:v>
                </c:pt>
                <c:pt idx="154">
                  <c:v>67.64</c:v>
                </c:pt>
                <c:pt idx="155">
                  <c:v>56.19</c:v>
                </c:pt>
                <c:pt idx="156">
                  <c:v>104.02</c:v>
                </c:pt>
                <c:pt idx="157">
                  <c:v>143.97</c:v>
                </c:pt>
                <c:pt idx="158">
                  <c:v>355.12</c:v>
                </c:pt>
                <c:pt idx="159">
                  <c:v>519.4</c:v>
                </c:pt>
                <c:pt idx="160" formatCode="General">
                  <c:v>330.78</c:v>
                </c:pt>
                <c:pt idx="161" formatCode="General">
                  <c:v>200.58</c:v>
                </c:pt>
                <c:pt idx="162" formatCode="General">
                  <c:v>393.69</c:v>
                </c:pt>
                <c:pt idx="163" formatCode="General">
                  <c:v>345.37</c:v>
                </c:pt>
                <c:pt idx="164" formatCode="General">
                  <c:v>567.22</c:v>
                </c:pt>
                <c:pt idx="165" formatCode="General">
                  <c:v>467.04</c:v>
                </c:pt>
                <c:pt idx="166" formatCode="General">
                  <c:v>448.3</c:v>
                </c:pt>
                <c:pt idx="167" formatCode="General">
                  <c:v>350.87</c:v>
                </c:pt>
                <c:pt idx="168" formatCode="General">
                  <c:v>380.48</c:v>
                </c:pt>
                <c:pt idx="169" formatCode="General">
                  <c:v>427.28</c:v>
                </c:pt>
                <c:pt idx="170" formatCode="General">
                  <c:v>334.14</c:v>
                </c:pt>
                <c:pt idx="171" formatCode="General">
                  <c:v>218.96</c:v>
                </c:pt>
                <c:pt idx="172" formatCode="General">
                  <c:v>180.47</c:v>
                </c:pt>
              </c:numCache>
            </c:numRef>
          </c:val>
        </c:ser>
        <c:ser>
          <c:idx val="3"/>
          <c:order val="1"/>
          <c:tx>
            <c:strRef>
              <c:f>'15. Hidrología (4)'!$AD$8</c:f>
              <c:strCache>
                <c:ptCount val="1"/>
                <c:pt idx="0">
                  <c:v>TULUMAYO</c:v>
                </c:pt>
              </c:strCache>
            </c:strRef>
          </c:tx>
          <c:spPr>
            <a:solidFill>
              <a:schemeClr val="accent5">
                <a:lumMod val="60000"/>
                <a:lumOff val="40000"/>
              </a:schemeClr>
            </a:solidFill>
          </c:spP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(4)'!$AD$9:$AD$181</c:f>
              <c:numCache>
                <c:formatCode>0.00</c:formatCode>
                <c:ptCount val="173"/>
                <c:pt idx="0">
                  <c:v>98.19285714285715</c:v>
                </c:pt>
                <c:pt idx="1">
                  <c:v>193.07428414480972</c:v>
                </c:pt>
                <c:pt idx="2">
                  <c:v>173.3</c:v>
                </c:pt>
                <c:pt idx="3">
                  <c:v>127.94</c:v>
                </c:pt>
                <c:pt idx="4">
                  <c:v>172</c:v>
                </c:pt>
                <c:pt idx="5">
                  <c:v>175.17</c:v>
                </c:pt>
                <c:pt idx="6">
                  <c:v>172.78000313895041</c:v>
                </c:pt>
                <c:pt idx="7">
                  <c:v>191.44571139999999</c:v>
                </c:pt>
                <c:pt idx="8">
                  <c:v>140.93</c:v>
                </c:pt>
                <c:pt idx="9">
                  <c:v>175.57571630000001</c:v>
                </c:pt>
                <c:pt idx="10">
                  <c:v>222.98999895368257</c:v>
                </c:pt>
                <c:pt idx="11">
                  <c:v>193.36714169999999</c:v>
                </c:pt>
                <c:pt idx="12">
                  <c:v>132.26300000000001</c:v>
                </c:pt>
                <c:pt idx="13">
                  <c:v>209.01</c:v>
                </c:pt>
                <c:pt idx="14">
                  <c:v>95.99</c:v>
                </c:pt>
                <c:pt idx="15">
                  <c:v>89.72</c:v>
                </c:pt>
                <c:pt idx="16">
                  <c:v>101.72</c:v>
                </c:pt>
                <c:pt idx="17">
                  <c:v>95.81</c:v>
                </c:pt>
                <c:pt idx="18">
                  <c:v>86.274285449999994</c:v>
                </c:pt>
                <c:pt idx="19">
                  <c:v>79.86</c:v>
                </c:pt>
                <c:pt idx="20">
                  <c:v>59.180000305175732</c:v>
                </c:pt>
                <c:pt idx="21">
                  <c:v>45.05</c:v>
                </c:pt>
                <c:pt idx="22">
                  <c:v>42.964286260000002</c:v>
                </c:pt>
                <c:pt idx="23">
                  <c:v>48.352857319999998</c:v>
                </c:pt>
                <c:pt idx="24">
                  <c:v>35.799999999999997</c:v>
                </c:pt>
                <c:pt idx="25">
                  <c:v>34.47</c:v>
                </c:pt>
                <c:pt idx="26">
                  <c:v>32.409999999999997</c:v>
                </c:pt>
                <c:pt idx="27">
                  <c:v>27.36</c:v>
                </c:pt>
                <c:pt idx="28">
                  <c:v>31.010000229999999</c:v>
                </c:pt>
                <c:pt idx="29">
                  <c:v>46.76</c:v>
                </c:pt>
                <c:pt idx="30">
                  <c:v>28.186</c:v>
                </c:pt>
                <c:pt idx="31">
                  <c:v>37.49</c:v>
                </c:pt>
                <c:pt idx="32">
                  <c:v>25.639999929999998</c:v>
                </c:pt>
                <c:pt idx="33">
                  <c:v>22.95</c:v>
                </c:pt>
                <c:pt idx="34">
                  <c:v>33.82</c:v>
                </c:pt>
                <c:pt idx="35">
                  <c:v>34.42</c:v>
                </c:pt>
                <c:pt idx="36">
                  <c:v>46.51857158</c:v>
                </c:pt>
                <c:pt idx="37">
                  <c:v>69.19</c:v>
                </c:pt>
                <c:pt idx="38">
                  <c:v>56.14428547</c:v>
                </c:pt>
                <c:pt idx="39">
                  <c:v>51.57</c:v>
                </c:pt>
                <c:pt idx="40">
                  <c:v>48.17428589</c:v>
                </c:pt>
                <c:pt idx="41">
                  <c:v>49.42</c:v>
                </c:pt>
                <c:pt idx="42">
                  <c:v>52.804285866873556</c:v>
                </c:pt>
                <c:pt idx="43">
                  <c:v>47.38</c:v>
                </c:pt>
                <c:pt idx="44">
                  <c:v>47.64285769</c:v>
                </c:pt>
                <c:pt idx="45">
                  <c:v>64.83</c:v>
                </c:pt>
                <c:pt idx="46">
                  <c:v>60.726999999999997</c:v>
                </c:pt>
                <c:pt idx="47">
                  <c:v>61.54</c:v>
                </c:pt>
                <c:pt idx="48">
                  <c:v>83.95</c:v>
                </c:pt>
                <c:pt idx="49">
                  <c:v>89.3</c:v>
                </c:pt>
                <c:pt idx="50">
                  <c:v>99.78</c:v>
                </c:pt>
                <c:pt idx="51">
                  <c:v>150.62857273646728</c:v>
                </c:pt>
                <c:pt idx="52">
                  <c:v>194.22142791748016</c:v>
                </c:pt>
                <c:pt idx="53">
                  <c:v>138.71857234409842</c:v>
                </c:pt>
                <c:pt idx="54">
                  <c:v>156.31142970493829</c:v>
                </c:pt>
                <c:pt idx="55">
                  <c:v>188.44857134137786</c:v>
                </c:pt>
                <c:pt idx="56">
                  <c:v>191.91857365199442</c:v>
                </c:pt>
                <c:pt idx="57">
                  <c:v>206.39285714285671</c:v>
                </c:pt>
                <c:pt idx="58">
                  <c:v>188.98428562709228</c:v>
                </c:pt>
                <c:pt idx="59">
                  <c:v>201.38999720982085</c:v>
                </c:pt>
                <c:pt idx="60">
                  <c:v>179.96000671386699</c:v>
                </c:pt>
                <c:pt idx="61">
                  <c:v>175.54</c:v>
                </c:pt>
                <c:pt idx="62">
                  <c:v>139.57</c:v>
                </c:pt>
                <c:pt idx="63">
                  <c:v>144.48428562709242</c:v>
                </c:pt>
                <c:pt idx="64">
                  <c:v>128.37</c:v>
                </c:pt>
                <c:pt idx="65">
                  <c:v>172.46</c:v>
                </c:pt>
                <c:pt idx="66">
                  <c:v>134.32</c:v>
                </c:pt>
                <c:pt idx="67">
                  <c:v>123.28142769999999</c:v>
                </c:pt>
                <c:pt idx="68">
                  <c:v>109.76</c:v>
                </c:pt>
                <c:pt idx="69">
                  <c:v>94.2</c:v>
                </c:pt>
                <c:pt idx="70">
                  <c:v>94.697000000000003</c:v>
                </c:pt>
                <c:pt idx="71">
                  <c:v>86.832857399999995</c:v>
                </c:pt>
                <c:pt idx="72">
                  <c:v>68.318569729999993</c:v>
                </c:pt>
                <c:pt idx="73">
                  <c:v>61.075714111328075</c:v>
                </c:pt>
                <c:pt idx="74">
                  <c:v>47.76</c:v>
                </c:pt>
                <c:pt idx="75">
                  <c:v>46.73</c:v>
                </c:pt>
                <c:pt idx="76">
                  <c:v>47.56</c:v>
                </c:pt>
                <c:pt idx="77">
                  <c:v>39.89285769</c:v>
                </c:pt>
                <c:pt idx="78">
                  <c:v>35.340000000000003</c:v>
                </c:pt>
                <c:pt idx="79">
                  <c:v>30.624285830000002</c:v>
                </c:pt>
                <c:pt idx="80">
                  <c:v>30.7200001307896</c:v>
                </c:pt>
                <c:pt idx="81">
                  <c:v>26.590000152587869</c:v>
                </c:pt>
                <c:pt idx="82">
                  <c:v>23.922857010000001</c:v>
                </c:pt>
                <c:pt idx="83">
                  <c:v>29.69</c:v>
                </c:pt>
                <c:pt idx="84">
                  <c:v>27.66</c:v>
                </c:pt>
                <c:pt idx="85">
                  <c:v>23.8</c:v>
                </c:pt>
                <c:pt idx="86">
                  <c:v>23.433333079020169</c:v>
                </c:pt>
                <c:pt idx="87">
                  <c:v>23</c:v>
                </c:pt>
                <c:pt idx="88">
                  <c:v>28.721428190000001</c:v>
                </c:pt>
                <c:pt idx="89">
                  <c:v>38.034285949999997</c:v>
                </c:pt>
                <c:pt idx="90">
                  <c:v>36.480000087193012</c:v>
                </c:pt>
                <c:pt idx="91">
                  <c:v>37.44</c:v>
                </c:pt>
                <c:pt idx="92">
                  <c:v>26.27</c:v>
                </c:pt>
                <c:pt idx="93">
                  <c:v>29.35</c:v>
                </c:pt>
                <c:pt idx="94">
                  <c:v>47.29</c:v>
                </c:pt>
                <c:pt idx="95">
                  <c:v>37.5</c:v>
                </c:pt>
                <c:pt idx="96">
                  <c:v>105.06</c:v>
                </c:pt>
                <c:pt idx="97">
                  <c:v>102.46</c:v>
                </c:pt>
                <c:pt idx="98">
                  <c:v>51.21</c:v>
                </c:pt>
                <c:pt idx="99">
                  <c:v>70.7</c:v>
                </c:pt>
                <c:pt idx="100">
                  <c:v>83.28</c:v>
                </c:pt>
                <c:pt idx="101">
                  <c:v>68.84</c:v>
                </c:pt>
                <c:pt idx="102">
                  <c:v>147.96</c:v>
                </c:pt>
                <c:pt idx="103">
                  <c:v>198.84569999999999</c:v>
                </c:pt>
                <c:pt idx="104">
                  <c:v>95.83</c:v>
                </c:pt>
                <c:pt idx="105">
                  <c:v>78.260000000000005</c:v>
                </c:pt>
                <c:pt idx="106">
                  <c:v>101.264</c:v>
                </c:pt>
                <c:pt idx="107">
                  <c:v>79.73</c:v>
                </c:pt>
                <c:pt idx="108">
                  <c:v>128.66</c:v>
                </c:pt>
                <c:pt idx="109">
                  <c:v>174.87</c:v>
                </c:pt>
                <c:pt idx="110">
                  <c:v>126.56</c:v>
                </c:pt>
                <c:pt idx="111">
                  <c:v>188.83</c:v>
                </c:pt>
                <c:pt idx="112">
                  <c:v>170.33500290000001</c:v>
                </c:pt>
                <c:pt idx="113">
                  <c:v>164.05856977190246</c:v>
                </c:pt>
                <c:pt idx="114">
                  <c:v>146.11571393694155</c:v>
                </c:pt>
                <c:pt idx="115">
                  <c:v>114.18428584507485</c:v>
                </c:pt>
                <c:pt idx="116">
                  <c:v>89.040000915527301</c:v>
                </c:pt>
                <c:pt idx="117">
                  <c:v>78.037142072405103</c:v>
                </c:pt>
                <c:pt idx="118">
                  <c:v>74.048570905412902</c:v>
                </c:pt>
                <c:pt idx="119">
                  <c:v>81.069999999999993</c:v>
                </c:pt>
                <c:pt idx="120">
                  <c:v>64.311428070000005</c:v>
                </c:pt>
                <c:pt idx="121">
                  <c:v>46.242857796805197</c:v>
                </c:pt>
                <c:pt idx="122">
                  <c:v>41.954286302838973</c:v>
                </c:pt>
                <c:pt idx="123">
                  <c:v>39.6</c:v>
                </c:pt>
                <c:pt idx="124">
                  <c:v>44.79285812377924</c:v>
                </c:pt>
                <c:pt idx="125">
                  <c:v>34.01</c:v>
                </c:pt>
                <c:pt idx="126">
                  <c:v>28.71</c:v>
                </c:pt>
                <c:pt idx="127">
                  <c:v>30.83</c:v>
                </c:pt>
                <c:pt idx="128">
                  <c:v>25.690000260000001</c:v>
                </c:pt>
                <c:pt idx="129">
                  <c:v>30.317143300000001</c:v>
                </c:pt>
                <c:pt idx="130">
                  <c:v>28.581429350000001</c:v>
                </c:pt>
                <c:pt idx="131">
                  <c:v>27.099999836512943</c:v>
                </c:pt>
                <c:pt idx="132">
                  <c:v>23.477142610000001</c:v>
                </c:pt>
                <c:pt idx="133">
                  <c:v>21.095714300000001</c:v>
                </c:pt>
                <c:pt idx="134">
                  <c:v>20.037142889840243</c:v>
                </c:pt>
                <c:pt idx="135">
                  <c:v>23.275714059999999</c:v>
                </c:pt>
                <c:pt idx="136">
                  <c:v>22.619999750000002</c:v>
                </c:pt>
                <c:pt idx="137">
                  <c:v>25.04757145</c:v>
                </c:pt>
                <c:pt idx="138">
                  <c:v>21.374285830000002</c:v>
                </c:pt>
                <c:pt idx="139">
                  <c:v>22.661428449999999</c:v>
                </c:pt>
                <c:pt idx="140">
                  <c:v>19.149999999999999</c:v>
                </c:pt>
                <c:pt idx="141">
                  <c:v>22.304285589999999</c:v>
                </c:pt>
                <c:pt idx="142">
                  <c:v>48.7</c:v>
                </c:pt>
                <c:pt idx="143">
                  <c:v>37.93</c:v>
                </c:pt>
                <c:pt idx="144">
                  <c:v>48.92</c:v>
                </c:pt>
                <c:pt idx="145">
                  <c:v>55.62</c:v>
                </c:pt>
                <c:pt idx="146">
                  <c:v>54.58</c:v>
                </c:pt>
                <c:pt idx="147">
                  <c:v>57.65</c:v>
                </c:pt>
                <c:pt idx="148">
                  <c:v>67.069999999999993</c:v>
                </c:pt>
                <c:pt idx="149">
                  <c:v>34.979999999999997</c:v>
                </c:pt>
                <c:pt idx="150">
                  <c:v>29.08</c:v>
                </c:pt>
                <c:pt idx="151">
                  <c:v>88.06</c:v>
                </c:pt>
                <c:pt idx="152">
                  <c:v>106.59</c:v>
                </c:pt>
                <c:pt idx="153">
                  <c:v>104.79</c:v>
                </c:pt>
                <c:pt idx="154">
                  <c:v>69.61</c:v>
                </c:pt>
                <c:pt idx="155">
                  <c:v>58.45</c:v>
                </c:pt>
                <c:pt idx="156">
                  <c:v>148.43</c:v>
                </c:pt>
                <c:pt idx="157">
                  <c:v>175.88</c:v>
                </c:pt>
                <c:pt idx="158">
                  <c:v>177.57</c:v>
                </c:pt>
                <c:pt idx="159">
                  <c:v>205.76</c:v>
                </c:pt>
                <c:pt idx="160" formatCode="General">
                  <c:v>123.41</c:v>
                </c:pt>
                <c:pt idx="161" formatCode="General">
                  <c:v>108.48</c:v>
                </c:pt>
                <c:pt idx="162" formatCode="General">
                  <c:v>144.62</c:v>
                </c:pt>
                <c:pt idx="163" formatCode="General">
                  <c:v>140.63</c:v>
                </c:pt>
                <c:pt idx="164" formatCode="General">
                  <c:v>245.85</c:v>
                </c:pt>
                <c:pt idx="165" formatCode="General">
                  <c:v>188.01</c:v>
                </c:pt>
                <c:pt idx="166" formatCode="General">
                  <c:v>169.95</c:v>
                </c:pt>
                <c:pt idx="167" formatCode="General">
                  <c:v>146.01</c:v>
                </c:pt>
                <c:pt idx="168" formatCode="General">
                  <c:v>173.02</c:v>
                </c:pt>
                <c:pt idx="169" formatCode="General">
                  <c:v>137.65</c:v>
                </c:pt>
                <c:pt idx="170" formatCode="General">
                  <c:v>129.9</c:v>
                </c:pt>
                <c:pt idx="171" formatCode="General">
                  <c:v>100.66</c:v>
                </c:pt>
                <c:pt idx="172" formatCode="General">
                  <c:v>91.24</c:v>
                </c:pt>
              </c:numCache>
            </c:numRef>
          </c:val>
        </c:ser>
        <c:dLbls>
          <c:showLegendKey val="0"/>
          <c:showVal val="0"/>
          <c:showCatName val="0"/>
          <c:showSerName val="0"/>
          <c:showPercent val="0"/>
          <c:showBubbleSize val="0"/>
        </c:dLbls>
        <c:axId val="256372736"/>
        <c:axId val="256374656"/>
      </c:areaChart>
      <c:lineChart>
        <c:grouping val="standard"/>
        <c:varyColors val="0"/>
        <c:ser>
          <c:idx val="1"/>
          <c:order val="2"/>
          <c:tx>
            <c:strRef>
              <c:f>'15. Hidrología (4)'!$AE$8</c:f>
              <c:strCache>
                <c:ptCount val="1"/>
                <c:pt idx="0">
                  <c:v>TARMA</c:v>
                </c:pt>
              </c:strCache>
            </c:strRef>
          </c:tx>
          <c:spPr>
            <a:ln>
              <a:solidFill>
                <a:schemeClr val="tx1"/>
              </a:solidFill>
            </a:ln>
          </c:spPr>
          <c:marker>
            <c:symbol val="none"/>
          </c:marker>
          <c:cat>
            <c:multiLvlStrRef>
              <c:f>'15. Hidrología (4)'!$U$9:$V$173</c:f>
              <c:multiLvlStrCache>
                <c:ptCount val="164"/>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lvl>
                <c:lvl>
                  <c:pt idx="0">
                    <c:v>2014</c:v>
                  </c:pt>
                  <c:pt idx="52">
                    <c:v>2015</c:v>
                  </c:pt>
                  <c:pt idx="104">
                    <c:v>2016</c:v>
                  </c:pt>
                  <c:pt idx="156">
                    <c:v>2017</c:v>
                  </c:pt>
                </c:lvl>
              </c:multiLvlStrCache>
            </c:multiLvlStrRef>
          </c:cat>
          <c:val>
            <c:numRef>
              <c:f>'15. Hidrología (4)'!$AE$9:$AE$181</c:f>
              <c:numCache>
                <c:formatCode>0.00</c:formatCode>
                <c:ptCount val="173"/>
                <c:pt idx="0">
                  <c:v>24.754285948617071</c:v>
                </c:pt>
                <c:pt idx="1">
                  <c:v>29.882857186453634</c:v>
                </c:pt>
                <c:pt idx="2">
                  <c:v>37.090000000000003</c:v>
                </c:pt>
                <c:pt idx="3">
                  <c:v>28.03</c:v>
                </c:pt>
                <c:pt idx="4">
                  <c:v>34.06</c:v>
                </c:pt>
                <c:pt idx="5">
                  <c:v>43.62</c:v>
                </c:pt>
                <c:pt idx="6">
                  <c:v>37.718571254185221</c:v>
                </c:pt>
                <c:pt idx="7">
                  <c:v>49.187142510000001</c:v>
                </c:pt>
                <c:pt idx="8">
                  <c:v>38.619999999999997</c:v>
                </c:pt>
                <c:pt idx="9">
                  <c:v>47.68142864</c:v>
                </c:pt>
                <c:pt idx="10">
                  <c:v>58.7428567068917</c:v>
                </c:pt>
                <c:pt idx="11">
                  <c:v>60.019999910000003</c:v>
                </c:pt>
                <c:pt idx="12">
                  <c:v>35.963999999999999</c:v>
                </c:pt>
                <c:pt idx="13">
                  <c:v>24.754000000000001</c:v>
                </c:pt>
                <c:pt idx="14">
                  <c:v>26.423999999999999</c:v>
                </c:pt>
                <c:pt idx="15">
                  <c:v>20.83</c:v>
                </c:pt>
                <c:pt idx="16">
                  <c:v>23.6</c:v>
                </c:pt>
                <c:pt idx="17">
                  <c:v>22.27</c:v>
                </c:pt>
                <c:pt idx="18">
                  <c:v>20.1857139</c:v>
                </c:pt>
                <c:pt idx="19">
                  <c:v>19.373000000000001</c:v>
                </c:pt>
                <c:pt idx="20">
                  <c:v>15.218571390424414</c:v>
                </c:pt>
                <c:pt idx="21">
                  <c:v>12.23</c:v>
                </c:pt>
                <c:pt idx="22">
                  <c:v>11.14142854</c:v>
                </c:pt>
                <c:pt idx="23">
                  <c:v>11.87857151</c:v>
                </c:pt>
                <c:pt idx="24">
                  <c:v>10.18</c:v>
                </c:pt>
                <c:pt idx="25">
                  <c:v>9.86</c:v>
                </c:pt>
                <c:pt idx="26">
                  <c:v>9.5500000000000007</c:v>
                </c:pt>
                <c:pt idx="27">
                  <c:v>8.51</c:v>
                </c:pt>
                <c:pt idx="28">
                  <c:v>8.7557142799999994</c:v>
                </c:pt>
                <c:pt idx="29">
                  <c:v>13.59</c:v>
                </c:pt>
                <c:pt idx="30">
                  <c:v>8.69</c:v>
                </c:pt>
                <c:pt idx="31">
                  <c:v>9.43</c:v>
                </c:pt>
                <c:pt idx="32">
                  <c:v>7.5885714120000003</c:v>
                </c:pt>
                <c:pt idx="33">
                  <c:v>7.36</c:v>
                </c:pt>
                <c:pt idx="34">
                  <c:v>8.41</c:v>
                </c:pt>
                <c:pt idx="35">
                  <c:v>8.1</c:v>
                </c:pt>
                <c:pt idx="36">
                  <c:v>10.15857145</c:v>
                </c:pt>
                <c:pt idx="37">
                  <c:v>12.37</c:v>
                </c:pt>
                <c:pt idx="38">
                  <c:v>11.487142970000001</c:v>
                </c:pt>
                <c:pt idx="39">
                  <c:v>10.36</c:v>
                </c:pt>
                <c:pt idx="40">
                  <c:v>15.737142560000001</c:v>
                </c:pt>
                <c:pt idx="41">
                  <c:v>10.9</c:v>
                </c:pt>
                <c:pt idx="42">
                  <c:v>9.0100000926426418</c:v>
                </c:pt>
                <c:pt idx="43">
                  <c:v>11.62</c:v>
                </c:pt>
                <c:pt idx="44">
                  <c:v>13.18000003</c:v>
                </c:pt>
                <c:pt idx="45">
                  <c:v>12.43</c:v>
                </c:pt>
                <c:pt idx="46">
                  <c:v>9.5739999999999998</c:v>
                </c:pt>
                <c:pt idx="47">
                  <c:v>8.7200000000000006</c:v>
                </c:pt>
                <c:pt idx="48">
                  <c:v>18.13</c:v>
                </c:pt>
                <c:pt idx="49">
                  <c:v>21.54</c:v>
                </c:pt>
                <c:pt idx="50">
                  <c:v>27.96</c:v>
                </c:pt>
                <c:pt idx="51">
                  <c:v>44.407142639160142</c:v>
                </c:pt>
                <c:pt idx="52">
                  <c:v>47.308570316859615</c:v>
                </c:pt>
                <c:pt idx="53">
                  <c:v>33.982857295444987</c:v>
                </c:pt>
                <c:pt idx="54">
                  <c:v>26.197142464773954</c:v>
                </c:pt>
                <c:pt idx="55">
                  <c:v>42.578571592058424</c:v>
                </c:pt>
                <c:pt idx="56">
                  <c:v>47.517142159598151</c:v>
                </c:pt>
                <c:pt idx="57">
                  <c:v>21.769857134137798</c:v>
                </c:pt>
                <c:pt idx="58">
                  <c:v>48.435713631766134</c:v>
                </c:pt>
                <c:pt idx="59">
                  <c:v>43.595714569091747</c:v>
                </c:pt>
                <c:pt idx="60">
                  <c:v>37.669998168945298</c:v>
                </c:pt>
                <c:pt idx="61">
                  <c:v>52.55</c:v>
                </c:pt>
                <c:pt idx="62">
                  <c:v>35.479999999999997</c:v>
                </c:pt>
                <c:pt idx="63">
                  <c:v>34.888571330479174</c:v>
                </c:pt>
                <c:pt idx="64">
                  <c:v>35.216999999999999</c:v>
                </c:pt>
                <c:pt idx="65">
                  <c:v>34</c:v>
                </c:pt>
                <c:pt idx="66">
                  <c:v>34.4</c:v>
                </c:pt>
                <c:pt idx="67">
                  <c:v>31.61571421</c:v>
                </c:pt>
                <c:pt idx="68">
                  <c:v>26.86</c:v>
                </c:pt>
                <c:pt idx="69">
                  <c:v>21.22</c:v>
                </c:pt>
                <c:pt idx="70">
                  <c:v>19.11</c:v>
                </c:pt>
                <c:pt idx="71">
                  <c:v>19.79285703</c:v>
                </c:pt>
                <c:pt idx="72">
                  <c:v>14.84571416</c:v>
                </c:pt>
                <c:pt idx="73">
                  <c:v>12.268571444920086</c:v>
                </c:pt>
                <c:pt idx="74">
                  <c:v>10.95</c:v>
                </c:pt>
                <c:pt idx="75">
                  <c:v>10.98</c:v>
                </c:pt>
                <c:pt idx="76">
                  <c:v>10.367000000000001</c:v>
                </c:pt>
                <c:pt idx="77">
                  <c:v>8.9742856710000005</c:v>
                </c:pt>
                <c:pt idx="78">
                  <c:v>9.23</c:v>
                </c:pt>
                <c:pt idx="79">
                  <c:v>8.2042856900000007</c:v>
                </c:pt>
                <c:pt idx="80">
                  <c:v>7.5200000490461001</c:v>
                </c:pt>
                <c:pt idx="81">
                  <c:v>7.6185714857918834</c:v>
                </c:pt>
                <c:pt idx="82">
                  <c:v>7.2285714150000002</c:v>
                </c:pt>
                <c:pt idx="83">
                  <c:v>8.18</c:v>
                </c:pt>
                <c:pt idx="84">
                  <c:v>8.11</c:v>
                </c:pt>
                <c:pt idx="85">
                  <c:v>7.3</c:v>
                </c:pt>
                <c:pt idx="86">
                  <c:v>6.9866666793823207</c:v>
                </c:pt>
                <c:pt idx="87">
                  <c:v>6.67000007629394</c:v>
                </c:pt>
                <c:pt idx="88">
                  <c:v>6.6328571180000004</c:v>
                </c:pt>
                <c:pt idx="89">
                  <c:v>6.5185714450000001</c:v>
                </c:pt>
                <c:pt idx="90">
                  <c:v>7.5385714258466416</c:v>
                </c:pt>
                <c:pt idx="91">
                  <c:v>7.56</c:v>
                </c:pt>
                <c:pt idx="92">
                  <c:v>6.15</c:v>
                </c:pt>
                <c:pt idx="93">
                  <c:v>7.25</c:v>
                </c:pt>
                <c:pt idx="94">
                  <c:v>8.82</c:v>
                </c:pt>
                <c:pt idx="95">
                  <c:v>9.32</c:v>
                </c:pt>
                <c:pt idx="96">
                  <c:v>17.329999999999998</c:v>
                </c:pt>
                <c:pt idx="97">
                  <c:v>13.6</c:v>
                </c:pt>
                <c:pt idx="98">
                  <c:v>12.141999999999999</c:v>
                </c:pt>
                <c:pt idx="99">
                  <c:v>10.96</c:v>
                </c:pt>
                <c:pt idx="100">
                  <c:v>18.809999999999999</c:v>
                </c:pt>
                <c:pt idx="101">
                  <c:v>17.55</c:v>
                </c:pt>
                <c:pt idx="102">
                  <c:v>28.163</c:v>
                </c:pt>
                <c:pt idx="103">
                  <c:v>41.433</c:v>
                </c:pt>
                <c:pt idx="104">
                  <c:v>18.5</c:v>
                </c:pt>
                <c:pt idx="105">
                  <c:v>13.1</c:v>
                </c:pt>
                <c:pt idx="106">
                  <c:v>15.26</c:v>
                </c:pt>
                <c:pt idx="107">
                  <c:v>12.66</c:v>
                </c:pt>
                <c:pt idx="108">
                  <c:v>24.24</c:v>
                </c:pt>
                <c:pt idx="109">
                  <c:v>35.18</c:v>
                </c:pt>
                <c:pt idx="110">
                  <c:v>25.04</c:v>
                </c:pt>
                <c:pt idx="111">
                  <c:v>26.72</c:v>
                </c:pt>
                <c:pt idx="112">
                  <c:v>30.940000529999999</c:v>
                </c:pt>
                <c:pt idx="113">
                  <c:v>30.751428604125927</c:v>
                </c:pt>
                <c:pt idx="114">
                  <c:v>26.230000359671411</c:v>
                </c:pt>
                <c:pt idx="115">
                  <c:v>18.61999988555905</c:v>
                </c:pt>
                <c:pt idx="116">
                  <c:v>15.310000419616699</c:v>
                </c:pt>
                <c:pt idx="117">
                  <c:v>14.082857131957956</c:v>
                </c:pt>
                <c:pt idx="118">
                  <c:v>17.312857082911869</c:v>
                </c:pt>
                <c:pt idx="119">
                  <c:v>21.07</c:v>
                </c:pt>
                <c:pt idx="120">
                  <c:v>16.638571469999999</c:v>
                </c:pt>
                <c:pt idx="121">
                  <c:v>10.637142998831566</c:v>
                </c:pt>
                <c:pt idx="122">
                  <c:v>9.4342857088361427</c:v>
                </c:pt>
                <c:pt idx="123">
                  <c:v>8.6</c:v>
                </c:pt>
                <c:pt idx="124">
                  <c:v>10.11999988555907</c:v>
                </c:pt>
                <c:pt idx="125">
                  <c:v>8.15</c:v>
                </c:pt>
                <c:pt idx="126">
                  <c:v>7.74</c:v>
                </c:pt>
                <c:pt idx="127">
                  <c:v>7.53</c:v>
                </c:pt>
                <c:pt idx="128">
                  <c:v>6.9342856409999998</c:v>
                </c:pt>
                <c:pt idx="129">
                  <c:v>8.8971428190000008</c:v>
                </c:pt>
                <c:pt idx="130">
                  <c:v>7.9442856649999998</c:v>
                </c:pt>
                <c:pt idx="131">
                  <c:v>7.4514284819999999</c:v>
                </c:pt>
                <c:pt idx="132">
                  <c:v>6.2828570089999998</c:v>
                </c:pt>
                <c:pt idx="133">
                  <c:v>5.8057142669999999</c:v>
                </c:pt>
                <c:pt idx="134">
                  <c:v>5.4814286231994549</c:v>
                </c:pt>
                <c:pt idx="135">
                  <c:v>5.8257142479999997</c:v>
                </c:pt>
                <c:pt idx="136">
                  <c:v>5.5228571210000004</c:v>
                </c:pt>
                <c:pt idx="137">
                  <c:v>5.8727143149999996</c:v>
                </c:pt>
                <c:pt idx="138">
                  <c:v>4.9342857090000001</c:v>
                </c:pt>
                <c:pt idx="139">
                  <c:v>4.9800000000000004</c:v>
                </c:pt>
                <c:pt idx="140">
                  <c:v>5.31</c:v>
                </c:pt>
                <c:pt idx="141">
                  <c:v>5.581428528</c:v>
                </c:pt>
                <c:pt idx="142">
                  <c:v>7.81</c:v>
                </c:pt>
                <c:pt idx="143">
                  <c:v>7.92</c:v>
                </c:pt>
                <c:pt idx="144">
                  <c:v>8.59</c:v>
                </c:pt>
                <c:pt idx="145">
                  <c:v>9.51</c:v>
                </c:pt>
                <c:pt idx="146">
                  <c:v>8.23</c:v>
                </c:pt>
                <c:pt idx="147">
                  <c:v>7.72</c:v>
                </c:pt>
                <c:pt idx="148">
                  <c:v>6.9</c:v>
                </c:pt>
                <c:pt idx="149">
                  <c:v>5.07</c:v>
                </c:pt>
                <c:pt idx="150">
                  <c:v>4.2699999999999996</c:v>
                </c:pt>
                <c:pt idx="151">
                  <c:v>7.88</c:v>
                </c:pt>
                <c:pt idx="152">
                  <c:v>16.09</c:v>
                </c:pt>
                <c:pt idx="153">
                  <c:v>18.649999999999999</c:v>
                </c:pt>
                <c:pt idx="154">
                  <c:v>11.22</c:v>
                </c:pt>
                <c:pt idx="155">
                  <c:v>8.01</c:v>
                </c:pt>
                <c:pt idx="156">
                  <c:v>24.1</c:v>
                </c:pt>
                <c:pt idx="157">
                  <c:v>33.74</c:v>
                </c:pt>
                <c:pt idx="158">
                  <c:v>35.49</c:v>
                </c:pt>
                <c:pt idx="159">
                  <c:v>48.48</c:v>
                </c:pt>
                <c:pt idx="160" formatCode="General">
                  <c:v>25.33</c:v>
                </c:pt>
                <c:pt idx="161" formatCode="General">
                  <c:v>22.99</c:v>
                </c:pt>
                <c:pt idx="162" formatCode="General">
                  <c:v>39.44</c:v>
                </c:pt>
                <c:pt idx="163" formatCode="General">
                  <c:v>30.47</c:v>
                </c:pt>
                <c:pt idx="164" formatCode="General">
                  <c:v>67.56</c:v>
                </c:pt>
                <c:pt idx="165" formatCode="General">
                  <c:v>50.5</c:v>
                </c:pt>
                <c:pt idx="166" formatCode="General">
                  <c:v>51.21</c:v>
                </c:pt>
                <c:pt idx="167" formatCode="General">
                  <c:v>38.08</c:v>
                </c:pt>
                <c:pt idx="168" formatCode="General">
                  <c:v>38.869999999999997</c:v>
                </c:pt>
                <c:pt idx="169" formatCode="General">
                  <c:v>35.950000000000003</c:v>
                </c:pt>
                <c:pt idx="170" formatCode="General">
                  <c:v>29.93</c:v>
                </c:pt>
                <c:pt idx="171" formatCode="General">
                  <c:v>21.85</c:v>
                </c:pt>
                <c:pt idx="172" formatCode="General">
                  <c:v>18.89</c:v>
                </c:pt>
              </c:numCache>
            </c:numRef>
          </c:val>
          <c:smooth val="0"/>
        </c:ser>
        <c:dLbls>
          <c:showLegendKey val="0"/>
          <c:showVal val="0"/>
          <c:showCatName val="0"/>
          <c:showSerName val="0"/>
          <c:showPercent val="0"/>
          <c:showBubbleSize val="0"/>
        </c:dLbls>
        <c:marker val="1"/>
        <c:smooth val="0"/>
        <c:axId val="256372736"/>
        <c:axId val="256374656"/>
      </c:lineChart>
      <c:catAx>
        <c:axId val="2563727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b="1"/>
            </a:pPr>
            <a:endParaRPr lang="en-US"/>
          </a:p>
        </c:txPr>
        <c:crossAx val="256374656"/>
        <c:crosses val="autoZero"/>
        <c:auto val="1"/>
        <c:lblAlgn val="ctr"/>
        <c:lblOffset val="100"/>
        <c:tickLblSkip val="40"/>
        <c:noMultiLvlLbl val="0"/>
      </c:catAx>
      <c:valAx>
        <c:axId val="2563746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00" sourceLinked="1"/>
        <c:majorTickMark val="out"/>
        <c:minorTickMark val="none"/>
        <c:tickLblPos val="nextTo"/>
        <c:crossAx val="256372736"/>
        <c:crosses val="autoZero"/>
        <c:crossBetween val="between"/>
      </c:valAx>
    </c:plotArea>
    <c:legend>
      <c:legendPos val="t"/>
      <c:layout>
        <c:manualLayout>
          <c:xMode val="edge"/>
          <c:yMode val="edge"/>
          <c:x val="0.60671699061892082"/>
          <c:y val="0.19744335381727918"/>
          <c:w val="0.33978052701922146"/>
          <c:h val="6.4264558887561857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a:latin typeface="+mn-lt"/>
              </a:defRPr>
            </a:pPr>
            <a:r>
              <a:rPr lang="en-US" sz="1150">
                <a:latin typeface="+mn-lt"/>
              </a:rPr>
              <a:t>CAUDALES NATURALES LAS CUENCAS DE CHILI, ARICOTA , VILCANOTA Y SAN GABÁN </a:t>
            </a:r>
          </a:p>
        </c:rich>
      </c:tx>
      <c:layout>
        <c:manualLayout>
          <c:xMode val="edge"/>
          <c:yMode val="edge"/>
          <c:x val="0.14062196555751863"/>
          <c:y val="9.1817636049016489E-4"/>
        </c:manualLayout>
      </c:layout>
      <c:overlay val="1"/>
    </c:title>
    <c:autoTitleDeleted val="0"/>
    <c:plotArea>
      <c:layout>
        <c:manualLayout>
          <c:layoutTarget val="inner"/>
          <c:xMode val="edge"/>
          <c:yMode val="edge"/>
          <c:x val="6.513494735125705E-2"/>
          <c:y val="0.15493728093999826"/>
          <c:w val="0.87360906593863497"/>
          <c:h val="0.69729235247060706"/>
        </c:manualLayout>
      </c:layout>
      <c:areaChart>
        <c:grouping val="standard"/>
        <c:varyColors val="0"/>
        <c:ser>
          <c:idx val="2"/>
          <c:order val="0"/>
          <c:tx>
            <c:strRef>
              <c:f>'15. Hidrología (4)'!$AF$8</c:f>
              <c:strCache>
                <c:ptCount val="1"/>
                <c:pt idx="0">
                  <c:v>TURBINADO CHARCANI V</c:v>
                </c:pt>
              </c:strCache>
            </c:strRef>
          </c:tx>
          <c:spPr>
            <a:solidFill>
              <a:srgbClr val="0000FF"/>
            </a:solidFill>
            <a:ln w="9525">
              <a:solidFill>
                <a:srgbClr val="0000FF"/>
              </a:solidFill>
            </a:ln>
          </c:spP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(4)'!$AF$9:$AF$181</c:f>
              <c:numCache>
                <c:formatCode>0.00</c:formatCode>
                <c:ptCount val="173"/>
                <c:pt idx="0">
                  <c:v>14.002857208251942</c:v>
                </c:pt>
                <c:pt idx="1">
                  <c:v>14.230000087193057</c:v>
                </c:pt>
                <c:pt idx="2">
                  <c:v>19.02</c:v>
                </c:pt>
                <c:pt idx="3">
                  <c:v>19.78</c:v>
                </c:pt>
                <c:pt idx="4">
                  <c:v>16.795000000000002</c:v>
                </c:pt>
                <c:pt idx="5">
                  <c:v>14.701000000000001</c:v>
                </c:pt>
                <c:pt idx="6">
                  <c:v>12.252857208251928</c:v>
                </c:pt>
                <c:pt idx="7">
                  <c:v>12.017142979999999</c:v>
                </c:pt>
                <c:pt idx="8">
                  <c:v>12</c:v>
                </c:pt>
                <c:pt idx="9">
                  <c:v>12.001428600000001</c:v>
                </c:pt>
                <c:pt idx="10">
                  <c:v>11.715714318411687</c:v>
                </c:pt>
                <c:pt idx="11">
                  <c:v>11.001428600000001</c:v>
                </c:pt>
                <c:pt idx="12">
                  <c:v>10.43</c:v>
                </c:pt>
                <c:pt idx="13">
                  <c:v>9.0090000000000003</c:v>
                </c:pt>
                <c:pt idx="14">
                  <c:v>9</c:v>
                </c:pt>
                <c:pt idx="15">
                  <c:v>9</c:v>
                </c:pt>
                <c:pt idx="16">
                  <c:v>9.0057144165039045</c:v>
                </c:pt>
                <c:pt idx="17">
                  <c:v>9.0057144165039045</c:v>
                </c:pt>
                <c:pt idx="18">
                  <c:v>9</c:v>
                </c:pt>
                <c:pt idx="19">
                  <c:v>9</c:v>
                </c:pt>
                <c:pt idx="20">
                  <c:v>9.0042858123779261</c:v>
                </c:pt>
                <c:pt idx="21">
                  <c:v>9</c:v>
                </c:pt>
                <c:pt idx="22">
                  <c:v>9.0013386860000004</c:v>
                </c:pt>
                <c:pt idx="23">
                  <c:v>9</c:v>
                </c:pt>
                <c:pt idx="24">
                  <c:v>9</c:v>
                </c:pt>
                <c:pt idx="25">
                  <c:v>8.9860000000000007</c:v>
                </c:pt>
                <c:pt idx="26">
                  <c:v>9.0100000930000004</c:v>
                </c:pt>
                <c:pt idx="27">
                  <c:v>9.0014286040000009</c:v>
                </c:pt>
                <c:pt idx="28">
                  <c:v>8.9985715319999997</c:v>
                </c:pt>
                <c:pt idx="29">
                  <c:v>9.01</c:v>
                </c:pt>
                <c:pt idx="30">
                  <c:v>9</c:v>
                </c:pt>
                <c:pt idx="31">
                  <c:v>9</c:v>
                </c:pt>
                <c:pt idx="32">
                  <c:v>9.0014286040000009</c:v>
                </c:pt>
                <c:pt idx="33">
                  <c:v>9</c:v>
                </c:pt>
                <c:pt idx="34">
                  <c:v>9.73</c:v>
                </c:pt>
                <c:pt idx="35">
                  <c:v>10.001428604125973</c:v>
                </c:pt>
                <c:pt idx="36">
                  <c:v>10.002857208251942</c:v>
                </c:pt>
                <c:pt idx="37">
                  <c:v>10.005714416503887</c:v>
                </c:pt>
                <c:pt idx="38">
                  <c:v>10.430000032697402</c:v>
                </c:pt>
                <c:pt idx="39">
                  <c:v>11</c:v>
                </c:pt>
                <c:pt idx="40">
                  <c:v>11.00857162</c:v>
                </c:pt>
                <c:pt idx="41">
                  <c:v>11</c:v>
                </c:pt>
                <c:pt idx="42">
                  <c:v>11</c:v>
                </c:pt>
                <c:pt idx="43">
                  <c:v>10</c:v>
                </c:pt>
                <c:pt idx="44">
                  <c:v>10.001428600000001</c:v>
                </c:pt>
                <c:pt idx="45">
                  <c:v>10.001428604125973</c:v>
                </c:pt>
                <c:pt idx="46">
                  <c:v>10.001428604125966</c:v>
                </c:pt>
                <c:pt idx="47">
                  <c:v>9.7940000000000005</c:v>
                </c:pt>
                <c:pt idx="48">
                  <c:v>10</c:v>
                </c:pt>
                <c:pt idx="49">
                  <c:v>10</c:v>
                </c:pt>
                <c:pt idx="50">
                  <c:v>10</c:v>
                </c:pt>
                <c:pt idx="51">
                  <c:v>10</c:v>
                </c:pt>
                <c:pt idx="52">
                  <c:v>10.010000092642628</c:v>
                </c:pt>
                <c:pt idx="53">
                  <c:v>9.4300000326974018</c:v>
                </c:pt>
                <c:pt idx="54">
                  <c:v>9</c:v>
                </c:pt>
                <c:pt idx="55">
                  <c:v>9.0057144165039045</c:v>
                </c:pt>
                <c:pt idx="56">
                  <c:v>9</c:v>
                </c:pt>
                <c:pt idx="57">
                  <c:v>9</c:v>
                </c:pt>
                <c:pt idx="58">
                  <c:v>9.0028572082519513</c:v>
                </c:pt>
                <c:pt idx="59">
                  <c:v>9</c:v>
                </c:pt>
                <c:pt idx="60">
                  <c:v>9.0014286041259748</c:v>
                </c:pt>
                <c:pt idx="61">
                  <c:v>15.41</c:v>
                </c:pt>
                <c:pt idx="62">
                  <c:v>11.194000000000001</c:v>
                </c:pt>
                <c:pt idx="63">
                  <c:v>21.529999869210325</c:v>
                </c:pt>
                <c:pt idx="64">
                  <c:v>13.0228</c:v>
                </c:pt>
                <c:pt idx="65">
                  <c:v>10.01</c:v>
                </c:pt>
                <c:pt idx="66">
                  <c:v>10</c:v>
                </c:pt>
                <c:pt idx="67">
                  <c:v>10.00857149</c:v>
                </c:pt>
                <c:pt idx="68">
                  <c:v>10</c:v>
                </c:pt>
                <c:pt idx="69">
                  <c:v>10.039999999999999</c:v>
                </c:pt>
                <c:pt idx="70">
                  <c:v>9.94</c:v>
                </c:pt>
                <c:pt idx="71">
                  <c:v>10.00285721</c:v>
                </c:pt>
                <c:pt idx="72">
                  <c:v>10.00857162</c:v>
                </c:pt>
                <c:pt idx="73">
                  <c:v>10.010000092642615</c:v>
                </c:pt>
                <c:pt idx="74">
                  <c:v>10</c:v>
                </c:pt>
                <c:pt idx="75">
                  <c:v>10</c:v>
                </c:pt>
                <c:pt idx="76">
                  <c:v>10</c:v>
                </c:pt>
                <c:pt idx="77">
                  <c:v>10.001428600000001</c:v>
                </c:pt>
                <c:pt idx="78">
                  <c:v>10</c:v>
                </c:pt>
                <c:pt idx="79">
                  <c:v>10.004285810000001</c:v>
                </c:pt>
                <c:pt idx="80">
                  <c:v>10</c:v>
                </c:pt>
                <c:pt idx="81">
                  <c:v>10</c:v>
                </c:pt>
                <c:pt idx="82">
                  <c:v>10.00857149</c:v>
                </c:pt>
                <c:pt idx="83">
                  <c:v>10.01</c:v>
                </c:pt>
                <c:pt idx="84">
                  <c:v>10.16</c:v>
                </c:pt>
                <c:pt idx="85">
                  <c:v>10.01</c:v>
                </c:pt>
                <c:pt idx="86">
                  <c:v>10.01</c:v>
                </c:pt>
                <c:pt idx="87">
                  <c:v>10.5</c:v>
                </c:pt>
                <c:pt idx="88">
                  <c:v>9.9283333333333346</c:v>
                </c:pt>
                <c:pt idx="89">
                  <c:v>10.001428600000001</c:v>
                </c:pt>
                <c:pt idx="90">
                  <c:v>9.9984999999999999</c:v>
                </c:pt>
                <c:pt idx="91">
                  <c:v>10.006</c:v>
                </c:pt>
                <c:pt idx="92">
                  <c:v>10.003</c:v>
                </c:pt>
                <c:pt idx="93">
                  <c:v>10</c:v>
                </c:pt>
                <c:pt idx="94">
                  <c:v>10.01</c:v>
                </c:pt>
                <c:pt idx="95">
                  <c:v>10</c:v>
                </c:pt>
                <c:pt idx="96">
                  <c:v>10.01</c:v>
                </c:pt>
                <c:pt idx="97">
                  <c:v>10.007</c:v>
                </c:pt>
                <c:pt idx="98">
                  <c:v>10.01</c:v>
                </c:pt>
                <c:pt idx="99">
                  <c:v>10</c:v>
                </c:pt>
                <c:pt idx="100">
                  <c:v>9.7970000000000006</c:v>
                </c:pt>
                <c:pt idx="101">
                  <c:v>10.211399999999999</c:v>
                </c:pt>
                <c:pt idx="102">
                  <c:v>10</c:v>
                </c:pt>
                <c:pt idx="103">
                  <c:v>10.01</c:v>
                </c:pt>
                <c:pt idx="104">
                  <c:v>10.01</c:v>
                </c:pt>
                <c:pt idx="105">
                  <c:v>10</c:v>
                </c:pt>
                <c:pt idx="106">
                  <c:v>10.01</c:v>
                </c:pt>
                <c:pt idx="107">
                  <c:v>10.01</c:v>
                </c:pt>
                <c:pt idx="108">
                  <c:v>10.01</c:v>
                </c:pt>
                <c:pt idx="109">
                  <c:v>9.01</c:v>
                </c:pt>
                <c:pt idx="110">
                  <c:v>9.01</c:v>
                </c:pt>
                <c:pt idx="111">
                  <c:v>18.309999999999999</c:v>
                </c:pt>
                <c:pt idx="112">
                  <c:v>16.54985727582655</c:v>
                </c:pt>
                <c:pt idx="113">
                  <c:v>9.5257144655499921</c:v>
                </c:pt>
                <c:pt idx="114">
                  <c:v>10.001428604125973</c:v>
                </c:pt>
                <c:pt idx="115">
                  <c:v>9.9999999999999964</c:v>
                </c:pt>
                <c:pt idx="116">
                  <c:v>10</c:v>
                </c:pt>
                <c:pt idx="117">
                  <c:v>10.001428604125973</c:v>
                </c:pt>
                <c:pt idx="118">
                  <c:v>10.005714416503881</c:v>
                </c:pt>
                <c:pt idx="119">
                  <c:v>10.01</c:v>
                </c:pt>
                <c:pt idx="120">
                  <c:v>10.004285812377887</c:v>
                </c:pt>
                <c:pt idx="121">
                  <c:v>10.007143020629858</c:v>
                </c:pt>
                <c:pt idx="122">
                  <c:v>10.004285812377914</c:v>
                </c:pt>
                <c:pt idx="123">
                  <c:v>10</c:v>
                </c:pt>
                <c:pt idx="124">
                  <c:v>10.011428560529414</c:v>
                </c:pt>
                <c:pt idx="125">
                  <c:v>10.02</c:v>
                </c:pt>
                <c:pt idx="126">
                  <c:v>10</c:v>
                </c:pt>
                <c:pt idx="127">
                  <c:v>10</c:v>
                </c:pt>
                <c:pt idx="128">
                  <c:v>10.00571442</c:v>
                </c:pt>
                <c:pt idx="129">
                  <c:v>10</c:v>
                </c:pt>
                <c:pt idx="130">
                  <c:v>10.001428600000001</c:v>
                </c:pt>
                <c:pt idx="131">
                  <c:v>10.0128573</c:v>
                </c:pt>
                <c:pt idx="132">
                  <c:v>10.001428600000001</c:v>
                </c:pt>
                <c:pt idx="133">
                  <c:v>10.01142883</c:v>
                </c:pt>
                <c:pt idx="134">
                  <c:v>10.011428833007772</c:v>
                </c:pt>
                <c:pt idx="135">
                  <c:v>10.004285810000001</c:v>
                </c:pt>
                <c:pt idx="136">
                  <c:v>10</c:v>
                </c:pt>
                <c:pt idx="137">
                  <c:v>10.00857162</c:v>
                </c:pt>
                <c:pt idx="138">
                  <c:v>10.28714289</c:v>
                </c:pt>
                <c:pt idx="139">
                  <c:v>11.01</c:v>
                </c:pt>
                <c:pt idx="140">
                  <c:v>11</c:v>
                </c:pt>
                <c:pt idx="141">
                  <c:v>10.85142858</c:v>
                </c:pt>
                <c:pt idx="142">
                  <c:v>11.15</c:v>
                </c:pt>
                <c:pt idx="143">
                  <c:v>11.01</c:v>
                </c:pt>
                <c:pt idx="144">
                  <c:v>11</c:v>
                </c:pt>
                <c:pt idx="145">
                  <c:v>11.01</c:v>
                </c:pt>
                <c:pt idx="146">
                  <c:v>11.01</c:v>
                </c:pt>
                <c:pt idx="147">
                  <c:v>11.01</c:v>
                </c:pt>
                <c:pt idx="148">
                  <c:v>11</c:v>
                </c:pt>
                <c:pt idx="149">
                  <c:v>11.01</c:v>
                </c:pt>
                <c:pt idx="150">
                  <c:v>11</c:v>
                </c:pt>
                <c:pt idx="151">
                  <c:v>10.86</c:v>
                </c:pt>
                <c:pt idx="152">
                  <c:v>10.5</c:v>
                </c:pt>
                <c:pt idx="153">
                  <c:v>10.51</c:v>
                </c:pt>
                <c:pt idx="154">
                  <c:v>10.5</c:v>
                </c:pt>
                <c:pt idx="155">
                  <c:v>10.51</c:v>
                </c:pt>
                <c:pt idx="156">
                  <c:v>10.220000000000001</c:v>
                </c:pt>
                <c:pt idx="157">
                  <c:v>10.17</c:v>
                </c:pt>
                <c:pt idx="158">
                  <c:v>10</c:v>
                </c:pt>
                <c:pt idx="159">
                  <c:v>10</c:v>
                </c:pt>
                <c:pt idx="160" formatCode="General">
                  <c:v>11.41</c:v>
                </c:pt>
                <c:pt idx="161" formatCode="General">
                  <c:v>10.57</c:v>
                </c:pt>
                <c:pt idx="162" formatCode="General">
                  <c:v>10</c:v>
                </c:pt>
                <c:pt idx="163" formatCode="General">
                  <c:v>9.58</c:v>
                </c:pt>
                <c:pt idx="164" formatCode="General">
                  <c:v>9.01</c:v>
                </c:pt>
                <c:pt idx="165" formatCode="General">
                  <c:v>10.06</c:v>
                </c:pt>
                <c:pt idx="166" formatCode="General">
                  <c:v>26.15</c:v>
                </c:pt>
                <c:pt idx="167" formatCode="General">
                  <c:v>12.43</c:v>
                </c:pt>
                <c:pt idx="168" formatCode="General">
                  <c:v>11.98</c:v>
                </c:pt>
                <c:pt idx="169" formatCode="General">
                  <c:v>28.72</c:v>
                </c:pt>
                <c:pt idx="170" formatCode="General">
                  <c:v>16.28</c:v>
                </c:pt>
                <c:pt idx="171" formatCode="General">
                  <c:v>15.43</c:v>
                </c:pt>
                <c:pt idx="172" formatCode="General">
                  <c:v>12.29</c:v>
                </c:pt>
              </c:numCache>
            </c:numRef>
          </c:val>
        </c:ser>
        <c:ser>
          <c:idx val="3"/>
          <c:order val="1"/>
          <c:tx>
            <c:strRef>
              <c:f>'15. Hidrología (4)'!$AG$8</c:f>
              <c:strCache>
                <c:ptCount val="1"/>
                <c:pt idx="0">
                  <c:v>INGRESO ARICOTA</c:v>
                </c:pt>
              </c:strCache>
            </c:strRef>
          </c:tx>
          <c:spPr>
            <a:solidFill>
              <a:srgbClr val="66FFFF"/>
            </a:solidFill>
            <a:ln w="9525">
              <a:solidFill>
                <a:srgbClr val="66FFFF"/>
              </a:solidFill>
            </a:ln>
          </c:spP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(4)'!$AG$9:$AG$181</c:f>
              <c:numCache>
                <c:formatCode>0.00</c:formatCode>
                <c:ptCount val="173"/>
                <c:pt idx="0">
                  <c:v>4.2468571322304829</c:v>
                </c:pt>
                <c:pt idx="1">
                  <c:v>2.1289999825613801</c:v>
                </c:pt>
                <c:pt idx="2">
                  <c:v>5.39</c:v>
                </c:pt>
                <c:pt idx="3">
                  <c:v>2.48</c:v>
                </c:pt>
                <c:pt idx="4">
                  <c:v>1.3140000000000001</c:v>
                </c:pt>
                <c:pt idx="5">
                  <c:v>1.1140000000000001</c:v>
                </c:pt>
                <c:pt idx="6">
                  <c:v>1.0977142708642085</c:v>
                </c:pt>
                <c:pt idx="7">
                  <c:v>1.644428577</c:v>
                </c:pt>
                <c:pt idx="8">
                  <c:v>1.43</c:v>
                </c:pt>
                <c:pt idx="9">
                  <c:v>1.4118571280000001</c:v>
                </c:pt>
                <c:pt idx="10">
                  <c:v>1.4087142603737945</c:v>
                </c:pt>
                <c:pt idx="11">
                  <c:v>1.3644285709999999</c:v>
                </c:pt>
                <c:pt idx="12">
                  <c:v>1.35</c:v>
                </c:pt>
                <c:pt idx="13">
                  <c:v>1.3260000000000001</c:v>
                </c:pt>
                <c:pt idx="14">
                  <c:v>1.319</c:v>
                </c:pt>
                <c:pt idx="15">
                  <c:v>1.3069999999999999</c:v>
                </c:pt>
                <c:pt idx="16">
                  <c:v>1.42</c:v>
                </c:pt>
                <c:pt idx="17">
                  <c:v>1.2150000000000001</c:v>
                </c:pt>
                <c:pt idx="18">
                  <c:v>1.3400000160000001</c:v>
                </c:pt>
                <c:pt idx="19">
                  <c:v>1.355</c:v>
                </c:pt>
                <c:pt idx="20">
                  <c:v>1.5431428466524355</c:v>
                </c:pt>
                <c:pt idx="21">
                  <c:v>1.57</c:v>
                </c:pt>
                <c:pt idx="22">
                  <c:v>1.7202857389999999</c:v>
                </c:pt>
                <c:pt idx="23">
                  <c:v>1.7888571529999999</c:v>
                </c:pt>
                <c:pt idx="24">
                  <c:v>1.89</c:v>
                </c:pt>
                <c:pt idx="25">
                  <c:v>1.47</c:v>
                </c:pt>
                <c:pt idx="26">
                  <c:v>1.6</c:v>
                </c:pt>
                <c:pt idx="27">
                  <c:v>0.97099999999999997</c:v>
                </c:pt>
                <c:pt idx="28">
                  <c:v>1.6887143</c:v>
                </c:pt>
                <c:pt idx="29">
                  <c:v>1.46</c:v>
                </c:pt>
                <c:pt idx="30">
                  <c:v>1.657</c:v>
                </c:pt>
                <c:pt idx="31">
                  <c:v>1.96</c:v>
                </c:pt>
                <c:pt idx="32">
                  <c:v>1.7461428299999999</c:v>
                </c:pt>
                <c:pt idx="33">
                  <c:v>1.405</c:v>
                </c:pt>
                <c:pt idx="34">
                  <c:v>1.58</c:v>
                </c:pt>
                <c:pt idx="35">
                  <c:v>1.65</c:v>
                </c:pt>
                <c:pt idx="36">
                  <c:v>1.9098571369999999</c:v>
                </c:pt>
                <c:pt idx="37">
                  <c:v>1.93</c:v>
                </c:pt>
                <c:pt idx="38">
                  <c:v>1.7737142699999999</c:v>
                </c:pt>
                <c:pt idx="39">
                  <c:v>1.33</c:v>
                </c:pt>
                <c:pt idx="40">
                  <c:v>1.9857142990000001</c:v>
                </c:pt>
                <c:pt idx="41">
                  <c:v>1.57</c:v>
                </c:pt>
                <c:pt idx="42">
                  <c:v>1.8558571338653529</c:v>
                </c:pt>
                <c:pt idx="43">
                  <c:v>1.298</c:v>
                </c:pt>
                <c:pt idx="44">
                  <c:v>1.2431428769999999</c:v>
                </c:pt>
                <c:pt idx="45">
                  <c:v>1.5007142850330841</c:v>
                </c:pt>
                <c:pt idx="46">
                  <c:v>1.2811428649084857</c:v>
                </c:pt>
                <c:pt idx="47">
                  <c:v>1.64</c:v>
                </c:pt>
                <c:pt idx="48">
                  <c:v>1.615</c:v>
                </c:pt>
                <c:pt idx="49">
                  <c:v>1.31</c:v>
                </c:pt>
                <c:pt idx="50">
                  <c:v>1.1399999999999999</c:v>
                </c:pt>
                <c:pt idx="51">
                  <c:v>1.2935714210782672</c:v>
                </c:pt>
                <c:pt idx="52">
                  <c:v>1.0784285579408874</c:v>
                </c:pt>
                <c:pt idx="53">
                  <c:v>1.124142876693178</c:v>
                </c:pt>
                <c:pt idx="54">
                  <c:v>1.2850000006811924</c:v>
                </c:pt>
                <c:pt idx="55">
                  <c:v>2.8518571853637655</c:v>
                </c:pt>
                <c:pt idx="56">
                  <c:v>6.0409999234335663</c:v>
                </c:pt>
                <c:pt idx="57">
                  <c:v>8.9162856510707265</c:v>
                </c:pt>
                <c:pt idx="58">
                  <c:v>14.150571210043733</c:v>
                </c:pt>
                <c:pt idx="59">
                  <c:v>4.65714287757873</c:v>
                </c:pt>
                <c:pt idx="60">
                  <c:v>3.743571417672289</c:v>
                </c:pt>
                <c:pt idx="61">
                  <c:v>22.31</c:v>
                </c:pt>
                <c:pt idx="62">
                  <c:v>11.012</c:v>
                </c:pt>
                <c:pt idx="63">
                  <c:v>11.088000297546349</c:v>
                </c:pt>
                <c:pt idx="64">
                  <c:v>5.0830000000000002</c:v>
                </c:pt>
                <c:pt idx="65">
                  <c:v>2.54</c:v>
                </c:pt>
                <c:pt idx="66">
                  <c:v>2.68</c:v>
                </c:pt>
                <c:pt idx="67">
                  <c:v>1.739714282</c:v>
                </c:pt>
                <c:pt idx="68">
                  <c:v>1.53</c:v>
                </c:pt>
                <c:pt idx="69">
                  <c:v>1.1060000000000001</c:v>
                </c:pt>
                <c:pt idx="70">
                  <c:v>1.4219999999999999</c:v>
                </c:pt>
                <c:pt idx="71">
                  <c:v>1.410000001</c:v>
                </c:pt>
                <c:pt idx="72">
                  <c:v>1.4790000059999999</c:v>
                </c:pt>
                <c:pt idx="73">
                  <c:v>1.7637142960000001</c:v>
                </c:pt>
                <c:pt idx="74">
                  <c:v>1.65</c:v>
                </c:pt>
                <c:pt idx="75">
                  <c:v>1.65</c:v>
                </c:pt>
                <c:pt idx="76">
                  <c:v>1.89</c:v>
                </c:pt>
                <c:pt idx="77">
                  <c:v>1.6758571520000001</c:v>
                </c:pt>
                <c:pt idx="78">
                  <c:v>1.29</c:v>
                </c:pt>
                <c:pt idx="79">
                  <c:v>1.798428621</c:v>
                </c:pt>
                <c:pt idx="80">
                  <c:v>1.4</c:v>
                </c:pt>
                <c:pt idx="81">
                  <c:v>2.1097143036978538</c:v>
                </c:pt>
                <c:pt idx="82">
                  <c:v>1.8491428750000001</c:v>
                </c:pt>
                <c:pt idx="83">
                  <c:v>2.0099999999999998</c:v>
                </c:pt>
                <c:pt idx="84">
                  <c:v>1.81</c:v>
                </c:pt>
                <c:pt idx="85">
                  <c:v>2.09</c:v>
                </c:pt>
                <c:pt idx="86">
                  <c:v>2.0118571349552661</c:v>
                </c:pt>
                <c:pt idx="87">
                  <c:v>1.20000004768371</c:v>
                </c:pt>
                <c:pt idx="88">
                  <c:v>1.8319999831063358</c:v>
                </c:pt>
                <c:pt idx="89">
                  <c:v>1.9189999959999999</c:v>
                </c:pt>
                <c:pt idx="90">
                  <c:v>1.9850000000000001</c:v>
                </c:pt>
                <c:pt idx="91">
                  <c:v>1.8959999999999999</c:v>
                </c:pt>
                <c:pt idx="92">
                  <c:v>1.45</c:v>
                </c:pt>
                <c:pt idx="93">
                  <c:v>1.2998000000000001</c:v>
                </c:pt>
                <c:pt idx="94">
                  <c:v>1.1467000000000001</c:v>
                </c:pt>
                <c:pt idx="95">
                  <c:v>1.0329999999999999</c:v>
                </c:pt>
                <c:pt idx="96">
                  <c:v>1.56</c:v>
                </c:pt>
                <c:pt idx="97">
                  <c:v>1.7775000000000001</c:v>
                </c:pt>
                <c:pt idx="98">
                  <c:v>1.9159999999999999</c:v>
                </c:pt>
                <c:pt idx="99">
                  <c:v>1.0449999999999999</c:v>
                </c:pt>
                <c:pt idx="100">
                  <c:v>0.55000000000000004</c:v>
                </c:pt>
                <c:pt idx="101">
                  <c:v>1.0795999999999999</c:v>
                </c:pt>
                <c:pt idx="102">
                  <c:v>0.79949999999999999</c:v>
                </c:pt>
                <c:pt idx="103">
                  <c:v>1.25685</c:v>
                </c:pt>
                <c:pt idx="104">
                  <c:v>1.23</c:v>
                </c:pt>
                <c:pt idx="105">
                  <c:v>1.18</c:v>
                </c:pt>
                <c:pt idx="106">
                  <c:v>1.2529999999999999</c:v>
                </c:pt>
                <c:pt idx="107">
                  <c:v>1.22</c:v>
                </c:pt>
                <c:pt idx="108">
                  <c:v>1.17</c:v>
                </c:pt>
                <c:pt idx="109">
                  <c:v>0.82</c:v>
                </c:pt>
                <c:pt idx="110">
                  <c:v>1.59</c:v>
                </c:pt>
                <c:pt idx="111">
                  <c:v>14.62</c:v>
                </c:pt>
                <c:pt idx="112">
                  <c:v>7.4597144130000004</c:v>
                </c:pt>
                <c:pt idx="113">
                  <c:v>2.1815714495522598</c:v>
                </c:pt>
                <c:pt idx="114">
                  <c:v>1.7041428429739771</c:v>
                </c:pt>
                <c:pt idx="115">
                  <c:v>1.2444285835538544</c:v>
                </c:pt>
                <c:pt idx="116">
                  <c:v>1.0199999809265099</c:v>
                </c:pt>
                <c:pt idx="117">
                  <c:v>1.3691428899764975</c:v>
                </c:pt>
                <c:pt idx="118">
                  <c:v>1.6558571543012313</c:v>
                </c:pt>
                <c:pt idx="119">
                  <c:v>1.27</c:v>
                </c:pt>
                <c:pt idx="120">
                  <c:v>1.7342857122421229</c:v>
                </c:pt>
                <c:pt idx="121">
                  <c:v>1.4345714194433998</c:v>
                </c:pt>
                <c:pt idx="122">
                  <c:v>1.3051428794860784</c:v>
                </c:pt>
                <c:pt idx="123">
                  <c:v>1.6</c:v>
                </c:pt>
                <c:pt idx="124">
                  <c:v>1.2349999972752113</c:v>
                </c:pt>
                <c:pt idx="125">
                  <c:v>1.52</c:v>
                </c:pt>
                <c:pt idx="126">
                  <c:v>1.55</c:v>
                </c:pt>
                <c:pt idx="127">
                  <c:v>1.6</c:v>
                </c:pt>
                <c:pt idx="128">
                  <c:v>1.254714302</c:v>
                </c:pt>
                <c:pt idx="129">
                  <c:v>1.4324285809999999</c:v>
                </c:pt>
                <c:pt idx="130">
                  <c:v>1.455999987</c:v>
                </c:pt>
                <c:pt idx="131">
                  <c:v>1.5508571609999999</c:v>
                </c:pt>
                <c:pt idx="132">
                  <c:v>2.1035714489999999</c:v>
                </c:pt>
                <c:pt idx="133">
                  <c:v>1.8491428750000001</c:v>
                </c:pt>
                <c:pt idx="134">
                  <c:v>1.8019999946866672</c:v>
                </c:pt>
                <c:pt idx="135">
                  <c:v>1.2214285650000001</c:v>
                </c:pt>
                <c:pt idx="136">
                  <c:v>1.3032857349940685</c:v>
                </c:pt>
                <c:pt idx="137">
                  <c:v>1.2842857160000001</c:v>
                </c:pt>
                <c:pt idx="138">
                  <c:v>1.5979999810000001</c:v>
                </c:pt>
                <c:pt idx="139">
                  <c:v>1.63</c:v>
                </c:pt>
                <c:pt idx="140">
                  <c:v>1.59</c:v>
                </c:pt>
                <c:pt idx="141">
                  <c:v>1.5402856890000001</c:v>
                </c:pt>
                <c:pt idx="142">
                  <c:v>1.32</c:v>
                </c:pt>
                <c:pt idx="143">
                  <c:v>1.38</c:v>
                </c:pt>
                <c:pt idx="144">
                  <c:v>1.32</c:v>
                </c:pt>
                <c:pt idx="145">
                  <c:v>1.22</c:v>
                </c:pt>
                <c:pt idx="146">
                  <c:v>1.35</c:v>
                </c:pt>
                <c:pt idx="147">
                  <c:v>1.47</c:v>
                </c:pt>
                <c:pt idx="148">
                  <c:v>1.42</c:v>
                </c:pt>
                <c:pt idx="149">
                  <c:v>1.38</c:v>
                </c:pt>
                <c:pt idx="150">
                  <c:v>1.63</c:v>
                </c:pt>
                <c:pt idx="151">
                  <c:v>1.6</c:v>
                </c:pt>
                <c:pt idx="152">
                  <c:v>1.1200000000000001</c:v>
                </c:pt>
                <c:pt idx="153">
                  <c:v>1.1399999999999999</c:v>
                </c:pt>
                <c:pt idx="154">
                  <c:v>1.37</c:v>
                </c:pt>
                <c:pt idx="155">
                  <c:v>1.53</c:v>
                </c:pt>
                <c:pt idx="156">
                  <c:v>3.28</c:v>
                </c:pt>
                <c:pt idx="157">
                  <c:v>6.45</c:v>
                </c:pt>
                <c:pt idx="158">
                  <c:v>9.0500000000000007</c:v>
                </c:pt>
                <c:pt idx="159">
                  <c:v>2.4300000000000002</c:v>
                </c:pt>
                <c:pt idx="160" formatCode="General">
                  <c:v>2.87</c:v>
                </c:pt>
                <c:pt idx="161" formatCode="General">
                  <c:v>3.01</c:v>
                </c:pt>
                <c:pt idx="162" formatCode="General">
                  <c:v>2.88</c:v>
                </c:pt>
                <c:pt idx="163" formatCode="General">
                  <c:v>2.0699999999999998</c:v>
                </c:pt>
                <c:pt idx="164" formatCode="General">
                  <c:v>7.33</c:v>
                </c:pt>
                <c:pt idx="165" formatCode="General">
                  <c:v>3.71</c:v>
                </c:pt>
                <c:pt idx="166" formatCode="General">
                  <c:v>8.66</c:v>
                </c:pt>
                <c:pt idx="167" formatCode="General">
                  <c:v>5.63</c:v>
                </c:pt>
                <c:pt idx="168" formatCode="General">
                  <c:v>5.83</c:v>
                </c:pt>
                <c:pt idx="169" formatCode="General">
                  <c:v>4.95</c:v>
                </c:pt>
                <c:pt idx="170" formatCode="General">
                  <c:v>1.82</c:v>
                </c:pt>
                <c:pt idx="171" formatCode="General">
                  <c:v>2.33</c:v>
                </c:pt>
                <c:pt idx="172" formatCode="General">
                  <c:v>1.9</c:v>
                </c:pt>
              </c:numCache>
            </c:numRef>
          </c:val>
        </c:ser>
        <c:dLbls>
          <c:showLegendKey val="0"/>
          <c:showVal val="0"/>
          <c:showCatName val="0"/>
          <c:showSerName val="0"/>
          <c:showPercent val="0"/>
          <c:showBubbleSize val="0"/>
        </c:dLbls>
        <c:axId val="256444288"/>
        <c:axId val="256467328"/>
      </c:areaChart>
      <c:lineChart>
        <c:grouping val="standard"/>
        <c:varyColors val="0"/>
        <c:ser>
          <c:idx val="0"/>
          <c:order val="2"/>
          <c:tx>
            <c:strRef>
              <c:f>'15. Hidrología (4)'!$AI$8</c:f>
              <c:strCache>
                <c:ptCount val="1"/>
                <c:pt idx="0">
                  <c:v>SAN GABÁN</c:v>
                </c:pt>
              </c:strCache>
            </c:strRef>
          </c:tx>
          <c:spPr>
            <a:ln w="28575">
              <a:solidFill>
                <a:srgbClr val="00B0F0"/>
              </a:solidFill>
            </a:ln>
          </c:spPr>
          <c:marker>
            <c:symbol val="none"/>
          </c:marke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(4)'!$AI$9:$AI$181</c:f>
              <c:numCache>
                <c:formatCode>0.00</c:formatCode>
                <c:ptCount val="173"/>
                <c:pt idx="0">
                  <c:v>107.01071384974837</c:v>
                </c:pt>
                <c:pt idx="1">
                  <c:v>87.34771401541569</c:v>
                </c:pt>
                <c:pt idx="2">
                  <c:v>113.44</c:v>
                </c:pt>
                <c:pt idx="3">
                  <c:v>134.16999999999999</c:v>
                </c:pt>
                <c:pt idx="4">
                  <c:v>134.30000000000001</c:v>
                </c:pt>
                <c:pt idx="5">
                  <c:v>129.29</c:v>
                </c:pt>
                <c:pt idx="6">
                  <c:v>108.11000061035121</c:v>
                </c:pt>
                <c:pt idx="7">
                  <c:v>81.150284900000003</c:v>
                </c:pt>
                <c:pt idx="8">
                  <c:v>58.33</c:v>
                </c:pt>
                <c:pt idx="9">
                  <c:v>48.130142759999998</c:v>
                </c:pt>
                <c:pt idx="10">
                  <c:v>66.01142992292128</c:v>
                </c:pt>
                <c:pt idx="11">
                  <c:v>62.787142070000002</c:v>
                </c:pt>
                <c:pt idx="12">
                  <c:v>49.43</c:v>
                </c:pt>
                <c:pt idx="13">
                  <c:v>54.344000000000001</c:v>
                </c:pt>
                <c:pt idx="14">
                  <c:v>41.814</c:v>
                </c:pt>
                <c:pt idx="15">
                  <c:v>33.630000000000003</c:v>
                </c:pt>
                <c:pt idx="16">
                  <c:v>32.46</c:v>
                </c:pt>
                <c:pt idx="17">
                  <c:v>32.46</c:v>
                </c:pt>
                <c:pt idx="18">
                  <c:v>18.350000380000001</c:v>
                </c:pt>
                <c:pt idx="19">
                  <c:v>16.739999999999998</c:v>
                </c:pt>
                <c:pt idx="20">
                  <c:v>15.350000108991299</c:v>
                </c:pt>
                <c:pt idx="21">
                  <c:v>15.35</c:v>
                </c:pt>
                <c:pt idx="22">
                  <c:v>11.67585727</c:v>
                </c:pt>
                <c:pt idx="23">
                  <c:v>11.18857152</c:v>
                </c:pt>
                <c:pt idx="24">
                  <c:v>11.34</c:v>
                </c:pt>
                <c:pt idx="25">
                  <c:v>10.78</c:v>
                </c:pt>
                <c:pt idx="26">
                  <c:v>9.3800000000000008</c:v>
                </c:pt>
                <c:pt idx="27">
                  <c:v>7.82</c:v>
                </c:pt>
                <c:pt idx="28">
                  <c:v>6.7918571060000001</c:v>
                </c:pt>
                <c:pt idx="29">
                  <c:v>6.13</c:v>
                </c:pt>
                <c:pt idx="30">
                  <c:v>6.1909999999999998</c:v>
                </c:pt>
                <c:pt idx="31">
                  <c:v>7.2</c:v>
                </c:pt>
                <c:pt idx="32">
                  <c:v>6.3285714559999997</c:v>
                </c:pt>
                <c:pt idx="33">
                  <c:v>5.54</c:v>
                </c:pt>
                <c:pt idx="34">
                  <c:v>5.39</c:v>
                </c:pt>
                <c:pt idx="35">
                  <c:v>7.78</c:v>
                </c:pt>
                <c:pt idx="36">
                  <c:v>10.643142770000001</c:v>
                </c:pt>
                <c:pt idx="37">
                  <c:v>11.66</c:v>
                </c:pt>
                <c:pt idx="38">
                  <c:v>9.1042857850000001</c:v>
                </c:pt>
                <c:pt idx="39">
                  <c:v>10.39</c:v>
                </c:pt>
                <c:pt idx="40">
                  <c:v>8.1814286369999998</c:v>
                </c:pt>
                <c:pt idx="41">
                  <c:v>8.73</c:v>
                </c:pt>
                <c:pt idx="42">
                  <c:v>10.265714509146521</c:v>
                </c:pt>
                <c:pt idx="43">
                  <c:v>9.2100000000000009</c:v>
                </c:pt>
                <c:pt idx="44">
                  <c:v>9.9271429609999995</c:v>
                </c:pt>
                <c:pt idx="45">
                  <c:v>10.785714285714255</c:v>
                </c:pt>
                <c:pt idx="46">
                  <c:v>21.811399999999999</c:v>
                </c:pt>
                <c:pt idx="47">
                  <c:v>26.073</c:v>
                </c:pt>
                <c:pt idx="48">
                  <c:v>25.96</c:v>
                </c:pt>
                <c:pt idx="49">
                  <c:v>28.62</c:v>
                </c:pt>
                <c:pt idx="50">
                  <c:v>54.8</c:v>
                </c:pt>
                <c:pt idx="51">
                  <c:v>50.432856423514181</c:v>
                </c:pt>
                <c:pt idx="52">
                  <c:v>92.277143205914939</c:v>
                </c:pt>
                <c:pt idx="53">
                  <c:v>92.534285409109799</c:v>
                </c:pt>
                <c:pt idx="54">
                  <c:v>77.014000483921535</c:v>
                </c:pt>
                <c:pt idx="55">
                  <c:v>82.329572405133788</c:v>
                </c:pt>
                <c:pt idx="56">
                  <c:v>61.832857404436346</c:v>
                </c:pt>
                <c:pt idx="57">
                  <c:v>71.741429465157537</c:v>
                </c:pt>
                <c:pt idx="58">
                  <c:v>78.088570186070001</c:v>
                </c:pt>
                <c:pt idx="59">
                  <c:v>88.551427568708121</c:v>
                </c:pt>
                <c:pt idx="60">
                  <c:v>91.184855869838046</c:v>
                </c:pt>
                <c:pt idx="61">
                  <c:v>98.38</c:v>
                </c:pt>
                <c:pt idx="62">
                  <c:v>73.144999999999996</c:v>
                </c:pt>
                <c:pt idx="63">
                  <c:v>60.913855961390873</c:v>
                </c:pt>
                <c:pt idx="64">
                  <c:v>49.094000000000001</c:v>
                </c:pt>
                <c:pt idx="65">
                  <c:v>81.2</c:v>
                </c:pt>
                <c:pt idx="66">
                  <c:v>99.91</c:v>
                </c:pt>
                <c:pt idx="67">
                  <c:v>73.782856530000004</c:v>
                </c:pt>
                <c:pt idx="68">
                  <c:v>46.43</c:v>
                </c:pt>
                <c:pt idx="69">
                  <c:v>40.600999999999999</c:v>
                </c:pt>
                <c:pt idx="70">
                  <c:v>44.54</c:v>
                </c:pt>
                <c:pt idx="71">
                  <c:v>26.044285909999999</c:v>
                </c:pt>
                <c:pt idx="72">
                  <c:v>21.073571609999998</c:v>
                </c:pt>
                <c:pt idx="73">
                  <c:v>20.06771415</c:v>
                </c:pt>
                <c:pt idx="74">
                  <c:v>15.036</c:v>
                </c:pt>
                <c:pt idx="75">
                  <c:v>13.44</c:v>
                </c:pt>
                <c:pt idx="76">
                  <c:v>11.38</c:v>
                </c:pt>
                <c:pt idx="77">
                  <c:v>10</c:v>
                </c:pt>
                <c:pt idx="78">
                  <c:v>9.59</c:v>
                </c:pt>
                <c:pt idx="79">
                  <c:v>8.4171430039999997</c:v>
                </c:pt>
                <c:pt idx="80">
                  <c:v>8.27</c:v>
                </c:pt>
                <c:pt idx="81">
                  <c:v>6.896428448813297</c:v>
                </c:pt>
                <c:pt idx="82">
                  <c:v>5.7529999869999999</c:v>
                </c:pt>
                <c:pt idx="83">
                  <c:v>7.41</c:v>
                </c:pt>
                <c:pt idx="84">
                  <c:v>9.2959999999999994</c:v>
                </c:pt>
                <c:pt idx="85">
                  <c:v>9.6</c:v>
                </c:pt>
                <c:pt idx="86">
                  <c:v>7.3328572000775987</c:v>
                </c:pt>
                <c:pt idx="87">
                  <c:v>6.97300004959106</c:v>
                </c:pt>
                <c:pt idx="88">
                  <c:v>7.0742856775011305</c:v>
                </c:pt>
                <c:pt idx="89">
                  <c:v>7.3512855940000001</c:v>
                </c:pt>
                <c:pt idx="90">
                  <c:v>12.0242857251848</c:v>
                </c:pt>
                <c:pt idx="91">
                  <c:v>12.5</c:v>
                </c:pt>
                <c:pt idx="92">
                  <c:v>11.69</c:v>
                </c:pt>
                <c:pt idx="93">
                  <c:v>8.66</c:v>
                </c:pt>
                <c:pt idx="94">
                  <c:v>9.673</c:v>
                </c:pt>
                <c:pt idx="95">
                  <c:v>11.93</c:v>
                </c:pt>
                <c:pt idx="96">
                  <c:v>16.29</c:v>
                </c:pt>
                <c:pt idx="97">
                  <c:v>16.026</c:v>
                </c:pt>
                <c:pt idx="98">
                  <c:v>14.11</c:v>
                </c:pt>
                <c:pt idx="99">
                  <c:v>16.25</c:v>
                </c:pt>
                <c:pt idx="100">
                  <c:v>18.876000000000001</c:v>
                </c:pt>
                <c:pt idx="101">
                  <c:v>21.06</c:v>
                </c:pt>
                <c:pt idx="102">
                  <c:v>46.25</c:v>
                </c:pt>
                <c:pt idx="103">
                  <c:v>76.91</c:v>
                </c:pt>
                <c:pt idx="104">
                  <c:v>37.270000000000003</c:v>
                </c:pt>
                <c:pt idx="105">
                  <c:v>53.34</c:v>
                </c:pt>
                <c:pt idx="106">
                  <c:v>76.69</c:v>
                </c:pt>
                <c:pt idx="107">
                  <c:v>40.92</c:v>
                </c:pt>
                <c:pt idx="108">
                  <c:v>58.97</c:v>
                </c:pt>
                <c:pt idx="109">
                  <c:v>80.41</c:v>
                </c:pt>
                <c:pt idx="110">
                  <c:v>53.36</c:v>
                </c:pt>
                <c:pt idx="111">
                  <c:v>65.55</c:v>
                </c:pt>
                <c:pt idx="112">
                  <c:v>72.96314185</c:v>
                </c:pt>
                <c:pt idx="113">
                  <c:v>47.002858298165428</c:v>
                </c:pt>
                <c:pt idx="114">
                  <c:v>42.29</c:v>
                </c:pt>
                <c:pt idx="115">
                  <c:v>24.915714263915959</c:v>
                </c:pt>
                <c:pt idx="116">
                  <c:v>24.159999847412099</c:v>
                </c:pt>
                <c:pt idx="117">
                  <c:v>22.646999904087572</c:v>
                </c:pt>
                <c:pt idx="118">
                  <c:v>22.742571422031897</c:v>
                </c:pt>
                <c:pt idx="119">
                  <c:v>23.21</c:v>
                </c:pt>
                <c:pt idx="120">
                  <c:v>19.724285806928286</c:v>
                </c:pt>
                <c:pt idx="121">
                  <c:v>14.075714383806471</c:v>
                </c:pt>
                <c:pt idx="122">
                  <c:v>12.797142846243686</c:v>
                </c:pt>
                <c:pt idx="123">
                  <c:v>12.9</c:v>
                </c:pt>
                <c:pt idx="124">
                  <c:v>11.968571390424414</c:v>
                </c:pt>
                <c:pt idx="125">
                  <c:v>9.89</c:v>
                </c:pt>
                <c:pt idx="126">
                  <c:v>8.57</c:v>
                </c:pt>
                <c:pt idx="127">
                  <c:v>9.6</c:v>
                </c:pt>
                <c:pt idx="128">
                  <c:v>7.91285726</c:v>
                </c:pt>
                <c:pt idx="129">
                  <c:v>8.911428656</c:v>
                </c:pt>
                <c:pt idx="130">
                  <c:v>7.2057142259999996</c:v>
                </c:pt>
                <c:pt idx="131">
                  <c:v>9.9999998639999994</c:v>
                </c:pt>
                <c:pt idx="132">
                  <c:v>6.7128572460000004</c:v>
                </c:pt>
                <c:pt idx="133">
                  <c:v>6.0797142300000004</c:v>
                </c:pt>
                <c:pt idx="134">
                  <c:v>4.9059999329703157</c:v>
                </c:pt>
                <c:pt idx="135">
                  <c:v>4.0242800000000001</c:v>
                </c:pt>
                <c:pt idx="136">
                  <c:v>4.354285752</c:v>
                </c:pt>
                <c:pt idx="137">
                  <c:v>4.3511429509999999</c:v>
                </c:pt>
                <c:pt idx="138">
                  <c:v>5.3042856629999999</c:v>
                </c:pt>
                <c:pt idx="139">
                  <c:v>7.46</c:v>
                </c:pt>
                <c:pt idx="140">
                  <c:v>7.79</c:v>
                </c:pt>
                <c:pt idx="141">
                  <c:v>8.5442856379999998</c:v>
                </c:pt>
                <c:pt idx="142">
                  <c:v>6.81</c:v>
                </c:pt>
                <c:pt idx="143">
                  <c:v>6.28</c:v>
                </c:pt>
                <c:pt idx="144">
                  <c:v>9.93</c:v>
                </c:pt>
                <c:pt idx="145">
                  <c:v>9.68</c:v>
                </c:pt>
                <c:pt idx="146">
                  <c:v>10.33</c:v>
                </c:pt>
                <c:pt idx="147">
                  <c:v>11.29</c:v>
                </c:pt>
                <c:pt idx="148">
                  <c:v>9</c:v>
                </c:pt>
                <c:pt idx="149">
                  <c:v>8.81</c:v>
                </c:pt>
                <c:pt idx="150">
                  <c:v>9.35</c:v>
                </c:pt>
                <c:pt idx="151">
                  <c:v>14.19</c:v>
                </c:pt>
                <c:pt idx="152">
                  <c:v>22.62</c:v>
                </c:pt>
                <c:pt idx="153">
                  <c:v>22.62</c:v>
                </c:pt>
                <c:pt idx="154">
                  <c:v>17.489999999999998</c:v>
                </c:pt>
                <c:pt idx="155">
                  <c:v>18.61</c:v>
                </c:pt>
                <c:pt idx="156">
                  <c:v>25.43</c:v>
                </c:pt>
                <c:pt idx="157">
                  <c:v>55.67</c:v>
                </c:pt>
                <c:pt idx="158">
                  <c:v>58.31</c:v>
                </c:pt>
                <c:pt idx="159">
                  <c:v>47.49</c:v>
                </c:pt>
                <c:pt idx="160" formatCode="General">
                  <c:v>45.46</c:v>
                </c:pt>
                <c:pt idx="161" formatCode="General">
                  <c:v>8.9600000000000009</c:v>
                </c:pt>
                <c:pt idx="162" formatCode="General">
                  <c:v>9.42</c:v>
                </c:pt>
                <c:pt idx="163" formatCode="General">
                  <c:v>58.84</c:v>
                </c:pt>
                <c:pt idx="164" formatCode="General">
                  <c:v>102.26</c:v>
                </c:pt>
                <c:pt idx="165" formatCode="General">
                  <c:v>83.74</c:v>
                </c:pt>
                <c:pt idx="166" formatCode="General">
                  <c:v>62.42</c:v>
                </c:pt>
                <c:pt idx="167" formatCode="General">
                  <c:v>52.01</c:v>
                </c:pt>
                <c:pt idx="168" formatCode="General">
                  <c:v>65.430000000000007</c:v>
                </c:pt>
                <c:pt idx="169" formatCode="General">
                  <c:v>71.06</c:v>
                </c:pt>
                <c:pt idx="170" formatCode="General">
                  <c:v>77.099999999999994</c:v>
                </c:pt>
                <c:pt idx="171" formatCode="General">
                  <c:v>48.77</c:v>
                </c:pt>
                <c:pt idx="172" formatCode="General">
                  <c:v>34.409999999999997</c:v>
                </c:pt>
              </c:numCache>
            </c:numRef>
          </c:val>
          <c:smooth val="0"/>
        </c:ser>
        <c:dLbls>
          <c:showLegendKey val="0"/>
          <c:showVal val="0"/>
          <c:showCatName val="0"/>
          <c:showSerName val="0"/>
          <c:showPercent val="0"/>
          <c:showBubbleSize val="0"/>
        </c:dLbls>
        <c:marker val="1"/>
        <c:smooth val="0"/>
        <c:axId val="256444288"/>
        <c:axId val="256467328"/>
      </c:lineChart>
      <c:lineChart>
        <c:grouping val="standard"/>
        <c:varyColors val="0"/>
        <c:ser>
          <c:idx val="1"/>
          <c:order val="3"/>
          <c:tx>
            <c:strRef>
              <c:f>'15. Hidrología (4)'!$AH$8</c:f>
              <c:strCache>
                <c:ptCount val="1"/>
                <c:pt idx="0">
                  <c:v>VILCANOTA</c:v>
                </c:pt>
              </c:strCache>
            </c:strRef>
          </c:tx>
          <c:spPr>
            <a:ln w="28575">
              <a:solidFill>
                <a:srgbClr val="002060"/>
              </a:solidFill>
              <a:prstDash val="solid"/>
            </a:ln>
          </c:spPr>
          <c:marker>
            <c:symbol val="circle"/>
            <c:size val="3"/>
            <c:spPr>
              <a:solidFill>
                <a:schemeClr val="bg1"/>
              </a:solidFill>
              <a:ln w="0">
                <a:solidFill>
                  <a:srgbClr val="002060"/>
                </a:solidFill>
                <a:prstDash val="solid"/>
              </a:ln>
            </c:spPr>
          </c:marker>
          <c:cat>
            <c:multiLvlStrRef>
              <c:f>'15. Hidrología (4)'!$U$9:$V$181</c:f>
              <c:multiLvlStrCache>
                <c:ptCount val="172"/>
                <c:lvl>
                  <c:pt idx="0">
                    <c:v>1</c:v>
                  </c:pt>
                  <c:pt idx="3">
                    <c:v>4</c:v>
                  </c:pt>
                  <c:pt idx="7">
                    <c:v>8</c:v>
                  </c:pt>
                  <c:pt idx="11">
                    <c:v>12</c:v>
                  </c:pt>
                  <c:pt idx="15">
                    <c:v>16</c:v>
                  </c:pt>
                  <c:pt idx="19">
                    <c:v>20</c:v>
                  </c:pt>
                  <c:pt idx="23">
                    <c:v>24</c:v>
                  </c:pt>
                  <c:pt idx="27">
                    <c:v>28</c:v>
                  </c:pt>
                  <c:pt idx="31">
                    <c:v>32</c:v>
                  </c:pt>
                  <c:pt idx="35">
                    <c:v>36</c:v>
                  </c:pt>
                  <c:pt idx="39">
                    <c:v>40</c:v>
                  </c:pt>
                  <c:pt idx="43">
                    <c:v>44</c:v>
                  </c:pt>
                  <c:pt idx="47">
                    <c:v>48</c:v>
                  </c:pt>
                  <c:pt idx="50">
                    <c:v>51</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2">
                    <c:v>51</c:v>
                  </c:pt>
                  <c:pt idx="104">
                    <c:v>1</c:v>
                  </c:pt>
                  <c:pt idx="107">
                    <c:v>4</c:v>
                  </c:pt>
                  <c:pt idx="111">
                    <c:v>8</c:v>
                  </c:pt>
                  <c:pt idx="115">
                    <c:v>12</c:v>
                  </c:pt>
                  <c:pt idx="119">
                    <c:v>16</c:v>
                  </c:pt>
                  <c:pt idx="123">
                    <c:v>20</c:v>
                  </c:pt>
                  <c:pt idx="127">
                    <c:v>24</c:v>
                  </c:pt>
                  <c:pt idx="131">
                    <c:v>28</c:v>
                  </c:pt>
                  <c:pt idx="135">
                    <c:v>32</c:v>
                  </c:pt>
                  <c:pt idx="139">
                    <c:v>36</c:v>
                  </c:pt>
                  <c:pt idx="142">
                    <c:v>39</c:v>
                  </c:pt>
                  <c:pt idx="146">
                    <c:v>43</c:v>
                  </c:pt>
                  <c:pt idx="151">
                    <c:v>48</c:v>
                  </c:pt>
                  <c:pt idx="155">
                    <c:v>52</c:v>
                  </c:pt>
                  <c:pt idx="156">
                    <c:v>1</c:v>
                  </c:pt>
                  <c:pt idx="159">
                    <c:v>4</c:v>
                  </c:pt>
                  <c:pt idx="163">
                    <c:v>8</c:v>
                  </c:pt>
                  <c:pt idx="167">
                    <c:v>12</c:v>
                  </c:pt>
                  <c:pt idx="171">
                    <c:v>16</c:v>
                  </c:pt>
                </c:lvl>
                <c:lvl>
                  <c:pt idx="0">
                    <c:v>2014</c:v>
                  </c:pt>
                  <c:pt idx="52">
                    <c:v>2015</c:v>
                  </c:pt>
                  <c:pt idx="104">
                    <c:v>2016</c:v>
                  </c:pt>
                  <c:pt idx="156">
                    <c:v>2017</c:v>
                  </c:pt>
                </c:lvl>
              </c:multiLvlStrCache>
            </c:multiLvlStrRef>
          </c:cat>
          <c:val>
            <c:numRef>
              <c:f>'15. Hidrología (4)'!$AH$9:$AH$181</c:f>
              <c:numCache>
                <c:formatCode>0.00</c:formatCode>
                <c:ptCount val="173"/>
                <c:pt idx="0">
                  <c:v>341.09000069754433</c:v>
                </c:pt>
                <c:pt idx="1">
                  <c:v>258.36142839704183</c:v>
                </c:pt>
                <c:pt idx="2">
                  <c:v>372.98</c:v>
                </c:pt>
                <c:pt idx="3">
                  <c:v>269.07</c:v>
                </c:pt>
                <c:pt idx="4">
                  <c:v>373.63</c:v>
                </c:pt>
                <c:pt idx="5">
                  <c:v>404.34</c:v>
                </c:pt>
                <c:pt idx="6">
                  <c:v>396.4942801339281</c:v>
                </c:pt>
                <c:pt idx="7">
                  <c:v>277.80142869999997</c:v>
                </c:pt>
                <c:pt idx="8">
                  <c:v>179.2</c:v>
                </c:pt>
                <c:pt idx="9">
                  <c:v>158.30857409999999</c:v>
                </c:pt>
                <c:pt idx="10">
                  <c:v>187.32428414480987</c:v>
                </c:pt>
                <c:pt idx="11">
                  <c:v>215.06571310000001</c:v>
                </c:pt>
                <c:pt idx="12">
                  <c:v>145.36000000000001</c:v>
                </c:pt>
                <c:pt idx="13">
                  <c:v>124.146</c:v>
                </c:pt>
                <c:pt idx="14">
                  <c:v>97.190700000000007</c:v>
                </c:pt>
                <c:pt idx="15">
                  <c:v>89.46</c:v>
                </c:pt>
                <c:pt idx="16">
                  <c:v>99.16</c:v>
                </c:pt>
                <c:pt idx="17">
                  <c:v>71.319999999999993</c:v>
                </c:pt>
                <c:pt idx="18">
                  <c:v>61.869286670000001</c:v>
                </c:pt>
                <c:pt idx="19">
                  <c:v>62.061</c:v>
                </c:pt>
                <c:pt idx="20">
                  <c:v>58.464999607631093</c:v>
                </c:pt>
                <c:pt idx="21">
                  <c:v>45.284999999999997</c:v>
                </c:pt>
                <c:pt idx="22">
                  <c:v>39.832142419999997</c:v>
                </c:pt>
                <c:pt idx="23">
                  <c:v>37.416428699999997</c:v>
                </c:pt>
                <c:pt idx="24">
                  <c:v>35.86</c:v>
                </c:pt>
                <c:pt idx="25">
                  <c:v>35.03</c:v>
                </c:pt>
                <c:pt idx="26">
                  <c:v>34.11</c:v>
                </c:pt>
                <c:pt idx="27">
                  <c:v>33.92</c:v>
                </c:pt>
                <c:pt idx="28">
                  <c:v>34.240000039999998</c:v>
                </c:pt>
                <c:pt idx="29">
                  <c:v>33.86</c:v>
                </c:pt>
                <c:pt idx="30">
                  <c:v>34.549999999999997</c:v>
                </c:pt>
                <c:pt idx="31">
                  <c:v>35.44</c:v>
                </c:pt>
                <c:pt idx="32">
                  <c:v>33.949999669999997</c:v>
                </c:pt>
                <c:pt idx="33">
                  <c:v>32.43</c:v>
                </c:pt>
                <c:pt idx="34">
                  <c:v>32.56</c:v>
                </c:pt>
                <c:pt idx="35">
                  <c:v>34.997999999999998</c:v>
                </c:pt>
                <c:pt idx="36">
                  <c:v>34.97357178</c:v>
                </c:pt>
                <c:pt idx="37">
                  <c:v>34.840000000000003</c:v>
                </c:pt>
                <c:pt idx="38">
                  <c:v>35.98928506</c:v>
                </c:pt>
                <c:pt idx="39">
                  <c:v>50.04</c:v>
                </c:pt>
                <c:pt idx="40">
                  <c:v>39.686428069999998</c:v>
                </c:pt>
                <c:pt idx="41">
                  <c:v>37.29</c:v>
                </c:pt>
                <c:pt idx="42">
                  <c:v>38.216427939278695</c:v>
                </c:pt>
                <c:pt idx="43">
                  <c:v>34.799999999999997</c:v>
                </c:pt>
                <c:pt idx="44">
                  <c:v>37.059285850000002</c:v>
                </c:pt>
                <c:pt idx="45">
                  <c:v>36.905714307512518</c:v>
                </c:pt>
                <c:pt idx="46">
                  <c:v>38.396000000000001</c:v>
                </c:pt>
                <c:pt idx="47">
                  <c:v>40.08</c:v>
                </c:pt>
                <c:pt idx="48">
                  <c:v>50.85</c:v>
                </c:pt>
                <c:pt idx="49">
                  <c:v>85.53</c:v>
                </c:pt>
                <c:pt idx="50">
                  <c:v>116.12</c:v>
                </c:pt>
                <c:pt idx="51">
                  <c:v>146.74785723004999</c:v>
                </c:pt>
                <c:pt idx="52">
                  <c:v>183.91999816894503</c:v>
                </c:pt>
                <c:pt idx="53">
                  <c:v>270.27856881277859</c:v>
                </c:pt>
                <c:pt idx="54">
                  <c:v>324.18071855817436</c:v>
                </c:pt>
                <c:pt idx="55">
                  <c:v>226.1550009591233</c:v>
                </c:pt>
                <c:pt idx="56">
                  <c:v>175.73643166678244</c:v>
                </c:pt>
                <c:pt idx="57">
                  <c:v>124.30357033865756</c:v>
                </c:pt>
                <c:pt idx="58">
                  <c:v>311.82357134137811</c:v>
                </c:pt>
                <c:pt idx="59">
                  <c:v>283.68928527831974</c:v>
                </c:pt>
                <c:pt idx="60">
                  <c:v>317.80857631138355</c:v>
                </c:pt>
                <c:pt idx="61">
                  <c:v>307.52</c:v>
                </c:pt>
                <c:pt idx="62">
                  <c:v>267.10000000000002</c:v>
                </c:pt>
                <c:pt idx="63">
                  <c:v>256.24499947684097</c:v>
                </c:pt>
                <c:pt idx="64">
                  <c:v>172.56</c:v>
                </c:pt>
                <c:pt idx="65">
                  <c:v>207.4</c:v>
                </c:pt>
                <c:pt idx="66">
                  <c:v>268.58999999999997</c:v>
                </c:pt>
                <c:pt idx="67">
                  <c:v>219.1407122</c:v>
                </c:pt>
                <c:pt idx="68">
                  <c:v>165.05</c:v>
                </c:pt>
                <c:pt idx="69">
                  <c:v>119.089</c:v>
                </c:pt>
                <c:pt idx="70">
                  <c:v>92.77</c:v>
                </c:pt>
                <c:pt idx="71">
                  <c:v>83.964998519999995</c:v>
                </c:pt>
                <c:pt idx="72">
                  <c:v>65.562856949999997</c:v>
                </c:pt>
                <c:pt idx="73">
                  <c:v>57.502857210000002</c:v>
                </c:pt>
                <c:pt idx="74">
                  <c:v>51.89</c:v>
                </c:pt>
                <c:pt idx="75">
                  <c:v>47.66</c:v>
                </c:pt>
                <c:pt idx="76">
                  <c:v>43.03</c:v>
                </c:pt>
                <c:pt idx="77">
                  <c:v>39.17514311</c:v>
                </c:pt>
                <c:pt idx="78">
                  <c:v>42.66</c:v>
                </c:pt>
                <c:pt idx="79">
                  <c:v>38.501427790000001</c:v>
                </c:pt>
                <c:pt idx="80">
                  <c:v>35.53</c:v>
                </c:pt>
                <c:pt idx="81">
                  <c:v>34.39142826625276</c:v>
                </c:pt>
                <c:pt idx="82">
                  <c:v>35.190714149999998</c:v>
                </c:pt>
                <c:pt idx="83">
                  <c:v>39.28</c:v>
                </c:pt>
                <c:pt idx="84">
                  <c:v>43.2</c:v>
                </c:pt>
                <c:pt idx="85">
                  <c:v>41.6</c:v>
                </c:pt>
                <c:pt idx="86">
                  <c:v>34.785000119890448</c:v>
                </c:pt>
                <c:pt idx="87">
                  <c:v>32.310001373291001</c:v>
                </c:pt>
                <c:pt idx="88">
                  <c:v>35.785714830000003</c:v>
                </c:pt>
                <c:pt idx="89">
                  <c:v>42.055714739999999</c:v>
                </c:pt>
                <c:pt idx="90">
                  <c:v>39.878572191510841</c:v>
                </c:pt>
                <c:pt idx="91">
                  <c:v>35.11</c:v>
                </c:pt>
                <c:pt idx="92">
                  <c:v>33.85</c:v>
                </c:pt>
                <c:pt idx="93">
                  <c:v>35.061999999999998</c:v>
                </c:pt>
                <c:pt idx="94">
                  <c:v>41.86</c:v>
                </c:pt>
                <c:pt idx="95">
                  <c:v>40.99</c:v>
                </c:pt>
                <c:pt idx="96">
                  <c:v>54.37</c:v>
                </c:pt>
                <c:pt idx="97">
                  <c:v>68.680000000000007</c:v>
                </c:pt>
                <c:pt idx="98">
                  <c:v>45.02</c:v>
                </c:pt>
                <c:pt idx="99">
                  <c:v>54.12</c:v>
                </c:pt>
                <c:pt idx="100">
                  <c:v>68.64</c:v>
                </c:pt>
                <c:pt idx="101">
                  <c:v>70.275999999999996</c:v>
                </c:pt>
                <c:pt idx="102">
                  <c:v>224.41200000000001</c:v>
                </c:pt>
                <c:pt idx="103">
                  <c:v>214.35</c:v>
                </c:pt>
                <c:pt idx="104">
                  <c:v>109.19</c:v>
                </c:pt>
                <c:pt idx="105">
                  <c:v>177.91</c:v>
                </c:pt>
                <c:pt idx="106">
                  <c:v>248.28</c:v>
                </c:pt>
                <c:pt idx="107">
                  <c:v>142.55000000000001</c:v>
                </c:pt>
                <c:pt idx="108">
                  <c:v>251.59399999999999</c:v>
                </c:pt>
                <c:pt idx="109">
                  <c:v>388.05428210000002</c:v>
                </c:pt>
                <c:pt idx="110">
                  <c:v>283.21000240000001</c:v>
                </c:pt>
                <c:pt idx="111">
                  <c:v>414.29357470000002</c:v>
                </c:pt>
                <c:pt idx="112">
                  <c:v>382.60643219999997</c:v>
                </c:pt>
                <c:pt idx="113">
                  <c:v>245.78571646554084</c:v>
                </c:pt>
                <c:pt idx="114">
                  <c:v>239.62</c:v>
                </c:pt>
                <c:pt idx="115">
                  <c:v>150.27357046944684</c:v>
                </c:pt>
                <c:pt idx="116">
                  <c:v>116.33999633789</c:v>
                </c:pt>
                <c:pt idx="117">
                  <c:v>126.18428475516127</c:v>
                </c:pt>
                <c:pt idx="118">
                  <c:v>140.54571315220355</c:v>
                </c:pt>
                <c:pt idx="119">
                  <c:v>141.29</c:v>
                </c:pt>
                <c:pt idx="120">
                  <c:v>105.73500061035119</c:v>
                </c:pt>
                <c:pt idx="121">
                  <c:v>72.620000566754968</c:v>
                </c:pt>
                <c:pt idx="122">
                  <c:v>60.497857775006928</c:v>
                </c:pt>
                <c:pt idx="123">
                  <c:v>56.6</c:v>
                </c:pt>
                <c:pt idx="124">
                  <c:v>52.17071369716097</c:v>
                </c:pt>
                <c:pt idx="125">
                  <c:v>46.88</c:v>
                </c:pt>
                <c:pt idx="126">
                  <c:v>43.39</c:v>
                </c:pt>
                <c:pt idx="127">
                  <c:v>40.28</c:v>
                </c:pt>
                <c:pt idx="128">
                  <c:v>37.560714179999998</c:v>
                </c:pt>
                <c:pt idx="129">
                  <c:v>37.759999409999999</c:v>
                </c:pt>
                <c:pt idx="130">
                  <c:v>35.967143470000003</c:v>
                </c:pt>
                <c:pt idx="131">
                  <c:v>47.66357095</c:v>
                </c:pt>
                <c:pt idx="132">
                  <c:v>44.25</c:v>
                </c:pt>
                <c:pt idx="133">
                  <c:v>42.498571668352326</c:v>
                </c:pt>
                <c:pt idx="134">
                  <c:v>39.98428617204933</c:v>
                </c:pt>
                <c:pt idx="135">
                  <c:v>36.654999320000002</c:v>
                </c:pt>
                <c:pt idx="136">
                  <c:v>35.152857099999999</c:v>
                </c:pt>
                <c:pt idx="137">
                  <c:v>34.115715029999997</c:v>
                </c:pt>
                <c:pt idx="138">
                  <c:v>30.92</c:v>
                </c:pt>
                <c:pt idx="139">
                  <c:v>30.922143120000001</c:v>
                </c:pt>
                <c:pt idx="140">
                  <c:v>29.33</c:v>
                </c:pt>
                <c:pt idx="141">
                  <c:v>34.179286410000003</c:v>
                </c:pt>
                <c:pt idx="142">
                  <c:v>38.82</c:v>
                </c:pt>
                <c:pt idx="143">
                  <c:v>43.88</c:v>
                </c:pt>
                <c:pt idx="144">
                  <c:v>45.63</c:v>
                </c:pt>
                <c:pt idx="145">
                  <c:v>52.62</c:v>
                </c:pt>
                <c:pt idx="146">
                  <c:v>50.71</c:v>
                </c:pt>
                <c:pt idx="147">
                  <c:v>48.41</c:v>
                </c:pt>
                <c:pt idx="148">
                  <c:v>47.24</c:v>
                </c:pt>
                <c:pt idx="149">
                  <c:v>40.61</c:v>
                </c:pt>
                <c:pt idx="150">
                  <c:v>41.63</c:v>
                </c:pt>
                <c:pt idx="151">
                  <c:v>41.01</c:v>
                </c:pt>
                <c:pt idx="152">
                  <c:v>83.6</c:v>
                </c:pt>
                <c:pt idx="153">
                  <c:v>66.8</c:v>
                </c:pt>
                <c:pt idx="154">
                  <c:v>55.42</c:v>
                </c:pt>
                <c:pt idx="155">
                  <c:v>59.55</c:v>
                </c:pt>
                <c:pt idx="156">
                  <c:v>89.46</c:v>
                </c:pt>
                <c:pt idx="157">
                  <c:v>178.14</c:v>
                </c:pt>
                <c:pt idx="158">
                  <c:v>174.94</c:v>
                </c:pt>
                <c:pt idx="159">
                  <c:v>141.31</c:v>
                </c:pt>
                <c:pt idx="160" formatCode="General">
                  <c:v>123.59</c:v>
                </c:pt>
                <c:pt idx="161" formatCode="General">
                  <c:v>85.48</c:v>
                </c:pt>
                <c:pt idx="162" formatCode="General">
                  <c:v>100.57</c:v>
                </c:pt>
                <c:pt idx="163" formatCode="General">
                  <c:v>163.72999999999999</c:v>
                </c:pt>
                <c:pt idx="164" formatCode="General">
                  <c:v>285.31</c:v>
                </c:pt>
                <c:pt idx="165" formatCode="General">
                  <c:v>374.33</c:v>
                </c:pt>
                <c:pt idx="166" formatCode="General">
                  <c:v>219.86</c:v>
                </c:pt>
                <c:pt idx="167" formatCode="General">
                  <c:v>190.11</c:v>
                </c:pt>
                <c:pt idx="168" formatCode="General">
                  <c:v>272.08999999999997</c:v>
                </c:pt>
                <c:pt idx="169" formatCode="General">
                  <c:v>301.82</c:v>
                </c:pt>
                <c:pt idx="170" formatCode="General">
                  <c:v>203.49</c:v>
                </c:pt>
                <c:pt idx="171" formatCode="General">
                  <c:v>155.33000000000001</c:v>
                </c:pt>
                <c:pt idx="172" formatCode="General">
                  <c:v>111.37</c:v>
                </c:pt>
              </c:numCache>
            </c:numRef>
          </c:val>
          <c:smooth val="0"/>
        </c:ser>
        <c:dLbls>
          <c:showLegendKey val="0"/>
          <c:showVal val="0"/>
          <c:showCatName val="0"/>
          <c:showSerName val="0"/>
          <c:showPercent val="0"/>
          <c:showBubbleSize val="0"/>
        </c:dLbls>
        <c:marker val="1"/>
        <c:smooth val="0"/>
        <c:axId val="256487808"/>
        <c:axId val="256469248"/>
      </c:lineChart>
      <c:catAx>
        <c:axId val="256444288"/>
        <c:scaling>
          <c:orientation val="minMax"/>
        </c:scaling>
        <c:delete val="0"/>
        <c:axPos val="b"/>
        <c:title>
          <c:tx>
            <c:rich>
              <a:bodyPr/>
              <a:lstStyle/>
              <a:p>
                <a:pPr>
                  <a:defRPr/>
                </a:pPr>
                <a:r>
                  <a:rPr lang="en-US"/>
                  <a:t>Semanas</a:t>
                </a:r>
              </a:p>
            </c:rich>
          </c:tx>
          <c:layout>
            <c:manualLayout>
              <c:xMode val="edge"/>
              <c:yMode val="edge"/>
              <c:x val="0.87462268781675179"/>
              <c:y val="0.94898899796444913"/>
            </c:manualLayout>
          </c:layout>
          <c:overlay val="0"/>
        </c:title>
        <c:numFmt formatCode="General" sourceLinked="1"/>
        <c:majorTickMark val="out"/>
        <c:minorTickMark val="none"/>
        <c:tickLblPos val="nextTo"/>
        <c:txPr>
          <a:bodyPr/>
          <a:lstStyle/>
          <a:p>
            <a:pPr>
              <a:defRPr sz="900" b="1"/>
            </a:pPr>
            <a:endParaRPr lang="en-US"/>
          </a:p>
        </c:txPr>
        <c:crossAx val="256467328"/>
        <c:crosses val="autoZero"/>
        <c:auto val="1"/>
        <c:lblAlgn val="ctr"/>
        <c:lblOffset val="100"/>
        <c:tickLblSkip val="50"/>
        <c:noMultiLvlLbl val="0"/>
      </c:catAx>
      <c:valAx>
        <c:axId val="256467328"/>
        <c:scaling>
          <c:orientation val="minMax"/>
        </c:scaling>
        <c:delete val="0"/>
        <c:axPos val="l"/>
        <c:majorGridlines/>
        <c:title>
          <c:tx>
            <c:rich>
              <a:bodyPr rot="0" vert="horz"/>
              <a:lstStyle/>
              <a:p>
                <a:pPr>
                  <a:defRPr sz="900" b="0">
                    <a:solidFill>
                      <a:schemeClr val="tx2"/>
                    </a:solidFill>
                  </a:defRPr>
                </a:pPr>
                <a:r>
                  <a:rPr lang="en-US" sz="900" b="0">
                    <a:solidFill>
                      <a:schemeClr val="tx2"/>
                    </a:solidFill>
                  </a:rPr>
                  <a:t>m3/s</a:t>
                </a:r>
              </a:p>
              <a:p>
                <a:pPr>
                  <a:defRPr sz="900" b="0">
                    <a:solidFill>
                      <a:schemeClr val="tx2"/>
                    </a:solidFill>
                  </a:defRPr>
                </a:pPr>
                <a:r>
                  <a:rPr lang="en-US" sz="900" b="0">
                    <a:solidFill>
                      <a:schemeClr val="tx2"/>
                    </a:solidFill>
                  </a:rPr>
                  <a:t>(Charcani</a:t>
                </a:r>
                <a:r>
                  <a:rPr lang="en-US" sz="900" b="0" baseline="0">
                    <a:solidFill>
                      <a:schemeClr val="tx2"/>
                    </a:solidFill>
                  </a:rPr>
                  <a:t> y Aricota)</a:t>
                </a:r>
                <a:endParaRPr lang="en-US" sz="900" b="0">
                  <a:solidFill>
                    <a:schemeClr val="tx2"/>
                  </a:solidFill>
                </a:endParaRPr>
              </a:p>
            </c:rich>
          </c:tx>
          <c:layout>
            <c:manualLayout>
              <c:xMode val="edge"/>
              <c:yMode val="edge"/>
              <c:x val="1.9107610841579027E-4"/>
              <c:y val="5.5191537262318652E-2"/>
            </c:manualLayout>
          </c:layout>
          <c:overlay val="0"/>
        </c:title>
        <c:numFmt formatCode="0.00" sourceLinked="1"/>
        <c:majorTickMark val="out"/>
        <c:minorTickMark val="none"/>
        <c:tickLblPos val="nextTo"/>
        <c:txPr>
          <a:bodyPr/>
          <a:lstStyle/>
          <a:p>
            <a:pPr>
              <a:defRPr>
                <a:solidFill>
                  <a:schemeClr val="tx2"/>
                </a:solidFill>
              </a:defRPr>
            </a:pPr>
            <a:endParaRPr lang="en-US"/>
          </a:p>
        </c:txPr>
        <c:crossAx val="256444288"/>
        <c:crosses val="autoZero"/>
        <c:crossBetween val="between"/>
      </c:valAx>
      <c:valAx>
        <c:axId val="256469248"/>
        <c:scaling>
          <c:orientation val="minMax"/>
          <c:max val="500"/>
        </c:scaling>
        <c:delete val="0"/>
        <c:axPos val="r"/>
        <c:title>
          <c:tx>
            <c:rich>
              <a:bodyPr rot="0" vert="horz"/>
              <a:lstStyle/>
              <a:p>
                <a:pPr>
                  <a:defRPr sz="900" b="0"/>
                </a:pPr>
                <a:r>
                  <a:rPr lang="en-US" sz="900" b="0"/>
                  <a:t>m3/s </a:t>
                </a:r>
              </a:p>
              <a:p>
                <a:pPr>
                  <a:defRPr sz="900" b="0"/>
                </a:pPr>
                <a:r>
                  <a:rPr lang="en-US" sz="900" b="0"/>
                  <a:t>(San Gabán y Vilcanota)</a:t>
                </a:r>
              </a:p>
            </c:rich>
          </c:tx>
          <c:layout>
            <c:manualLayout>
              <c:xMode val="edge"/>
              <c:yMode val="edge"/>
              <c:x val="0.85839348402812965"/>
              <c:y val="7.3770958385715055E-2"/>
            </c:manualLayout>
          </c:layout>
          <c:overlay val="0"/>
        </c:title>
        <c:numFmt formatCode="0.00" sourceLinked="1"/>
        <c:majorTickMark val="out"/>
        <c:minorTickMark val="none"/>
        <c:tickLblPos val="nextTo"/>
        <c:txPr>
          <a:bodyPr/>
          <a:lstStyle/>
          <a:p>
            <a:pPr>
              <a:defRPr sz="900"/>
            </a:pPr>
            <a:endParaRPr lang="en-US"/>
          </a:p>
        </c:txPr>
        <c:crossAx val="256487808"/>
        <c:crosses val="max"/>
        <c:crossBetween val="between"/>
      </c:valAx>
      <c:catAx>
        <c:axId val="256487808"/>
        <c:scaling>
          <c:orientation val="minMax"/>
        </c:scaling>
        <c:delete val="1"/>
        <c:axPos val="b"/>
        <c:majorTickMark val="out"/>
        <c:minorTickMark val="none"/>
        <c:tickLblPos val="nextTo"/>
        <c:crossAx val="256469248"/>
        <c:crosses val="autoZero"/>
        <c:auto val="1"/>
        <c:lblAlgn val="ctr"/>
        <c:lblOffset val="100"/>
        <c:noMultiLvlLbl val="0"/>
      </c:catAx>
    </c:plotArea>
    <c:legend>
      <c:legendPos val="t"/>
      <c:layout>
        <c:manualLayout>
          <c:xMode val="edge"/>
          <c:yMode val="edge"/>
          <c:x val="0.16908948927484632"/>
          <c:y val="0.17226152658814226"/>
          <c:w val="0.6785949544844444"/>
          <c:h val="5.0668801796121023E-2"/>
        </c:manualLayout>
      </c:layout>
      <c:overlay val="0"/>
    </c:legend>
    <c:plotVisOnly val="1"/>
    <c:dispBlanksAs val="gap"/>
    <c:showDLblsOverMax val="0"/>
  </c:chart>
  <c:spPr>
    <a:noFill/>
    <a:ln>
      <a:noFill/>
    </a:ln>
  </c:spPr>
  <c:printSettings>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5119038105966398E-2"/>
          <c:y val="0.1156363340112367"/>
          <c:w val="0.91465170400152118"/>
          <c:h val="0.72300833197551506"/>
        </c:manualLayout>
      </c:layout>
      <c:barChart>
        <c:barDir val="col"/>
        <c:grouping val="clustered"/>
        <c:varyColors val="0"/>
        <c:ser>
          <c:idx val="0"/>
          <c:order val="0"/>
          <c:tx>
            <c:strRef>
              <c:f>'16. CostosMarginalesSEIN'!$C$8</c:f>
              <c:strCache>
                <c:ptCount val="1"/>
                <c:pt idx="0">
                  <c:v>2017</c:v>
                </c:pt>
              </c:strCache>
            </c:strRef>
          </c:tx>
          <c:spPr>
            <a:solidFill>
              <a:schemeClr val="accent1">
                <a:lumMod val="75000"/>
              </a:schemeClr>
            </a:solidFill>
            <a:ln>
              <a:noFill/>
            </a:ln>
          </c:spPr>
          <c:invertIfNegative val="0"/>
          <c:cat>
            <c:strRef>
              <c:f>'16. CostosMarginalesSEIN'!$B$9:$B$20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'16. CostosMarginalesSEIN'!$M$9:$M$20</c:f>
              <c:numCache>
                <c:formatCode>General</c:formatCode>
                <c:ptCount val="12"/>
                <c:pt idx="0">
                  <c:v>8.83</c:v>
                </c:pt>
                <c:pt idx="1">
                  <c:v>9.2100000000000009</c:v>
                </c:pt>
                <c:pt idx="2">
                  <c:v>9.25</c:v>
                </c:pt>
                <c:pt idx="3">
                  <c:v>6.7</c:v>
                </c:pt>
              </c:numCache>
            </c:numRef>
          </c:val>
        </c:ser>
        <c:dLbls>
          <c:showLegendKey val="0"/>
          <c:showVal val="0"/>
          <c:showCatName val="0"/>
          <c:showSerName val="0"/>
          <c:showPercent val="0"/>
          <c:showBubbleSize val="0"/>
        </c:dLbls>
        <c:gapWidth val="393"/>
        <c:overlap val="-19"/>
        <c:axId val="257260928"/>
        <c:axId val="257295872"/>
      </c:barChart>
      <c:lineChart>
        <c:grouping val="standard"/>
        <c:varyColors val="0"/>
        <c:ser>
          <c:idx val="2"/>
          <c:order val="1"/>
          <c:tx>
            <c:strRef>
              <c:f>'16. CostosMarginalesSEIN'!$D$8</c:f>
              <c:strCache>
                <c:ptCount val="1"/>
                <c:pt idx="0">
                  <c:v>2016</c:v>
                </c:pt>
              </c:strCache>
            </c:strRef>
          </c:tx>
          <c:marker>
            <c:symbol val="circle"/>
            <c:size val="7"/>
            <c:spPr>
              <a:ln>
                <a:solidFill>
                  <a:schemeClr val="bg1"/>
                </a:solidFill>
              </a:ln>
            </c:spPr>
          </c:marker>
          <c:val>
            <c:numRef>
              <c:f>'16. CostosMarginalesSEIN'!$D$9:$D$20</c:f>
              <c:numCache>
                <c:formatCode>#,##0.0</c:formatCode>
                <c:ptCount val="12"/>
                <c:pt idx="0">
                  <c:v>10.99</c:v>
                </c:pt>
                <c:pt idx="1">
                  <c:v>12.42</c:v>
                </c:pt>
                <c:pt idx="2">
                  <c:v>12.36</c:v>
                </c:pt>
                <c:pt idx="3">
                  <c:v>13.26</c:v>
                </c:pt>
                <c:pt idx="4">
                  <c:v>19.899999999999999</c:v>
                </c:pt>
                <c:pt idx="5">
                  <c:v>38.82</c:v>
                </c:pt>
                <c:pt idx="6">
                  <c:v>34.130000000000003</c:v>
                </c:pt>
                <c:pt idx="7">
                  <c:v>18.93</c:v>
                </c:pt>
                <c:pt idx="8">
                  <c:v>27.56</c:v>
                </c:pt>
                <c:pt idx="9">
                  <c:v>17.93</c:v>
                </c:pt>
                <c:pt idx="10">
                  <c:v>27.6</c:v>
                </c:pt>
                <c:pt idx="11">
                  <c:v>23.33</c:v>
                </c:pt>
              </c:numCache>
            </c:numRef>
          </c:val>
          <c:smooth val="0"/>
        </c:ser>
        <c:ser>
          <c:idx val="1"/>
          <c:order val="2"/>
          <c:tx>
            <c:strRef>
              <c:f>'16. CostosMarginalesSEIN'!$E$8</c:f>
              <c:strCache>
                <c:ptCount val="1"/>
                <c:pt idx="0">
                  <c:v>2015</c:v>
                </c:pt>
              </c:strCache>
            </c:strRef>
          </c:tx>
          <c:spPr>
            <a:ln>
              <a:solidFill>
                <a:srgbClr val="C00000"/>
              </a:solidFill>
            </a:ln>
          </c:spPr>
          <c:marker>
            <c:symbol val="circle"/>
            <c:size val="7"/>
            <c:spPr>
              <a:ln>
                <a:solidFill>
                  <a:schemeClr val="bg1"/>
                </a:solidFill>
              </a:ln>
            </c:spPr>
          </c:marker>
          <c:cat>
            <c:strRef>
              <c:f>'16. CostosMarginalesSEIN'!$B$9:$B$20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'16. CostosMarginalesSEIN'!$E$9:$E$20</c:f>
              <c:numCache>
                <c:formatCode>#,##0.0</c:formatCode>
                <c:ptCount val="12"/>
                <c:pt idx="0">
                  <c:v>14.11</c:v>
                </c:pt>
                <c:pt idx="1">
                  <c:v>16.22</c:v>
                </c:pt>
                <c:pt idx="2">
                  <c:v>17.079999999999998</c:v>
                </c:pt>
                <c:pt idx="3">
                  <c:v>13.11</c:v>
                </c:pt>
                <c:pt idx="4">
                  <c:v>14.83</c:v>
                </c:pt>
                <c:pt idx="5">
                  <c:v>16.91</c:v>
                </c:pt>
                <c:pt idx="6">
                  <c:v>10.94</c:v>
                </c:pt>
                <c:pt idx="7">
                  <c:v>21.5</c:v>
                </c:pt>
                <c:pt idx="8">
                  <c:v>14.49</c:v>
                </c:pt>
                <c:pt idx="9">
                  <c:v>14.25</c:v>
                </c:pt>
                <c:pt idx="10">
                  <c:v>11.59</c:v>
                </c:pt>
                <c:pt idx="11">
                  <c:v>11.4</c:v>
                </c:pt>
              </c:numCache>
            </c:numRef>
          </c:val>
          <c:smooth val="0"/>
        </c:ser>
        <c:dLbls>
          <c:showLegendKey val="0"/>
          <c:showVal val="0"/>
          <c:showCatName val="0"/>
          <c:showSerName val="0"/>
          <c:showPercent val="0"/>
          <c:showBubbleSize val="0"/>
        </c:dLbls>
        <c:marker val="1"/>
        <c:smooth val="0"/>
        <c:axId val="257260928"/>
        <c:axId val="257295872"/>
      </c:lineChart>
      <c:catAx>
        <c:axId val="257260928"/>
        <c:scaling>
          <c:orientation val="minMax"/>
        </c:scaling>
        <c:delete val="0"/>
        <c:axPos val="b"/>
        <c:majorTickMark val="out"/>
        <c:minorTickMark val="none"/>
        <c:tickLblPos val="nextTo"/>
        <c:crossAx val="257295872"/>
        <c:crosses val="autoZero"/>
        <c:auto val="1"/>
        <c:lblAlgn val="ctr"/>
        <c:lblOffset val="100"/>
        <c:noMultiLvlLbl val="0"/>
      </c:catAx>
      <c:valAx>
        <c:axId val="257295872"/>
        <c:scaling>
          <c:orientation val="minMax"/>
        </c:scaling>
        <c:delete val="0"/>
        <c:axPos val="l"/>
        <c:majorGridlines/>
        <c:title>
          <c:tx>
            <c:rich>
              <a:bodyPr rot="0" vert="horz"/>
              <a:lstStyle/>
              <a:p>
                <a:pPr>
                  <a:defRPr/>
                </a:pPr>
                <a:r>
                  <a:rPr lang="en-US"/>
                  <a:t>US$/MWh</a:t>
                </a:r>
              </a:p>
            </c:rich>
          </c:tx>
          <c:layout>
            <c:manualLayout>
              <c:xMode val="edge"/>
              <c:yMode val="edge"/>
              <c:x val="0"/>
              <c:y val="2.6545348114442958E-2"/>
            </c:manualLayout>
          </c:layout>
          <c:overlay val="0"/>
        </c:title>
        <c:numFmt formatCode="General" sourceLinked="1"/>
        <c:majorTickMark val="out"/>
        <c:minorTickMark val="none"/>
        <c:tickLblPos val="nextTo"/>
        <c:crossAx val="257260928"/>
        <c:crosses val="autoZero"/>
        <c:crossBetween val="between"/>
      </c:valAx>
      <c:spPr>
        <a:ln>
          <a:noFill/>
        </a:ln>
      </c:spPr>
    </c:plotArea>
    <c:legend>
      <c:legendPos val="t"/>
      <c:layout>
        <c:manualLayout>
          <c:xMode val="edge"/>
          <c:yMode val="edge"/>
          <c:x val="0.37351560642455817"/>
          <c:y val="3.8320650304453044E-2"/>
          <c:w val="0.2481477000739486"/>
          <c:h val="5.472863269810184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8434149752742799E-2"/>
          <c:y val="0.1175049575110734"/>
          <c:w val="0.95500265174096466"/>
          <c:h val="0.58839331247467752"/>
        </c:manualLayout>
      </c:layout>
      <c:barChart>
        <c:barDir val="col"/>
        <c:grouping val="clustered"/>
        <c:varyColors val="0"/>
        <c:ser>
          <c:idx val="2"/>
          <c:order val="0"/>
          <c:tx>
            <c:strRef>
              <c:f>'17. HorasCongestionTransmisión'!$F$6</c:f>
              <c:strCache>
                <c:ptCount val="1"/>
                <c:pt idx="0">
                  <c:v>ABRIL 2015</c:v>
                </c:pt>
              </c:strCache>
            </c:strRef>
          </c:tx>
          <c:invertIfNegative val="0"/>
          <c:cat>
            <c:multiLvlStrRef>
              <c:f>'17. HorasCongestionTransmisión'!$A$7:$C$14</c:f>
              <c:multiLvlStrCache>
                <c:ptCount val="8"/>
                <c:lvl>
                  <c:pt idx="0">
                    <c:v>Enlace Centro - Sur</c:v>
                  </c:pt>
                  <c:pt idx="1">
                    <c:v>Planicie - Carabayllo</c:v>
                  </c:pt>
                  <c:pt idx="2">
                    <c:v>Paragsha - Huánuco 138kV</c:v>
                  </c:pt>
                  <c:pt idx="3">
                    <c:v>San Juan  - Los Industriales 220kV</c:v>
                  </c:pt>
                  <c:pt idx="4">
                    <c:v> Chavarria -Ventanilla 220kV</c:v>
                  </c:pt>
                  <c:pt idx="5">
                    <c:v>L. SANTA ROSA N. - CHAVARRÍA</c:v>
                  </c:pt>
                  <c:pt idx="6">
                    <c:v>L. VENTANILLA - ZAPALLAL</c:v>
                  </c:pt>
                  <c:pt idx="7">
                    <c:v>S.E. INDEPENDENCIA</c:v>
                  </c:pt>
                </c:lvl>
                <c:lvl>
                  <c:pt idx="0">
                    <c:v>L-2051 L-2052
 L-5036</c:v>
                  </c:pt>
                  <c:pt idx="1">
                    <c:v>L-2105</c:v>
                  </c:pt>
                  <c:pt idx="2">
                    <c:v>L-1120</c:v>
                  </c:pt>
                  <c:pt idx="3">
                    <c:v>L-2018</c:v>
                  </c:pt>
                  <c:pt idx="4">
                    <c:v>L-2244 L-2245 
L-2246</c:v>
                  </c:pt>
                  <c:pt idx="5">
                    <c:v>L-2003</c:v>
                  </c:pt>
                  <c:pt idx="6">
                    <c:v>L-2242  L-2243</c:v>
                  </c:pt>
                  <c:pt idx="7">
                    <c:v>T3-261  T4-261</c:v>
                  </c:pt>
                </c:lvl>
                <c:lvl>
                  <c:pt idx="0">
                    <c:v>SUR</c:v>
                  </c:pt>
                  <c:pt idx="1">
                    <c:v>CENTRO</c:v>
                  </c:pt>
                </c:lvl>
              </c:multiLvlStrCache>
            </c:multiLvlStrRef>
          </c:cat>
          <c:val>
            <c:numRef>
              <c:f>'17. HorasCongestionTransmisión'!$F$7:$F$14</c:f>
              <c:numCache>
                <c:formatCode>#,##0.00</c:formatCode>
                <c:ptCount val="8"/>
                <c:pt idx="0">
                  <c:v>12.2</c:v>
                </c:pt>
                <c:pt idx="1">
                  <c:v>0</c:v>
                </c:pt>
                <c:pt idx="2">
                  <c:v>36.366666666666674</c:v>
                </c:pt>
                <c:pt idx="3">
                  <c:v>4.67</c:v>
                </c:pt>
                <c:pt idx="4">
                  <c:v>0</c:v>
                </c:pt>
                <c:pt idx="5">
                  <c:v>0</c:v>
                </c:pt>
              </c:numCache>
            </c:numRef>
          </c:val>
        </c:ser>
        <c:ser>
          <c:idx val="1"/>
          <c:order val="1"/>
          <c:tx>
            <c:strRef>
              <c:f>'17. HorasCongestionTransmisión'!$E$6</c:f>
              <c:strCache>
                <c:ptCount val="1"/>
                <c:pt idx="0">
                  <c:v>ABRIL 2016</c:v>
                </c:pt>
              </c:strCache>
            </c:strRef>
          </c:tx>
          <c:invertIfNegative val="0"/>
          <c:cat>
            <c:multiLvlStrRef>
              <c:f>'17. HorasCongestionTransmisión'!$A$7:$C$14</c:f>
              <c:multiLvlStrCache>
                <c:ptCount val="8"/>
                <c:lvl>
                  <c:pt idx="0">
                    <c:v>Enlace Centro - Sur</c:v>
                  </c:pt>
                  <c:pt idx="1">
                    <c:v>Planicie - Carabayllo</c:v>
                  </c:pt>
                  <c:pt idx="2">
                    <c:v>Paragsha - Huánuco 138kV</c:v>
                  </c:pt>
                  <c:pt idx="3">
                    <c:v>San Juan  - Los Industriales 220kV</c:v>
                  </c:pt>
                  <c:pt idx="4">
                    <c:v> Chavarria -Ventanilla 220kV</c:v>
                  </c:pt>
                  <c:pt idx="5">
                    <c:v>L. SANTA ROSA N. - CHAVARRÍA</c:v>
                  </c:pt>
                  <c:pt idx="6">
                    <c:v>L. VENTANILLA - ZAPALLAL</c:v>
                  </c:pt>
                  <c:pt idx="7">
                    <c:v>S.E. INDEPENDENCIA</c:v>
                  </c:pt>
                </c:lvl>
                <c:lvl>
                  <c:pt idx="0">
                    <c:v>L-2051 L-2052
 L-5036</c:v>
                  </c:pt>
                  <c:pt idx="1">
                    <c:v>L-2105</c:v>
                  </c:pt>
                  <c:pt idx="2">
                    <c:v>L-1120</c:v>
                  </c:pt>
                  <c:pt idx="3">
                    <c:v>L-2018</c:v>
                  </c:pt>
                  <c:pt idx="4">
                    <c:v>L-2244 L-2245 
L-2246</c:v>
                  </c:pt>
                  <c:pt idx="5">
                    <c:v>L-2003</c:v>
                  </c:pt>
                  <c:pt idx="6">
                    <c:v>L-2242  L-2243</c:v>
                  </c:pt>
                  <c:pt idx="7">
                    <c:v>T3-261  T4-261</c:v>
                  </c:pt>
                </c:lvl>
                <c:lvl>
                  <c:pt idx="0">
                    <c:v>SUR</c:v>
                  </c:pt>
                  <c:pt idx="1">
                    <c:v>CENTRO</c:v>
                  </c:pt>
                </c:lvl>
              </c:multiLvlStrCache>
            </c:multiLvlStrRef>
          </c:cat>
          <c:val>
            <c:numRef>
              <c:f>'17. HorasCongestionTransmisión'!$E$7:$E$14</c:f>
              <c:numCache>
                <c:formatCode>#,##0.00</c:formatCode>
                <c:ptCount val="8"/>
                <c:pt idx="0">
                  <c:v>54.6</c:v>
                </c:pt>
                <c:pt idx="1">
                  <c:v>0</c:v>
                </c:pt>
                <c:pt idx="2">
                  <c:v>0</c:v>
                </c:pt>
                <c:pt idx="3">
                  <c:v>100.03333000000001</c:v>
                </c:pt>
                <c:pt idx="4">
                  <c:v>0</c:v>
                </c:pt>
                <c:pt idx="5">
                  <c:v>0</c:v>
                </c:pt>
                <c:pt idx="6">
                  <c:v>7.3833330000000004</c:v>
                </c:pt>
              </c:numCache>
            </c:numRef>
          </c:val>
        </c:ser>
        <c:ser>
          <c:idx val="0"/>
          <c:order val="2"/>
          <c:tx>
            <c:strRef>
              <c:f>'17. HorasCongestionTransmisión'!$D$6</c:f>
              <c:strCache>
                <c:ptCount val="1"/>
                <c:pt idx="0">
                  <c:v>ABRIL 2017</c:v>
                </c:pt>
              </c:strCache>
            </c:strRef>
          </c:tx>
          <c:invertIfNegative val="0"/>
          <c:cat>
            <c:multiLvlStrRef>
              <c:f>'17. HorasCongestionTransmisión'!$A$7:$C$14</c:f>
              <c:multiLvlStrCache>
                <c:ptCount val="8"/>
                <c:lvl>
                  <c:pt idx="0">
                    <c:v>Enlace Centro - Sur</c:v>
                  </c:pt>
                  <c:pt idx="1">
                    <c:v>Planicie - Carabayllo</c:v>
                  </c:pt>
                  <c:pt idx="2">
                    <c:v>Paragsha - Huánuco 138kV</c:v>
                  </c:pt>
                  <c:pt idx="3">
                    <c:v>San Juan  - Los Industriales 220kV</c:v>
                  </c:pt>
                  <c:pt idx="4">
                    <c:v> Chavarria -Ventanilla 220kV</c:v>
                  </c:pt>
                  <c:pt idx="5">
                    <c:v>L. SANTA ROSA N. - CHAVARRÍA</c:v>
                  </c:pt>
                  <c:pt idx="6">
                    <c:v>L. VENTANILLA - ZAPALLAL</c:v>
                  </c:pt>
                  <c:pt idx="7">
                    <c:v>S.E. INDEPENDENCIA</c:v>
                  </c:pt>
                </c:lvl>
                <c:lvl>
                  <c:pt idx="0">
                    <c:v>L-2051 L-2052
 L-5036</c:v>
                  </c:pt>
                  <c:pt idx="1">
                    <c:v>L-2105</c:v>
                  </c:pt>
                  <c:pt idx="2">
                    <c:v>L-1120</c:v>
                  </c:pt>
                  <c:pt idx="3">
                    <c:v>L-2018</c:v>
                  </c:pt>
                  <c:pt idx="4">
                    <c:v>L-2244 L-2245 
L-2246</c:v>
                  </c:pt>
                  <c:pt idx="5">
                    <c:v>L-2003</c:v>
                  </c:pt>
                  <c:pt idx="6">
                    <c:v>L-2242  L-2243</c:v>
                  </c:pt>
                  <c:pt idx="7">
                    <c:v>T3-261  T4-261</c:v>
                  </c:pt>
                </c:lvl>
                <c:lvl>
                  <c:pt idx="0">
                    <c:v>SUR</c:v>
                  </c:pt>
                  <c:pt idx="1">
                    <c:v>CENTRO</c:v>
                  </c:pt>
                </c:lvl>
              </c:multiLvlStrCache>
            </c:multiLvlStrRef>
          </c:cat>
          <c:val>
            <c:numRef>
              <c:f>'17. HorasCongestionTransmisión'!$D$7:$D$14</c:f>
              <c:numCache>
                <c:formatCode>#,##0.00</c:formatCode>
                <c:ptCount val="8"/>
                <c:pt idx="0">
                  <c:v>288.4667</c:v>
                </c:pt>
                <c:pt idx="3">
                  <c:v>14.95</c:v>
                </c:pt>
                <c:pt idx="5">
                  <c:v>0</c:v>
                </c:pt>
                <c:pt idx="7">
                  <c:v>16.983329999999999</c:v>
                </c:pt>
              </c:numCache>
            </c:numRef>
          </c:val>
        </c:ser>
        <c:dLbls>
          <c:showLegendKey val="0"/>
          <c:showVal val="0"/>
          <c:showCatName val="0"/>
          <c:showSerName val="0"/>
          <c:showPercent val="0"/>
          <c:showBubbleSize val="0"/>
        </c:dLbls>
        <c:gapWidth val="150"/>
        <c:axId val="257459328"/>
        <c:axId val="257460864"/>
      </c:barChart>
      <c:catAx>
        <c:axId val="257459328"/>
        <c:scaling>
          <c:orientation val="minMax"/>
        </c:scaling>
        <c:delete val="0"/>
        <c:axPos val="b"/>
        <c:majorTickMark val="out"/>
        <c:minorTickMark val="none"/>
        <c:tickLblPos val="nextTo"/>
        <c:txPr>
          <a:bodyPr/>
          <a:lstStyle/>
          <a:p>
            <a:pPr>
              <a:defRPr b="1"/>
            </a:pPr>
            <a:endParaRPr lang="en-US"/>
          </a:p>
        </c:txPr>
        <c:crossAx val="257460864"/>
        <c:crosses val="autoZero"/>
        <c:auto val="1"/>
        <c:lblAlgn val="ctr"/>
        <c:lblOffset val="100"/>
        <c:noMultiLvlLbl val="0"/>
      </c:catAx>
      <c:valAx>
        <c:axId val="257460864"/>
        <c:scaling>
          <c:orientation val="minMax"/>
        </c:scaling>
        <c:delete val="0"/>
        <c:axPos val="l"/>
        <c:majorGridlines/>
        <c:title>
          <c:tx>
            <c:rich>
              <a:bodyPr rot="0" vert="horz"/>
              <a:lstStyle/>
              <a:p>
                <a:pPr>
                  <a:defRPr/>
                </a:pPr>
                <a:r>
                  <a:rPr lang="en-US"/>
                  <a:t>Horas</a:t>
                </a:r>
              </a:p>
            </c:rich>
          </c:tx>
          <c:layout>
            <c:manualLayout>
              <c:xMode val="edge"/>
              <c:yMode val="edge"/>
              <c:x val="1.972939955709884E-3"/>
              <c:y val="4.063815423521927E-2"/>
            </c:manualLayout>
          </c:layout>
          <c:overlay val="0"/>
        </c:title>
        <c:numFmt formatCode="#,##0" sourceLinked="0"/>
        <c:majorTickMark val="out"/>
        <c:minorTickMark val="none"/>
        <c:tickLblPos val="nextTo"/>
        <c:crossAx val="257459328"/>
        <c:crosses val="autoZero"/>
        <c:crossBetween val="between"/>
      </c:valAx>
    </c:plotArea>
    <c:legend>
      <c:legendPos val="r"/>
      <c:layout>
        <c:manualLayout>
          <c:xMode val="edge"/>
          <c:yMode val="edge"/>
          <c:x val="0.32142925376614861"/>
          <c:y val="0.11123140068807384"/>
          <c:w val="0.43105196310117577"/>
          <c:h val="8.3464919141946467E-2"/>
        </c:manualLayout>
      </c:layout>
      <c:overlay val="0"/>
      <c:txPr>
        <a:bodyPr/>
        <a:lstStyle/>
        <a:p>
          <a:pPr>
            <a:defRPr sz="1100"/>
          </a:pPr>
          <a:endParaRPr lang="en-US"/>
        </a:p>
      </c:txPr>
    </c:legend>
    <c:plotVisOnly val="1"/>
    <c:dispBlanksAs val="gap"/>
    <c:showDLblsOverMax val="0"/>
  </c:chart>
  <c:spPr>
    <a:noFill/>
    <a:ln>
      <a:noFill/>
    </a:ln>
  </c:sp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50430078364248"/>
          <c:y val="0.15064977342839148"/>
          <c:w val="0.57525123234360975"/>
          <c:h val="0.80570103107869762"/>
        </c:manualLayout>
      </c:layout>
      <c:pieChart>
        <c:varyColors val="1"/>
        <c:ser>
          <c:idx val="0"/>
          <c:order val="0"/>
          <c:explosion val="10"/>
          <c:dPt>
            <c:idx val="0"/>
            <c:bubble3D val="0"/>
            <c:spPr>
              <a:solidFill>
                <a:schemeClr val="accent3">
                  <a:lumMod val="75000"/>
                </a:schemeClr>
              </a:solidFill>
            </c:spPr>
          </c:dPt>
          <c:dPt>
            <c:idx val="1"/>
            <c:bubble3D val="0"/>
            <c:explosion val="9"/>
          </c:dPt>
          <c:dLbls>
            <c:dLbl>
              <c:idx val="0"/>
              <c:layout>
                <c:manualLayout>
                  <c:x val="2.4413615226695932E-2"/>
                  <c:y val="-2.1010665941406961E-2"/>
                </c:manualLayout>
              </c:layout>
              <c:showLegendKey val="0"/>
              <c:showVal val="0"/>
              <c:showCatName val="1"/>
              <c:showSerName val="0"/>
              <c:showPercent val="1"/>
              <c:showBubbleSize val="0"/>
            </c:dLbl>
            <c:dLbl>
              <c:idx val="1"/>
              <c:layout>
                <c:manualLayout>
                  <c:x val="-7.4733113130337069E-4"/>
                  <c:y val="-3.3418583927916606E-2"/>
                </c:manualLayout>
              </c:layout>
              <c:numFmt formatCode="General" sourceLinked="0"/>
              <c:spPr/>
              <c:txPr>
                <a:bodyPr/>
                <a:lstStyle/>
                <a:p>
                  <a:pPr>
                    <a:defRPr sz="1800">
                      <a:solidFill>
                        <a:schemeClr val="bg1"/>
                      </a:solidFill>
                    </a:defRPr>
                  </a:pPr>
                  <a:endParaRPr lang="en-US"/>
                </a:p>
              </c:txPr>
              <c:showLegendKey val="0"/>
              <c:showVal val="0"/>
              <c:showCatName val="1"/>
              <c:showSerName val="0"/>
              <c:showPercent val="1"/>
              <c:showBubbleSize val="0"/>
            </c:dLbl>
            <c:dLbl>
              <c:idx val="2"/>
              <c:layout>
                <c:manualLayout>
                  <c:x val="0.21756062018455621"/>
                  <c:y val="-5.9676042728422508E-2"/>
                </c:manualLayout>
              </c:layout>
              <c:numFmt formatCode="General" sourceLinked="0"/>
              <c:spPr/>
              <c:txPr>
                <a:bodyPr/>
                <a:lstStyle/>
                <a:p>
                  <a:pPr>
                    <a:defRPr sz="1800">
                      <a:solidFill>
                        <a:schemeClr val="bg1"/>
                      </a:solidFill>
                    </a:defRPr>
                  </a:pPr>
                  <a:endParaRPr lang="en-US"/>
                </a:p>
              </c:txPr>
              <c:showLegendKey val="0"/>
              <c:showVal val="0"/>
              <c:showCatName val="1"/>
              <c:showSerName val="0"/>
              <c:showPercent val="1"/>
              <c:showBubbleSize val="0"/>
            </c:dLbl>
            <c:dLbl>
              <c:idx val="3"/>
              <c:layout>
                <c:manualLayout>
                  <c:x val="-5.8451641240504358E-2"/>
                  <c:y val="-3.1384568807665547E-2"/>
                </c:manualLayout>
              </c:layout>
              <c:showLegendKey val="0"/>
              <c:showVal val="0"/>
              <c:showCatName val="1"/>
              <c:showSerName val="0"/>
              <c:showPercent val="1"/>
              <c:showBubbleSize val="0"/>
            </c:dLbl>
            <c:dLbl>
              <c:idx val="4"/>
              <c:layout>
                <c:manualLayout>
                  <c:x val="-7.2232715343704956E-2"/>
                  <c:y val="-2.9515576813255048E-2"/>
                </c:manualLayout>
              </c:layout>
              <c:showLegendKey val="0"/>
              <c:showVal val="0"/>
              <c:showCatName val="1"/>
              <c:showSerName val="0"/>
              <c:showPercent val="1"/>
              <c:showBubbleSize val="0"/>
            </c:dLbl>
            <c:dLbl>
              <c:idx val="5"/>
              <c:layout>
                <c:manualLayout>
                  <c:x val="0.27281792181775844"/>
                  <c:y val="-2.8672693915656232E-3"/>
                </c:manualLayout>
              </c:layout>
              <c:numFmt formatCode="General" sourceLinked="0"/>
              <c:spPr/>
              <c:txPr>
                <a:bodyPr/>
                <a:lstStyle/>
                <a:p>
                  <a:pPr>
                    <a:defRPr sz="1800">
                      <a:solidFill>
                        <a:schemeClr val="bg1"/>
                      </a:solidFill>
                    </a:defRPr>
                  </a:pPr>
                  <a:endParaRPr lang="en-US"/>
                </a:p>
              </c:txPr>
              <c:showLegendKey val="0"/>
              <c:showVal val="0"/>
              <c:showCatName val="1"/>
              <c:showSerName val="0"/>
              <c:showPercent val="1"/>
              <c:showBubbleSize val="0"/>
            </c:dLbl>
            <c:dLbl>
              <c:idx val="6"/>
              <c:layout>
                <c:manualLayout>
                  <c:x val="7.2206586093204904E-3"/>
                  <c:y val="-2.7394404887007406E-2"/>
                </c:manualLayout>
              </c:layout>
              <c:numFmt formatCode="General" sourceLinked="0"/>
              <c:spPr/>
              <c:txPr>
                <a:bodyPr/>
                <a:lstStyle/>
                <a:p>
                  <a:pPr>
                    <a:defRPr sz="1800">
                      <a:solidFill>
                        <a:schemeClr val="tx1"/>
                      </a:solidFill>
                    </a:defRPr>
                  </a:pPr>
                  <a:endParaRPr lang="en-US"/>
                </a:p>
              </c:txPr>
              <c:showLegendKey val="0"/>
              <c:showVal val="0"/>
              <c:showCatName val="1"/>
              <c:showSerName val="0"/>
              <c:showPercent val="1"/>
              <c:showBubbleSize val="0"/>
            </c:dLbl>
            <c:numFmt formatCode="General" sourceLinked="0"/>
            <c:txPr>
              <a:bodyPr/>
              <a:lstStyle/>
              <a:p>
                <a:pPr>
                  <a:defRPr sz="1800"/>
                </a:pPr>
                <a:endParaRPr lang="en-US"/>
              </a:p>
            </c:txPr>
            <c:showLegendKey val="0"/>
            <c:showVal val="0"/>
            <c:showCatName val="1"/>
            <c:showSerName val="0"/>
            <c:showPercent val="1"/>
            <c:showBubbleSize val="0"/>
            <c:showLeaderLines val="1"/>
          </c:dLbls>
          <c:cat>
            <c:strRef>
              <c:f>'18. Eventos'!$C$8:$I$8</c:f>
              <c:strCache>
                <c:ptCount val="7"/>
                <c:pt idx="0">
                  <c:v>FNA</c:v>
                </c:pt>
                <c:pt idx="1">
                  <c:v>FEC</c:v>
                </c:pt>
                <c:pt idx="2">
                  <c:v>EXT</c:v>
                </c:pt>
                <c:pt idx="3">
                  <c:v>OTR</c:v>
                </c:pt>
                <c:pt idx="4">
                  <c:v>FNI</c:v>
                </c:pt>
                <c:pt idx="5">
                  <c:v>FEP</c:v>
                </c:pt>
                <c:pt idx="6">
                  <c:v>FHU</c:v>
                </c:pt>
              </c:strCache>
            </c:strRef>
          </c:cat>
          <c:val>
            <c:numRef>
              <c:f>'18. Eventos'!$C$15:$I$15</c:f>
              <c:numCache>
                <c:formatCode>General</c:formatCode>
                <c:ptCount val="7"/>
                <c:pt idx="0">
                  <c:v>34</c:v>
                </c:pt>
                <c:pt idx="1">
                  <c:v>0</c:v>
                </c:pt>
                <c:pt idx="2">
                  <c:v>0</c:v>
                </c:pt>
                <c:pt idx="3">
                  <c:v>25</c:v>
                </c:pt>
                <c:pt idx="4">
                  <c:v>7</c:v>
                </c:pt>
                <c:pt idx="5">
                  <c:v>0</c:v>
                </c:pt>
                <c:pt idx="6">
                  <c:v>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743120819574976E-2"/>
          <c:y val="0.1130692651451192"/>
          <c:w val="0.89039663590438289"/>
          <c:h val="0.82412776782349728"/>
        </c:manualLayout>
      </c:layout>
      <c:barChart>
        <c:barDir val="col"/>
        <c:grouping val="stacked"/>
        <c:varyColors val="0"/>
        <c:ser>
          <c:idx val="0"/>
          <c:order val="0"/>
          <c:tx>
            <c:strRef>
              <c:f>'18. Eventos'!$C$8</c:f>
              <c:strCache>
                <c:ptCount val="1"/>
                <c:pt idx="0">
                  <c:v>FNA</c:v>
                </c:pt>
              </c:strCache>
            </c:strRef>
          </c:tx>
          <c:spPr>
            <a:solidFill>
              <a:schemeClr val="accent3">
                <a:lumMod val="75000"/>
              </a:schemeClr>
            </a:solidFill>
          </c:spPr>
          <c:invertIfNegative val="0"/>
          <c:cat>
            <c:strRef>
              <c:f>'18. Eventos'!$B$9:$B$14</c:f>
              <c:strCache>
                <c:ptCount val="4"/>
                <c:pt idx="0">
                  <c:v>LINEA DE TRANSMISION          </c:v>
                </c:pt>
                <c:pt idx="1">
                  <c:v>TRANSFORMADOR</c:v>
                </c:pt>
                <c:pt idx="2">
                  <c:v>GENERADOR TERMOELÉCTRICO</c:v>
                </c:pt>
                <c:pt idx="3">
                  <c:v>BARRA</c:v>
                </c:pt>
              </c:strCache>
            </c:strRef>
          </c:cat>
          <c:val>
            <c:numRef>
              <c:f>'18. Eventos'!$C$9:$C$14</c:f>
              <c:numCache>
                <c:formatCode>General</c:formatCode>
                <c:ptCount val="4"/>
                <c:pt idx="0">
                  <c:v>33</c:v>
                </c:pt>
                <c:pt idx="3">
                  <c:v>1</c:v>
                </c:pt>
              </c:numCache>
            </c:numRef>
          </c:val>
        </c:ser>
        <c:ser>
          <c:idx val="1"/>
          <c:order val="1"/>
          <c:tx>
            <c:strRef>
              <c:f>'18. Eventos'!$D$8</c:f>
              <c:strCache>
                <c:ptCount val="1"/>
                <c:pt idx="0">
                  <c:v>FEC</c:v>
                </c:pt>
              </c:strCache>
            </c:strRef>
          </c:tx>
          <c:invertIfNegative val="0"/>
          <c:cat>
            <c:strRef>
              <c:f>'18. Eventos'!$B$9:$B$14</c:f>
              <c:strCache>
                <c:ptCount val="4"/>
                <c:pt idx="0">
                  <c:v>LINEA DE TRANSMISION          </c:v>
                </c:pt>
                <c:pt idx="1">
                  <c:v>TRANSFORMADOR</c:v>
                </c:pt>
                <c:pt idx="2">
                  <c:v>GENERADOR TERMOELÉCTRICO</c:v>
                </c:pt>
                <c:pt idx="3">
                  <c:v>BARRA</c:v>
                </c:pt>
              </c:strCache>
            </c:strRef>
          </c:cat>
          <c:val>
            <c:numRef>
              <c:f>'18. Eventos'!$D$9:$D$14</c:f>
              <c:numCache>
                <c:formatCode>General</c:formatCode>
                <c:ptCount val="4"/>
              </c:numCache>
            </c:numRef>
          </c:val>
        </c:ser>
        <c:ser>
          <c:idx val="2"/>
          <c:order val="2"/>
          <c:tx>
            <c:strRef>
              <c:f>'18. Eventos'!$E$8</c:f>
              <c:strCache>
                <c:ptCount val="1"/>
                <c:pt idx="0">
                  <c:v>EXT</c:v>
                </c:pt>
              </c:strCache>
            </c:strRef>
          </c:tx>
          <c:invertIfNegative val="0"/>
          <c:cat>
            <c:strRef>
              <c:f>'18. Eventos'!$B$9:$B$14</c:f>
              <c:strCache>
                <c:ptCount val="4"/>
                <c:pt idx="0">
                  <c:v>LINEA DE TRANSMISION          </c:v>
                </c:pt>
                <c:pt idx="1">
                  <c:v>TRANSFORMADOR</c:v>
                </c:pt>
                <c:pt idx="2">
                  <c:v>GENERADOR TERMOELÉCTRICO</c:v>
                </c:pt>
                <c:pt idx="3">
                  <c:v>BARRA</c:v>
                </c:pt>
              </c:strCache>
            </c:strRef>
          </c:cat>
          <c:val>
            <c:numRef>
              <c:f>'18. Eventos'!$E$9:$E$14</c:f>
              <c:numCache>
                <c:formatCode>General</c:formatCode>
                <c:ptCount val="4"/>
              </c:numCache>
            </c:numRef>
          </c:val>
        </c:ser>
        <c:ser>
          <c:idx val="3"/>
          <c:order val="3"/>
          <c:tx>
            <c:strRef>
              <c:f>'18. Eventos'!$F$8</c:f>
              <c:strCache>
                <c:ptCount val="1"/>
                <c:pt idx="0">
                  <c:v>OTR</c:v>
                </c:pt>
              </c:strCache>
            </c:strRef>
          </c:tx>
          <c:invertIfNegative val="0"/>
          <c:cat>
            <c:strRef>
              <c:f>'18. Eventos'!$B$9:$B$14</c:f>
              <c:strCache>
                <c:ptCount val="4"/>
                <c:pt idx="0">
                  <c:v>LINEA DE TRANSMISION          </c:v>
                </c:pt>
                <c:pt idx="1">
                  <c:v>TRANSFORMADOR</c:v>
                </c:pt>
                <c:pt idx="2">
                  <c:v>GENERADOR TERMOELÉCTRICO</c:v>
                </c:pt>
                <c:pt idx="3">
                  <c:v>BARRA</c:v>
                </c:pt>
              </c:strCache>
            </c:strRef>
          </c:cat>
          <c:val>
            <c:numRef>
              <c:f>'18. Eventos'!$F$9:$F$14</c:f>
              <c:numCache>
                <c:formatCode>General</c:formatCode>
                <c:ptCount val="4"/>
                <c:pt idx="0">
                  <c:v>7</c:v>
                </c:pt>
                <c:pt idx="1">
                  <c:v>3</c:v>
                </c:pt>
                <c:pt idx="3">
                  <c:v>15</c:v>
                </c:pt>
              </c:numCache>
            </c:numRef>
          </c:val>
        </c:ser>
        <c:ser>
          <c:idx val="4"/>
          <c:order val="4"/>
          <c:tx>
            <c:strRef>
              <c:f>'18. Eventos'!$G$8</c:f>
              <c:strCache>
                <c:ptCount val="1"/>
                <c:pt idx="0">
                  <c:v>FNI</c:v>
                </c:pt>
              </c:strCache>
            </c:strRef>
          </c:tx>
          <c:invertIfNegative val="0"/>
          <c:cat>
            <c:strRef>
              <c:f>'18. Eventos'!$B$9:$B$14</c:f>
              <c:strCache>
                <c:ptCount val="4"/>
                <c:pt idx="0">
                  <c:v>LINEA DE TRANSMISION          </c:v>
                </c:pt>
                <c:pt idx="1">
                  <c:v>TRANSFORMADOR</c:v>
                </c:pt>
                <c:pt idx="2">
                  <c:v>GENERADOR TERMOELÉCTRICO</c:v>
                </c:pt>
                <c:pt idx="3">
                  <c:v>BARRA</c:v>
                </c:pt>
              </c:strCache>
            </c:strRef>
          </c:cat>
          <c:val>
            <c:numRef>
              <c:f>'18. Eventos'!$G$9:$G$14</c:f>
              <c:numCache>
                <c:formatCode>General</c:formatCode>
                <c:ptCount val="4"/>
                <c:pt idx="0">
                  <c:v>6</c:v>
                </c:pt>
                <c:pt idx="2">
                  <c:v>1</c:v>
                </c:pt>
              </c:numCache>
            </c:numRef>
          </c:val>
        </c:ser>
        <c:ser>
          <c:idx val="5"/>
          <c:order val="5"/>
          <c:tx>
            <c:strRef>
              <c:f>'18. Eventos'!$H$8</c:f>
              <c:strCache>
                <c:ptCount val="1"/>
                <c:pt idx="0">
                  <c:v>FEP</c:v>
                </c:pt>
              </c:strCache>
            </c:strRef>
          </c:tx>
          <c:invertIfNegative val="0"/>
          <c:cat>
            <c:strRef>
              <c:f>'18. Eventos'!$B$9:$B$14</c:f>
              <c:strCache>
                <c:ptCount val="4"/>
                <c:pt idx="0">
                  <c:v>LINEA DE TRANSMISION          </c:v>
                </c:pt>
                <c:pt idx="1">
                  <c:v>TRANSFORMADOR</c:v>
                </c:pt>
                <c:pt idx="2">
                  <c:v>GENERADOR TERMOELÉCTRICO</c:v>
                </c:pt>
                <c:pt idx="3">
                  <c:v>BARRA</c:v>
                </c:pt>
              </c:strCache>
            </c:strRef>
          </c:cat>
          <c:val>
            <c:numRef>
              <c:f>'18. Eventos'!$H$9:$H$14</c:f>
              <c:numCache>
                <c:formatCode>General</c:formatCode>
                <c:ptCount val="4"/>
              </c:numCache>
            </c:numRef>
          </c:val>
        </c:ser>
        <c:ser>
          <c:idx val="6"/>
          <c:order val="6"/>
          <c:tx>
            <c:strRef>
              <c:f>'18. Eventos'!$I$8</c:f>
              <c:strCache>
                <c:ptCount val="1"/>
                <c:pt idx="0">
                  <c:v>FHU</c:v>
                </c:pt>
              </c:strCache>
            </c:strRef>
          </c:tx>
          <c:invertIfNegative val="0"/>
          <c:cat>
            <c:strRef>
              <c:f>'18. Eventos'!$B$9:$B$14</c:f>
              <c:strCache>
                <c:ptCount val="4"/>
                <c:pt idx="0">
                  <c:v>LINEA DE TRANSMISION          </c:v>
                </c:pt>
                <c:pt idx="1">
                  <c:v>TRANSFORMADOR</c:v>
                </c:pt>
                <c:pt idx="2">
                  <c:v>GENERADOR TERMOELÉCTRICO</c:v>
                </c:pt>
                <c:pt idx="3">
                  <c:v>BARRA</c:v>
                </c:pt>
              </c:strCache>
            </c:strRef>
          </c:cat>
          <c:val>
            <c:numRef>
              <c:f>'18. Eventos'!$I$9:$I$14</c:f>
              <c:numCache>
                <c:formatCode>General</c:formatCode>
                <c:ptCount val="4"/>
                <c:pt idx="0">
                  <c:v>1</c:v>
                </c:pt>
                <c:pt idx="1">
                  <c:v>1</c:v>
                </c:pt>
              </c:numCache>
            </c:numRef>
          </c:val>
        </c:ser>
        <c:dLbls>
          <c:showLegendKey val="0"/>
          <c:showVal val="0"/>
          <c:showCatName val="0"/>
          <c:showSerName val="0"/>
          <c:showPercent val="0"/>
          <c:showBubbleSize val="0"/>
        </c:dLbls>
        <c:gapWidth val="150"/>
        <c:overlap val="100"/>
        <c:axId val="255718144"/>
        <c:axId val="255719680"/>
      </c:barChart>
      <c:catAx>
        <c:axId val="255718144"/>
        <c:scaling>
          <c:orientation val="minMax"/>
        </c:scaling>
        <c:delete val="0"/>
        <c:axPos val="b"/>
        <c:majorTickMark val="out"/>
        <c:minorTickMark val="none"/>
        <c:tickLblPos val="nextTo"/>
        <c:crossAx val="255719680"/>
        <c:crosses val="autoZero"/>
        <c:auto val="1"/>
        <c:lblAlgn val="ctr"/>
        <c:lblOffset val="100"/>
        <c:noMultiLvlLbl val="0"/>
      </c:catAx>
      <c:valAx>
        <c:axId val="255719680"/>
        <c:scaling>
          <c:orientation val="minMax"/>
        </c:scaling>
        <c:delete val="0"/>
        <c:axPos val="l"/>
        <c:majorGridlines/>
        <c:title>
          <c:tx>
            <c:rich>
              <a:bodyPr rot="0" vert="horz"/>
              <a:lstStyle/>
              <a:p>
                <a:pPr>
                  <a:defRPr sz="1400"/>
                </a:pPr>
                <a:r>
                  <a:rPr lang="en-US" sz="1400"/>
                  <a:t>N° DE FALLAS</a:t>
                </a:r>
              </a:p>
            </c:rich>
          </c:tx>
          <c:layout>
            <c:manualLayout>
              <c:xMode val="edge"/>
              <c:yMode val="edge"/>
              <c:x val="0"/>
              <c:y val="2.3488241765248261E-2"/>
            </c:manualLayout>
          </c:layout>
          <c:overlay val="0"/>
        </c:title>
        <c:numFmt formatCode="General" sourceLinked="1"/>
        <c:majorTickMark val="out"/>
        <c:minorTickMark val="none"/>
        <c:tickLblPos val="nextTo"/>
        <c:txPr>
          <a:bodyPr/>
          <a:lstStyle/>
          <a:p>
            <a:pPr>
              <a:defRPr sz="1600">
                <a:latin typeface="Arial" pitchFamily="34" charset="0"/>
                <a:cs typeface="Arial" pitchFamily="34" charset="0"/>
              </a:defRPr>
            </a:pPr>
            <a:endParaRPr lang="en-US"/>
          </a:p>
        </c:txPr>
        <c:crossAx val="255718144"/>
        <c:crosses val="autoZero"/>
        <c:crossBetween val="between"/>
      </c:valAx>
    </c:plotArea>
    <c:legend>
      <c:legendPos val="r"/>
      <c:layout>
        <c:manualLayout>
          <c:xMode val="edge"/>
          <c:yMode val="edge"/>
          <c:x val="0.2226171083453278"/>
          <c:y val="0.11320388974284926"/>
          <c:w val="0.57809973753280841"/>
          <c:h val="0.11426726614749998"/>
        </c:manualLayout>
      </c:layout>
      <c:overlay val="0"/>
      <c:txPr>
        <a:bodyPr/>
        <a:lstStyle/>
        <a:p>
          <a:pPr>
            <a:defRPr sz="1600"/>
          </a:pPr>
          <a:endParaRPr lang="en-US"/>
        </a:p>
      </c:txPr>
    </c:legend>
    <c:plotVisOnly val="1"/>
    <c:dispBlanksAs val="gap"/>
    <c:showDLblsOverMax val="0"/>
  </c:chart>
  <c:spPr>
    <a:ln>
      <a:noFill/>
    </a:ln>
  </c:sp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82186178611907235"/>
        </c:manualLayout>
      </c:layout>
      <c:barChart>
        <c:barDir val="col"/>
        <c:grouping val="clustered"/>
        <c:varyColors val="0"/>
        <c:ser>
          <c:idx val="0"/>
          <c:order val="0"/>
          <c:invertIfNegative val="0"/>
          <c:cat>
            <c:strRef>
              <c:f>'18. Eventos'!$B$9:$B$14</c:f>
              <c:strCache>
                <c:ptCount val="4"/>
                <c:pt idx="0">
                  <c:v>LINEA DE TRANSMISION          </c:v>
                </c:pt>
                <c:pt idx="1">
                  <c:v>TRANSFORMADOR</c:v>
                </c:pt>
                <c:pt idx="2">
                  <c:v>GENERADOR TERMOELÉCTRICO</c:v>
                </c:pt>
                <c:pt idx="3">
                  <c:v>BARRA</c:v>
                </c:pt>
              </c:strCache>
            </c:strRef>
          </c:cat>
          <c:val>
            <c:numRef>
              <c:f>'18. Eventos'!$K$9:$K$14</c:f>
              <c:numCache>
                <c:formatCode>#,##0.00</c:formatCode>
                <c:ptCount val="4"/>
                <c:pt idx="0">
                  <c:v>249.02</c:v>
                </c:pt>
                <c:pt idx="1">
                  <c:v>2.96</c:v>
                </c:pt>
                <c:pt idx="2">
                  <c:v>4</c:v>
                </c:pt>
                <c:pt idx="3">
                  <c:v>20755.759999999998</c:v>
                </c:pt>
              </c:numCache>
            </c:numRef>
          </c:val>
        </c:ser>
        <c:dLbls>
          <c:showLegendKey val="0"/>
          <c:showVal val="0"/>
          <c:showCatName val="0"/>
          <c:showSerName val="0"/>
          <c:showPercent val="0"/>
          <c:showBubbleSize val="0"/>
        </c:dLbls>
        <c:gapWidth val="150"/>
        <c:axId val="257501440"/>
        <c:axId val="257503232"/>
      </c:barChart>
      <c:catAx>
        <c:axId val="257501440"/>
        <c:scaling>
          <c:orientation val="minMax"/>
        </c:scaling>
        <c:delete val="0"/>
        <c:axPos val="b"/>
        <c:majorTickMark val="out"/>
        <c:minorTickMark val="none"/>
        <c:tickLblPos val="nextTo"/>
        <c:txPr>
          <a:bodyPr/>
          <a:lstStyle/>
          <a:p>
            <a:pPr>
              <a:defRPr sz="1200" b="1"/>
            </a:pPr>
            <a:endParaRPr lang="en-US"/>
          </a:p>
        </c:txPr>
        <c:crossAx val="257503232"/>
        <c:crosses val="autoZero"/>
        <c:auto val="1"/>
        <c:lblAlgn val="ctr"/>
        <c:lblOffset val="100"/>
        <c:noMultiLvlLbl val="0"/>
      </c:catAx>
      <c:valAx>
        <c:axId val="257503232"/>
        <c:scaling>
          <c:orientation val="minMax"/>
        </c:scaling>
        <c:delete val="0"/>
        <c:axPos val="l"/>
        <c:majorGridlines/>
        <c:title>
          <c:tx>
            <c:rich>
              <a:bodyPr rot="0" vert="horz"/>
              <a:lstStyle/>
              <a:p>
                <a:pPr>
                  <a:defRPr sz="1800"/>
                </a:pPr>
                <a:r>
                  <a:rPr lang="en-US" sz="1800"/>
                  <a:t>MWh</a:t>
                </a:r>
              </a:p>
            </c:rich>
          </c:tx>
          <c:layout>
            <c:manualLayout>
              <c:xMode val="edge"/>
              <c:yMode val="edge"/>
              <c:x val="1.4313099425607056E-2"/>
              <c:y val="2.067197774078516E-2"/>
            </c:manualLayout>
          </c:layout>
          <c:overlay val="0"/>
        </c:title>
        <c:numFmt formatCode="#,##0.00" sourceLinked="1"/>
        <c:majorTickMark val="out"/>
        <c:minorTickMark val="none"/>
        <c:tickLblPos val="nextTo"/>
        <c:txPr>
          <a:bodyPr/>
          <a:lstStyle/>
          <a:p>
            <a:pPr>
              <a:defRPr sz="1600">
                <a:latin typeface="Arial" pitchFamily="34" charset="0"/>
                <a:cs typeface="Arial" pitchFamily="34" charset="0"/>
              </a:defRPr>
            </a:pPr>
            <a:endParaRPr lang="en-US"/>
          </a:p>
        </c:txPr>
        <c:crossAx val="257501440"/>
        <c:crosses val="autoZero"/>
        <c:crossBetween val="between"/>
      </c:valAx>
    </c:plotArea>
    <c:plotVisOnly val="1"/>
    <c:dispBlanksAs val="gap"/>
    <c:showDLblsOverMax val="0"/>
  </c:chart>
  <c:spPr>
    <a:ln>
      <a:noFill/>
    </a:ln>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051008397707153E-2"/>
          <c:y val="0.13600299737631147"/>
          <c:w val="0.882751430157801"/>
          <c:h val="0.57644605526445392"/>
        </c:manualLayout>
      </c:layout>
      <c:barChart>
        <c:barDir val="col"/>
        <c:grouping val="stacked"/>
        <c:varyColors val="0"/>
        <c:ser>
          <c:idx val="0"/>
          <c:order val="0"/>
          <c:tx>
            <c:strRef>
              <c:f>'4. Oferta Generación'!$N$34</c:f>
              <c:strCache>
                <c:ptCount val="1"/>
                <c:pt idx="0">
                  <c:v>Francis</c:v>
                </c:pt>
              </c:strCache>
            </c:strRef>
          </c:tx>
          <c:spPr>
            <a:solidFill>
              <a:srgbClr val="0070C0"/>
            </a:solidFill>
          </c:spPr>
          <c:invertIfNegative val="0"/>
          <c:dLbls>
            <c:dLbl>
              <c:idx val="0"/>
              <c:layout>
                <c:manualLayout>
                  <c:x val="-2.2737933676848995E-3"/>
                  <c:y val="-0.18333339348208447"/>
                </c:manualLayout>
              </c:layout>
              <c:tx>
                <c:rich>
                  <a:bodyPr/>
                  <a:lstStyle/>
                  <a:p>
                    <a:pPr>
                      <a:defRPr>
                        <a:solidFill>
                          <a:schemeClr val="tx1"/>
                        </a:solidFill>
                      </a:defRPr>
                    </a:pPr>
                    <a:r>
                      <a:rPr lang="en-US">
                        <a:solidFill>
                          <a:schemeClr val="tx1"/>
                        </a:solidFill>
                      </a:rPr>
                      <a:t>19,9 MW</a:t>
                    </a:r>
                  </a:p>
                </c:rich>
              </c:tx>
              <c:numFmt formatCode="#,##0.0" sourceLinked="0"/>
              <c:spPr/>
              <c:showLegendKey val="0"/>
              <c:showVal val="1"/>
              <c:showCatName val="0"/>
              <c:showSerName val="0"/>
              <c:showPercent val="0"/>
              <c:showBubbleSize val="0"/>
            </c:dLbl>
            <c:numFmt formatCode="#,##0.0" sourceLinked="0"/>
            <c:txPr>
              <a:bodyPr/>
              <a:lstStyle/>
              <a:p>
                <a:pPr>
                  <a:defRPr>
                    <a:solidFill>
                      <a:schemeClr val="bg1"/>
                    </a:solidFill>
                  </a:defRPr>
                </a:pPr>
                <a:endParaRPr lang="en-US"/>
              </a:p>
            </c:txPr>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Generación'!$O$34:$R$34</c:f>
              <c:numCache>
                <c:formatCode>#,##0.000</c:formatCode>
                <c:ptCount val="4"/>
                <c:pt idx="0">
                  <c:v>19.899999999999999</c:v>
                </c:pt>
              </c:numCache>
            </c:numRef>
          </c:val>
        </c:ser>
        <c:ser>
          <c:idx val="1"/>
          <c:order val="1"/>
          <c:tx>
            <c:strRef>
              <c:f>'4. Oferta Generación'!$N$35</c:f>
              <c:strCache>
                <c:ptCount val="1"/>
                <c:pt idx="0">
                  <c:v>Turbina a Gas</c:v>
                </c:pt>
              </c:strCache>
            </c:strRef>
          </c:tx>
          <c:spPr>
            <a:solidFill>
              <a:srgbClr val="C00000"/>
            </a:solidFill>
          </c:spPr>
          <c:invertIfNegative val="0"/>
          <c:dLbls>
            <c:dLbl>
              <c:idx val="3"/>
              <c:layout>
                <c:manualLayout>
                  <c:x val="-1.0603842657877147E-3"/>
                  <c:y val="-0.28717333129101136"/>
                </c:manualLayout>
              </c:layout>
              <c:tx>
                <c:rich>
                  <a:bodyPr/>
                  <a:lstStyle/>
                  <a:p>
                    <a:pPr>
                      <a:defRPr>
                        <a:solidFill>
                          <a:sysClr val="windowText" lastClr="000000"/>
                        </a:solidFill>
                      </a:defRPr>
                    </a:pPr>
                    <a:r>
                      <a:rPr lang="en-US"/>
                      <a:t>35,0 MW</a:t>
                    </a:r>
                  </a:p>
                </c:rich>
              </c:tx>
              <c:numFmt formatCode="#,##0" sourceLinked="0"/>
              <c:spPr/>
              <c:showLegendKey val="0"/>
              <c:showVal val="1"/>
              <c:showCatName val="0"/>
              <c:showSerName val="0"/>
              <c:showPercent val="0"/>
              <c:showBubbleSize val="0"/>
            </c:dLbl>
            <c:numFmt formatCode="#,##0" sourceLinked="0"/>
            <c:txPr>
              <a:bodyPr/>
              <a:lstStyle/>
              <a:p>
                <a:pPr>
                  <a:defRPr>
                    <a:solidFill>
                      <a:schemeClr val="bg1"/>
                    </a:solidFill>
                  </a:defRPr>
                </a:pPr>
                <a:endParaRPr lang="en-US"/>
              </a:p>
            </c:txPr>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Generación'!$O$35:$R$35</c:f>
              <c:numCache>
                <c:formatCode>#,##0.000</c:formatCode>
                <c:ptCount val="4"/>
                <c:pt idx="3">
                  <c:v>35</c:v>
                </c:pt>
              </c:numCache>
            </c:numRef>
          </c:val>
        </c:ser>
        <c:ser>
          <c:idx val="2"/>
          <c:order val="2"/>
          <c:tx>
            <c:strRef>
              <c:f>'4. Oferta Generación'!$N$37</c:f>
              <c:strCache>
                <c:ptCount val="1"/>
                <c:pt idx="0">
                  <c:v>Aerogenerador</c:v>
                </c:pt>
              </c:strCache>
            </c:strRef>
          </c:tx>
          <c:spPr>
            <a:solidFill>
              <a:srgbClr val="FFC000"/>
            </a:solidFill>
          </c:spPr>
          <c:invertIfNegative val="0"/>
          <c:dLbls>
            <c:dLbl>
              <c:idx val="2"/>
              <c:layout>
                <c:manualLayout>
                  <c:x val="2.254619848138618E-4"/>
                  <c:y val="-4.6197259170999876E-4"/>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Generación'!$O$37:$R$37</c:f>
              <c:numCache>
                <c:formatCode>#,##0.000</c:formatCode>
                <c:ptCount val="4"/>
              </c:numCache>
            </c:numRef>
          </c:val>
        </c:ser>
        <c:ser>
          <c:idx val="3"/>
          <c:order val="3"/>
          <c:tx>
            <c:strRef>
              <c:f>'4. Oferta Generación'!$N$38</c:f>
              <c:strCache>
                <c:ptCount val="1"/>
                <c:pt idx="0">
                  <c:v>Motor de Combustión Interna</c:v>
                </c:pt>
              </c:strCache>
            </c:strRef>
          </c:tx>
          <c:spPr>
            <a:solidFill>
              <a:srgbClr val="00B050"/>
            </a:solidFill>
          </c:spPr>
          <c:invertIfNegative val="0"/>
          <c:dLbls>
            <c:numFmt formatCode="#,##0" sourceLinked="0"/>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Generación'!$O$38:$R$38</c:f>
              <c:numCache>
                <c:formatCode>#,##0.000</c:formatCode>
                <c:ptCount val="4"/>
              </c:numCache>
            </c:numRef>
          </c:val>
        </c:ser>
        <c:ser>
          <c:idx val="4"/>
          <c:order val="4"/>
          <c:tx>
            <c:strRef>
              <c:f>'4. Oferta Generación'!$N$39</c:f>
              <c:strCache>
                <c:ptCount val="1"/>
                <c:pt idx="0">
                  <c:v>Pelton</c:v>
                </c:pt>
              </c:strCache>
            </c:strRef>
          </c:tx>
          <c:spPr>
            <a:solidFill>
              <a:schemeClr val="accent5">
                <a:lumMod val="60000"/>
                <a:lumOff val="40000"/>
              </a:schemeClr>
            </a:solidFill>
          </c:spPr>
          <c:invertIfNegative val="0"/>
          <c:dLbls>
            <c:dLbl>
              <c:idx val="4"/>
              <c:layout>
                <c:manualLayout>
                  <c:x val="2.2222226110625741E-3"/>
                  <c:y val="-3.6023293171931328E-2"/>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'4. Oferta Generación'!$O$33:$R$33</c:f>
              <c:strCache>
                <c:ptCount val="4"/>
                <c:pt idx="0">
                  <c:v>HIDRO</c:v>
                </c:pt>
                <c:pt idx="1">
                  <c:v>DIESEL2</c:v>
                </c:pt>
                <c:pt idx="2">
                  <c:v>VIENTO</c:v>
                </c:pt>
                <c:pt idx="3">
                  <c:v>GAS NATURAL</c:v>
                </c:pt>
              </c:strCache>
            </c:strRef>
          </c:cat>
          <c:val>
            <c:numRef>
              <c:f>'4. Oferta Generación'!$O$39:$R$39</c:f>
              <c:numCache>
                <c:formatCode>#,##0.000</c:formatCode>
                <c:ptCount val="4"/>
              </c:numCache>
            </c:numRef>
          </c:val>
        </c:ser>
        <c:ser>
          <c:idx val="5"/>
          <c:order val="5"/>
          <c:tx>
            <c:strRef>
              <c:f>'4. Oferta Generación'!$N$36</c:f>
              <c:strCache>
                <c:ptCount val="1"/>
                <c:pt idx="0">
                  <c:v>Ciclo Combinado</c:v>
                </c:pt>
              </c:strCache>
            </c:strRef>
          </c:tx>
          <c:invertIfNegative val="0"/>
          <c:val>
            <c:numRef>
              <c:f>'4. Oferta Generación'!$O$36:$R$36</c:f>
              <c:numCache>
                <c:formatCode>#,##0.000</c:formatCode>
                <c:ptCount val="4"/>
              </c:numCache>
            </c:numRef>
          </c:val>
        </c:ser>
        <c:dLbls>
          <c:showLegendKey val="0"/>
          <c:showVal val="1"/>
          <c:showCatName val="0"/>
          <c:showSerName val="0"/>
          <c:showPercent val="0"/>
          <c:showBubbleSize val="0"/>
        </c:dLbls>
        <c:gapWidth val="150"/>
        <c:overlap val="100"/>
        <c:axId val="250241024"/>
        <c:axId val="250242560"/>
      </c:barChart>
      <c:catAx>
        <c:axId val="250241024"/>
        <c:scaling>
          <c:orientation val="minMax"/>
        </c:scaling>
        <c:delete val="0"/>
        <c:axPos val="b"/>
        <c:majorTickMark val="out"/>
        <c:minorTickMark val="none"/>
        <c:tickLblPos val="nextTo"/>
        <c:crossAx val="250242560"/>
        <c:crosses val="autoZero"/>
        <c:auto val="1"/>
        <c:lblAlgn val="ctr"/>
        <c:lblOffset val="100"/>
        <c:noMultiLvlLbl val="0"/>
      </c:catAx>
      <c:valAx>
        <c:axId val="250242560"/>
        <c:scaling>
          <c:orientation val="minMax"/>
        </c:scaling>
        <c:delete val="0"/>
        <c:axPos val="l"/>
        <c:majorGridlines>
          <c:spPr>
            <a:ln>
              <a:prstDash val="sysDot"/>
            </a:ln>
          </c:spPr>
        </c:majorGridlines>
        <c:title>
          <c:tx>
            <c:rich>
              <a:bodyPr rot="0" vert="horz"/>
              <a:lstStyle/>
              <a:p>
                <a:pPr>
                  <a:defRPr/>
                </a:pPr>
                <a:r>
                  <a:rPr lang="en-US"/>
                  <a:t>MW</a:t>
                </a:r>
              </a:p>
            </c:rich>
          </c:tx>
          <c:layout>
            <c:manualLayout>
              <c:xMode val="edge"/>
              <c:yMode val="edge"/>
              <c:x val="2.3184344926304612E-2"/>
              <c:y val="2.219423300335727E-2"/>
            </c:manualLayout>
          </c:layout>
          <c:overlay val="0"/>
        </c:title>
        <c:numFmt formatCode="#,##0" sourceLinked="0"/>
        <c:majorTickMark val="out"/>
        <c:minorTickMark val="none"/>
        <c:tickLblPos val="nextTo"/>
        <c:crossAx val="250241024"/>
        <c:crosses val="autoZero"/>
        <c:crossBetween val="between"/>
      </c:valAx>
    </c:plotArea>
    <c:legend>
      <c:legendPos val="t"/>
      <c:layout>
        <c:manualLayout>
          <c:xMode val="edge"/>
          <c:yMode val="edge"/>
          <c:x val="4.0191937058212487E-2"/>
          <c:y val="0.81136345517173725"/>
          <c:w val="0.89765876238203257"/>
          <c:h val="0.14574676697728572"/>
        </c:manualLayout>
      </c:layout>
      <c:overlay val="0"/>
    </c:legend>
    <c:plotVisOnly val="1"/>
    <c:dispBlanksAs val="gap"/>
    <c:showDLblsOverMax val="0"/>
  </c:chart>
  <c:spPr>
    <a:ln>
      <a:noFill/>
    </a:ln>
  </c:spPr>
  <c:txPr>
    <a:bodyPr/>
    <a:lstStyle/>
    <a:p>
      <a:pPr>
        <a:defRPr b="1"/>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39627896698549"/>
          <c:y val="9.4498598583222973E-2"/>
          <c:w val="0.60053858117974124"/>
          <c:h val="0.80873014580916336"/>
        </c:manualLayout>
      </c:layout>
      <c:barChart>
        <c:barDir val="col"/>
        <c:grouping val="stacked"/>
        <c:varyColors val="0"/>
        <c:ser>
          <c:idx val="0"/>
          <c:order val="0"/>
          <c:tx>
            <c:strRef>
              <c:f>'4. Oferta Generación'!$C$61</c:f>
              <c:strCache>
                <c:ptCount val="1"/>
                <c:pt idx="0">
                  <c:v>HIDROELÉCTRICA</c:v>
                </c:pt>
              </c:strCache>
            </c:strRef>
          </c:tx>
          <c:invertIfNegative val="0"/>
          <c:cat>
            <c:strRef>
              <c:f>'4. Oferta Generación'!$B$62:$B$63</c:f>
              <c:strCache>
                <c:ptCount val="2"/>
                <c:pt idx="0">
                  <c:v> POTENCIA INSTALADA A ABRIL  2016 (MW)</c:v>
                </c:pt>
                <c:pt idx="1">
                  <c:v> POTENCIA INSTALADA A ABRIL  2017 (MW)</c:v>
                </c:pt>
              </c:strCache>
            </c:strRef>
          </c:cat>
          <c:val>
            <c:numRef>
              <c:f>'4. Oferta Generación'!$C$62:$C$63</c:f>
              <c:numCache>
                <c:formatCode>#,##0.0</c:formatCode>
                <c:ptCount val="2"/>
                <c:pt idx="0">
                  <c:v>3932.8972475000005</c:v>
                </c:pt>
                <c:pt idx="1">
                  <c:v>4907.49</c:v>
                </c:pt>
              </c:numCache>
            </c:numRef>
          </c:val>
        </c:ser>
        <c:ser>
          <c:idx val="1"/>
          <c:order val="1"/>
          <c:tx>
            <c:strRef>
              <c:f>'4. Oferta Generación'!$D$61</c:f>
              <c:strCache>
                <c:ptCount val="1"/>
                <c:pt idx="0">
                  <c:v>TERMOELÉCTRICA</c:v>
                </c:pt>
              </c:strCache>
            </c:strRef>
          </c:tx>
          <c:invertIfNegative val="0"/>
          <c:cat>
            <c:strRef>
              <c:f>'4. Oferta Generación'!$B$62:$B$63</c:f>
              <c:strCache>
                <c:ptCount val="2"/>
                <c:pt idx="0">
                  <c:v> POTENCIA INSTALADA A ABRIL  2016 (MW)</c:v>
                </c:pt>
                <c:pt idx="1">
                  <c:v> POTENCIA INSTALADA A ABRIL  2017 (MW)</c:v>
                </c:pt>
              </c:strCache>
            </c:strRef>
          </c:cat>
          <c:val>
            <c:numRef>
              <c:f>'4. Oferta Generación'!$D$62:$D$63</c:f>
              <c:numCache>
                <c:formatCode>#,##0.0</c:formatCode>
                <c:ptCount val="2"/>
                <c:pt idx="0">
                  <c:v>5981.4775000000018</c:v>
                </c:pt>
                <c:pt idx="1">
                  <c:v>6844.03</c:v>
                </c:pt>
              </c:numCache>
            </c:numRef>
          </c:val>
        </c:ser>
        <c:ser>
          <c:idx val="2"/>
          <c:order val="2"/>
          <c:tx>
            <c:strRef>
              <c:f>'4. Oferta Generación'!$E$61</c:f>
              <c:strCache>
                <c:ptCount val="1"/>
                <c:pt idx="0">
                  <c:v>SOLAR</c:v>
                </c:pt>
              </c:strCache>
            </c:strRef>
          </c:tx>
          <c:spPr>
            <a:solidFill>
              <a:srgbClr val="FFC000"/>
            </a:solidFill>
          </c:spPr>
          <c:invertIfNegative val="0"/>
          <c:cat>
            <c:strRef>
              <c:f>'4. Oferta Generación'!$B$62:$B$63</c:f>
              <c:strCache>
                <c:ptCount val="2"/>
                <c:pt idx="0">
                  <c:v> POTENCIA INSTALADA A ABRIL  2016 (MW)</c:v>
                </c:pt>
                <c:pt idx="1">
                  <c:v> POTENCIA INSTALADA A ABRIL  2017 (MW)</c:v>
                </c:pt>
              </c:strCache>
            </c:strRef>
          </c:cat>
          <c:val>
            <c:numRef>
              <c:f>'4. Oferta Generación'!$E$62:$E$63</c:f>
              <c:numCache>
                <c:formatCode>#,##0.0</c:formatCode>
                <c:ptCount val="2"/>
                <c:pt idx="0">
                  <c:v>96</c:v>
                </c:pt>
                <c:pt idx="1">
                  <c:v>96</c:v>
                </c:pt>
              </c:numCache>
            </c:numRef>
          </c:val>
        </c:ser>
        <c:ser>
          <c:idx val="3"/>
          <c:order val="3"/>
          <c:tx>
            <c:strRef>
              <c:f>'4. Oferta Generación'!$F$61</c:f>
              <c:strCache>
                <c:ptCount val="1"/>
                <c:pt idx="0">
                  <c:v>EÓLICO</c:v>
                </c:pt>
              </c:strCache>
            </c:strRef>
          </c:tx>
          <c:spPr>
            <a:solidFill>
              <a:srgbClr val="35A135"/>
            </a:solidFill>
          </c:spPr>
          <c:invertIfNegative val="0"/>
          <c:cat>
            <c:strRef>
              <c:f>'4. Oferta Generación'!$B$62:$B$63</c:f>
              <c:strCache>
                <c:ptCount val="2"/>
                <c:pt idx="0">
                  <c:v> POTENCIA INSTALADA A ABRIL  2016 (MW)</c:v>
                </c:pt>
                <c:pt idx="1">
                  <c:v> POTENCIA INSTALADA A ABRIL  2017 (MW)</c:v>
                </c:pt>
              </c:strCache>
            </c:strRef>
          </c:cat>
          <c:val>
            <c:numRef>
              <c:f>'4. Oferta Generación'!$F$62:$F$63</c:f>
              <c:numCache>
                <c:formatCode>#,##0.0</c:formatCode>
                <c:ptCount val="2"/>
                <c:pt idx="0">
                  <c:v>243.16</c:v>
                </c:pt>
                <c:pt idx="1">
                  <c:v>243.16</c:v>
                </c:pt>
              </c:numCache>
            </c:numRef>
          </c:val>
        </c:ser>
        <c:dLbls>
          <c:showLegendKey val="0"/>
          <c:showVal val="0"/>
          <c:showCatName val="0"/>
          <c:showSerName val="0"/>
          <c:showPercent val="0"/>
          <c:showBubbleSize val="0"/>
        </c:dLbls>
        <c:gapWidth val="150"/>
        <c:overlap val="100"/>
        <c:axId val="249766272"/>
        <c:axId val="249767808"/>
      </c:barChart>
      <c:catAx>
        <c:axId val="249766272"/>
        <c:scaling>
          <c:orientation val="minMax"/>
        </c:scaling>
        <c:delete val="0"/>
        <c:axPos val="b"/>
        <c:numFmt formatCode="mmm\-yy" sourceLinked="1"/>
        <c:majorTickMark val="out"/>
        <c:minorTickMark val="none"/>
        <c:tickLblPos val="nextTo"/>
        <c:crossAx val="249767808"/>
        <c:crosses val="autoZero"/>
        <c:auto val="1"/>
        <c:lblAlgn val="ctr"/>
        <c:lblOffset val="100"/>
        <c:noMultiLvlLbl val="0"/>
      </c:catAx>
      <c:valAx>
        <c:axId val="249767808"/>
        <c:scaling>
          <c:orientation val="minMax"/>
        </c:scaling>
        <c:delete val="0"/>
        <c:axPos val="l"/>
        <c:majorGridlines/>
        <c:title>
          <c:tx>
            <c:rich>
              <a:bodyPr rot="0" vert="horz"/>
              <a:lstStyle/>
              <a:p>
                <a:pPr>
                  <a:defRPr/>
                </a:pPr>
                <a:r>
                  <a:rPr lang="en-US"/>
                  <a:t>MW</a:t>
                </a:r>
              </a:p>
            </c:rich>
          </c:tx>
          <c:layout>
            <c:manualLayout>
              <c:xMode val="edge"/>
              <c:yMode val="edge"/>
              <c:x val="6.9582487995290612E-2"/>
              <c:y val="9.6571407133811873E-3"/>
            </c:manualLayout>
          </c:layout>
          <c:overlay val="0"/>
        </c:title>
        <c:numFmt formatCode="#,##0.0" sourceLinked="1"/>
        <c:majorTickMark val="out"/>
        <c:minorTickMark val="none"/>
        <c:tickLblPos val="nextTo"/>
        <c:crossAx val="249766272"/>
        <c:crosses val="autoZero"/>
        <c:crossBetween val="between"/>
      </c:valAx>
    </c:plotArea>
    <c:legend>
      <c:legendPos val="r"/>
      <c:layout>
        <c:manualLayout>
          <c:xMode val="edge"/>
          <c:yMode val="edge"/>
          <c:x val="0.80332223187268725"/>
          <c:y val="0.33306767186314951"/>
          <c:w val="0.13643483256021566"/>
          <c:h val="0.23146362420030689"/>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470717481191488"/>
          <c:y val="6.3750166167437727E-2"/>
          <c:w val="0.82211934309060852"/>
          <c:h val="0.88648312603132806"/>
        </c:manualLayout>
      </c:layout>
      <c:barChart>
        <c:barDir val="col"/>
        <c:grouping val="clustered"/>
        <c:varyColors val="0"/>
        <c:ser>
          <c:idx val="2"/>
          <c:order val="0"/>
          <c:tx>
            <c:strRef>
              <c:f>'5. MatrizGeneraciónSEIN (1)'!$J$10</c:f>
              <c:strCache>
                <c:ptCount val="1"/>
                <c:pt idx="0">
                  <c:v>2015</c:v>
                </c:pt>
              </c:strCache>
            </c:strRef>
          </c:tx>
          <c:spPr>
            <a:solidFill>
              <a:schemeClr val="accent3"/>
            </a:solidFill>
          </c:spPr>
          <c:invertIfNegative val="0"/>
          <c:cat>
            <c:strRef>
              <c:f>'5. MatrizGeneraciónSEIN (1)'!$A$12:$A$15</c:f>
              <c:strCache>
                <c:ptCount val="4"/>
                <c:pt idx="0">
                  <c:v>Hidroeléctrica</c:v>
                </c:pt>
                <c:pt idx="1">
                  <c:v>Termoeléctrica</c:v>
                </c:pt>
                <c:pt idx="2">
                  <c:v>Eólica</c:v>
                </c:pt>
                <c:pt idx="3">
                  <c:v>Solar</c:v>
                </c:pt>
              </c:strCache>
            </c:strRef>
          </c:cat>
          <c:val>
            <c:numRef>
              <c:f>'5. MatrizGeneraciónSEIN (1)'!$J$12:$J$15</c:f>
              <c:numCache>
                <c:formatCode>###\ ###\ ##0.0</c:formatCode>
                <c:ptCount val="4"/>
                <c:pt idx="0">
                  <c:v>8068.5226370483178</c:v>
                </c:pt>
                <c:pt idx="1">
                  <c:v>6091.1260050286792</c:v>
                </c:pt>
                <c:pt idx="2">
                  <c:v>178.26457322036092</c:v>
                </c:pt>
                <c:pt idx="3">
                  <c:v>74.897031502000004</c:v>
                </c:pt>
              </c:numCache>
            </c:numRef>
          </c:val>
        </c:ser>
        <c:ser>
          <c:idx val="1"/>
          <c:order val="1"/>
          <c:tx>
            <c:strRef>
              <c:f>'5. MatrizGeneraciónSEIN (1)'!$H$10</c:f>
              <c:strCache>
                <c:ptCount val="1"/>
                <c:pt idx="0">
                  <c:v>2016</c:v>
                </c:pt>
              </c:strCache>
            </c:strRef>
          </c:tx>
          <c:spPr>
            <a:solidFill>
              <a:srgbClr val="C00000"/>
            </a:solidFill>
          </c:spPr>
          <c:invertIfNegative val="0"/>
          <c:cat>
            <c:strRef>
              <c:f>'5. MatrizGeneraciónSEIN (1)'!$A$12:$A$15</c:f>
              <c:strCache>
                <c:ptCount val="4"/>
                <c:pt idx="0">
                  <c:v>Hidroeléctrica</c:v>
                </c:pt>
                <c:pt idx="1">
                  <c:v>Termoeléctrica</c:v>
                </c:pt>
                <c:pt idx="2">
                  <c:v>Eólica</c:v>
                </c:pt>
                <c:pt idx="3">
                  <c:v>Solar</c:v>
                </c:pt>
              </c:strCache>
            </c:strRef>
          </c:cat>
          <c:val>
            <c:numRef>
              <c:f>'5. MatrizGeneraciónSEIN (1)'!$H$12:$H$15</c:f>
              <c:numCache>
                <c:formatCode>###\ ###\ ##0.0</c:formatCode>
                <c:ptCount val="4"/>
                <c:pt idx="0">
                  <c:v>9036.7942688522271</c:v>
                </c:pt>
                <c:pt idx="1">
                  <c:v>6689.0450080134588</c:v>
                </c:pt>
                <c:pt idx="2">
                  <c:v>260.05121656065006</c:v>
                </c:pt>
                <c:pt idx="3">
                  <c:v>80.949397187749895</c:v>
                </c:pt>
              </c:numCache>
            </c:numRef>
          </c:val>
        </c:ser>
        <c:ser>
          <c:idx val="0"/>
          <c:order val="2"/>
          <c:tx>
            <c:strRef>
              <c:f>'5. MatrizGeneraciónSEIN (1)'!$G$10</c:f>
              <c:strCache>
                <c:ptCount val="1"/>
                <c:pt idx="0">
                  <c:v>2017</c:v>
                </c:pt>
              </c:strCache>
            </c:strRef>
          </c:tx>
          <c:spPr>
            <a:solidFill>
              <a:srgbClr val="0070C0"/>
            </a:solidFill>
          </c:spPr>
          <c:invertIfNegative val="0"/>
          <c:cat>
            <c:strRef>
              <c:f>'5. MatrizGeneraciónSEIN (1)'!$A$12:$A$15</c:f>
              <c:strCache>
                <c:ptCount val="4"/>
                <c:pt idx="0">
                  <c:v>Hidroeléctrica</c:v>
                </c:pt>
                <c:pt idx="1">
                  <c:v>Termoeléctrica</c:v>
                </c:pt>
                <c:pt idx="2">
                  <c:v>Eólica</c:v>
                </c:pt>
                <c:pt idx="3">
                  <c:v>Solar</c:v>
                </c:pt>
              </c:strCache>
            </c:strRef>
          </c:cat>
          <c:val>
            <c:numRef>
              <c:f>'5. MatrizGeneraciónSEIN (1)'!$G$12:$G$15</c:f>
              <c:numCache>
                <c:formatCode>###\ ###\ ##0.0</c:formatCode>
                <c:ptCount val="4"/>
                <c:pt idx="0">
                  <c:v>10536.143794641173</c:v>
                </c:pt>
                <c:pt idx="1">
                  <c:v>5360.3473557750212</c:v>
                </c:pt>
                <c:pt idx="2">
                  <c:v>281.94971662886093</c:v>
                </c:pt>
                <c:pt idx="3">
                  <c:v>73.438169573797992</c:v>
                </c:pt>
              </c:numCache>
            </c:numRef>
          </c:val>
        </c:ser>
        <c:dLbls>
          <c:showLegendKey val="0"/>
          <c:showVal val="0"/>
          <c:showCatName val="0"/>
          <c:showSerName val="0"/>
          <c:showPercent val="0"/>
          <c:showBubbleSize val="0"/>
        </c:dLbls>
        <c:gapWidth val="150"/>
        <c:axId val="255149952"/>
        <c:axId val="255151488"/>
      </c:barChart>
      <c:catAx>
        <c:axId val="255149952"/>
        <c:scaling>
          <c:orientation val="minMax"/>
        </c:scaling>
        <c:delete val="0"/>
        <c:axPos val="b"/>
        <c:majorTickMark val="out"/>
        <c:minorTickMark val="none"/>
        <c:tickLblPos val="nextTo"/>
        <c:txPr>
          <a:bodyPr/>
          <a:lstStyle/>
          <a:p>
            <a:pPr>
              <a:defRPr b="1"/>
            </a:pPr>
            <a:endParaRPr lang="en-US"/>
          </a:p>
        </c:txPr>
        <c:crossAx val="255151488"/>
        <c:crosses val="autoZero"/>
        <c:auto val="1"/>
        <c:lblAlgn val="ctr"/>
        <c:lblOffset val="100"/>
        <c:noMultiLvlLbl val="0"/>
      </c:catAx>
      <c:valAx>
        <c:axId val="255151488"/>
        <c:scaling>
          <c:orientation val="minMax"/>
          <c:min val="0"/>
        </c:scaling>
        <c:delete val="0"/>
        <c:axPos val="l"/>
        <c:majorGridlines/>
        <c:title>
          <c:tx>
            <c:rich>
              <a:bodyPr rot="0" vert="horz"/>
              <a:lstStyle/>
              <a:p>
                <a:pPr>
                  <a:defRPr/>
                </a:pPr>
                <a:r>
                  <a:rPr lang="en-US"/>
                  <a:t>GWh</a:t>
                </a:r>
              </a:p>
            </c:rich>
          </c:tx>
          <c:layout>
            <c:manualLayout>
              <c:xMode val="edge"/>
              <c:yMode val="edge"/>
              <c:x val="2.3598559299024831E-2"/>
              <c:y val="1.7524631396040723E-2"/>
            </c:manualLayout>
          </c:layout>
          <c:overlay val="0"/>
        </c:title>
        <c:numFmt formatCode="###\ ###\ ##0.0" sourceLinked="1"/>
        <c:majorTickMark val="out"/>
        <c:minorTickMark val="none"/>
        <c:tickLblPos val="nextTo"/>
        <c:crossAx val="255149952"/>
        <c:crosses val="autoZero"/>
        <c:crossBetween val="between"/>
      </c:valAx>
    </c:plotArea>
    <c:legend>
      <c:legendPos val="t"/>
      <c:layout>
        <c:manualLayout>
          <c:xMode val="edge"/>
          <c:yMode val="edge"/>
          <c:x val="0.37747693620413197"/>
          <c:y val="7.209319941079767E-2"/>
          <c:w val="0.26863603695243604"/>
          <c:h val="6.2420465870138969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2018948682021192"/>
          <c:y val="7.7621376306849579E-2"/>
          <c:w val="0.67789330411176951"/>
          <c:h val="0.85844321007021285"/>
        </c:manualLayout>
      </c:layout>
      <c:barChart>
        <c:barDir val="bar"/>
        <c:grouping val="clustered"/>
        <c:varyColors val="0"/>
        <c:ser>
          <c:idx val="0"/>
          <c:order val="0"/>
          <c:tx>
            <c:strRef>
              <c:f>'6. MatrizGeneraciónSEIN (2)'!$G$8</c:f>
              <c:strCache>
                <c:ptCount val="1"/>
                <c:pt idx="0">
                  <c:v>2017</c:v>
                </c:pt>
              </c:strCache>
            </c:strRef>
          </c:tx>
          <c:spPr>
            <a:solidFill>
              <a:srgbClr val="0070C0"/>
            </a:solidFill>
          </c:spPr>
          <c:invertIfNegative val="0"/>
          <c:cat>
            <c:strRef>
              <c:f>'6. MatrizGeneraciónSEIN (2)'!$A$10:$A$22</c:f>
              <c:strCache>
                <c:ptCount val="13"/>
                <c:pt idx="0">
                  <c:v>Hidro</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MatrizGeneraciónSEIN (2)'!$G$10:$G$22</c:f>
              <c:numCache>
                <c:formatCode>###\ ###\ ##0.0</c:formatCode>
                <c:ptCount val="13"/>
                <c:pt idx="0">
                  <c:v>10536.143794641173</c:v>
                </c:pt>
                <c:pt idx="1">
                  <c:v>4698.4218532805507</c:v>
                </c:pt>
                <c:pt idx="2">
                  <c:v>39.824347574464298</c:v>
                </c:pt>
                <c:pt idx="3">
                  <c:v>110.5506668280857</c:v>
                </c:pt>
                <c:pt idx="4">
                  <c:v>9.7034091828799998</c:v>
                </c:pt>
                <c:pt idx="5">
                  <c:v>288.80095781277856</c:v>
                </c:pt>
                <c:pt idx="6">
                  <c:v>25.076355261042576</c:v>
                </c:pt>
                <c:pt idx="7">
                  <c:v>0.24963529262100001</c:v>
                </c:pt>
                <c:pt idx="8">
                  <c:v>152.84164441879653</c:v>
                </c:pt>
                <c:pt idx="9">
                  <c:v>22.380566788801751</c:v>
                </c:pt>
                <c:pt idx="10">
                  <c:v>12.497919334999999</c:v>
                </c:pt>
                <c:pt idx="11">
                  <c:v>73.438169573797992</c:v>
                </c:pt>
                <c:pt idx="12">
                  <c:v>281.94971662886093</c:v>
                </c:pt>
              </c:numCache>
            </c:numRef>
          </c:val>
        </c:ser>
        <c:ser>
          <c:idx val="1"/>
          <c:order val="1"/>
          <c:tx>
            <c:strRef>
              <c:f>'6. MatrizGeneraciónSEIN (2)'!$H$8</c:f>
              <c:strCache>
                <c:ptCount val="1"/>
                <c:pt idx="0">
                  <c:v>2016</c:v>
                </c:pt>
              </c:strCache>
            </c:strRef>
          </c:tx>
          <c:spPr>
            <a:solidFill>
              <a:srgbClr val="C00000"/>
            </a:solidFill>
          </c:spPr>
          <c:invertIfNegative val="0"/>
          <c:cat>
            <c:strRef>
              <c:f>'6. MatrizGeneraciónSEIN (2)'!$A$10:$A$22</c:f>
              <c:strCache>
                <c:ptCount val="13"/>
                <c:pt idx="0">
                  <c:v>Hidro</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MatrizGeneraciónSEIN (2)'!$H$10:$H$22</c:f>
              <c:numCache>
                <c:formatCode>###\ ###\ ##0.0</c:formatCode>
                <c:ptCount val="13"/>
                <c:pt idx="0">
                  <c:v>9036.7942688522271</c:v>
                </c:pt>
                <c:pt idx="1">
                  <c:v>5722.4111187100798</c:v>
                </c:pt>
                <c:pt idx="2">
                  <c:v>185.45410536256171</c:v>
                </c:pt>
                <c:pt idx="3">
                  <c:v>177.60934911099449</c:v>
                </c:pt>
                <c:pt idx="4">
                  <c:v>38.997125081598</c:v>
                </c:pt>
                <c:pt idx="5">
                  <c:v>185.93132008020342</c:v>
                </c:pt>
                <c:pt idx="6">
                  <c:v>70.882388111986941</c:v>
                </c:pt>
                <c:pt idx="7">
                  <c:v>2.6171268147903697</c:v>
                </c:pt>
                <c:pt idx="8">
                  <c:v>257.16770264887163</c:v>
                </c:pt>
                <c:pt idx="9">
                  <c:v>30.277862485473399</c:v>
                </c:pt>
                <c:pt idx="10">
                  <c:v>17.6969096069</c:v>
                </c:pt>
                <c:pt idx="11">
                  <c:v>80.949397187749895</c:v>
                </c:pt>
                <c:pt idx="12">
                  <c:v>260.05121656065006</c:v>
                </c:pt>
              </c:numCache>
            </c:numRef>
          </c:val>
        </c:ser>
        <c:ser>
          <c:idx val="2"/>
          <c:order val="2"/>
          <c:tx>
            <c:strRef>
              <c:f>'6. MatrizGeneraciónSEIN (2)'!$J$8</c:f>
              <c:strCache>
                <c:ptCount val="1"/>
                <c:pt idx="0">
                  <c:v>2015</c:v>
                </c:pt>
              </c:strCache>
            </c:strRef>
          </c:tx>
          <c:spPr>
            <a:solidFill>
              <a:schemeClr val="accent3"/>
            </a:solidFill>
            <a:ln>
              <a:solidFill>
                <a:schemeClr val="accent3"/>
              </a:solidFill>
            </a:ln>
          </c:spPr>
          <c:invertIfNegative val="0"/>
          <c:cat>
            <c:strRef>
              <c:f>'6. MatrizGeneraciónSEIN (2)'!$A$10:$A$22</c:f>
              <c:strCache>
                <c:ptCount val="13"/>
                <c:pt idx="0">
                  <c:v>Hidro</c:v>
                </c:pt>
                <c:pt idx="1">
                  <c:v>Gas Natural de Camisea</c:v>
                </c:pt>
                <c:pt idx="2">
                  <c:v>Gas Natural de Aguaytía</c:v>
                </c:pt>
                <c:pt idx="3">
                  <c:v>Gas Natural de Malacas</c:v>
                </c:pt>
                <c:pt idx="4">
                  <c:v>Gas Natural de La Isla</c:v>
                </c:pt>
                <c:pt idx="5">
                  <c:v>Carbón</c:v>
                </c:pt>
                <c:pt idx="6">
                  <c:v>Residual 500</c:v>
                </c:pt>
                <c:pt idx="7">
                  <c:v>Residual 6</c:v>
                </c:pt>
                <c:pt idx="8">
                  <c:v>Diesel 2</c:v>
                </c:pt>
                <c:pt idx="9">
                  <c:v>Bagazo</c:v>
                </c:pt>
                <c:pt idx="10">
                  <c:v>Biogás</c:v>
                </c:pt>
                <c:pt idx="11">
                  <c:v>Solar</c:v>
                </c:pt>
                <c:pt idx="12">
                  <c:v>Eólico</c:v>
                </c:pt>
              </c:strCache>
            </c:strRef>
          </c:cat>
          <c:val>
            <c:numRef>
              <c:f>'6. MatrizGeneraciónSEIN (2)'!$J$10:$J$22</c:f>
              <c:numCache>
                <c:formatCode>###\ ###\ ##0.0</c:formatCode>
                <c:ptCount val="13"/>
                <c:pt idx="0">
                  <c:v>8068.5226370483178</c:v>
                </c:pt>
                <c:pt idx="1">
                  <c:v>5712.35739414825</c:v>
                </c:pt>
                <c:pt idx="2">
                  <c:v>110.58573637351921</c:v>
                </c:pt>
                <c:pt idx="3">
                  <c:v>142.81111467327517</c:v>
                </c:pt>
                <c:pt idx="4">
                  <c:v>57.653743884507996</c:v>
                </c:pt>
                <c:pt idx="5">
                  <c:v>15.433512651337031</c:v>
                </c:pt>
                <c:pt idx="6">
                  <c:v>1.8615593779412252</c:v>
                </c:pt>
                <c:pt idx="7">
                  <c:v>0.39756876807200003</c:v>
                </c:pt>
                <c:pt idx="8">
                  <c:v>10.64987754972155</c:v>
                </c:pt>
                <c:pt idx="9">
                  <c:v>29.130902027055004</c:v>
                </c:pt>
                <c:pt idx="10">
                  <c:v>10.244595575</c:v>
                </c:pt>
                <c:pt idx="11">
                  <c:v>74.897031502000004</c:v>
                </c:pt>
                <c:pt idx="12">
                  <c:v>178.26457322036092</c:v>
                </c:pt>
              </c:numCache>
            </c:numRef>
          </c:val>
        </c:ser>
        <c:dLbls>
          <c:showLegendKey val="0"/>
          <c:showVal val="0"/>
          <c:showCatName val="0"/>
          <c:showSerName val="0"/>
          <c:showPercent val="0"/>
          <c:showBubbleSize val="0"/>
        </c:dLbls>
        <c:gapWidth val="150"/>
        <c:axId val="256551168"/>
        <c:axId val="256552960"/>
      </c:barChart>
      <c:catAx>
        <c:axId val="256551168"/>
        <c:scaling>
          <c:orientation val="minMax"/>
        </c:scaling>
        <c:delete val="0"/>
        <c:axPos val="l"/>
        <c:numFmt formatCode="General" sourceLinked="1"/>
        <c:majorTickMark val="out"/>
        <c:minorTickMark val="none"/>
        <c:tickLblPos val="nextTo"/>
        <c:crossAx val="256552960"/>
        <c:crosses val="autoZero"/>
        <c:auto val="1"/>
        <c:lblAlgn val="ctr"/>
        <c:lblOffset val="100"/>
        <c:noMultiLvlLbl val="0"/>
      </c:catAx>
      <c:valAx>
        <c:axId val="256552960"/>
        <c:scaling>
          <c:orientation val="minMax"/>
          <c:min val="0"/>
        </c:scaling>
        <c:delete val="0"/>
        <c:axPos val="b"/>
        <c:majorGridlines/>
        <c:title>
          <c:tx>
            <c:rich>
              <a:bodyPr/>
              <a:lstStyle/>
              <a:p>
                <a:pPr>
                  <a:defRPr/>
                </a:pPr>
                <a:r>
                  <a:rPr lang="en-US"/>
                  <a:t>GWh</a:t>
                </a:r>
              </a:p>
            </c:rich>
          </c:tx>
          <c:layout>
            <c:manualLayout>
              <c:xMode val="edge"/>
              <c:yMode val="edge"/>
              <c:x val="0.94102961620982573"/>
              <c:y val="0.88017388958929133"/>
            </c:manualLayout>
          </c:layout>
          <c:overlay val="0"/>
        </c:title>
        <c:numFmt formatCode="#,##0" sourceLinked="0"/>
        <c:majorTickMark val="out"/>
        <c:minorTickMark val="none"/>
        <c:tickLblPos val="nextTo"/>
        <c:txPr>
          <a:bodyPr/>
          <a:lstStyle/>
          <a:p>
            <a:pPr>
              <a:defRPr b="1"/>
            </a:pPr>
            <a:endParaRPr lang="en-US"/>
          </a:p>
        </c:txPr>
        <c:crossAx val="256551168"/>
        <c:crosses val="autoZero"/>
        <c:crossBetween val="between"/>
      </c:valAx>
    </c:plotArea>
    <c:legend>
      <c:legendPos val="t"/>
      <c:layout>
        <c:manualLayout>
          <c:xMode val="edge"/>
          <c:yMode val="edge"/>
          <c:x val="0.39651786496190561"/>
          <c:y val="1.1901978764461594E-2"/>
          <c:w val="0.25905436707010593"/>
          <c:h val="5.2517370639502972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Enero 2017
INFSGI-MES-01-2017
08/02/2017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5519938852062"/>
          <c:y val="0.15981770600585485"/>
          <c:w val="0.85938154400742506"/>
          <c:h val="0.71546629536770046"/>
        </c:manualLayout>
      </c:layout>
      <c:barChart>
        <c:barDir val="col"/>
        <c:grouping val="clustered"/>
        <c:varyColors val="0"/>
        <c:ser>
          <c:idx val="1"/>
          <c:order val="0"/>
          <c:tx>
            <c:strRef>
              <c:f>'7. MatrizGeneraciónSEIN (3)'!$H$9</c:f>
              <c:strCache>
                <c:ptCount val="1"/>
                <c:pt idx="0">
                  <c:v>2016</c:v>
                </c:pt>
              </c:strCache>
            </c:strRef>
          </c:tx>
          <c:spPr>
            <a:solidFill>
              <a:srgbClr val="C00000"/>
            </a:solidFill>
          </c:spPr>
          <c:invertIfNegative val="0"/>
          <c:cat>
            <c:strRef>
              <c:f>'7. MatrizGeneraciónSEIN (3)'!$A$11:$A$15</c:f>
              <c:strCache>
                <c:ptCount val="5"/>
                <c:pt idx="0">
                  <c:v>Hidroeléctrica</c:v>
                </c:pt>
                <c:pt idx="1">
                  <c:v>Eólica</c:v>
                </c:pt>
                <c:pt idx="2">
                  <c:v>Solar</c:v>
                </c:pt>
                <c:pt idx="3">
                  <c:v>Bagazo</c:v>
                </c:pt>
                <c:pt idx="4">
                  <c:v>Biogás</c:v>
                </c:pt>
              </c:strCache>
            </c:strRef>
          </c:cat>
          <c:val>
            <c:numRef>
              <c:f>'7. MatrizGeneraciónSEIN (3)'!$H$11:$H$15</c:f>
              <c:numCache>
                <c:formatCode>###\ ###\ ##0.0</c:formatCode>
                <c:ptCount val="5"/>
                <c:pt idx="0">
                  <c:v>374.37203445892663</c:v>
                </c:pt>
                <c:pt idx="1">
                  <c:v>17.6969096069</c:v>
                </c:pt>
                <c:pt idx="2">
                  <c:v>30.277862485473399</c:v>
                </c:pt>
                <c:pt idx="3">
                  <c:v>80.949397187749895</c:v>
                </c:pt>
                <c:pt idx="4">
                  <c:v>260.05121656065006</c:v>
                </c:pt>
              </c:numCache>
            </c:numRef>
          </c:val>
        </c:ser>
        <c:ser>
          <c:idx val="0"/>
          <c:order val="1"/>
          <c:tx>
            <c:strRef>
              <c:f>'7. MatrizGeneraciónSEIN (3)'!$G$9</c:f>
              <c:strCache>
                <c:ptCount val="1"/>
                <c:pt idx="0">
                  <c:v>2017</c:v>
                </c:pt>
              </c:strCache>
            </c:strRef>
          </c:tx>
          <c:spPr>
            <a:solidFill>
              <a:srgbClr val="0070C0"/>
            </a:solidFill>
          </c:spPr>
          <c:invertIfNegative val="0"/>
          <c:cat>
            <c:strRef>
              <c:f>'7. MatrizGeneraciónSEIN (3)'!$A$11:$A$15</c:f>
              <c:strCache>
                <c:ptCount val="5"/>
                <c:pt idx="0">
                  <c:v>Hidroeléctrica</c:v>
                </c:pt>
                <c:pt idx="1">
                  <c:v>Eólica</c:v>
                </c:pt>
                <c:pt idx="2">
                  <c:v>Solar</c:v>
                </c:pt>
                <c:pt idx="3">
                  <c:v>Bagazo</c:v>
                </c:pt>
                <c:pt idx="4">
                  <c:v>Biogás</c:v>
                </c:pt>
              </c:strCache>
            </c:strRef>
          </c:cat>
          <c:val>
            <c:numRef>
              <c:f>'7. MatrizGeneraciónSEIN (3)'!$G$11:$G$15</c:f>
              <c:numCache>
                <c:formatCode>######\ ###\ ##0.0</c:formatCode>
                <c:ptCount val="5"/>
                <c:pt idx="0">
                  <c:v>433.30861569310196</c:v>
                </c:pt>
                <c:pt idx="1">
                  <c:v>12.497919334999999</c:v>
                </c:pt>
                <c:pt idx="2">
                  <c:v>22.380566788801751</c:v>
                </c:pt>
                <c:pt idx="3">
                  <c:v>73.438169573797992</c:v>
                </c:pt>
                <c:pt idx="4">
                  <c:v>281.94971662886093</c:v>
                </c:pt>
              </c:numCache>
            </c:numRef>
          </c:val>
        </c:ser>
        <c:ser>
          <c:idx val="2"/>
          <c:order val="2"/>
          <c:tx>
            <c:strRef>
              <c:f>'7. MatrizGeneraciónSEIN (3)'!$J$9</c:f>
              <c:strCache>
                <c:ptCount val="1"/>
                <c:pt idx="0">
                  <c:v>2015</c:v>
                </c:pt>
              </c:strCache>
            </c:strRef>
          </c:tx>
          <c:invertIfNegative val="0"/>
          <c:val>
            <c:numRef>
              <c:f>'7. MatrizGeneraciónSEIN (3)'!$J$11:$J$15</c:f>
              <c:numCache>
                <c:formatCode>###\ ###\ ##0.0</c:formatCode>
                <c:ptCount val="5"/>
                <c:pt idx="0">
                  <c:v>407.69578473192769</c:v>
                </c:pt>
                <c:pt idx="1">
                  <c:v>10.244595575</c:v>
                </c:pt>
                <c:pt idx="2">
                  <c:v>29.130902027055004</c:v>
                </c:pt>
                <c:pt idx="3">
                  <c:v>74.897031502000004</c:v>
                </c:pt>
                <c:pt idx="4">
                  <c:v>178.26457322036092</c:v>
                </c:pt>
              </c:numCache>
            </c:numRef>
          </c:val>
        </c:ser>
        <c:dLbls>
          <c:showLegendKey val="0"/>
          <c:showVal val="0"/>
          <c:showCatName val="0"/>
          <c:showSerName val="0"/>
          <c:showPercent val="0"/>
          <c:showBubbleSize val="0"/>
        </c:dLbls>
        <c:gapWidth val="150"/>
        <c:axId val="249408512"/>
        <c:axId val="249414400"/>
      </c:barChart>
      <c:catAx>
        <c:axId val="249408512"/>
        <c:scaling>
          <c:orientation val="minMax"/>
        </c:scaling>
        <c:delete val="0"/>
        <c:axPos val="b"/>
        <c:majorTickMark val="out"/>
        <c:minorTickMark val="none"/>
        <c:tickLblPos val="nextTo"/>
        <c:txPr>
          <a:bodyPr/>
          <a:lstStyle/>
          <a:p>
            <a:pPr>
              <a:defRPr b="1"/>
            </a:pPr>
            <a:endParaRPr lang="en-US"/>
          </a:p>
        </c:txPr>
        <c:crossAx val="249414400"/>
        <c:crosses val="autoZero"/>
        <c:auto val="1"/>
        <c:lblAlgn val="ctr"/>
        <c:lblOffset val="100"/>
        <c:noMultiLvlLbl val="0"/>
      </c:catAx>
      <c:valAx>
        <c:axId val="249414400"/>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 ###\ ##0.0" sourceLinked="1"/>
        <c:majorTickMark val="out"/>
        <c:minorTickMark val="none"/>
        <c:tickLblPos val="nextTo"/>
        <c:crossAx val="249408512"/>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ofPieChart>
        <c:ofPieType val="pie"/>
        <c:varyColors val="1"/>
        <c:ser>
          <c:idx val="0"/>
          <c:order val="0"/>
          <c:explosion val="19"/>
          <c:dLbls>
            <c:dLbl>
              <c:idx val="0"/>
              <c:layout>
                <c:manualLayout>
                  <c:x val="0.10691935726815523"/>
                  <c:y val="-2.9350693649004092E-3"/>
                </c:manualLayout>
              </c:layout>
              <c:numFmt formatCode="0.00%" sourceLinked="0"/>
              <c:spPr/>
              <c:txPr>
                <a:bodyPr/>
                <a:lstStyle/>
                <a:p>
                  <a:pPr>
                    <a:defRPr b="1">
                      <a:solidFill>
                        <a:schemeClr val="bg1"/>
                      </a:solidFill>
                    </a:defRPr>
                  </a:pPr>
                  <a:endParaRPr lang="en-US"/>
                </a:p>
              </c:txPr>
              <c:dLblPos val="bestFit"/>
              <c:showLegendKey val="0"/>
              <c:showVal val="0"/>
              <c:showCatName val="1"/>
              <c:showSerName val="0"/>
              <c:showPercent val="1"/>
              <c:showBubbleSize val="0"/>
              <c:separator>
</c:separator>
            </c:dLbl>
            <c:dLbl>
              <c:idx val="1"/>
              <c:layout>
                <c:manualLayout>
                  <c:x val="7.4704406791883324E-2"/>
                  <c:y val="-0.17219977871648445"/>
                </c:manualLayout>
              </c:layout>
              <c:numFmt formatCode="0.00%" sourceLinked="0"/>
              <c:spPr/>
              <c:txPr>
                <a:bodyPr/>
                <a:lstStyle/>
                <a:p>
                  <a:pPr>
                    <a:defRPr b="1">
                      <a:solidFill>
                        <a:schemeClr val="bg1"/>
                      </a:solidFill>
                    </a:defRPr>
                  </a:pPr>
                  <a:endParaRPr lang="en-US"/>
                </a:p>
              </c:txPr>
              <c:dLblPos val="bestFit"/>
              <c:showLegendKey val="0"/>
              <c:showVal val="0"/>
              <c:showCatName val="1"/>
              <c:showSerName val="0"/>
              <c:showPercent val="1"/>
              <c:showBubbleSize val="0"/>
              <c:separator>
</c:separator>
            </c:dLbl>
            <c:dLbl>
              <c:idx val="2"/>
              <c:layout>
                <c:manualLayout>
                  <c:x val="5.7332097851562847E-2"/>
                  <c:y val="-3.9109679678085173E-2"/>
                </c:manualLayout>
              </c:layout>
              <c:dLblPos val="bestFit"/>
              <c:showLegendKey val="0"/>
              <c:showVal val="0"/>
              <c:showCatName val="1"/>
              <c:showSerName val="0"/>
              <c:showPercent val="1"/>
              <c:showBubbleSize val="0"/>
              <c:separator>
</c:separator>
            </c:dLbl>
            <c:dLbl>
              <c:idx val="3"/>
              <c:layout>
                <c:manualLayout>
                  <c:x val="1.0470605438815813E-2"/>
                  <c:y val="-4.1808063518402092E-2"/>
                </c:manualLayout>
              </c:layout>
              <c:dLblPos val="bestFit"/>
              <c:showLegendKey val="0"/>
              <c:showVal val="0"/>
              <c:showCatName val="1"/>
              <c:showSerName val="0"/>
              <c:showPercent val="1"/>
              <c:showBubbleSize val="0"/>
              <c:separator>
</c:separator>
            </c:dLbl>
            <c:dLbl>
              <c:idx val="4"/>
              <c:layout>
                <c:manualLayout>
                  <c:x val="1.1009883268071998E-2"/>
                  <c:y val="-6.5759738019237667E-3"/>
                </c:manualLayout>
              </c:layout>
              <c:dLblPos val="bestFit"/>
              <c:showLegendKey val="0"/>
              <c:showVal val="0"/>
              <c:showCatName val="1"/>
              <c:showSerName val="0"/>
              <c:showPercent val="1"/>
              <c:showBubbleSize val="0"/>
              <c:separator>
</c:separator>
            </c:dLbl>
            <c:dLbl>
              <c:idx val="5"/>
              <c:layout>
                <c:manualLayout>
                  <c:x val="1.0141295040431552E-2"/>
                  <c:y val="0.10052605538947855"/>
                </c:manualLayout>
              </c:layout>
              <c:dLblPos val="bestFit"/>
              <c:showLegendKey val="0"/>
              <c:showVal val="0"/>
              <c:showCatName val="1"/>
              <c:showSerName val="0"/>
              <c:showPercent val="1"/>
              <c:showBubbleSize val="0"/>
              <c:separator>
</c:separator>
            </c:dLbl>
            <c:dLbl>
              <c:idx val="6"/>
              <c:layout>
                <c:manualLayout>
                  <c:x val="1.9934513645834137E-2"/>
                  <c:y val="3.9174062078265086E-3"/>
                </c:manualLayout>
              </c:layout>
              <c:tx>
                <c:rich>
                  <a:bodyPr/>
                  <a:lstStyle/>
                  <a:p>
                    <a:r>
                      <a:rPr lang="en-US"/>
                      <a:t>RER
5,07%</a:t>
                    </a:r>
                  </a:p>
                </c:rich>
              </c:tx>
              <c:dLblPos val="bestFit"/>
              <c:showLegendKey val="0"/>
              <c:showVal val="0"/>
              <c:showCatName val="1"/>
              <c:showSerName val="0"/>
              <c:showPercent val="1"/>
              <c:showBubbleSize val="0"/>
              <c:separator>
</c:separator>
            </c:dLbl>
            <c:numFmt formatCode="0.00%" sourceLinked="0"/>
            <c:dLblPos val="bestFit"/>
            <c:showLegendKey val="0"/>
            <c:showVal val="0"/>
            <c:showCatName val="1"/>
            <c:showSerName val="0"/>
            <c:showPercent val="1"/>
            <c:showBubbleSize val="0"/>
            <c:separator>
</c:separator>
            <c:showLeaderLines val="1"/>
          </c:dLbls>
          <c:cat>
            <c:strRef>
              <c:f>('7. MatrizGeneraciónSEIN (3)'!$O$17,'7. MatrizGeneraciónSEIN (3)'!$A$11:$A$15)</c:f>
              <c:strCache>
                <c:ptCount val="6"/>
                <c:pt idx="0">
                  <c:v>Producción Total del SEIN</c:v>
                </c:pt>
                <c:pt idx="1">
                  <c:v>Hidroeléctrica</c:v>
                </c:pt>
                <c:pt idx="2">
                  <c:v>Eólica</c:v>
                </c:pt>
                <c:pt idx="3">
                  <c:v>Solar</c:v>
                </c:pt>
                <c:pt idx="4">
                  <c:v>Bagazo</c:v>
                </c:pt>
                <c:pt idx="5">
                  <c:v>Biogás</c:v>
                </c:pt>
              </c:strCache>
            </c:strRef>
          </c:cat>
          <c:val>
            <c:numRef>
              <c:f>('7. MatrizGeneraciónSEIN (3)'!$T$19,'7. MatrizGeneraciónSEIN (3)'!$T$11:$T$15)</c:f>
              <c:numCache>
                <c:formatCode>General</c:formatCode>
                <c:ptCount val="6"/>
                <c:pt idx="0" formatCode="0.00">
                  <c:v>15428.304048599288</c:v>
                </c:pt>
                <c:pt idx="1">
                  <c:v>433.30861569310196</c:v>
                </c:pt>
                <c:pt idx="2">
                  <c:v>281.94971662886093</c:v>
                </c:pt>
                <c:pt idx="3">
                  <c:v>73.438169573797992</c:v>
                </c:pt>
                <c:pt idx="4">
                  <c:v>22.380566788801751</c:v>
                </c:pt>
                <c:pt idx="5">
                  <c:v>12.497919334999999</c:v>
                </c:pt>
              </c:numCache>
            </c:numRef>
          </c:val>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7707378775116649E-2"/>
          <c:y val="0.16003073079007277"/>
          <c:w val="0.80326734733830829"/>
          <c:h val="0.39869332831529153"/>
        </c:manualLayout>
      </c:layout>
      <c:barChart>
        <c:barDir val="col"/>
        <c:grouping val="clustered"/>
        <c:varyColors val="0"/>
        <c:ser>
          <c:idx val="0"/>
          <c:order val="0"/>
          <c:tx>
            <c:strRef>
              <c:f>'8. FP RER'!$D$3</c:f>
              <c:strCache>
                <c:ptCount val="1"/>
                <c:pt idx="0">
                  <c:v>Producción (GWh)</c:v>
                </c:pt>
              </c:strCache>
            </c:strRef>
          </c:tx>
          <c:invertIfNegative val="0"/>
          <c:cat>
            <c:strRef>
              <c:f>'8. FP RER'!$U$4:$U$22</c:f>
              <c:strCache>
                <c:ptCount val="19"/>
                <c:pt idx="0">
                  <c:v>RUNATULLO III</c:v>
                </c:pt>
                <c:pt idx="1">
                  <c:v>LAS PIZARRAS</c:v>
                </c:pt>
                <c:pt idx="2">
                  <c:v>RUNATULLO II</c:v>
                </c:pt>
                <c:pt idx="3">
                  <c:v>PÍAS</c:v>
                </c:pt>
                <c:pt idx="4">
                  <c:v>CARHUAQUERO IV</c:v>
                </c:pt>
                <c:pt idx="5">
                  <c:v>CHANCAY</c:v>
                </c:pt>
                <c:pt idx="6">
                  <c:v>RUCUY</c:v>
                </c:pt>
                <c:pt idx="7">
                  <c:v>HUASAHUASI I</c:v>
                </c:pt>
                <c:pt idx="8">
                  <c:v>HUASAHUASI II</c:v>
                </c:pt>
                <c:pt idx="9">
                  <c:v>SANTA CRUZ II</c:v>
                </c:pt>
                <c:pt idx="10">
                  <c:v>SANTA CRUZ I</c:v>
                </c:pt>
                <c:pt idx="11">
                  <c:v>CAÑA BRAVA</c:v>
                </c:pt>
                <c:pt idx="12">
                  <c:v>LA JOYA</c:v>
                </c:pt>
                <c:pt idx="13">
                  <c:v>RONCADOR</c:v>
                </c:pt>
                <c:pt idx="14">
                  <c:v>NUEVA IMPERIAL</c:v>
                </c:pt>
                <c:pt idx="15">
                  <c:v>CANCHAYLLO</c:v>
                </c:pt>
                <c:pt idx="16">
                  <c:v>YANAPAMPA</c:v>
                </c:pt>
                <c:pt idx="17">
                  <c:v>POECHOS II</c:v>
                </c:pt>
                <c:pt idx="18">
                  <c:v>PURMACANA </c:v>
                </c:pt>
              </c:strCache>
            </c:strRef>
          </c:cat>
          <c:val>
            <c:numRef>
              <c:f>'8. FP RER'!$D$4:$D$22</c:f>
              <c:numCache>
                <c:formatCode>0.0</c:formatCode>
                <c:ptCount val="19"/>
                <c:pt idx="0">
                  <c:v>14.370590229999999</c:v>
                </c:pt>
                <c:pt idx="1">
                  <c:v>13.555484189686</c:v>
                </c:pt>
                <c:pt idx="2">
                  <c:v>11.985616029999999</c:v>
                </c:pt>
                <c:pt idx="3">
                  <c:v>7.6088592500000001</c:v>
                </c:pt>
                <c:pt idx="4">
                  <c:v>6.9890936287261001</c:v>
                </c:pt>
                <c:pt idx="5">
                  <c:v>6.0800745520000001</c:v>
                </c:pt>
                <c:pt idx="6">
                  <c:v>5.6986916990000003</c:v>
                </c:pt>
                <c:pt idx="7">
                  <c:v>4.7522738381348253</c:v>
                </c:pt>
                <c:pt idx="8">
                  <c:v>4.6193023363448997</c:v>
                </c:pt>
                <c:pt idx="9">
                  <c:v>4.0688837392189257</c:v>
                </c:pt>
                <c:pt idx="10">
                  <c:v>3.2300949890523003</c:v>
                </c:pt>
                <c:pt idx="11">
                  <c:v>2.0441999999999751</c:v>
                </c:pt>
                <c:pt idx="12">
                  <c:v>1.8722867500000002</c:v>
                </c:pt>
                <c:pt idx="13">
                  <c:v>1.7563550000000001</c:v>
                </c:pt>
                <c:pt idx="14">
                  <c:v>1.2563390814170747</c:v>
                </c:pt>
                <c:pt idx="15">
                  <c:v>0.42652965145685001</c:v>
                </c:pt>
                <c:pt idx="16">
                  <c:v>3.0599999999999999E-2</c:v>
                </c:pt>
                <c:pt idx="17">
                  <c:v>0</c:v>
                </c:pt>
                <c:pt idx="18">
                  <c:v>0</c:v>
                </c:pt>
              </c:numCache>
            </c:numRef>
          </c:val>
        </c:ser>
        <c:dLbls>
          <c:showLegendKey val="0"/>
          <c:showVal val="0"/>
          <c:showCatName val="0"/>
          <c:showSerName val="0"/>
          <c:showPercent val="0"/>
          <c:showBubbleSize val="0"/>
        </c:dLbls>
        <c:gapWidth val="63"/>
        <c:axId val="255604224"/>
        <c:axId val="255606144"/>
      </c:barChart>
      <c:lineChart>
        <c:grouping val="standard"/>
        <c:varyColors val="0"/>
        <c:ser>
          <c:idx val="1"/>
          <c:order val="1"/>
          <c:tx>
            <c:strRef>
              <c:f>'8. FP RER'!$E$3</c:f>
              <c:strCache>
                <c:ptCount val="1"/>
                <c:pt idx="0">
                  <c:v>Factor de planta</c:v>
                </c:pt>
              </c:strCache>
            </c:strRef>
          </c:tx>
          <c:spPr>
            <a:ln w="25400">
              <a:solidFill>
                <a:srgbClr val="3399FF"/>
              </a:solidFill>
            </a:ln>
          </c:spPr>
          <c:marker>
            <c:symbol val="circle"/>
            <c:size val="5"/>
            <c:spPr>
              <a:solidFill>
                <a:srgbClr val="3399FF"/>
              </a:solidFill>
              <a:ln>
                <a:solidFill>
                  <a:schemeClr val="bg1"/>
                </a:solidFill>
              </a:ln>
            </c:spPr>
          </c:marker>
          <c:cat>
            <c:numLit>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Lit>
          </c:cat>
          <c:val>
            <c:numRef>
              <c:f>'8. FP RER'!$E$4:$E$22</c:f>
              <c:numCache>
                <c:formatCode>0.0</c:formatCode>
                <c:ptCount val="19"/>
                <c:pt idx="0">
                  <c:v>0.99965707188331265</c:v>
                </c:pt>
                <c:pt idx="1">
                  <c:v>0.98060164975983177</c:v>
                </c:pt>
                <c:pt idx="2">
                  <c:v>0.83371006814020909</c:v>
                </c:pt>
                <c:pt idx="3">
                  <c:v>0.88117196000357245</c:v>
                </c:pt>
                <c:pt idx="4">
                  <c:v>0.97236046121825159</c:v>
                </c:pt>
                <c:pt idx="5">
                  <c:v>0.84008634986956721</c:v>
                </c:pt>
                <c:pt idx="6">
                  <c:v>0.82044672768160509</c:v>
                </c:pt>
                <c:pt idx="7">
                  <c:v>0.88898800349416973</c:v>
                </c:pt>
                <c:pt idx="8">
                  <c:v>0.92195460271424912</c:v>
                </c:pt>
                <c:pt idx="9">
                  <c:v>0.72966138354833332</c:v>
                </c:pt>
                <c:pt idx="10">
                  <c:v>0.78554421998781576</c:v>
                </c:pt>
                <c:pt idx="11">
                  <c:v>0.71623780692901928</c:v>
                </c:pt>
                <c:pt idx="12">
                  <c:v>0.71439512744200251</c:v>
                </c:pt>
                <c:pt idx="13">
                  <c:v>0.47010636817198775</c:v>
                </c:pt>
                <c:pt idx="14">
                  <c:v>0.44556226322312853</c:v>
                </c:pt>
                <c:pt idx="15">
                  <c:v>5.9222462630217881E-2</c:v>
                </c:pt>
                <c:pt idx="16">
                  <c:v>2.135678391959799E-3</c:v>
                </c:pt>
                <c:pt idx="17">
                  <c:v>0</c:v>
                </c:pt>
                <c:pt idx="18">
                  <c:v>0</c:v>
                </c:pt>
              </c:numCache>
            </c:numRef>
          </c:val>
          <c:smooth val="0"/>
        </c:ser>
        <c:dLbls>
          <c:showLegendKey val="0"/>
          <c:showVal val="0"/>
          <c:showCatName val="0"/>
          <c:showSerName val="0"/>
          <c:showPercent val="0"/>
          <c:showBubbleSize val="0"/>
        </c:dLbls>
        <c:marker val="1"/>
        <c:smooth val="0"/>
        <c:axId val="255610240"/>
        <c:axId val="255608320"/>
      </c:lineChart>
      <c:catAx>
        <c:axId val="255604224"/>
        <c:scaling>
          <c:orientation val="minMax"/>
        </c:scaling>
        <c:delete val="0"/>
        <c:axPos val="b"/>
        <c:numFmt formatCode="General" sourceLinked="1"/>
        <c:majorTickMark val="out"/>
        <c:minorTickMark val="none"/>
        <c:tickLblPos val="nextTo"/>
        <c:txPr>
          <a:bodyPr/>
          <a:lstStyle/>
          <a:p>
            <a:pPr>
              <a:defRPr sz="700">
                <a:latin typeface="+mn-lt"/>
              </a:defRPr>
            </a:pPr>
            <a:endParaRPr lang="en-US"/>
          </a:p>
        </c:txPr>
        <c:crossAx val="255606144"/>
        <c:crosses val="autoZero"/>
        <c:auto val="1"/>
        <c:lblAlgn val="ctr"/>
        <c:lblOffset val="100"/>
        <c:noMultiLvlLbl val="0"/>
      </c:catAx>
      <c:valAx>
        <c:axId val="255606144"/>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a:pPr>
                <a:r>
                  <a:rPr lang="es-PA"/>
                  <a:t>GWh</a:t>
                </a:r>
              </a:p>
            </c:rich>
          </c:tx>
          <c:layout>
            <c:manualLayout>
              <c:xMode val="edge"/>
              <c:yMode val="edge"/>
              <c:x val="2.7835234688026567E-2"/>
              <c:y val="3.2338055146922687E-2"/>
            </c:manualLayout>
          </c:layout>
          <c:overlay val="0"/>
        </c:title>
        <c:numFmt formatCode="0.0" sourceLinked="0"/>
        <c:majorTickMark val="out"/>
        <c:minorTickMark val="none"/>
        <c:tickLblPos val="nextTo"/>
        <c:crossAx val="255604224"/>
        <c:crosses val="autoZero"/>
        <c:crossBetween val="between"/>
      </c:valAx>
      <c:valAx>
        <c:axId val="255608320"/>
        <c:scaling>
          <c:orientation val="minMax"/>
          <c:max val="1.1000000000000001"/>
          <c:min val="0"/>
        </c:scaling>
        <c:delete val="0"/>
        <c:axPos val="r"/>
        <c:title>
          <c:tx>
            <c:rich>
              <a:bodyPr rot="0" vert="horz"/>
              <a:lstStyle/>
              <a:p>
                <a:pPr>
                  <a:defRPr sz="800"/>
                </a:pPr>
                <a:r>
                  <a:rPr lang="es-PA" sz="800"/>
                  <a:t>Factor</a:t>
                </a:r>
                <a:r>
                  <a:rPr lang="es-PA" sz="800" baseline="0"/>
                  <a:t> de Planta</a:t>
                </a:r>
                <a:endParaRPr lang="es-PA" sz="800"/>
              </a:p>
            </c:rich>
          </c:tx>
          <c:layout>
            <c:manualLayout>
              <c:xMode val="edge"/>
              <c:yMode val="edge"/>
              <c:x val="0.83193743617601046"/>
              <c:y val="3.2330998340367553E-2"/>
            </c:manualLayout>
          </c:layout>
          <c:overlay val="0"/>
        </c:title>
        <c:numFmt formatCode="0.0" sourceLinked="1"/>
        <c:majorTickMark val="out"/>
        <c:minorTickMark val="none"/>
        <c:tickLblPos val="nextTo"/>
        <c:crossAx val="255610240"/>
        <c:crosses val="max"/>
        <c:crossBetween val="between"/>
      </c:valAx>
      <c:catAx>
        <c:axId val="255610240"/>
        <c:scaling>
          <c:orientation val="minMax"/>
        </c:scaling>
        <c:delete val="1"/>
        <c:axPos val="b"/>
        <c:title>
          <c:tx>
            <c:rich>
              <a:bodyPr/>
              <a:lstStyle/>
              <a:p>
                <a:pPr>
                  <a:defRPr sz="1100"/>
                </a:pPr>
                <a:r>
                  <a:rPr lang="es-PA" sz="1100"/>
                  <a:t>Centrales hidroeléctricas </a:t>
                </a:r>
              </a:p>
            </c:rich>
          </c:tx>
          <c:layout>
            <c:manualLayout>
              <c:xMode val="edge"/>
              <c:yMode val="edge"/>
              <c:x val="0.34255038098923457"/>
              <c:y val="1.7414729784336322E-2"/>
            </c:manualLayout>
          </c:layout>
          <c:overlay val="0"/>
        </c:title>
        <c:numFmt formatCode="General" sourceLinked="1"/>
        <c:majorTickMark val="out"/>
        <c:minorTickMark val="none"/>
        <c:tickLblPos val="nextTo"/>
        <c:crossAx val="255608320"/>
        <c:crosses val="autoZero"/>
        <c:auto val="1"/>
        <c:lblAlgn val="ctr"/>
        <c:lblOffset val="100"/>
        <c:noMultiLvlLbl val="0"/>
      </c:catAx>
    </c:plotArea>
    <c:legend>
      <c:legendPos val="r"/>
      <c:layout>
        <c:manualLayout>
          <c:xMode val="edge"/>
          <c:yMode val="edge"/>
          <c:x val="4.335057920083301E-2"/>
          <c:y val="0.90046219043212761"/>
          <c:w val="0.87087233660837726"/>
          <c:h val="8.172303088946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36634</xdr:colOff>
      <xdr:row>0</xdr:row>
      <xdr:rowOff>21981</xdr:rowOff>
    </xdr:from>
    <xdr:to>
      <xdr:col>16</xdr:col>
      <xdr:colOff>369156</xdr:colOff>
      <xdr:row>67</xdr:row>
      <xdr:rowOff>147271</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34" y="21981"/>
          <a:ext cx="6545753" cy="10434271"/>
        </a:xfrm>
        <a:prstGeom prst="rect">
          <a:avLst/>
        </a:prstGeom>
        <a:solidFill>
          <a:srgbClr val="002060"/>
        </a:solidFill>
        <a:extLst/>
      </xdr:spPr>
    </xdr:pic>
    <xdr:clientData/>
  </xdr:twoCellAnchor>
  <xdr:twoCellAnchor>
    <xdr:from>
      <xdr:col>0</xdr:col>
      <xdr:colOff>65210</xdr:colOff>
      <xdr:row>0</xdr:row>
      <xdr:rowOff>58616</xdr:rowOff>
    </xdr:from>
    <xdr:to>
      <xdr:col>16</xdr:col>
      <xdr:colOff>341435</xdr:colOff>
      <xdr:row>4</xdr:row>
      <xdr:rowOff>9525</xdr:rowOff>
    </xdr:to>
    <xdr:sp macro="" textlink="">
      <xdr:nvSpPr>
        <xdr:cNvPr id="4" name="Rectangle 3"/>
        <xdr:cNvSpPr/>
      </xdr:nvSpPr>
      <xdr:spPr>
        <a:xfrm>
          <a:off x="65210" y="58616"/>
          <a:ext cx="6489456" cy="566371"/>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t" anchorCtr="0" forceAA="0" compatLnSpc="1">
          <a:prstTxWarp prst="textNoShape">
            <a:avLst/>
          </a:prstTxWarp>
          <a:noAutofit/>
        </a:bodyPr>
        <a:lstStyle/>
        <a:p>
          <a:pPr algn="ctr">
            <a:lnSpc>
              <a:spcPct val="115000"/>
            </a:lnSpc>
            <a:spcAft>
              <a:spcPts val="0"/>
            </a:spcAft>
          </a:pPr>
          <a:r>
            <a:rPr lang="en-GB" sz="2200" b="1">
              <a:solidFill>
                <a:schemeClr val="bg1"/>
              </a:solidFill>
              <a:effectLst/>
              <a:latin typeface="+mn-lt"/>
              <a:ea typeface="Tahoma" panose="020B0604030504040204" pitchFamily="34" charset="0"/>
              <a:cs typeface="Tahoma" panose="020B0604030504040204" pitchFamily="34" charset="0"/>
            </a:rPr>
            <a:t>INFORME DE LA OPERACIÓN</a:t>
          </a:r>
          <a:r>
            <a:rPr lang="en-GB" sz="2200" b="1" baseline="0">
              <a:solidFill>
                <a:schemeClr val="bg1"/>
              </a:solidFill>
              <a:effectLst/>
              <a:latin typeface="+mn-lt"/>
              <a:ea typeface="Tahoma" panose="020B0604030504040204" pitchFamily="34" charset="0"/>
              <a:cs typeface="Tahoma" panose="020B0604030504040204" pitchFamily="34" charset="0"/>
            </a:rPr>
            <a:t> MENSUAL DEL SEIN </a:t>
          </a:r>
          <a:endParaRPr lang="en-GB" sz="2200">
            <a:solidFill>
              <a:schemeClr val="bg1"/>
            </a:solidFill>
            <a:effectLst/>
            <a:latin typeface="+mn-lt"/>
            <a:ea typeface="Tahoma" panose="020B0604030504040204" pitchFamily="34" charset="0"/>
            <a:cs typeface="Tahoma" panose="020B0604030504040204" pitchFamily="34" charset="0"/>
          </a:endParaRPr>
        </a:p>
      </xdr:txBody>
    </xdr:sp>
    <xdr:clientData/>
  </xdr:twoCellAnchor>
  <xdr:twoCellAnchor>
    <xdr:from>
      <xdr:col>0</xdr:col>
      <xdr:colOff>28577</xdr:colOff>
      <xdr:row>54</xdr:row>
      <xdr:rowOff>133350</xdr:rowOff>
    </xdr:from>
    <xdr:to>
      <xdr:col>9</xdr:col>
      <xdr:colOff>47625</xdr:colOff>
      <xdr:row>67</xdr:row>
      <xdr:rowOff>111125</xdr:rowOff>
    </xdr:to>
    <xdr:sp macro="" textlink="">
      <xdr:nvSpPr>
        <xdr:cNvPr id="10" name="TextBox 9"/>
        <xdr:cNvSpPr txBox="1"/>
      </xdr:nvSpPr>
      <xdr:spPr>
        <a:xfrm>
          <a:off x="28577" y="8604997"/>
          <a:ext cx="3548901" cy="2017246"/>
        </a:xfrm>
        <a:prstGeom prst="rect">
          <a:avLst/>
        </a:prstGeom>
        <a:solidFill>
          <a:srgbClr val="002060"/>
        </a:solidFill>
        <a:ln w="9525" cmpd="sng">
          <a:solidFill>
            <a:srgbClr val="3366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PE" sz="1100" b="1">
            <a:solidFill>
              <a:schemeClr val="bg1"/>
            </a:solidFill>
            <a:effectLst/>
            <a:latin typeface="+mn-lt"/>
            <a:ea typeface="+mn-ea"/>
            <a:cs typeface="+mn-cs"/>
          </a:endParaRPr>
        </a:p>
        <a:p>
          <a:pPr algn="l"/>
          <a:endParaRPr lang="es-PE" sz="1100" b="1">
            <a:solidFill>
              <a:schemeClr val="bg1"/>
            </a:solidFill>
            <a:effectLst/>
            <a:latin typeface="+mn-lt"/>
            <a:ea typeface="+mn-ea"/>
            <a:cs typeface="+mn-cs"/>
          </a:endParaRPr>
        </a:p>
        <a:p>
          <a:pPr algn="l"/>
          <a:r>
            <a:rPr lang="es-PE" sz="1200" b="1">
              <a:solidFill>
                <a:schemeClr val="bg1"/>
              </a:solidFill>
              <a:effectLst/>
              <a:latin typeface="+mn-lt"/>
              <a:ea typeface="+mn-ea"/>
              <a:cs typeface="+mn-cs"/>
            </a:rPr>
            <a:t>OPERACIÓN</a:t>
          </a:r>
          <a:r>
            <a:rPr lang="es-PE" sz="1200" b="1" baseline="0">
              <a:solidFill>
                <a:schemeClr val="bg1"/>
              </a:solidFill>
              <a:effectLst/>
              <a:latin typeface="+mn-lt"/>
              <a:ea typeface="+mn-ea"/>
              <a:cs typeface="+mn-cs"/>
            </a:rPr>
            <a:t>  MENSUAL DEL SEIN</a:t>
          </a:r>
          <a:endParaRPr lang="es-PE" sz="1200">
            <a:solidFill>
              <a:schemeClr val="bg1"/>
            </a:solidFill>
            <a:effectLst/>
          </a:endParaRPr>
        </a:p>
        <a:p>
          <a:pPr algn="l"/>
          <a:r>
            <a:rPr lang="es-PE" sz="3800" b="1">
              <a:solidFill>
                <a:schemeClr val="bg1"/>
              </a:solidFill>
              <a:effectLst/>
              <a:latin typeface="+mn-lt"/>
              <a:ea typeface="+mn-ea"/>
              <a:cs typeface="+mn-cs"/>
            </a:rPr>
            <a:t>ABRIL 2017</a:t>
          </a:r>
          <a:endParaRPr lang="es-PE" sz="3800">
            <a:solidFill>
              <a:schemeClr val="bg1"/>
            </a:solidFill>
            <a:effectLst/>
          </a:endParaRPr>
        </a:p>
        <a:p>
          <a:endParaRPr lang="es-PE" sz="1100">
            <a:solidFill>
              <a:schemeClr val="bg1">
                <a:lumMod val="65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198783</xdr:colOff>
      <xdr:row>18</xdr:row>
      <xdr:rowOff>359019</xdr:rowOff>
    </xdr:from>
    <xdr:to>
      <xdr:col>9</xdr:col>
      <xdr:colOff>306456</xdr:colOff>
      <xdr:row>34</xdr:row>
      <xdr:rowOff>109904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388648</xdr:colOff>
      <xdr:row>39</xdr:row>
      <xdr:rowOff>58616</xdr:rowOff>
    </xdr:from>
    <xdr:to>
      <xdr:col>9</xdr:col>
      <xdr:colOff>446625</xdr:colOff>
      <xdr:row>58</xdr:row>
      <xdr:rowOff>58616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0.24449</cdr:x>
      <cdr:y>0.01854</cdr:y>
    </cdr:from>
    <cdr:to>
      <cdr:x>0.75003</cdr:x>
      <cdr:y>0.14168</cdr:y>
    </cdr:to>
    <cdr:sp macro="" textlink="">
      <cdr:nvSpPr>
        <cdr:cNvPr id="2" name="TextBox 1"/>
        <cdr:cNvSpPr txBox="1"/>
      </cdr:nvSpPr>
      <cdr:spPr>
        <a:xfrm xmlns:a="http://schemas.openxmlformats.org/drawingml/2006/main">
          <a:off x="1518934" y="60724"/>
          <a:ext cx="3140668" cy="403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000" b="1"/>
            <a:t>PRODUCCIÓN</a:t>
          </a:r>
          <a:r>
            <a:rPr lang="es-PE" sz="1000" b="1" baseline="0"/>
            <a:t> </a:t>
          </a:r>
          <a:r>
            <a:rPr lang="es-PE" sz="1000" b="1"/>
            <a:t>TOTAL</a:t>
          </a:r>
          <a:r>
            <a:rPr lang="es-PE" sz="1000" b="1" baseline="0"/>
            <a:t> SEIN 2017 = 16 251,9 GWh</a:t>
          </a:r>
        </a:p>
        <a:p xmlns:a="http://schemas.openxmlformats.org/drawingml/2006/main">
          <a:r>
            <a:rPr lang="es-PE" sz="1000" b="1" baseline="0"/>
            <a:t>PRODUCCIÓN TOTAL RER 2017  =  823,6 GWh </a:t>
          </a:r>
          <a:r>
            <a:rPr lang="es-PE" sz="1000" b="1" baseline="0">
              <a:solidFill>
                <a:srgbClr val="FF0000"/>
              </a:solidFill>
            </a:rPr>
            <a:t>(5,07 %)</a:t>
          </a:r>
          <a:endParaRPr lang="es-PE" sz="1000" b="1">
            <a:solidFill>
              <a:srgbClr val="FF0000"/>
            </a:solidFill>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43296</xdr:colOff>
      <xdr:row>37</xdr:row>
      <xdr:rowOff>100896</xdr:rowOff>
    </xdr:from>
    <xdr:to>
      <xdr:col>5</xdr:col>
      <xdr:colOff>114882</xdr:colOff>
      <xdr:row>52</xdr:row>
      <xdr:rowOff>74543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407701</xdr:colOff>
      <xdr:row>52</xdr:row>
      <xdr:rowOff>77688</xdr:rowOff>
    </xdr:from>
    <xdr:to>
      <xdr:col>10</xdr:col>
      <xdr:colOff>540491</xdr:colOff>
      <xdr:row>66</xdr:row>
      <xdr:rowOff>55343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92137</xdr:colOff>
      <xdr:row>53</xdr:row>
      <xdr:rowOff>1816</xdr:rowOff>
    </xdr:from>
    <xdr:to>
      <xdr:col>4</xdr:col>
      <xdr:colOff>377887</xdr:colOff>
      <xdr:row>66</xdr:row>
      <xdr:rowOff>25978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105641</xdr:colOff>
      <xdr:row>37</xdr:row>
      <xdr:rowOff>56797</xdr:rowOff>
    </xdr:from>
    <xdr:to>
      <xdr:col>10</xdr:col>
      <xdr:colOff>572367</xdr:colOff>
      <xdr:row>53</xdr:row>
      <xdr:rowOff>13555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8282</xdr:colOff>
      <xdr:row>69</xdr:row>
      <xdr:rowOff>73043</xdr:rowOff>
    </xdr:from>
    <xdr:to>
      <xdr:col>10</xdr:col>
      <xdr:colOff>718704</xdr:colOff>
      <xdr:row>89</xdr:row>
      <xdr:rowOff>34636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69273</xdr:colOff>
      <xdr:row>37</xdr:row>
      <xdr:rowOff>25977</xdr:rowOff>
    </xdr:from>
    <xdr:to>
      <xdr:col>10</xdr:col>
      <xdr:colOff>632113</xdr:colOff>
      <xdr:row>65</xdr:row>
      <xdr:rowOff>95250</xdr:rowOff>
    </xdr:to>
    <xdr:sp macro="" textlink="">
      <xdr:nvSpPr>
        <xdr:cNvPr id="2" name="Rectangle 1"/>
        <xdr:cNvSpPr/>
      </xdr:nvSpPr>
      <xdr:spPr>
        <a:xfrm>
          <a:off x="69273" y="5654386"/>
          <a:ext cx="8633113" cy="4225637"/>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57024</xdr:colOff>
      <xdr:row>7</xdr:row>
      <xdr:rowOff>28988</xdr:rowOff>
    </xdr:from>
    <xdr:to>
      <xdr:col>9</xdr:col>
      <xdr:colOff>628524</xdr:colOff>
      <xdr:row>61</xdr:row>
      <xdr:rowOff>57977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266140</xdr:colOff>
      <xdr:row>25</xdr:row>
      <xdr:rowOff>158462</xdr:rowOff>
    </xdr:from>
    <xdr:to>
      <xdr:col>9</xdr:col>
      <xdr:colOff>806824</xdr:colOff>
      <xdr:row>45</xdr:row>
      <xdr:rowOff>285751</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0.80684</cdr:x>
      <cdr:y>0.36216</cdr:y>
    </cdr:from>
    <cdr:to>
      <cdr:x>0.93691</cdr:x>
      <cdr:y>0.46058</cdr:y>
    </cdr:to>
    <cdr:sp macro="" textlink="">
      <cdr:nvSpPr>
        <cdr:cNvPr id="2" name="TextBox 1"/>
        <cdr:cNvSpPr txBox="1"/>
      </cdr:nvSpPr>
      <cdr:spPr>
        <a:xfrm xmlns:a="http://schemas.openxmlformats.org/drawingml/2006/main">
          <a:off x="6271013" y="1674574"/>
          <a:ext cx="1010950" cy="4550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6,8%</a:t>
          </a:r>
        </a:p>
      </cdr:txBody>
    </cdr:sp>
  </cdr:relSizeAnchor>
  <cdr:relSizeAnchor xmlns:cdr="http://schemas.openxmlformats.org/drawingml/2006/chartDrawing">
    <cdr:from>
      <cdr:x>0.83209</cdr:x>
      <cdr:y>0.61863</cdr:y>
    </cdr:from>
    <cdr:to>
      <cdr:x>0.92807</cdr:x>
      <cdr:y>0.71706</cdr:y>
    </cdr:to>
    <cdr:sp macro="" textlink="">
      <cdr:nvSpPr>
        <cdr:cNvPr id="3" name="TextBox 1"/>
        <cdr:cNvSpPr txBox="1"/>
      </cdr:nvSpPr>
      <cdr:spPr>
        <a:xfrm xmlns:a="http://schemas.openxmlformats.org/drawingml/2006/main">
          <a:off x="6467301" y="2860455"/>
          <a:ext cx="745990" cy="455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2,3%</a:t>
          </a:r>
        </a:p>
      </cdr:txBody>
    </cdr:sp>
  </cdr:relSizeAnchor>
</c:userShapes>
</file>

<file path=xl/drawings/drawing16.xml><?xml version="1.0" encoding="utf-8"?>
<xdr:wsDr xmlns:xdr="http://schemas.openxmlformats.org/drawingml/2006/spreadsheetDrawing" xmlns:a="http://schemas.openxmlformats.org/drawingml/2006/main">
  <xdr:twoCellAnchor>
    <xdr:from>
      <xdr:col>4</xdr:col>
      <xdr:colOff>82826</xdr:colOff>
      <xdr:row>7</xdr:row>
      <xdr:rowOff>33130</xdr:rowOff>
    </xdr:from>
    <xdr:to>
      <xdr:col>9</xdr:col>
      <xdr:colOff>654326</xdr:colOff>
      <xdr:row>63</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212912</xdr:colOff>
      <xdr:row>30</xdr:row>
      <xdr:rowOff>112059</xdr:rowOff>
    </xdr:from>
    <xdr:to>
      <xdr:col>8</xdr:col>
      <xdr:colOff>403411</xdr:colOff>
      <xdr:row>58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196867</xdr:colOff>
      <xdr:row>2</xdr:row>
      <xdr:rowOff>0</xdr:rowOff>
    </xdr:from>
    <xdr:to>
      <xdr:col>8</xdr:col>
      <xdr:colOff>387366</xdr:colOff>
      <xdr:row>23</xdr:row>
      <xdr:rowOff>118425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184794</xdr:colOff>
      <xdr:row>25</xdr:row>
      <xdr:rowOff>76200</xdr:rowOff>
    </xdr:from>
    <xdr:to>
      <xdr:col>8</xdr:col>
      <xdr:colOff>375293</xdr:colOff>
      <xdr:row>57</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283507</xdr:colOff>
      <xdr:row>33</xdr:row>
      <xdr:rowOff>152401</xdr:rowOff>
    </xdr:from>
    <xdr:to>
      <xdr:col>8</xdr:col>
      <xdr:colOff>474009</xdr:colOff>
      <xdr:row>54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100832</xdr:colOff>
      <xdr:row>25</xdr:row>
      <xdr:rowOff>32845</xdr:rowOff>
    </xdr:from>
    <xdr:to>
      <xdr:col>8</xdr:col>
      <xdr:colOff>224657</xdr:colOff>
      <xdr:row>39</xdr:row>
      <xdr:rowOff>42370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144517</xdr:colOff>
      <xdr:row>25</xdr:row>
      <xdr:rowOff>59121</xdr:rowOff>
    </xdr:from>
    <xdr:to>
      <xdr:col>16</xdr:col>
      <xdr:colOff>281480</xdr:colOff>
      <xdr:row>39</xdr:row>
      <xdr:rowOff>68646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216776</xdr:colOff>
      <xdr:row>39</xdr:row>
      <xdr:rowOff>45983</xdr:rowOff>
    </xdr:from>
    <xdr:to>
      <xdr:col>15</xdr:col>
      <xdr:colOff>276468</xdr:colOff>
      <xdr:row>41</xdr:row>
      <xdr:rowOff>108191</xdr:rowOff>
    </xdr:to>
    <xdr:pic>
      <xdr:nvPicPr>
        <xdr:cNvPr id="9" name="Picture 8"/>
        <xdr:cNvPicPr>
          <a:picLocks noChangeAspect="1"/>
        </xdr:cNvPicPr>
      </xdr:nvPicPr>
      <xdr:blipFill rotWithShape="1">
        <a:blip xmlns:r="http://schemas.openxmlformats.org/officeDocument/2006/relationships" r:embed="rId3"/>
        <a:srcRect t="79693"/>
        <a:stretch/>
      </xdr:blipFill>
      <xdr:spPr>
        <a:xfrm>
          <a:off x="216776" y="7843345"/>
          <a:ext cx="5873226" cy="44320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182218</xdr:colOff>
      <xdr:row>0</xdr:row>
      <xdr:rowOff>64976</xdr:rowOff>
    </xdr:from>
    <xdr:to>
      <xdr:col>8</xdr:col>
      <xdr:colOff>372718</xdr:colOff>
      <xdr:row>16</xdr:row>
      <xdr:rowOff>91110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18</xdr:row>
      <xdr:rowOff>69271</xdr:rowOff>
    </xdr:from>
    <xdr:to>
      <xdr:col>8</xdr:col>
      <xdr:colOff>217250</xdr:colOff>
      <xdr:row>43</xdr:row>
      <xdr:rowOff>69271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120399</xdr:colOff>
      <xdr:row>45</xdr:row>
      <xdr:rowOff>15210</xdr:rowOff>
    </xdr:from>
    <xdr:to>
      <xdr:col>8</xdr:col>
      <xdr:colOff>364435</xdr:colOff>
      <xdr:row>73</xdr:row>
      <xdr:rowOff>89323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129987</xdr:colOff>
      <xdr:row>24</xdr:row>
      <xdr:rowOff>142874</xdr:rowOff>
    </xdr:from>
    <xdr:to>
      <xdr:col>7</xdr:col>
      <xdr:colOff>1463488</xdr:colOff>
      <xdr:row>48</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126625</xdr:colOff>
      <xdr:row>17</xdr:row>
      <xdr:rowOff>177053</xdr:rowOff>
    </xdr:from>
    <xdr:to>
      <xdr:col>8</xdr:col>
      <xdr:colOff>288680</xdr:colOff>
      <xdr:row>50</xdr:row>
      <xdr:rowOff>123825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0.06029</cdr:x>
      <cdr:y>0.14245</cdr:y>
    </cdr:from>
    <cdr:to>
      <cdr:x>0.16189</cdr:x>
      <cdr:y>0.22832</cdr:y>
    </cdr:to>
    <cdr:sp macro="" textlink="">
      <cdr:nvSpPr>
        <cdr:cNvPr id="3" name="TextBox 2"/>
        <cdr:cNvSpPr txBox="1"/>
      </cdr:nvSpPr>
      <cdr:spPr>
        <a:xfrm xmlns:a="http://schemas.openxmlformats.org/drawingml/2006/main">
          <a:off x="600104" y="581344"/>
          <a:ext cx="1011302" cy="3504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428,3%</a:t>
          </a:r>
        </a:p>
      </cdr:txBody>
    </cdr:sp>
  </cdr:relSizeAnchor>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0.48902</cdr:x>
      <cdr:y>0.59982</cdr:y>
    </cdr:from>
    <cdr:to>
      <cdr:x>0.59062</cdr:x>
      <cdr:y>0.68569</cdr:y>
    </cdr:to>
    <cdr:sp macro="" textlink="">
      <cdr:nvSpPr>
        <cdr:cNvPr id="5" name="TextBox 1"/>
        <cdr:cNvSpPr txBox="1"/>
      </cdr:nvSpPr>
      <cdr:spPr>
        <a:xfrm xmlns:a="http://schemas.openxmlformats.org/drawingml/2006/main">
          <a:off x="4477124"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0.39526</cdr:x>
      <cdr:y>0.47385</cdr:y>
    </cdr:from>
    <cdr:to>
      <cdr:x>0.49685</cdr:x>
      <cdr:y>0.55972</cdr:y>
    </cdr:to>
    <cdr:sp macro="" textlink="">
      <cdr:nvSpPr>
        <cdr:cNvPr id="6" name="TextBox 1"/>
        <cdr:cNvSpPr txBox="1"/>
      </cdr:nvSpPr>
      <cdr:spPr>
        <a:xfrm xmlns:a="http://schemas.openxmlformats.org/drawingml/2006/main">
          <a:off x="3934313" y="1933861"/>
          <a:ext cx="1011202" cy="350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2</a:t>
          </a:r>
          <a:r>
            <a:rPr lang="es-PE" sz="1100" b="1" baseline="0">
              <a:solidFill>
                <a:srgbClr val="FF0000"/>
              </a:solidFill>
            </a:rPr>
            <a:t> 042</a:t>
          </a:r>
          <a:r>
            <a:rPr lang="es-PE" sz="1100" b="1">
              <a:solidFill>
                <a:srgbClr val="FF0000"/>
              </a:solidFill>
            </a:rPr>
            <a:t>,0%</a:t>
          </a:r>
        </a:p>
      </cdr:txBody>
    </cdr:sp>
  </cdr:relSizeAnchor>
  <cdr:relSizeAnchor xmlns:cdr="http://schemas.openxmlformats.org/drawingml/2006/chartDrawing">
    <cdr:from>
      <cdr:x>0.84398</cdr:x>
      <cdr:y>0.59982</cdr:y>
    </cdr:from>
    <cdr:to>
      <cdr:x>0.94557</cdr:x>
      <cdr:y>0.68569</cdr:y>
    </cdr:to>
    <cdr:sp macro="" textlink="">
      <cdr:nvSpPr>
        <cdr:cNvPr id="7" name="TextBox 1"/>
        <cdr:cNvSpPr txBox="1"/>
      </cdr:nvSpPr>
      <cdr:spPr>
        <a:xfrm xmlns:a="http://schemas.openxmlformats.org/drawingml/2006/main">
          <a:off x="7726829"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dr:relSizeAnchor xmlns:cdr="http://schemas.openxmlformats.org/drawingml/2006/chartDrawing">
    <cdr:from>
      <cdr:x>0.03576</cdr:x>
      <cdr:y>0.53397</cdr:y>
    </cdr:from>
    <cdr:to>
      <cdr:x>0.13736</cdr:x>
      <cdr:y>0.61985</cdr:y>
    </cdr:to>
    <cdr:sp macro="" textlink="">
      <cdr:nvSpPr>
        <cdr:cNvPr id="8" name="TextBox 1"/>
        <cdr:cNvSpPr txBox="1"/>
      </cdr:nvSpPr>
      <cdr:spPr>
        <a:xfrm xmlns:a="http://schemas.openxmlformats.org/drawingml/2006/main">
          <a:off x="355914" y="2179228"/>
          <a:ext cx="1011302" cy="3504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latin typeface="Symbol" panose="05050102010706020507" pitchFamily="18" charset="2"/>
            </a:rPr>
            <a:t>D</a:t>
          </a:r>
          <a:r>
            <a:rPr lang="es-PE" sz="1100" b="1">
              <a:solidFill>
                <a:srgbClr val="FF0000"/>
              </a:solidFill>
            </a:rPr>
            <a:t>= 347,5%</a:t>
          </a:r>
        </a:p>
      </cdr:txBody>
    </cdr:sp>
  </cdr:relSizeAnchor>
  <cdr:relSizeAnchor xmlns:cdr="http://schemas.openxmlformats.org/drawingml/2006/chartDrawing">
    <cdr:from>
      <cdr:x>0.46048</cdr:x>
      <cdr:y>0.56928</cdr:y>
    </cdr:from>
    <cdr:to>
      <cdr:x>0.56207</cdr:x>
      <cdr:y>0.65515</cdr:y>
    </cdr:to>
    <cdr:sp macro="" textlink="">
      <cdr:nvSpPr>
        <cdr:cNvPr id="10" name="TextBox 1"/>
        <cdr:cNvSpPr txBox="1"/>
      </cdr:nvSpPr>
      <cdr:spPr>
        <a:xfrm xmlns:a="http://schemas.openxmlformats.org/drawingml/2006/main">
          <a:off x="4583521" y="2323317"/>
          <a:ext cx="1011202" cy="350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rgbClr val="FF0000"/>
              </a:solidFill>
              <a:effectLst/>
              <a:latin typeface="Symbol" panose="05050102010706020507" pitchFamily="18" charset="2"/>
              <a:ea typeface="+mn-ea"/>
              <a:cs typeface="+mn-cs"/>
            </a:rPr>
            <a:t>Ñ </a:t>
          </a:r>
          <a:r>
            <a:rPr lang="es-PE" sz="1100" b="1">
              <a:solidFill>
                <a:srgbClr val="FF0000"/>
              </a:solidFill>
            </a:rPr>
            <a:t>= -85,1%</a:t>
          </a:r>
        </a:p>
      </cdr:txBody>
    </cdr:sp>
  </cdr:relSizeAnchor>
</c:userShapes>
</file>

<file path=xl/drawings/drawing24.xml><?xml version="1.0" encoding="utf-8"?>
<xdr:wsDr xmlns:xdr="http://schemas.openxmlformats.org/drawingml/2006/spreadsheetDrawing" xmlns:a="http://schemas.openxmlformats.org/drawingml/2006/main">
  <xdr:twoCellAnchor>
    <xdr:from>
      <xdr:col>1</xdr:col>
      <xdr:colOff>258535</xdr:colOff>
      <xdr:row>19</xdr:row>
      <xdr:rowOff>163285</xdr:rowOff>
    </xdr:from>
    <xdr:to>
      <xdr:col>4</xdr:col>
      <xdr:colOff>802822</xdr:colOff>
      <xdr:row>44</xdr:row>
      <xdr:rowOff>81642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68036</xdr:colOff>
      <xdr:row>18</xdr:row>
      <xdr:rowOff>825952</xdr:rowOff>
    </xdr:from>
    <xdr:to>
      <xdr:col>10</xdr:col>
      <xdr:colOff>1102178</xdr:colOff>
      <xdr:row>42</xdr:row>
      <xdr:rowOff>108855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2388054</xdr:colOff>
      <xdr:row>50</xdr:row>
      <xdr:rowOff>90145</xdr:rowOff>
    </xdr:from>
    <xdr:to>
      <xdr:col>9</xdr:col>
      <xdr:colOff>217715</xdr:colOff>
      <xdr:row>75</xdr:row>
      <xdr:rowOff>68036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76096</xdr:colOff>
      <xdr:row>13</xdr:row>
      <xdr:rowOff>90237</xdr:rowOff>
    </xdr:from>
    <xdr:to>
      <xdr:col>11</xdr:col>
      <xdr:colOff>57390</xdr:colOff>
      <xdr:row>57</xdr:row>
      <xdr:rowOff>44825</xdr:rowOff>
    </xdr:to>
    <xdr:sp macro="" textlink="">
      <xdr:nvSpPr>
        <xdr:cNvPr id="2" name="Text Box 2"/>
        <xdr:cNvSpPr txBox="1">
          <a:spLocks noChangeArrowheads="1"/>
        </xdr:cNvSpPr>
      </xdr:nvSpPr>
      <xdr:spPr bwMode="auto">
        <a:xfrm>
          <a:off x="76096" y="2071437"/>
          <a:ext cx="4277069" cy="66601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600" b="1">
              <a:effectLst/>
              <a:latin typeface="Garamond" panose="02020404030301010803" pitchFamily="18" charset="0"/>
              <a:ea typeface="Calibri"/>
              <a:cs typeface="Cambria,Bold"/>
            </a:rPr>
            <a:t>Director Ejecutivo (e)</a:t>
          </a:r>
          <a:endParaRPr lang="en-GB" sz="1100">
            <a:effectLst/>
            <a:latin typeface="Garamond" panose="02020404030301010803" pitchFamily="18" charset="0"/>
            <a:ea typeface="Calibri"/>
            <a:cs typeface="Times New Roman"/>
          </a:endParaRPr>
        </a:p>
        <a:p>
          <a:pPr lvl="1" algn="l">
            <a:lnSpc>
              <a:spcPct val="100000"/>
            </a:lnSpc>
            <a:spcAft>
              <a:spcPts val="0"/>
            </a:spcAft>
          </a:pPr>
          <a:r>
            <a:rPr lang="en-US" sz="1200">
              <a:effectLst/>
              <a:latin typeface="Garamond" panose="02020404030301010803" pitchFamily="18" charset="0"/>
              <a:ea typeface="Wingdings-Regular"/>
              <a:cs typeface="Wingdings-Regular"/>
            </a:rPr>
            <a:t>Ing. Jaime Guerra Montes de Oca</a:t>
          </a:r>
        </a:p>
        <a:p>
          <a:pPr lvl="1" algn="l">
            <a:lnSpc>
              <a:spcPct val="100000"/>
            </a:lnSpc>
            <a:spcAft>
              <a:spcPts val="0"/>
            </a:spcAft>
          </a:pPr>
          <a:endParaRPr lang="it-IT" sz="1200" b="0">
            <a:effectLst/>
            <a:latin typeface="Garamond" panose="02020404030301010803" pitchFamily="18" charset="0"/>
            <a:ea typeface="Calibri"/>
            <a:cs typeface="Cambria,Bold"/>
          </a:endParaRPr>
        </a:p>
        <a:p>
          <a:pPr lvl="1" algn="l">
            <a:lnSpc>
              <a:spcPct val="100000"/>
            </a:lnSpc>
            <a:spcAft>
              <a:spcPts val="0"/>
            </a:spcAft>
          </a:pPr>
          <a:r>
            <a:rPr lang="it-IT" sz="1200" b="0">
              <a:effectLst/>
              <a:latin typeface="Garamond" panose="02020404030301010803" pitchFamily="18" charset="0"/>
              <a:ea typeface="Calibri"/>
              <a:cs typeface="Cambria,Bold"/>
            </a:rPr>
            <a:t>Revisado y Aprobado</a:t>
          </a:r>
          <a:r>
            <a:rPr lang="it-IT" sz="1200" b="0" baseline="0">
              <a:effectLst/>
              <a:latin typeface="Garamond" panose="02020404030301010803" pitchFamily="18" charset="0"/>
              <a:ea typeface="Calibri"/>
              <a:cs typeface="Cambria,Bold"/>
            </a:rPr>
            <a:t> por:</a:t>
          </a:r>
          <a:endParaRPr lang="en-GB" sz="1200" b="0">
            <a:effectLst/>
            <a:latin typeface="Garamond" panose="02020404030301010803" pitchFamily="18" charset="0"/>
            <a:ea typeface="Calibri"/>
            <a:cs typeface="Times New Roman"/>
          </a:endParaRPr>
        </a:p>
        <a:p>
          <a:pPr lvl="1" algn="l">
            <a:lnSpc>
              <a:spcPct val="100000"/>
            </a:lnSpc>
            <a:spcAft>
              <a:spcPts val="0"/>
            </a:spcAft>
          </a:pPr>
          <a:r>
            <a:rPr lang="es-PE" sz="1600" b="1">
              <a:effectLst/>
              <a:latin typeface="Garamond" panose="02020404030301010803" pitchFamily="18" charset="0"/>
              <a:ea typeface="Calibri"/>
              <a:cs typeface="Cambria,Bold"/>
            </a:rPr>
            <a:t>Sub Director de Gestión de Información</a:t>
          </a:r>
          <a:endParaRPr lang="en-GB" sz="1100">
            <a:effectLst/>
            <a:latin typeface="Garamond" panose="02020404030301010803" pitchFamily="18" charset="0"/>
            <a:ea typeface="Calibri"/>
            <a:cs typeface="Times New Roman"/>
          </a:endParaRPr>
        </a:p>
        <a:p>
          <a:pPr marL="457200" lvl="1" indent="0" algn="l">
            <a:lnSpc>
              <a:spcPct val="100000"/>
            </a:lnSpc>
            <a:spcAft>
              <a:spcPts val="0"/>
            </a:spcAft>
          </a:pPr>
          <a:r>
            <a:rPr lang="en-US" sz="1200">
              <a:effectLst/>
              <a:latin typeface="Garamond" panose="02020404030301010803" pitchFamily="18" charset="0"/>
              <a:ea typeface="Wingdings-Regular"/>
              <a:cs typeface="Wingdings-Regular"/>
            </a:rPr>
            <a:t>Ing. Tomás Montesinos Yépez</a:t>
          </a:r>
        </a:p>
        <a:p>
          <a:pPr marL="457200" lvl="1" indent="0" algn="l">
            <a:lnSpc>
              <a:spcPct val="100000"/>
            </a:lnSpc>
            <a:spcAft>
              <a:spcPts val="0"/>
            </a:spcAft>
          </a:pPr>
          <a:endParaRPr lang="en-US" sz="1200">
            <a:effectLst/>
            <a:latin typeface="Garamond" panose="02020404030301010803" pitchFamily="18" charset="0"/>
            <a:ea typeface="Wingdings-Regular"/>
            <a:cs typeface="Wingdings-Regular"/>
          </a:endParaRPr>
        </a:p>
        <a:p>
          <a:pPr marL="457200" lvl="1" indent="0" algn="l">
            <a:lnSpc>
              <a:spcPct val="100000"/>
            </a:lnSpc>
            <a:spcAft>
              <a:spcPts val="0"/>
            </a:spcAft>
          </a:pPr>
          <a:r>
            <a:rPr lang="en-US" sz="1200">
              <a:effectLst/>
              <a:latin typeface="Garamond" panose="02020404030301010803" pitchFamily="18" charset="0"/>
              <a:ea typeface="Wingdings-Regular"/>
              <a:cs typeface="Wingdings-Regular"/>
            </a:rPr>
            <a:t>Elaborado por:</a:t>
          </a:r>
        </a:p>
        <a:p>
          <a:pPr marL="457200" lvl="1" indent="0" algn="l">
            <a:lnSpc>
              <a:spcPct val="100000"/>
            </a:lnSpc>
            <a:spcAft>
              <a:spcPts val="0"/>
            </a:spcAft>
          </a:pPr>
          <a:r>
            <a:rPr lang="en-US" sz="1200" b="1">
              <a:effectLst/>
              <a:latin typeface="Garamond" panose="02020404030301010803" pitchFamily="18" charset="0"/>
              <a:ea typeface="Wingdings-Regular"/>
              <a:cs typeface="Wingdings-Regular"/>
            </a:rPr>
            <a:t>Especialista</a:t>
          </a:r>
          <a:r>
            <a:rPr lang="en-US" sz="1200" b="1" baseline="0">
              <a:effectLst/>
              <a:latin typeface="Garamond" panose="02020404030301010803" pitchFamily="18" charset="0"/>
              <a:ea typeface="Wingdings-Regular"/>
              <a:cs typeface="Wingdings-Regular"/>
            </a:rPr>
            <a:t> de Gestión de Información</a:t>
          </a:r>
          <a:endParaRPr lang="en-US" sz="1200" b="1">
            <a:effectLst/>
            <a:latin typeface="Garamond" panose="02020404030301010803" pitchFamily="18" charset="0"/>
            <a:ea typeface="Wingdings-Regular"/>
            <a:cs typeface="Wingdings-Regular"/>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Garamond" panose="02020404030301010803" pitchFamily="18" charset="0"/>
              <a:ea typeface="+mn-ea"/>
              <a:cs typeface="+mn-cs"/>
            </a:rPr>
            <a:t>Ing. </a:t>
          </a:r>
          <a:r>
            <a:rPr lang="es-PE" sz="1200">
              <a:effectLst/>
              <a:latin typeface="Garamond" panose="02020404030301010803" pitchFamily="18" charset="0"/>
              <a:ea typeface="+mn-ea"/>
              <a:cs typeface="+mn-cs"/>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2400">
            <a:effectLst/>
            <a:latin typeface="Garamond" panose="02020404030301010803" pitchFamily="18" charset="0"/>
            <a:ea typeface="Calibri"/>
            <a:cs typeface="Times New Roman"/>
          </a:endParaRPr>
        </a:p>
        <a:p>
          <a:pPr marL="457200" lvl="1" indent="0" algn="l">
            <a:lnSpc>
              <a:spcPts val="1900"/>
            </a:lnSpc>
            <a:spcAft>
              <a:spcPts val="0"/>
            </a:spcAft>
          </a:pPr>
          <a:r>
            <a:rPr lang="en-GB" sz="1600" b="1">
              <a:effectLst/>
              <a:latin typeface="Garamond" panose="02020404030301010803" pitchFamily="18" charset="0"/>
              <a:ea typeface="Calibri"/>
              <a:cs typeface="Cambria,Bold"/>
            </a:rPr>
            <a:t>Contactos:</a:t>
          </a: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COES</a:t>
          </a:r>
          <a:r>
            <a:rPr lang="en-GB" sz="1200" baseline="0">
              <a:effectLst/>
              <a:latin typeface="Garamond" panose="02020404030301010803" pitchFamily="18" charset="0"/>
              <a:ea typeface="Wingdings-Regular"/>
              <a:cs typeface="Wingdings-Regular"/>
            </a:rPr>
            <a:t> SINAC</a:t>
          </a:r>
          <a:endParaRPr lang="en-GB" sz="1200">
            <a:effectLst/>
            <a:latin typeface="Garamond" panose="02020404030301010803" pitchFamily="18" charset="0"/>
            <a:ea typeface="Wingdings-Regular"/>
            <a:cs typeface="Wingdings-Regular"/>
          </a:endParaRP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Sub Dirección de Gestión de Información</a:t>
          </a: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Calle Manuel Roaud y Paz Soldán 364</a:t>
          </a:r>
          <a:endParaRPr lang="en-GB" sz="1200">
            <a:effectLst/>
            <a:latin typeface="Garamond" panose="02020404030301010803" pitchFamily="18" charset="0"/>
            <a:ea typeface="Wingdings-Regular"/>
            <a:cs typeface="Wingdings-Regular"/>
          </a:endParaRP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San Isidro - Lima </a:t>
          </a:r>
        </a:p>
        <a:p>
          <a:pPr marL="457200" lvl="1" indent="0" algn="l">
            <a:lnSpc>
              <a:spcPts val="1400"/>
            </a:lnSpc>
            <a:spcAft>
              <a:spcPts val="0"/>
            </a:spcAft>
          </a:pPr>
          <a:r>
            <a:rPr lang="es-PE" sz="1200">
              <a:effectLst/>
              <a:latin typeface="Garamond" panose="02020404030301010803" pitchFamily="18" charset="0"/>
              <a:ea typeface="Wingdings-Regular"/>
              <a:cs typeface="Wingdings-Regular"/>
            </a:rPr>
            <a:t>Perú</a:t>
          </a:r>
          <a:endParaRPr lang="en-GB" sz="1200">
            <a:effectLst/>
            <a:latin typeface="Garamond" panose="02020404030301010803" pitchFamily="18" charset="0"/>
            <a:ea typeface="Wingdings-Regular"/>
            <a:cs typeface="Wingdings-Regular"/>
          </a:endParaRPr>
        </a:p>
        <a:p>
          <a:pPr lvl="1" algn="l">
            <a:lnSpc>
              <a:spcPts val="1500"/>
            </a:lnSpc>
            <a:spcAft>
              <a:spcPts val="0"/>
            </a:spcAft>
          </a:pPr>
          <a:r>
            <a:rPr lang="en-GB" sz="1200">
              <a:effectLst/>
              <a:latin typeface="Garamond" panose="02020404030301010803" pitchFamily="18" charset="0"/>
              <a:ea typeface="Wingdings-Regular"/>
              <a:cs typeface="Wingdings-Regular"/>
            </a:rPr>
            <a:t> </a:t>
          </a:r>
          <a:r>
            <a:rPr lang="es-ES_tradnl" sz="1200">
              <a:effectLst/>
              <a:latin typeface="Garamond" panose="02020404030301010803" pitchFamily="18" charset="0"/>
              <a:ea typeface="Calibri"/>
              <a:cs typeface="Cambria"/>
            </a:rPr>
            <a:t>+51 (1) </a:t>
          </a:r>
          <a:r>
            <a:rPr lang="es-PE" sz="1200">
              <a:effectLst/>
              <a:latin typeface="Garamond" panose="02020404030301010803" pitchFamily="18" charset="0"/>
              <a:ea typeface="Calibri"/>
              <a:cs typeface="Cambria"/>
            </a:rPr>
            <a:t>611</a:t>
          </a:r>
          <a:r>
            <a:rPr lang="es-PE" sz="1200" baseline="0">
              <a:effectLst/>
              <a:latin typeface="Garamond" panose="02020404030301010803" pitchFamily="18" charset="0"/>
              <a:ea typeface="Calibri"/>
              <a:cs typeface="Cambria"/>
            </a:rPr>
            <a:t> - 8585 </a:t>
          </a:r>
        </a:p>
        <a:p>
          <a:pPr lvl="1" algn="l">
            <a:lnSpc>
              <a:spcPts val="1500"/>
            </a:lnSpc>
            <a:spcAft>
              <a:spcPts val="0"/>
            </a:spcAft>
          </a:pPr>
          <a:r>
            <a:rPr lang="es-PE" sz="1200" baseline="0">
              <a:effectLst/>
              <a:latin typeface="Garamond" panose="02020404030301010803" pitchFamily="18" charset="0"/>
              <a:ea typeface="Calibri"/>
              <a:cs typeface="Times New Roman"/>
            </a:rPr>
            <a:t>Anexos: 548 - 627  </a:t>
          </a:r>
          <a:endParaRPr lang="en-GB" sz="1100">
            <a:effectLst/>
            <a:latin typeface="Garamond" panose="02020404030301010803" pitchFamily="18" charset="0"/>
            <a:ea typeface="Calibri"/>
            <a:cs typeface="Times New Roman"/>
          </a:endParaRPr>
        </a:p>
        <a:p>
          <a:pPr lvl="1" algn="l">
            <a:lnSpc>
              <a:spcPts val="1400"/>
            </a:lnSpc>
            <a:spcAft>
              <a:spcPts val="0"/>
            </a:spcAft>
          </a:pPr>
          <a:r>
            <a:rPr lang="es-PE" sz="1200" u="none">
              <a:effectLst/>
              <a:latin typeface="Garamond" panose="02020404030301010803" pitchFamily="18" charset="0"/>
              <a:ea typeface="Wingdings-Regular"/>
              <a:cs typeface="Wingdings-Regular"/>
            </a:rPr>
            <a:t>sgi</a:t>
          </a:r>
          <a:r>
            <a:rPr lang="en-GB" sz="1100" u="none">
              <a:effectLst/>
              <a:latin typeface="+mn-lt"/>
              <a:ea typeface="+mn-ea"/>
              <a:cs typeface="+mn-cs"/>
            </a:rPr>
            <a:t>@</a:t>
          </a:r>
          <a:r>
            <a:rPr lang="es-PE" sz="1200" u="none">
              <a:effectLst/>
              <a:latin typeface="Garamond" panose="02020404030301010803" pitchFamily="18" charset="0"/>
              <a:ea typeface="Wingdings-Regular"/>
              <a:cs typeface="Wingdings-Regular"/>
            </a:rPr>
            <a:t>coes.org.pe </a:t>
          </a:r>
          <a:endParaRPr lang="en-GB" sz="1200" u="none">
            <a:effectLst/>
            <a:latin typeface="Garamond" panose="02020404030301010803" pitchFamily="18" charset="0"/>
            <a:ea typeface="Calibri"/>
            <a:cs typeface="Cambria"/>
          </a:endParaRPr>
        </a:p>
        <a:p>
          <a:pPr lvl="1" algn="l">
            <a:lnSpc>
              <a:spcPts val="2000"/>
            </a:lnSpc>
            <a:spcAft>
              <a:spcPts val="0"/>
            </a:spcAft>
          </a:pPr>
          <a:r>
            <a:rPr lang="es-ES_tradnl" sz="1600" b="1">
              <a:effectLst/>
              <a:latin typeface="Garamond" panose="02020404030301010803" pitchFamily="18" charset="0"/>
              <a:ea typeface="Calibri"/>
              <a:cs typeface="Cambria,Bold"/>
            </a:rPr>
            <a:t> </a:t>
          </a:r>
        </a:p>
        <a:p>
          <a:pPr lvl="1" algn="l">
            <a:lnSpc>
              <a:spcPts val="2000"/>
            </a:lnSpc>
            <a:spcAft>
              <a:spcPts val="0"/>
            </a:spcAft>
          </a:pPr>
          <a:endParaRPr lang="en-GB" sz="1100">
            <a:effectLst/>
            <a:latin typeface="Garamond" panose="02020404030301010803" pitchFamily="18" charset="0"/>
            <a:ea typeface="Calibri"/>
            <a:cs typeface="Times New Roman"/>
          </a:endParaRPr>
        </a:p>
        <a:p>
          <a:pPr lvl="1" algn="l">
            <a:lnSpc>
              <a:spcPts val="1900"/>
            </a:lnSpc>
            <a:spcAft>
              <a:spcPts val="0"/>
            </a:spcAft>
          </a:pPr>
          <a:r>
            <a:rPr lang="es-ES_tradnl" sz="1200" b="0">
              <a:effectLst/>
              <a:latin typeface="Garamond" panose="02020404030301010803" pitchFamily="18" charset="0"/>
              <a:ea typeface="Calibri"/>
              <a:cs typeface="Cambria,Bold"/>
            </a:rPr>
            <a:t>Atención al Cliente:</a:t>
          </a:r>
          <a:endParaRPr lang="en-GB" sz="1100" b="0">
            <a:effectLst/>
            <a:latin typeface="Garamond" panose="02020404030301010803" pitchFamily="18" charset="0"/>
            <a:ea typeface="Calibri"/>
            <a:cs typeface="Times New Roman"/>
          </a:endParaRPr>
        </a:p>
        <a:p>
          <a:pPr marL="457200" lvl="1" indent="0" algn="l">
            <a:lnSpc>
              <a:spcPts val="1400"/>
            </a:lnSpc>
            <a:spcAft>
              <a:spcPts val="0"/>
            </a:spcAft>
          </a:pPr>
          <a:r>
            <a:rPr lang="en-GB" sz="1200">
              <a:effectLst/>
              <a:latin typeface="Garamond" panose="02020404030301010803" pitchFamily="18" charset="0"/>
              <a:ea typeface="Wingdings-Regular"/>
              <a:cs typeface="Wingdings-Regular"/>
            </a:rPr>
            <a:t>+51 (1)611-8585 Anexo 620</a:t>
          </a:r>
        </a:p>
        <a:p>
          <a:pPr marL="457200" lvl="1" indent="0" algn="l">
            <a:lnSpc>
              <a:spcPts val="1400"/>
            </a:lnSpc>
            <a:spcAft>
              <a:spcPts val="0"/>
            </a:spcAft>
          </a:pPr>
          <a:r>
            <a:rPr lang="en-GB" sz="1200" i="0" u="none">
              <a:effectLst/>
              <a:latin typeface="Garamond" panose="02020404030301010803" pitchFamily="18" charset="0"/>
              <a:ea typeface="Wingdings-Regular"/>
              <a:cs typeface="Wingdings-Regular"/>
            </a:rPr>
            <a:t>Suscripciones: </a:t>
          </a:r>
          <a:r>
            <a:rPr lang="en-GB" sz="900" i="0" u="none">
              <a:effectLst/>
              <a:latin typeface="Garamond" panose="02020404030301010803" pitchFamily="18" charset="0"/>
              <a:ea typeface="Wingdings-Regular"/>
              <a:cs typeface="Wingdings-Regular"/>
            </a:rPr>
            <a:t>http://www.coes.org.pe/Portal/publicaciones/suscripcion/index</a:t>
          </a:r>
        </a:p>
        <a:p>
          <a:pPr marL="457200" lvl="1" indent="0" algn="l">
            <a:lnSpc>
              <a:spcPts val="1400"/>
            </a:lnSpc>
            <a:spcAft>
              <a:spcPts val="0"/>
            </a:spcAft>
          </a:pPr>
          <a:endParaRPr lang="en-GB" sz="1200" u="sng">
            <a:effectLst/>
            <a:latin typeface="Garamond" panose="02020404030301010803" pitchFamily="18" charset="0"/>
            <a:ea typeface="Wingdings-Regular"/>
            <a:cs typeface="Wingdings-Regular"/>
          </a:endParaRPr>
        </a:p>
        <a:p>
          <a:pPr marL="457200" lvl="1" indent="0" algn="l">
            <a:lnSpc>
              <a:spcPts val="1400"/>
            </a:lnSpc>
            <a:spcAft>
              <a:spcPts val="0"/>
            </a:spcAft>
          </a:pPr>
          <a:r>
            <a:rPr lang="en-GB" sz="1200" b="1">
              <a:solidFill>
                <a:sysClr val="windowText" lastClr="000000"/>
              </a:solidFill>
              <a:effectLst/>
              <a:latin typeface="Garamond" panose="02020404030301010803" pitchFamily="18" charset="0"/>
              <a:ea typeface="Wingdings-Regular"/>
              <a:cs typeface="Wingdings-Regular"/>
            </a:rPr>
            <a:t>Este documento puede ser descargado</a:t>
          </a:r>
          <a:r>
            <a:rPr lang="en-GB" sz="1200" b="1" baseline="0">
              <a:solidFill>
                <a:sysClr val="windowText" lastClr="000000"/>
              </a:solidFill>
              <a:effectLst/>
              <a:latin typeface="Garamond" panose="02020404030301010803" pitchFamily="18" charset="0"/>
              <a:ea typeface="Wingdings-Regular"/>
              <a:cs typeface="Wingdings-Regular"/>
            </a:rPr>
            <a:t> desde: </a:t>
          </a:r>
          <a:r>
            <a:rPr lang="en-GB" sz="900">
              <a:solidFill>
                <a:sysClr val="windowText" lastClr="000000"/>
              </a:solidFill>
              <a:effectLst/>
              <a:latin typeface="Garamond" panose="02020404030301010803" pitchFamily="18" charset="0"/>
              <a:ea typeface="Wingdings-Regular"/>
              <a:cs typeface="Wingdings-Regular"/>
            </a:rPr>
            <a:t>http://www.coes.org.pe/Portal/PostOperacion/Informes/EvaluacionAnual </a:t>
          </a:r>
          <a:endParaRPr lang="en-GB" sz="900">
            <a:effectLst/>
            <a:latin typeface="Garamond" panose="02020404030301010803" pitchFamily="18" charset="0"/>
            <a:ea typeface="+mn-ea"/>
            <a:cs typeface="+mn-cs"/>
          </a:endParaRPr>
        </a:p>
        <a:p>
          <a:pPr lvl="0" algn="ctr">
            <a:lnSpc>
              <a:spcPts val="1400"/>
            </a:lnSpc>
            <a:spcAft>
              <a:spcPts val="1000"/>
            </a:spcAft>
          </a:pPr>
          <a:r>
            <a:rPr lang="en-GB" sz="1100">
              <a:effectLst/>
              <a:latin typeface="Garamond" panose="02020404030301010803" pitchFamily="18" charset="0"/>
              <a:ea typeface="Calibri"/>
              <a:cs typeface="Times New Roman"/>
            </a:rPr>
            <a:t> </a:t>
          </a:r>
        </a:p>
        <a:p>
          <a:pPr lvl="0" algn="ctr">
            <a:lnSpc>
              <a:spcPts val="1400"/>
            </a:lnSpc>
            <a:spcAft>
              <a:spcPts val="1000"/>
            </a:spcAft>
          </a:pPr>
          <a:endParaRPr lang="en-GB" sz="1100">
            <a:effectLst/>
            <a:latin typeface="Garamond" panose="02020404030301010803" pitchFamily="18" charset="0"/>
            <a:ea typeface="Calibri"/>
            <a:cs typeface="Times New Roman"/>
          </a:endParaRPr>
        </a:p>
      </xdr:txBody>
    </xdr:sp>
    <xdr:clientData/>
  </xdr:twoCellAnchor>
  <xdr:twoCellAnchor editAs="oneCell">
    <xdr:from>
      <xdr:col>5</xdr:col>
      <xdr:colOff>78441</xdr:colOff>
      <xdr:row>56</xdr:row>
      <xdr:rowOff>134470</xdr:rowOff>
    </xdr:from>
    <xdr:to>
      <xdr:col>9</xdr:col>
      <xdr:colOff>186017</xdr:colOff>
      <xdr:row>60</xdr:row>
      <xdr:rowOff>107016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1066" y="8668870"/>
          <a:ext cx="1669676" cy="582146"/>
        </a:xfrm>
        <a:prstGeom prst="rect">
          <a:avLst/>
        </a:prstGeom>
        <a:noFill/>
      </xdr:spPr>
    </xdr:pic>
    <xdr:clientData/>
  </xdr:twoCellAnchor>
</xdr:wsDr>
</file>

<file path=xl/drawings/drawing3.xml><?xml version="1.0" encoding="utf-8"?>
<c:userShapes xmlns:c="http://schemas.openxmlformats.org/drawingml/2006/chart">
  <cdr:relSizeAnchor xmlns:cdr="http://schemas.openxmlformats.org/drawingml/2006/chartDrawing">
    <cdr:from>
      <cdr:x>0.16095</cdr:x>
      <cdr:y>0.50561</cdr:y>
    </cdr:from>
    <cdr:to>
      <cdr:x>0.24064</cdr:x>
      <cdr:y>0.51295</cdr:y>
    </cdr:to>
    <cdr:cxnSp macro="">
      <cdr:nvCxnSpPr>
        <cdr:cNvPr id="3" name="Straight Connector 2"/>
        <cdr:cNvCxnSpPr/>
      </cdr:nvCxnSpPr>
      <cdr:spPr>
        <a:xfrm xmlns:a="http://schemas.openxmlformats.org/drawingml/2006/main" flipV="1">
          <a:off x="518950" y="1353278"/>
          <a:ext cx="256964" cy="1963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0.16706</cdr:x>
      <cdr:y>0.23316</cdr:y>
    </cdr:from>
    <cdr:to>
      <cdr:x>0.43394</cdr:x>
      <cdr:y>0.23561</cdr:y>
    </cdr:to>
    <cdr:cxnSp macro="">
      <cdr:nvCxnSpPr>
        <cdr:cNvPr id="5" name="Straight Connector 4"/>
        <cdr:cNvCxnSpPr/>
      </cdr:nvCxnSpPr>
      <cdr:spPr>
        <a:xfrm xmlns:a="http://schemas.openxmlformats.org/drawingml/2006/main" flipV="1">
          <a:off x="538657" y="624052"/>
          <a:ext cx="860534" cy="656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0.27693</cdr:x>
      <cdr:y>0.15248</cdr:y>
    </cdr:from>
    <cdr:to>
      <cdr:x>0.46519</cdr:x>
      <cdr:y>0.2346</cdr:y>
    </cdr:to>
    <cdr:cxnSp macro="">
      <cdr:nvCxnSpPr>
        <cdr:cNvPr id="7" name="Straight Connector 6"/>
        <cdr:cNvCxnSpPr/>
      </cdr:nvCxnSpPr>
      <cdr:spPr>
        <a:xfrm xmlns:a="http://schemas.openxmlformats.org/drawingml/2006/main">
          <a:off x="894618" y="408109"/>
          <a:ext cx="608135" cy="21980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0.3858</cdr:x>
      <cdr:y>0.14426</cdr:y>
    </cdr:from>
    <cdr:to>
      <cdr:x>0.47112</cdr:x>
      <cdr:y>0.22944</cdr:y>
    </cdr:to>
    <cdr:cxnSp macro="">
      <cdr:nvCxnSpPr>
        <cdr:cNvPr id="9" name="Straight Connector 8"/>
        <cdr:cNvCxnSpPr/>
      </cdr:nvCxnSpPr>
      <cdr:spPr>
        <a:xfrm xmlns:a="http://schemas.openxmlformats.org/drawingml/2006/main">
          <a:off x="1256978" y="386128"/>
          <a:ext cx="277986" cy="22796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0.47774</cdr:x>
      <cdr:y>0.14153</cdr:y>
    </cdr:from>
    <cdr:to>
      <cdr:x>0.51962</cdr:x>
      <cdr:y>0.23212</cdr:y>
    </cdr:to>
    <cdr:cxnSp macro="">
      <cdr:nvCxnSpPr>
        <cdr:cNvPr id="11" name="Straight Connector 10"/>
        <cdr:cNvCxnSpPr/>
      </cdr:nvCxnSpPr>
      <cdr:spPr>
        <a:xfrm xmlns:a="http://schemas.openxmlformats.org/drawingml/2006/main" flipH="1">
          <a:off x="1556530" y="378802"/>
          <a:ext cx="136436" cy="24247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cdr:x>
      <cdr:y>0.14974</cdr:y>
    </cdr:from>
    <cdr:to>
      <cdr:x>0.71467</cdr:x>
      <cdr:y>0.22913</cdr:y>
    </cdr:to>
    <cdr:cxnSp macro="">
      <cdr:nvCxnSpPr>
        <cdr:cNvPr id="14" name="Straight Connector 13"/>
        <cdr:cNvCxnSpPr/>
      </cdr:nvCxnSpPr>
      <cdr:spPr>
        <a:xfrm xmlns:a="http://schemas.openxmlformats.org/drawingml/2006/main" flipH="1">
          <a:off x="1568695" y="400782"/>
          <a:ext cx="740019" cy="21248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0.50601</cdr:x>
      <cdr:y>0.23186</cdr:y>
    </cdr:from>
    <cdr:to>
      <cdr:x>0.74416</cdr:x>
      <cdr:y>0.24555</cdr:y>
    </cdr:to>
    <cdr:cxnSp macro="">
      <cdr:nvCxnSpPr>
        <cdr:cNvPr id="16" name="Straight Connector 15"/>
        <cdr:cNvCxnSpPr/>
      </cdr:nvCxnSpPr>
      <cdr:spPr>
        <a:xfrm xmlns:a="http://schemas.openxmlformats.org/drawingml/2006/main" flipH="1" flipV="1">
          <a:off x="1634638" y="620590"/>
          <a:ext cx="769326" cy="3663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0.73736</cdr:x>
      <cdr:y>0.57679</cdr:y>
    </cdr:from>
    <cdr:to>
      <cdr:x>0.81288</cdr:x>
      <cdr:y>0.61357</cdr:y>
    </cdr:to>
    <cdr:cxnSp macro="">
      <cdr:nvCxnSpPr>
        <cdr:cNvPr id="18" name="Straight Connector 17"/>
        <cdr:cNvCxnSpPr/>
      </cdr:nvCxnSpPr>
      <cdr:spPr>
        <a:xfrm xmlns:a="http://schemas.openxmlformats.org/drawingml/2006/main" flipH="1" flipV="1">
          <a:off x="2377527" y="1543793"/>
          <a:ext cx="243492" cy="9844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0.15483</cdr:x>
      <cdr:y>0.50561</cdr:y>
    </cdr:from>
    <cdr:to>
      <cdr:x>0.24064</cdr:x>
      <cdr:y>0.51785</cdr:y>
    </cdr:to>
    <cdr:cxnSp macro="">
      <cdr:nvCxnSpPr>
        <cdr:cNvPr id="3" name="Straight Connector 2"/>
        <cdr:cNvCxnSpPr/>
      </cdr:nvCxnSpPr>
      <cdr:spPr>
        <a:xfrm xmlns:a="http://schemas.openxmlformats.org/drawingml/2006/main" flipV="1">
          <a:off x="499241" y="1353278"/>
          <a:ext cx="276673" cy="3277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0.20577</cdr:x>
      <cdr:y>0.25279</cdr:y>
    </cdr:from>
    <cdr:to>
      <cdr:x>0.38505</cdr:x>
      <cdr:y>0.2577</cdr:y>
    </cdr:to>
    <cdr:cxnSp macro="">
      <cdr:nvCxnSpPr>
        <cdr:cNvPr id="5" name="Straight Connector 4"/>
        <cdr:cNvCxnSpPr/>
      </cdr:nvCxnSpPr>
      <cdr:spPr>
        <a:xfrm xmlns:a="http://schemas.openxmlformats.org/drawingml/2006/main" flipV="1">
          <a:off x="663465" y="676603"/>
          <a:ext cx="578069" cy="1313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0.27693</cdr:x>
      <cdr:y>0.15248</cdr:y>
    </cdr:from>
    <cdr:to>
      <cdr:x>0.40338</cdr:x>
      <cdr:y>0.23561</cdr:y>
    </cdr:to>
    <cdr:cxnSp macro="">
      <cdr:nvCxnSpPr>
        <cdr:cNvPr id="7" name="Straight Connector 6"/>
        <cdr:cNvCxnSpPr/>
      </cdr:nvCxnSpPr>
      <cdr:spPr>
        <a:xfrm xmlns:a="http://schemas.openxmlformats.org/drawingml/2006/main">
          <a:off x="892927" y="408117"/>
          <a:ext cx="407728" cy="222503"/>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0.3858</cdr:x>
      <cdr:y>0.14426</cdr:y>
    </cdr:from>
    <cdr:to>
      <cdr:x>0.4482</cdr:x>
      <cdr:y>0.22334</cdr:y>
    </cdr:to>
    <cdr:cxnSp macro="">
      <cdr:nvCxnSpPr>
        <cdr:cNvPr id="9" name="Straight Connector 8"/>
        <cdr:cNvCxnSpPr/>
      </cdr:nvCxnSpPr>
      <cdr:spPr>
        <a:xfrm xmlns:a="http://schemas.openxmlformats.org/drawingml/2006/main">
          <a:off x="1243965" y="386115"/>
          <a:ext cx="201207" cy="21166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0.47774</cdr:x>
      <cdr:y>0.14153</cdr:y>
    </cdr:from>
    <cdr:to>
      <cdr:x>0.51962</cdr:x>
      <cdr:y>0.23212</cdr:y>
    </cdr:to>
    <cdr:cxnSp macro="">
      <cdr:nvCxnSpPr>
        <cdr:cNvPr id="11" name="Straight Connector 10"/>
        <cdr:cNvCxnSpPr/>
      </cdr:nvCxnSpPr>
      <cdr:spPr>
        <a:xfrm xmlns:a="http://schemas.openxmlformats.org/drawingml/2006/main" flipH="1">
          <a:off x="1556530" y="378802"/>
          <a:ext cx="136436" cy="242479"/>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cdr:x>
      <cdr:y>0.14974</cdr:y>
    </cdr:from>
    <cdr:to>
      <cdr:x>0.71467</cdr:x>
      <cdr:y>0.22913</cdr:y>
    </cdr:to>
    <cdr:cxnSp macro="">
      <cdr:nvCxnSpPr>
        <cdr:cNvPr id="14" name="Straight Connector 13"/>
        <cdr:cNvCxnSpPr/>
      </cdr:nvCxnSpPr>
      <cdr:spPr>
        <a:xfrm xmlns:a="http://schemas.openxmlformats.org/drawingml/2006/main" flipH="1">
          <a:off x="1568695" y="400782"/>
          <a:ext cx="740019" cy="212481"/>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0.50601</cdr:x>
      <cdr:y>0.23186</cdr:y>
    </cdr:from>
    <cdr:to>
      <cdr:x>0.74416</cdr:x>
      <cdr:y>0.24555</cdr:y>
    </cdr:to>
    <cdr:cxnSp macro="">
      <cdr:nvCxnSpPr>
        <cdr:cNvPr id="16" name="Straight Connector 15"/>
        <cdr:cNvCxnSpPr/>
      </cdr:nvCxnSpPr>
      <cdr:spPr>
        <a:xfrm xmlns:a="http://schemas.openxmlformats.org/drawingml/2006/main" flipH="1" flipV="1">
          <a:off x="1634638" y="620590"/>
          <a:ext cx="769326" cy="36635"/>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0.73736</cdr:x>
      <cdr:y>0.57679</cdr:y>
    </cdr:from>
    <cdr:to>
      <cdr:x>0.83529</cdr:x>
      <cdr:y>0.61848</cdr:y>
    </cdr:to>
    <cdr:cxnSp macro="">
      <cdr:nvCxnSpPr>
        <cdr:cNvPr id="18" name="Straight Connector 17"/>
        <cdr:cNvCxnSpPr/>
      </cdr:nvCxnSpPr>
      <cdr:spPr>
        <a:xfrm xmlns:a="http://schemas.openxmlformats.org/drawingml/2006/main" flipH="1" flipV="1">
          <a:off x="2377528" y="1543793"/>
          <a:ext cx="315748" cy="111586"/>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1</xdr:col>
      <xdr:colOff>135213</xdr:colOff>
      <xdr:row>22</xdr:row>
      <xdr:rowOff>42863</xdr:rowOff>
    </xdr:from>
    <xdr:to>
      <xdr:col>7</xdr:col>
      <xdr:colOff>56323</xdr:colOff>
      <xdr:row>39</xdr:row>
      <xdr:rowOff>167515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1454012</xdr:colOff>
      <xdr:row>67</xdr:row>
      <xdr:rowOff>57150</xdr:rowOff>
    </xdr:from>
    <xdr:to>
      <xdr:col>8</xdr:col>
      <xdr:colOff>619125</xdr:colOff>
      <xdr:row>97</xdr:row>
      <xdr:rowOff>18636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0.26125</cdr:x>
      <cdr:y>0.02431</cdr:y>
    </cdr:from>
    <cdr:to>
      <cdr:x>0.75129</cdr:x>
      <cdr:y>0.11544</cdr:y>
    </cdr:to>
    <cdr:sp macro="" textlink="">
      <cdr:nvSpPr>
        <cdr:cNvPr id="2" name="TextBox 1"/>
        <cdr:cNvSpPr txBox="1"/>
      </cdr:nvSpPr>
      <cdr:spPr>
        <a:xfrm xmlns:a="http://schemas.openxmlformats.org/drawingml/2006/main">
          <a:off x="1417217" y="74098"/>
          <a:ext cx="2658318" cy="2777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1100" b="1"/>
            <a:t>Total enero a abril</a:t>
          </a:r>
          <a:r>
            <a:rPr lang="es-PE" sz="1100" b="1" baseline="0"/>
            <a:t> </a:t>
          </a:r>
          <a:r>
            <a:rPr lang="es-PE" sz="1100" b="1"/>
            <a:t>2017 = 54,90 MW</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241280</xdr:colOff>
      <xdr:row>21</xdr:row>
      <xdr:rowOff>57150</xdr:rowOff>
    </xdr:from>
    <xdr:to>
      <xdr:col>10</xdr:col>
      <xdr:colOff>282692</xdr:colOff>
      <xdr:row>56</xdr:row>
      <xdr:rowOff>51288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0.1856</cdr:x>
      <cdr:y>0.13985</cdr:y>
    </cdr:from>
    <cdr:to>
      <cdr:x>0.29652</cdr:x>
      <cdr:y>0.17246</cdr:y>
    </cdr:to>
    <cdr:sp macro="" textlink="">
      <cdr:nvSpPr>
        <cdr:cNvPr id="2" name="TextBox 1"/>
        <cdr:cNvSpPr txBox="1"/>
      </cdr:nvSpPr>
      <cdr:spPr>
        <a:xfrm xmlns:a="http://schemas.openxmlformats.org/drawingml/2006/main">
          <a:off x="1234589" y="957725"/>
          <a:ext cx="737814" cy="22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PE" sz="800" b="1">
              <a:solidFill>
                <a:srgbClr val="C00000"/>
              </a:solidFill>
              <a:latin typeface="Symbol" panose="05050102010706020507" pitchFamily="18" charset="2"/>
            </a:rPr>
            <a:t>D = 16,6</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0.11615</cdr:x>
      <cdr:y>0.24734</cdr:y>
    </cdr:from>
    <cdr:to>
      <cdr:x>0.21629</cdr:x>
      <cdr:y>0.28512</cdr:y>
    </cdr:to>
    <cdr:sp macro="" textlink="">
      <cdr:nvSpPr>
        <cdr:cNvPr id="3" name="TextBox 1"/>
        <cdr:cNvSpPr txBox="1"/>
      </cdr:nvSpPr>
      <cdr:spPr>
        <a:xfrm xmlns:a="http://schemas.openxmlformats.org/drawingml/2006/main">
          <a:off x="772576" y="1693898"/>
          <a:ext cx="666108" cy="2587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12,0</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0.40779</cdr:x>
      <cdr:y>0.41457</cdr:y>
    </cdr:from>
    <cdr:to>
      <cdr:x>0.52795</cdr:x>
      <cdr:y>0.44784</cdr:y>
    </cdr:to>
    <cdr:sp macro="" textlink="">
      <cdr:nvSpPr>
        <cdr:cNvPr id="4" name="TextBox 1"/>
        <cdr:cNvSpPr txBox="1"/>
      </cdr:nvSpPr>
      <cdr:spPr>
        <a:xfrm xmlns:a="http://schemas.openxmlformats.org/drawingml/2006/main">
          <a:off x="2712526" y="2839163"/>
          <a:ext cx="799275" cy="227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Ñ = -19,9</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0.31497</cdr:x>
      <cdr:y>0.41023</cdr:y>
    </cdr:from>
    <cdr:to>
      <cdr:x>0.43642</cdr:x>
      <cdr:y>0.44924</cdr:y>
    </cdr:to>
    <cdr:sp macro="" textlink="">
      <cdr:nvSpPr>
        <cdr:cNvPr id="6" name="TextBox 1"/>
        <cdr:cNvSpPr txBox="1"/>
      </cdr:nvSpPr>
      <cdr:spPr>
        <a:xfrm xmlns:a="http://schemas.openxmlformats.org/drawingml/2006/main">
          <a:off x="2095083" y="2809456"/>
          <a:ext cx="807856" cy="2671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9,</a:t>
          </a:r>
          <a:r>
            <a:rPr lang="es-PE" sz="800" b="1" baseline="0">
              <a:solidFill>
                <a:srgbClr val="C00000"/>
              </a:solidFill>
              <a:latin typeface="Symbol" panose="05050102010706020507" pitchFamily="18" charset="2"/>
            </a:rPr>
            <a:t>8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0.61299</cdr:x>
      <cdr:y>0.87261</cdr:y>
    </cdr:from>
    <cdr:to>
      <cdr:x>0.7079</cdr:x>
      <cdr:y>0.91379</cdr:y>
    </cdr:to>
    <cdr:sp macro="" textlink="">
      <cdr:nvSpPr>
        <cdr:cNvPr id="7" name="TextBox 1"/>
        <cdr:cNvSpPr txBox="1"/>
      </cdr:nvSpPr>
      <cdr:spPr>
        <a:xfrm xmlns:a="http://schemas.openxmlformats.org/drawingml/2006/main">
          <a:off x="4081075" y="5704320"/>
          <a:ext cx="631875" cy="2691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8,4 %</a:t>
          </a:r>
        </a:p>
      </cdr:txBody>
    </cdr:sp>
  </cdr:relSizeAnchor>
  <cdr:relSizeAnchor xmlns:cdr="http://schemas.openxmlformats.org/drawingml/2006/chartDrawing">
    <cdr:from>
      <cdr:x>0.52599</cdr:x>
      <cdr:y>0.89054</cdr:y>
    </cdr:from>
    <cdr:to>
      <cdr:x>0.62613</cdr:x>
      <cdr:y>0.9299</cdr:y>
    </cdr:to>
    <cdr:sp macro="" textlink="">
      <cdr:nvSpPr>
        <cdr:cNvPr id="8" name="TextBox 1"/>
        <cdr:cNvSpPr txBox="1"/>
      </cdr:nvSpPr>
      <cdr:spPr>
        <a:xfrm xmlns:a="http://schemas.openxmlformats.org/drawingml/2006/main">
          <a:off x="3501840" y="5821513"/>
          <a:ext cx="666695" cy="257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45,9</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0.72574</cdr:x>
      <cdr:y>0.90981</cdr:y>
    </cdr:from>
    <cdr:to>
      <cdr:x>0.83462</cdr:x>
      <cdr:y>0.9406</cdr:y>
    </cdr:to>
    <cdr:sp macro="" textlink="">
      <cdr:nvSpPr>
        <cdr:cNvPr id="9" name="TextBox 1"/>
        <cdr:cNvSpPr txBox="1"/>
      </cdr:nvSpPr>
      <cdr:spPr>
        <a:xfrm xmlns:a="http://schemas.openxmlformats.org/drawingml/2006/main">
          <a:off x="4831708" y="5947521"/>
          <a:ext cx="724882" cy="2012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D = 8,1</a:t>
          </a:r>
          <a:r>
            <a:rPr lang="es-PE" sz="800" b="1" baseline="0">
              <a:solidFill>
                <a:srgbClr val="C00000"/>
              </a:solidFill>
              <a:latin typeface="Symbol" panose="05050102010706020507" pitchFamily="18" charset="2"/>
            </a:rPr>
            <a:t> </a:t>
          </a:r>
          <a:r>
            <a:rPr lang="es-PE" sz="800" b="1">
              <a:solidFill>
                <a:srgbClr val="C00000"/>
              </a:solidFill>
              <a:latin typeface="Symbol" panose="05050102010706020507" pitchFamily="18" charset="2"/>
            </a:rPr>
            <a:t>%</a:t>
          </a:r>
        </a:p>
      </cdr:txBody>
    </cdr:sp>
  </cdr:relSizeAnchor>
  <cdr:relSizeAnchor xmlns:cdr="http://schemas.openxmlformats.org/drawingml/2006/chartDrawing">
    <cdr:from>
      <cdr:x>0.81243</cdr:x>
      <cdr:y>0.90525</cdr:y>
    </cdr:from>
    <cdr:to>
      <cdr:x>0.9435</cdr:x>
      <cdr:y>0.93723</cdr:y>
    </cdr:to>
    <cdr:sp macro="" textlink="">
      <cdr:nvSpPr>
        <cdr:cNvPr id="10" name="TextBox 1"/>
        <cdr:cNvSpPr txBox="1"/>
      </cdr:nvSpPr>
      <cdr:spPr>
        <a:xfrm xmlns:a="http://schemas.openxmlformats.org/drawingml/2006/main">
          <a:off x="5408868" y="5917711"/>
          <a:ext cx="872615" cy="2090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800" b="1">
              <a:solidFill>
                <a:srgbClr val="C00000"/>
              </a:solidFill>
              <a:latin typeface="Symbol" panose="05050102010706020507" pitchFamily="18" charset="2"/>
            </a:rPr>
            <a:t>Ñ = -9,3 %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99391</xdr:colOff>
      <xdr:row>32</xdr:row>
      <xdr:rowOff>55747</xdr:rowOff>
    </xdr:from>
    <xdr:to>
      <xdr:col>10</xdr:col>
      <xdr:colOff>463826</xdr:colOff>
      <xdr:row>61</xdr:row>
      <xdr:rowOff>212480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ardo Varas Barrios " refreshedDate="42860.406344560186" createdVersion="4" refreshedVersion="4" minRefreshableVersion="3" recordCount="138">
  <cacheSource type="worksheet">
    <worksheetSource ref="O5:U143" sheet="17. HorasCongestionTransmisión"/>
  </cacheSource>
  <cacheFields count="7">
    <cacheField name="AÑO" numFmtId="3">
      <sharedItems containsSemiMixedTypes="0" containsString="0" containsNumber="1" containsInteger="1" minValue="2015" maxValue="2017" count="3">
        <n v="2015"/>
        <n v="2016"/>
        <n v="2017"/>
      </sharedItems>
    </cacheField>
    <cacheField name="MES" numFmtId="3">
      <sharedItems containsSemiMixedTypes="0" containsString="0" containsNumber="1" containsInteger="1" minValue="1" maxValue="12" count="12">
        <n v="1"/>
        <n v="2"/>
        <n v="3"/>
        <n v="4"/>
        <n v="5"/>
        <n v="6"/>
        <n v="7"/>
        <n v="8"/>
        <n v="9"/>
        <n v="10"/>
        <n v="11"/>
        <n v="12"/>
      </sharedItems>
    </cacheField>
    <cacheField name="NIVEL DE TENSIÓN" numFmtId="180">
      <sharedItems containsMixedTypes="1" containsNumber="1" containsInteger="1" minValue="138" maxValue="220" count="6">
        <s v="220 - 500"/>
        <n v="138"/>
        <n v="220"/>
        <s v="L. SANTA ROSA N. - CHAVARRÍA"/>
        <s v="L. VENTANILLA - ZAPALLAL"/>
        <s v="S.E. INDEPENDENCIA"/>
      </sharedItems>
    </cacheField>
    <cacheField name="ÁREA OPERATIVA" numFmtId="180">
      <sharedItems count="2">
        <s v="SUR"/>
        <s v="CENTRO"/>
      </sharedItems>
    </cacheField>
    <cacheField name="EQUIPO DE TRANSMISIÓN" numFmtId="180">
      <sharedItems count="8">
        <s v="L-2051 L-2052_x000a_ L-5036"/>
        <s v="L-1120"/>
        <s v="L-2018"/>
        <s v="L-2244 L-2245 _x000a_L-2246"/>
        <s v="L-2105"/>
        <s v="L-2003"/>
        <s v="L-2242  L-2243"/>
        <s v="T3-261  T4-261"/>
      </sharedItems>
    </cacheField>
    <cacheField name="DESCRIPCIÓN" numFmtId="0">
      <sharedItems count="8">
        <s v="ENLACE _x000a_CENTRO SUR"/>
        <s v="Paragsha - Huanuco _x000a_138kV"/>
        <s v="San Juan  - Los Industriales 220kV"/>
        <s v=" Chavarria -Ventanilla 220kV"/>
        <s v="Planicie - Carabayllo"/>
        <s v="L. SANTA ROSA N. - CHAVARRÍA"/>
        <s v="L. VENTANILLA - ZAPALLAL"/>
        <s v="S.E. INDEPENDENCIA"/>
      </sharedItems>
    </cacheField>
    <cacheField name="HORAS DE CONGESTIÓN" numFmtId="0">
      <sharedItems containsString="0" containsBlank="1" containsNumber="1" minValue="0" maxValue="616.3833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
  <r>
    <x v="0"/>
    <x v="0"/>
    <x v="0"/>
    <x v="0"/>
    <x v="0"/>
    <x v="0"/>
    <n v="2.4700000000000002"/>
  </r>
  <r>
    <x v="0"/>
    <x v="1"/>
    <x v="0"/>
    <x v="0"/>
    <x v="0"/>
    <x v="0"/>
    <n v="11.96666667"/>
  </r>
  <r>
    <x v="0"/>
    <x v="2"/>
    <x v="0"/>
    <x v="0"/>
    <x v="0"/>
    <x v="0"/>
    <n v="42.366666666666674"/>
  </r>
  <r>
    <x v="0"/>
    <x v="3"/>
    <x v="0"/>
    <x v="0"/>
    <x v="0"/>
    <x v="0"/>
    <n v="12.2"/>
  </r>
  <r>
    <x v="0"/>
    <x v="4"/>
    <x v="0"/>
    <x v="0"/>
    <x v="0"/>
    <x v="0"/>
    <n v="39.619999999999997"/>
  </r>
  <r>
    <x v="0"/>
    <x v="5"/>
    <x v="0"/>
    <x v="0"/>
    <x v="0"/>
    <x v="0"/>
    <n v="23.55"/>
  </r>
  <r>
    <x v="0"/>
    <x v="6"/>
    <x v="0"/>
    <x v="0"/>
    <x v="0"/>
    <x v="0"/>
    <n v="22.83"/>
  </r>
  <r>
    <x v="0"/>
    <x v="7"/>
    <x v="0"/>
    <x v="0"/>
    <x v="0"/>
    <x v="0"/>
    <n v="19.649999999999999"/>
  </r>
  <r>
    <x v="0"/>
    <x v="8"/>
    <x v="0"/>
    <x v="0"/>
    <x v="0"/>
    <x v="0"/>
    <n v="71.183000000000007"/>
  </r>
  <r>
    <x v="0"/>
    <x v="9"/>
    <x v="0"/>
    <x v="0"/>
    <x v="0"/>
    <x v="0"/>
    <n v="278.5"/>
  </r>
  <r>
    <x v="0"/>
    <x v="10"/>
    <x v="0"/>
    <x v="0"/>
    <x v="0"/>
    <x v="0"/>
    <n v="177.3"/>
  </r>
  <r>
    <x v="0"/>
    <x v="11"/>
    <x v="0"/>
    <x v="0"/>
    <x v="0"/>
    <x v="0"/>
    <n v="367.9"/>
  </r>
  <r>
    <x v="1"/>
    <x v="0"/>
    <x v="0"/>
    <x v="0"/>
    <x v="0"/>
    <x v="0"/>
    <n v="150.55000000000001"/>
  </r>
  <r>
    <x v="1"/>
    <x v="1"/>
    <x v="0"/>
    <x v="0"/>
    <x v="0"/>
    <x v="0"/>
    <n v="175.6"/>
  </r>
  <r>
    <x v="1"/>
    <x v="2"/>
    <x v="0"/>
    <x v="0"/>
    <x v="0"/>
    <x v="0"/>
    <n v="36.31666666666667"/>
  </r>
  <r>
    <x v="1"/>
    <x v="3"/>
    <x v="0"/>
    <x v="0"/>
    <x v="0"/>
    <x v="0"/>
    <n v="54.6"/>
  </r>
  <r>
    <x v="1"/>
    <x v="4"/>
    <x v="0"/>
    <x v="0"/>
    <x v="0"/>
    <x v="0"/>
    <n v="309.91666670000001"/>
  </r>
  <r>
    <x v="1"/>
    <x v="5"/>
    <x v="0"/>
    <x v="0"/>
    <x v="0"/>
    <x v="0"/>
    <n v="209.4555556"/>
  </r>
  <r>
    <x v="1"/>
    <x v="6"/>
    <x v="0"/>
    <x v="0"/>
    <x v="0"/>
    <x v="0"/>
    <n v="386"/>
  </r>
  <r>
    <x v="1"/>
    <x v="7"/>
    <x v="0"/>
    <x v="0"/>
    <x v="0"/>
    <x v="0"/>
    <n v="616.3833333"/>
  </r>
  <r>
    <x v="1"/>
    <x v="8"/>
    <x v="0"/>
    <x v="0"/>
    <x v="0"/>
    <x v="0"/>
    <n v="471.91666670000001"/>
  </r>
  <r>
    <x v="1"/>
    <x v="9"/>
    <x v="0"/>
    <x v="0"/>
    <x v="0"/>
    <x v="0"/>
    <m/>
  </r>
  <r>
    <x v="1"/>
    <x v="10"/>
    <x v="0"/>
    <x v="0"/>
    <x v="0"/>
    <x v="0"/>
    <m/>
  </r>
  <r>
    <x v="1"/>
    <x v="11"/>
    <x v="0"/>
    <x v="0"/>
    <x v="0"/>
    <x v="0"/>
    <m/>
  </r>
  <r>
    <x v="0"/>
    <x v="0"/>
    <x v="1"/>
    <x v="1"/>
    <x v="1"/>
    <x v="1"/>
    <n v="20.55"/>
  </r>
  <r>
    <x v="0"/>
    <x v="1"/>
    <x v="1"/>
    <x v="1"/>
    <x v="1"/>
    <x v="1"/>
    <n v="15.06666667"/>
  </r>
  <r>
    <x v="0"/>
    <x v="2"/>
    <x v="1"/>
    <x v="1"/>
    <x v="1"/>
    <x v="1"/>
    <n v="20.5"/>
  </r>
  <r>
    <x v="0"/>
    <x v="3"/>
    <x v="1"/>
    <x v="1"/>
    <x v="1"/>
    <x v="1"/>
    <n v="36.366666666666674"/>
  </r>
  <r>
    <x v="0"/>
    <x v="4"/>
    <x v="1"/>
    <x v="1"/>
    <x v="1"/>
    <x v="1"/>
    <n v="62.5"/>
  </r>
  <r>
    <x v="0"/>
    <x v="5"/>
    <x v="1"/>
    <x v="1"/>
    <x v="1"/>
    <x v="1"/>
    <n v="14.95"/>
  </r>
  <r>
    <x v="0"/>
    <x v="6"/>
    <x v="1"/>
    <x v="1"/>
    <x v="1"/>
    <x v="1"/>
    <n v="5.23"/>
  </r>
  <r>
    <x v="0"/>
    <x v="7"/>
    <x v="1"/>
    <x v="1"/>
    <x v="1"/>
    <x v="1"/>
    <n v="2.85"/>
  </r>
  <r>
    <x v="0"/>
    <x v="8"/>
    <x v="1"/>
    <x v="1"/>
    <x v="1"/>
    <x v="1"/>
    <n v="0"/>
  </r>
  <r>
    <x v="0"/>
    <x v="9"/>
    <x v="1"/>
    <x v="1"/>
    <x v="1"/>
    <x v="1"/>
    <n v="0"/>
  </r>
  <r>
    <x v="0"/>
    <x v="10"/>
    <x v="1"/>
    <x v="1"/>
    <x v="1"/>
    <x v="1"/>
    <n v="0"/>
  </r>
  <r>
    <x v="0"/>
    <x v="11"/>
    <x v="1"/>
    <x v="1"/>
    <x v="1"/>
    <x v="1"/>
    <n v="0"/>
  </r>
  <r>
    <x v="1"/>
    <x v="0"/>
    <x v="1"/>
    <x v="1"/>
    <x v="1"/>
    <x v="1"/>
    <n v="0"/>
  </r>
  <r>
    <x v="1"/>
    <x v="1"/>
    <x v="1"/>
    <x v="1"/>
    <x v="1"/>
    <x v="1"/>
    <n v="7.5833333329999997"/>
  </r>
  <r>
    <x v="1"/>
    <x v="2"/>
    <x v="1"/>
    <x v="1"/>
    <x v="1"/>
    <x v="1"/>
    <n v="0"/>
  </r>
  <r>
    <x v="1"/>
    <x v="3"/>
    <x v="1"/>
    <x v="1"/>
    <x v="1"/>
    <x v="1"/>
    <n v="0"/>
  </r>
  <r>
    <x v="1"/>
    <x v="4"/>
    <x v="1"/>
    <x v="1"/>
    <x v="1"/>
    <x v="1"/>
    <n v="0"/>
  </r>
  <r>
    <x v="1"/>
    <x v="5"/>
    <x v="1"/>
    <x v="1"/>
    <x v="1"/>
    <x v="1"/>
    <n v="0"/>
  </r>
  <r>
    <x v="1"/>
    <x v="6"/>
    <x v="1"/>
    <x v="1"/>
    <x v="1"/>
    <x v="1"/>
    <n v="0"/>
  </r>
  <r>
    <x v="1"/>
    <x v="7"/>
    <x v="1"/>
    <x v="1"/>
    <x v="1"/>
    <x v="1"/>
    <n v="0"/>
  </r>
  <r>
    <x v="1"/>
    <x v="8"/>
    <x v="1"/>
    <x v="1"/>
    <x v="1"/>
    <x v="1"/>
    <n v="0"/>
  </r>
  <r>
    <x v="1"/>
    <x v="9"/>
    <x v="1"/>
    <x v="1"/>
    <x v="1"/>
    <x v="1"/>
    <m/>
  </r>
  <r>
    <x v="1"/>
    <x v="10"/>
    <x v="1"/>
    <x v="1"/>
    <x v="1"/>
    <x v="1"/>
    <m/>
  </r>
  <r>
    <x v="1"/>
    <x v="11"/>
    <x v="1"/>
    <x v="1"/>
    <x v="1"/>
    <x v="1"/>
    <m/>
  </r>
  <r>
    <x v="0"/>
    <x v="0"/>
    <x v="2"/>
    <x v="1"/>
    <x v="2"/>
    <x v="2"/>
    <n v="0"/>
  </r>
  <r>
    <x v="0"/>
    <x v="1"/>
    <x v="2"/>
    <x v="1"/>
    <x v="2"/>
    <x v="2"/>
    <n v="0"/>
  </r>
  <r>
    <x v="0"/>
    <x v="2"/>
    <x v="2"/>
    <x v="1"/>
    <x v="2"/>
    <x v="2"/>
    <n v="25.37"/>
  </r>
  <r>
    <x v="0"/>
    <x v="3"/>
    <x v="2"/>
    <x v="1"/>
    <x v="2"/>
    <x v="2"/>
    <n v="4.67"/>
  </r>
  <r>
    <x v="0"/>
    <x v="4"/>
    <x v="2"/>
    <x v="1"/>
    <x v="2"/>
    <x v="2"/>
    <n v="65.650000000000006"/>
  </r>
  <r>
    <x v="0"/>
    <x v="5"/>
    <x v="2"/>
    <x v="1"/>
    <x v="2"/>
    <x v="2"/>
    <n v="36.42"/>
  </r>
  <r>
    <x v="0"/>
    <x v="6"/>
    <x v="2"/>
    <x v="1"/>
    <x v="2"/>
    <x v="2"/>
    <n v="84.73"/>
  </r>
  <r>
    <x v="0"/>
    <x v="7"/>
    <x v="2"/>
    <x v="1"/>
    <x v="2"/>
    <x v="2"/>
    <n v="3.9166666666666665"/>
  </r>
  <r>
    <x v="0"/>
    <x v="8"/>
    <x v="2"/>
    <x v="1"/>
    <x v="2"/>
    <x v="2"/>
    <n v="12.53"/>
  </r>
  <r>
    <x v="0"/>
    <x v="9"/>
    <x v="2"/>
    <x v="1"/>
    <x v="2"/>
    <x v="2"/>
    <n v="4.57"/>
  </r>
  <r>
    <x v="0"/>
    <x v="10"/>
    <x v="2"/>
    <x v="1"/>
    <x v="2"/>
    <x v="2"/>
    <n v="38.116999999999997"/>
  </r>
  <r>
    <x v="0"/>
    <x v="11"/>
    <x v="2"/>
    <x v="1"/>
    <x v="2"/>
    <x v="2"/>
    <n v="120.8"/>
  </r>
  <r>
    <x v="1"/>
    <x v="0"/>
    <x v="2"/>
    <x v="1"/>
    <x v="2"/>
    <x v="2"/>
    <n v="2.4"/>
  </r>
  <r>
    <x v="1"/>
    <x v="1"/>
    <x v="2"/>
    <x v="1"/>
    <x v="2"/>
    <x v="2"/>
    <n v="5.45"/>
  </r>
  <r>
    <x v="1"/>
    <x v="2"/>
    <x v="2"/>
    <x v="1"/>
    <x v="2"/>
    <x v="2"/>
    <n v="4.466666666666665"/>
  </r>
  <r>
    <x v="1"/>
    <x v="3"/>
    <x v="2"/>
    <x v="1"/>
    <x v="2"/>
    <x v="2"/>
    <n v="100.03333000000001"/>
  </r>
  <r>
    <x v="1"/>
    <x v="4"/>
    <x v="2"/>
    <x v="1"/>
    <x v="2"/>
    <x v="2"/>
    <n v="431.3"/>
  </r>
  <r>
    <x v="1"/>
    <x v="5"/>
    <x v="2"/>
    <x v="1"/>
    <x v="2"/>
    <x v="2"/>
    <n v="45.918055559999999"/>
  </r>
  <r>
    <x v="1"/>
    <x v="6"/>
    <x v="2"/>
    <x v="1"/>
    <x v="2"/>
    <x v="2"/>
    <n v="31.883333329999999"/>
  </r>
  <r>
    <x v="1"/>
    <x v="7"/>
    <x v="2"/>
    <x v="1"/>
    <x v="2"/>
    <x v="2"/>
    <n v="0"/>
  </r>
  <r>
    <x v="1"/>
    <x v="8"/>
    <x v="2"/>
    <x v="1"/>
    <x v="2"/>
    <x v="2"/>
    <n v="0"/>
  </r>
  <r>
    <x v="1"/>
    <x v="9"/>
    <x v="2"/>
    <x v="1"/>
    <x v="2"/>
    <x v="2"/>
    <m/>
  </r>
  <r>
    <x v="1"/>
    <x v="10"/>
    <x v="2"/>
    <x v="1"/>
    <x v="2"/>
    <x v="2"/>
    <m/>
  </r>
  <r>
    <x v="1"/>
    <x v="11"/>
    <x v="2"/>
    <x v="1"/>
    <x v="2"/>
    <x v="2"/>
    <m/>
  </r>
  <r>
    <x v="0"/>
    <x v="0"/>
    <x v="2"/>
    <x v="1"/>
    <x v="3"/>
    <x v="3"/>
    <n v="0"/>
  </r>
  <r>
    <x v="0"/>
    <x v="1"/>
    <x v="2"/>
    <x v="1"/>
    <x v="3"/>
    <x v="3"/>
    <n v="0"/>
  </r>
  <r>
    <x v="0"/>
    <x v="2"/>
    <x v="2"/>
    <x v="1"/>
    <x v="3"/>
    <x v="3"/>
    <n v="0"/>
  </r>
  <r>
    <x v="0"/>
    <x v="3"/>
    <x v="2"/>
    <x v="1"/>
    <x v="3"/>
    <x v="3"/>
    <n v="0"/>
  </r>
  <r>
    <x v="0"/>
    <x v="4"/>
    <x v="2"/>
    <x v="1"/>
    <x v="3"/>
    <x v="3"/>
    <n v="0"/>
  </r>
  <r>
    <x v="0"/>
    <x v="5"/>
    <x v="2"/>
    <x v="1"/>
    <x v="3"/>
    <x v="3"/>
    <n v="6.92"/>
  </r>
  <r>
    <x v="0"/>
    <x v="6"/>
    <x v="2"/>
    <x v="1"/>
    <x v="3"/>
    <x v="3"/>
    <n v="0"/>
  </r>
  <r>
    <x v="0"/>
    <x v="7"/>
    <x v="2"/>
    <x v="1"/>
    <x v="3"/>
    <x v="3"/>
    <n v="0"/>
  </r>
  <r>
    <x v="0"/>
    <x v="8"/>
    <x v="2"/>
    <x v="1"/>
    <x v="3"/>
    <x v="3"/>
    <n v="12.38"/>
  </r>
  <r>
    <x v="0"/>
    <x v="9"/>
    <x v="2"/>
    <x v="1"/>
    <x v="3"/>
    <x v="3"/>
    <n v="0"/>
  </r>
  <r>
    <x v="0"/>
    <x v="10"/>
    <x v="2"/>
    <x v="1"/>
    <x v="3"/>
    <x v="3"/>
    <n v="3.03"/>
  </r>
  <r>
    <x v="0"/>
    <x v="11"/>
    <x v="2"/>
    <x v="1"/>
    <x v="3"/>
    <x v="3"/>
    <n v="0"/>
  </r>
  <r>
    <x v="1"/>
    <x v="0"/>
    <x v="2"/>
    <x v="1"/>
    <x v="3"/>
    <x v="3"/>
    <n v="0"/>
  </r>
  <r>
    <x v="1"/>
    <x v="1"/>
    <x v="2"/>
    <x v="1"/>
    <x v="3"/>
    <x v="3"/>
    <n v="0"/>
  </r>
  <r>
    <x v="1"/>
    <x v="2"/>
    <x v="2"/>
    <x v="1"/>
    <x v="3"/>
    <x v="3"/>
    <n v="0"/>
  </r>
  <r>
    <x v="1"/>
    <x v="3"/>
    <x v="2"/>
    <x v="1"/>
    <x v="3"/>
    <x v="3"/>
    <n v="0"/>
  </r>
  <r>
    <x v="1"/>
    <x v="4"/>
    <x v="2"/>
    <x v="1"/>
    <x v="3"/>
    <x v="3"/>
    <n v="0"/>
  </r>
  <r>
    <x v="1"/>
    <x v="5"/>
    <x v="2"/>
    <x v="1"/>
    <x v="3"/>
    <x v="3"/>
    <n v="0"/>
  </r>
  <r>
    <x v="1"/>
    <x v="6"/>
    <x v="2"/>
    <x v="1"/>
    <x v="3"/>
    <x v="3"/>
    <n v="0"/>
  </r>
  <r>
    <x v="1"/>
    <x v="7"/>
    <x v="2"/>
    <x v="1"/>
    <x v="3"/>
    <x v="3"/>
    <n v="12.85"/>
  </r>
  <r>
    <x v="1"/>
    <x v="8"/>
    <x v="2"/>
    <x v="1"/>
    <x v="3"/>
    <x v="3"/>
    <n v="18.283329999999999"/>
  </r>
  <r>
    <x v="1"/>
    <x v="9"/>
    <x v="2"/>
    <x v="1"/>
    <x v="3"/>
    <x v="3"/>
    <m/>
  </r>
  <r>
    <x v="1"/>
    <x v="10"/>
    <x v="2"/>
    <x v="1"/>
    <x v="3"/>
    <x v="3"/>
    <m/>
  </r>
  <r>
    <x v="1"/>
    <x v="11"/>
    <x v="2"/>
    <x v="1"/>
    <x v="3"/>
    <x v="3"/>
    <m/>
  </r>
  <r>
    <x v="0"/>
    <x v="0"/>
    <x v="2"/>
    <x v="1"/>
    <x v="4"/>
    <x v="4"/>
    <n v="0"/>
  </r>
  <r>
    <x v="0"/>
    <x v="1"/>
    <x v="2"/>
    <x v="1"/>
    <x v="4"/>
    <x v="4"/>
    <n v="0"/>
  </r>
  <r>
    <x v="0"/>
    <x v="2"/>
    <x v="2"/>
    <x v="1"/>
    <x v="4"/>
    <x v="4"/>
    <n v="0"/>
  </r>
  <r>
    <x v="0"/>
    <x v="3"/>
    <x v="2"/>
    <x v="1"/>
    <x v="4"/>
    <x v="4"/>
    <n v="0"/>
  </r>
  <r>
    <x v="0"/>
    <x v="4"/>
    <x v="2"/>
    <x v="1"/>
    <x v="4"/>
    <x v="4"/>
    <n v="0"/>
  </r>
  <r>
    <x v="0"/>
    <x v="5"/>
    <x v="2"/>
    <x v="1"/>
    <x v="4"/>
    <x v="4"/>
    <n v="0"/>
  </r>
  <r>
    <x v="0"/>
    <x v="6"/>
    <x v="2"/>
    <x v="1"/>
    <x v="4"/>
    <x v="4"/>
    <n v="35.049999999999997"/>
  </r>
  <r>
    <x v="0"/>
    <x v="7"/>
    <x v="2"/>
    <x v="1"/>
    <x v="4"/>
    <x v="4"/>
    <n v="0"/>
  </r>
  <r>
    <x v="0"/>
    <x v="8"/>
    <x v="2"/>
    <x v="1"/>
    <x v="4"/>
    <x v="4"/>
    <n v="23.9"/>
  </r>
  <r>
    <x v="0"/>
    <x v="9"/>
    <x v="2"/>
    <x v="1"/>
    <x v="4"/>
    <x v="4"/>
    <n v="77.98"/>
  </r>
  <r>
    <x v="0"/>
    <x v="10"/>
    <x v="2"/>
    <x v="1"/>
    <x v="4"/>
    <x v="4"/>
    <n v="28.02"/>
  </r>
  <r>
    <x v="0"/>
    <x v="11"/>
    <x v="2"/>
    <x v="1"/>
    <x v="4"/>
    <x v="4"/>
    <n v="0"/>
  </r>
  <r>
    <x v="1"/>
    <x v="0"/>
    <x v="2"/>
    <x v="1"/>
    <x v="4"/>
    <x v="4"/>
    <n v="0"/>
  </r>
  <r>
    <x v="1"/>
    <x v="1"/>
    <x v="2"/>
    <x v="1"/>
    <x v="4"/>
    <x v="4"/>
    <n v="0"/>
  </r>
  <r>
    <x v="1"/>
    <x v="2"/>
    <x v="2"/>
    <x v="1"/>
    <x v="4"/>
    <x v="4"/>
    <n v="0"/>
  </r>
  <r>
    <x v="1"/>
    <x v="3"/>
    <x v="2"/>
    <x v="1"/>
    <x v="4"/>
    <x v="4"/>
    <n v="0"/>
  </r>
  <r>
    <x v="1"/>
    <x v="4"/>
    <x v="2"/>
    <x v="1"/>
    <x v="4"/>
    <x v="4"/>
    <n v="0"/>
  </r>
  <r>
    <x v="1"/>
    <x v="5"/>
    <x v="2"/>
    <x v="1"/>
    <x v="4"/>
    <x v="4"/>
    <n v="0"/>
  </r>
  <r>
    <x v="1"/>
    <x v="6"/>
    <x v="2"/>
    <x v="1"/>
    <x v="4"/>
    <x v="4"/>
    <n v="0"/>
  </r>
  <r>
    <x v="1"/>
    <x v="7"/>
    <x v="2"/>
    <x v="1"/>
    <x v="4"/>
    <x v="4"/>
    <n v="0"/>
  </r>
  <r>
    <x v="1"/>
    <x v="8"/>
    <x v="2"/>
    <x v="1"/>
    <x v="4"/>
    <x v="4"/>
    <n v="0"/>
  </r>
  <r>
    <x v="1"/>
    <x v="9"/>
    <x v="2"/>
    <x v="1"/>
    <x v="4"/>
    <x v="4"/>
    <n v="0"/>
  </r>
  <r>
    <x v="1"/>
    <x v="10"/>
    <x v="2"/>
    <x v="1"/>
    <x v="4"/>
    <x v="4"/>
    <n v="0"/>
  </r>
  <r>
    <x v="1"/>
    <x v="11"/>
    <x v="2"/>
    <x v="1"/>
    <x v="4"/>
    <x v="4"/>
    <n v="0"/>
  </r>
  <r>
    <x v="2"/>
    <x v="0"/>
    <x v="0"/>
    <x v="0"/>
    <x v="0"/>
    <x v="0"/>
    <n v="300.60000000000002"/>
  </r>
  <r>
    <x v="2"/>
    <x v="0"/>
    <x v="1"/>
    <x v="1"/>
    <x v="1"/>
    <x v="1"/>
    <n v="0"/>
  </r>
  <r>
    <x v="2"/>
    <x v="0"/>
    <x v="2"/>
    <x v="1"/>
    <x v="2"/>
    <x v="2"/>
    <n v="32.283329999999999"/>
  </r>
  <r>
    <x v="2"/>
    <x v="0"/>
    <x v="2"/>
    <x v="1"/>
    <x v="3"/>
    <x v="3"/>
    <n v="0"/>
  </r>
  <r>
    <x v="2"/>
    <x v="0"/>
    <x v="2"/>
    <x v="1"/>
    <x v="4"/>
    <x v="4"/>
    <n v="0"/>
  </r>
  <r>
    <x v="2"/>
    <x v="1"/>
    <x v="2"/>
    <x v="1"/>
    <x v="2"/>
    <x v="2"/>
    <n v="32.25"/>
  </r>
  <r>
    <x v="2"/>
    <x v="1"/>
    <x v="0"/>
    <x v="0"/>
    <x v="0"/>
    <x v="0"/>
    <n v="595.1"/>
  </r>
  <r>
    <x v="2"/>
    <x v="2"/>
    <x v="0"/>
    <x v="0"/>
    <x v="0"/>
    <x v="0"/>
    <n v="483.77569999999997"/>
  </r>
  <r>
    <x v="2"/>
    <x v="2"/>
    <x v="2"/>
    <x v="1"/>
    <x v="2"/>
    <x v="2"/>
    <n v="74.77431"/>
  </r>
  <r>
    <x v="2"/>
    <x v="2"/>
    <x v="3"/>
    <x v="1"/>
    <x v="5"/>
    <x v="5"/>
    <n v="0.28194444400000002"/>
  </r>
  <r>
    <x v="2"/>
    <x v="2"/>
    <x v="4"/>
    <x v="1"/>
    <x v="6"/>
    <x v="6"/>
    <n v="23.764579999999999"/>
  </r>
  <r>
    <x v="1"/>
    <x v="2"/>
    <x v="4"/>
    <x v="1"/>
    <x v="6"/>
    <x v="6"/>
    <n v="8.5"/>
  </r>
  <r>
    <x v="0"/>
    <x v="2"/>
    <x v="3"/>
    <x v="1"/>
    <x v="5"/>
    <x v="5"/>
    <n v="0.68333333299999999"/>
  </r>
  <r>
    <x v="2"/>
    <x v="2"/>
    <x v="5"/>
    <x v="1"/>
    <x v="7"/>
    <x v="7"/>
    <n v="1.009028"/>
  </r>
  <r>
    <x v="2"/>
    <x v="3"/>
    <x v="0"/>
    <x v="0"/>
    <x v="0"/>
    <x v="0"/>
    <n v="288.4667"/>
  </r>
  <r>
    <x v="2"/>
    <x v="3"/>
    <x v="2"/>
    <x v="1"/>
    <x v="2"/>
    <x v="2"/>
    <n v="14.95"/>
  </r>
  <r>
    <x v="1"/>
    <x v="3"/>
    <x v="4"/>
    <x v="1"/>
    <x v="6"/>
    <x v="6"/>
    <n v="7.3833330000000004"/>
  </r>
  <r>
    <x v="2"/>
    <x v="3"/>
    <x v="5"/>
    <x v="1"/>
    <x v="7"/>
    <x v="7"/>
    <n v="16.98332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dataOnRows="1" applyNumberFormats="0" applyBorderFormats="0" applyFontFormats="0" applyPatternFormats="0" applyAlignmentFormats="0" applyWidthHeightFormats="1" dataCaption="Data" updatedVersion="4" showDrill="0" showMemberPropertyTips="0" useAutoFormatting="1" itemPrintTitles="1" createdVersion="1" indent="0" compact="0" compactData="0" gridDropZones="1">
  <location ref="X6:AD15" firstHeaderRow="1" firstDataRow="2" firstDataCol="3" rowPageCount="2" colPageCount="1"/>
  <pivotFields count="7">
    <pivotField axis="axisCol" compact="0" numFmtId="3" outline="0" subtotalTop="0" showAll="0" includeNewItemsInFilter="1">
      <items count="4">
        <item x="2"/>
        <item x="1"/>
        <item x="0"/>
        <item t="default"/>
      </items>
    </pivotField>
    <pivotField axis="axisPage" compact="0" numFmtId="3" outline="0" subtotalTop="0" showAll="0" includeNewItemsInFilter="1">
      <items count="13">
        <item x="0"/>
        <item x="1"/>
        <item x="2"/>
        <item x="3"/>
        <item x="4"/>
        <item x="5"/>
        <item x="6"/>
        <item x="7"/>
        <item x="8"/>
        <item x="9"/>
        <item x="10"/>
        <item x="11"/>
        <item t="default"/>
      </items>
    </pivotField>
    <pivotField axis="axisPage" compact="0" outline="0" subtotalTop="0" showAll="0" includeNewItemsInFilter="1" defaultSubtotal="0">
      <items count="6">
        <item x="1"/>
        <item x="2"/>
        <item x="0"/>
        <item x="3"/>
        <item x="4"/>
        <item x="5"/>
      </items>
    </pivotField>
    <pivotField axis="axisRow" compact="0" outline="0" subtotalTop="0" showAll="0" includeNewItemsInFilter="1" defaultSubtotal="0">
      <items count="2">
        <item x="0"/>
        <item x="1"/>
      </items>
    </pivotField>
    <pivotField axis="axisRow" compact="0" outline="0" subtotalTop="0" showAll="0" includeNewItemsInFilter="1" defaultSubtotal="0">
      <items count="8">
        <item x="4"/>
        <item x="1"/>
        <item x="0"/>
        <item x="2"/>
        <item x="3"/>
        <item x="5"/>
        <item x="6"/>
        <item x="7"/>
      </items>
    </pivotField>
    <pivotField axis="axisRow" compact="0" outline="0" subtotalTop="0" showAll="0" includeNewItemsInFilter="1">
      <items count="9">
        <item x="3"/>
        <item x="0"/>
        <item x="1"/>
        <item x="4"/>
        <item x="2"/>
        <item x="5"/>
        <item x="6"/>
        <item x="7"/>
        <item t="default"/>
      </items>
    </pivotField>
    <pivotField dataField="1" compact="0" outline="0" subtotalTop="0" showAll="0" includeNewItemsInFilter="1"/>
  </pivotFields>
  <rowFields count="3">
    <field x="3"/>
    <field x="4"/>
    <field x="5"/>
  </rowFields>
  <rowItems count="8">
    <i>
      <x/>
      <x v="2"/>
      <x v="1"/>
    </i>
    <i>
      <x v="1"/>
      <x/>
      <x v="3"/>
    </i>
    <i r="1">
      <x v="1"/>
      <x v="2"/>
    </i>
    <i r="1">
      <x v="3"/>
      <x v="4"/>
    </i>
    <i r="1">
      <x v="4"/>
      <x/>
    </i>
    <i r="1">
      <x v="6"/>
      <x v="6"/>
    </i>
    <i r="1">
      <x v="7"/>
      <x v="7"/>
    </i>
    <i t="grand">
      <x/>
    </i>
  </rowItems>
  <colFields count="1">
    <field x="0"/>
  </colFields>
  <colItems count="4">
    <i>
      <x/>
    </i>
    <i>
      <x v="1"/>
    </i>
    <i>
      <x v="2"/>
    </i>
    <i t="grand">
      <x/>
    </i>
  </colItems>
  <pageFields count="2">
    <pageField fld="1" item="3" hier="-1"/>
    <pageField fld="2" hier="-1"/>
  </pageFields>
  <dataFields count="1">
    <dataField name="Sum of HORAS DE CONGESTIÓN" fld="6" baseField="5" baseItem="4" numFmtId="4"/>
  </dataFields>
  <formats count="4">
    <format dxfId="3">
      <pivotArea outline="0" fieldPosition="0"/>
    </format>
    <format dxfId="2">
      <pivotArea type="all" dataOnly="0"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ivotTable" Target="../pivotTables/pivotTable1.xml"/><Relationship Id="rId4"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A1:CA78"/>
  <sheetViews>
    <sheetView showGridLines="0" tabSelected="1" view="pageBreakPreview" zoomScale="130" zoomScaleNormal="100" zoomScaleSheetLayoutView="130" workbookViewId="0"/>
  </sheetViews>
  <sheetFormatPr defaultRowHeight="11.25"/>
  <cols>
    <col min="1" max="17" width="6.83203125" style="2" customWidth="1"/>
    <col min="18" max="18" width="17.33203125" style="2" customWidth="1"/>
    <col min="19" max="19" width="9.83203125" style="2" customWidth="1"/>
    <col min="20" max="23" width="6.83203125" style="2" customWidth="1"/>
    <col min="24" max="16384" width="9.33203125" style="2"/>
  </cols>
  <sheetData>
    <row r="1" spans="1:17" ht="12" customHeight="1">
      <c r="A1" s="1"/>
      <c r="B1" s="1"/>
      <c r="C1" s="1"/>
      <c r="D1" s="1"/>
      <c r="E1" s="1"/>
      <c r="F1" s="1"/>
      <c r="G1" s="1"/>
      <c r="H1" s="1"/>
      <c r="I1" s="1"/>
      <c r="J1" s="1"/>
      <c r="K1" s="1"/>
      <c r="L1" s="1"/>
      <c r="M1" s="1"/>
      <c r="N1" s="1"/>
      <c r="O1" s="1"/>
      <c r="P1" s="1"/>
      <c r="Q1" s="1"/>
    </row>
    <row r="2" spans="1:17" ht="12" customHeight="1">
      <c r="A2" s="1"/>
      <c r="B2" s="1"/>
      <c r="C2" s="1"/>
      <c r="D2" s="1"/>
      <c r="E2" s="1"/>
      <c r="F2" s="1"/>
      <c r="G2" s="1"/>
      <c r="H2" s="1"/>
      <c r="I2" s="1"/>
      <c r="J2" s="1"/>
      <c r="K2" s="1"/>
      <c r="L2" s="1"/>
      <c r="M2" s="1"/>
      <c r="N2" s="1"/>
      <c r="O2" s="1"/>
      <c r="P2" s="1"/>
      <c r="Q2" s="1"/>
    </row>
    <row r="3" spans="1:17" ht="12" customHeight="1">
      <c r="A3" s="1"/>
      <c r="B3" s="1"/>
      <c r="C3" s="1"/>
      <c r="D3" s="1"/>
      <c r="E3" s="1"/>
      <c r="F3" s="1"/>
      <c r="G3" s="1"/>
      <c r="H3" s="1"/>
      <c r="I3" s="1"/>
      <c r="J3" s="1"/>
      <c r="K3" s="1"/>
      <c r="L3" s="1"/>
      <c r="M3" s="1"/>
      <c r="N3" s="1"/>
      <c r="O3" s="1"/>
      <c r="P3" s="1"/>
      <c r="Q3" s="1"/>
    </row>
    <row r="4" spans="1:17" ht="12" customHeight="1">
      <c r="A4" s="1"/>
      <c r="B4" s="1"/>
      <c r="C4" s="1"/>
      <c r="D4" s="1"/>
      <c r="E4" s="1"/>
      <c r="F4" s="1"/>
      <c r="G4" s="1"/>
      <c r="H4" s="1"/>
      <c r="I4" s="1"/>
      <c r="J4" s="1"/>
      <c r="K4" s="1"/>
      <c r="L4" s="1"/>
      <c r="M4" s="1"/>
      <c r="N4" s="1"/>
      <c r="O4" s="1"/>
      <c r="P4" s="1"/>
      <c r="Q4" s="1"/>
    </row>
    <row r="5" spans="1:17" ht="12" customHeight="1">
      <c r="A5" s="1"/>
      <c r="B5" s="1"/>
      <c r="C5" s="1"/>
      <c r="D5" s="1"/>
      <c r="E5" s="1"/>
      <c r="F5" s="1"/>
      <c r="G5" s="1"/>
      <c r="H5" s="1"/>
      <c r="I5" s="1"/>
      <c r="J5" s="1"/>
      <c r="K5" s="1"/>
      <c r="L5" s="1"/>
      <c r="M5" s="1"/>
      <c r="N5" s="1"/>
      <c r="O5" s="1"/>
      <c r="P5" s="1"/>
      <c r="Q5" s="1"/>
    </row>
    <row r="6" spans="1:17" ht="12" customHeight="1">
      <c r="A6" s="1"/>
      <c r="B6" s="1"/>
      <c r="C6" s="1"/>
      <c r="D6" s="1"/>
      <c r="E6" s="1"/>
      <c r="F6" s="1"/>
      <c r="G6" s="1"/>
      <c r="H6" s="1"/>
      <c r="I6" s="1"/>
      <c r="J6" s="1"/>
      <c r="K6" s="1"/>
      <c r="L6" s="1"/>
      <c r="M6" s="1"/>
      <c r="N6" s="1"/>
      <c r="O6" s="1"/>
      <c r="P6" s="1"/>
      <c r="Q6" s="1"/>
    </row>
    <row r="7" spans="1:17" ht="12" customHeight="1">
      <c r="A7" s="1"/>
      <c r="B7" s="1"/>
      <c r="C7" s="1"/>
      <c r="D7" s="1"/>
      <c r="E7" s="1"/>
      <c r="F7" s="1"/>
      <c r="G7" s="1"/>
      <c r="H7" s="1"/>
      <c r="I7" s="1"/>
      <c r="J7" s="1"/>
      <c r="K7" s="1"/>
      <c r="L7" s="1"/>
      <c r="M7" s="1"/>
      <c r="N7" s="1"/>
      <c r="O7" s="1"/>
      <c r="P7" s="1"/>
      <c r="Q7" s="1"/>
    </row>
    <row r="8" spans="1:17" ht="12" customHeight="1">
      <c r="A8" s="1"/>
      <c r="B8" s="1"/>
      <c r="C8" s="1"/>
      <c r="D8" s="1"/>
      <c r="E8" s="1"/>
      <c r="F8" s="1"/>
      <c r="G8" s="1"/>
      <c r="H8" s="1"/>
      <c r="I8" s="1"/>
      <c r="J8" s="1"/>
      <c r="K8" s="1"/>
      <c r="L8" s="1"/>
      <c r="M8" s="1"/>
      <c r="N8" s="1"/>
      <c r="O8" s="1"/>
      <c r="P8" s="1"/>
      <c r="Q8" s="1"/>
    </row>
    <row r="9" spans="1:17" ht="12" customHeight="1">
      <c r="A9" s="1"/>
      <c r="B9" s="1"/>
      <c r="C9" s="1"/>
      <c r="D9" s="1"/>
      <c r="E9" s="1"/>
      <c r="F9" s="1"/>
      <c r="G9" s="1"/>
      <c r="H9" s="1"/>
      <c r="I9" s="1"/>
      <c r="J9" s="1"/>
      <c r="K9" s="1"/>
      <c r="L9" s="1"/>
      <c r="M9" s="1"/>
      <c r="N9" s="1"/>
      <c r="O9" s="1"/>
      <c r="P9" s="1"/>
      <c r="Q9" s="1"/>
    </row>
    <row r="10" spans="1:17" ht="12" customHeight="1">
      <c r="A10" s="1"/>
      <c r="B10" s="1"/>
      <c r="C10" s="1"/>
      <c r="D10" s="1"/>
      <c r="E10" s="1"/>
      <c r="F10" s="1"/>
      <c r="G10" s="1"/>
      <c r="H10" s="1"/>
      <c r="I10" s="1"/>
      <c r="J10" s="1"/>
      <c r="K10" s="1"/>
      <c r="L10" s="1"/>
      <c r="M10" s="1"/>
      <c r="N10" s="1"/>
      <c r="O10" s="1"/>
      <c r="P10" s="1"/>
      <c r="Q10" s="1"/>
    </row>
    <row r="11" spans="1:17" ht="12" customHeight="1">
      <c r="A11" s="1"/>
      <c r="B11" s="1"/>
      <c r="C11" s="1"/>
      <c r="D11" s="1"/>
      <c r="E11" s="1"/>
      <c r="F11" s="1"/>
      <c r="G11" s="1"/>
      <c r="H11" s="1"/>
      <c r="I11" s="1"/>
      <c r="J11" s="1"/>
      <c r="K11" s="1"/>
      <c r="L11" s="1"/>
      <c r="M11" s="1"/>
      <c r="N11" s="1"/>
      <c r="O11" s="1"/>
      <c r="P11" s="1"/>
      <c r="Q11" s="1"/>
    </row>
    <row r="12" spans="1:17" ht="12" customHeight="1">
      <c r="A12" s="1"/>
      <c r="B12" s="1"/>
      <c r="C12" s="1"/>
      <c r="D12" s="1"/>
      <c r="E12" s="1"/>
      <c r="F12" s="1"/>
      <c r="G12" s="1"/>
      <c r="H12" s="1"/>
      <c r="I12" s="1"/>
      <c r="J12" s="1"/>
      <c r="K12" s="1"/>
      <c r="L12" s="1"/>
      <c r="M12" s="1"/>
      <c r="N12" s="1"/>
      <c r="O12" s="1"/>
      <c r="P12" s="1"/>
      <c r="Q12" s="1"/>
    </row>
    <row r="13" spans="1:17" ht="12" customHeight="1">
      <c r="A13" s="1"/>
      <c r="B13" s="1"/>
      <c r="C13" s="1"/>
      <c r="D13" s="1"/>
      <c r="E13" s="1"/>
      <c r="F13" s="1"/>
      <c r="G13" s="1"/>
      <c r="H13" s="1"/>
      <c r="I13" s="1"/>
      <c r="J13" s="1"/>
      <c r="K13" s="1"/>
      <c r="L13" s="1"/>
      <c r="M13" s="1"/>
      <c r="N13" s="1"/>
      <c r="O13" s="1"/>
      <c r="P13" s="1"/>
      <c r="Q13" s="1"/>
    </row>
    <row r="14" spans="1:17" ht="12" customHeight="1">
      <c r="A14" s="1"/>
      <c r="B14" s="1"/>
      <c r="C14" s="1"/>
      <c r="D14" s="1"/>
      <c r="E14" s="1"/>
      <c r="F14" s="1"/>
      <c r="G14" s="1"/>
      <c r="H14" s="1"/>
      <c r="I14" s="1"/>
      <c r="J14" s="1"/>
      <c r="K14" s="1"/>
      <c r="L14" s="1"/>
      <c r="M14" s="1"/>
      <c r="N14" s="1"/>
      <c r="O14" s="1"/>
      <c r="P14" s="1"/>
      <c r="Q14" s="1"/>
    </row>
    <row r="15" spans="1:17" ht="12" customHeight="1">
      <c r="A15" s="1"/>
      <c r="B15" s="1"/>
      <c r="C15" s="1"/>
      <c r="D15" s="1"/>
      <c r="E15" s="1"/>
      <c r="F15" s="1"/>
      <c r="G15" s="1"/>
      <c r="H15" s="1"/>
      <c r="I15" s="1"/>
      <c r="J15" s="1"/>
      <c r="K15" s="1"/>
      <c r="L15" s="1"/>
      <c r="M15" s="1"/>
      <c r="N15" s="1"/>
      <c r="O15" s="1"/>
      <c r="P15" s="1"/>
      <c r="Q15" s="1"/>
    </row>
    <row r="16" spans="1:17" ht="12" customHeight="1">
      <c r="A16" s="1"/>
      <c r="B16" s="1"/>
      <c r="C16" s="1"/>
      <c r="D16" s="1"/>
      <c r="E16" s="1"/>
      <c r="F16" s="1"/>
      <c r="G16" s="1"/>
      <c r="H16" s="1"/>
      <c r="I16" s="1"/>
      <c r="J16" s="1"/>
      <c r="K16" s="1"/>
      <c r="L16" s="1"/>
      <c r="M16" s="1"/>
      <c r="N16" s="1"/>
      <c r="O16" s="1"/>
      <c r="P16" s="1"/>
      <c r="Q16" s="1"/>
    </row>
    <row r="17" spans="1:17" ht="12" customHeight="1">
      <c r="A17" s="1"/>
      <c r="B17" s="1"/>
      <c r="C17" s="1"/>
      <c r="D17" s="1"/>
      <c r="E17" s="1"/>
      <c r="F17" s="1"/>
      <c r="G17" s="1"/>
      <c r="H17" s="1"/>
      <c r="I17" s="1"/>
      <c r="J17" s="1"/>
      <c r="K17" s="1"/>
      <c r="L17" s="1"/>
      <c r="M17" s="1"/>
      <c r="N17" s="1"/>
      <c r="O17" s="1"/>
      <c r="P17" s="1"/>
      <c r="Q17" s="1"/>
    </row>
    <row r="18" spans="1:17" ht="12" customHeight="1">
      <c r="A18" s="1"/>
      <c r="B18" s="1"/>
      <c r="C18" s="1"/>
      <c r="D18" s="1"/>
      <c r="E18" s="1"/>
      <c r="F18" s="1"/>
      <c r="G18" s="1"/>
      <c r="H18" s="1"/>
      <c r="I18" s="1"/>
      <c r="J18" s="1"/>
      <c r="K18" s="1"/>
      <c r="L18" s="1"/>
      <c r="M18" s="1"/>
      <c r="N18" s="1"/>
      <c r="O18" s="1"/>
      <c r="P18" s="1"/>
      <c r="Q18" s="1"/>
    </row>
    <row r="19" spans="1:17" ht="12" customHeight="1">
      <c r="A19" s="1"/>
      <c r="B19" s="1"/>
      <c r="C19" s="1"/>
      <c r="D19" s="1"/>
      <c r="E19" s="1"/>
      <c r="F19" s="1"/>
      <c r="G19" s="1"/>
      <c r="H19" s="1"/>
      <c r="I19" s="1"/>
      <c r="J19" s="1"/>
      <c r="K19" s="1"/>
      <c r="L19" s="1"/>
      <c r="M19" s="1"/>
      <c r="N19" s="1"/>
      <c r="O19" s="1"/>
      <c r="P19" s="1"/>
      <c r="Q19" s="1"/>
    </row>
    <row r="20" spans="1:17" ht="12" customHeight="1">
      <c r="A20" s="1"/>
      <c r="B20" s="1"/>
      <c r="C20" s="1"/>
      <c r="D20" s="1"/>
      <c r="E20" s="1"/>
      <c r="F20" s="1"/>
      <c r="G20" s="1"/>
      <c r="H20" s="1"/>
      <c r="I20" s="1"/>
      <c r="J20" s="1"/>
      <c r="K20" s="1"/>
      <c r="L20" s="1"/>
      <c r="M20" s="1"/>
      <c r="N20" s="1"/>
      <c r="O20" s="1"/>
      <c r="P20" s="1"/>
      <c r="Q20" s="1"/>
    </row>
    <row r="21" spans="1:17" ht="12" customHeight="1">
      <c r="A21" s="1"/>
      <c r="B21" s="1"/>
      <c r="C21" s="1"/>
      <c r="D21" s="1"/>
      <c r="E21" s="1"/>
      <c r="F21" s="1"/>
      <c r="G21" s="1"/>
      <c r="H21" s="1"/>
      <c r="I21" s="1"/>
      <c r="J21" s="1"/>
      <c r="K21" s="1"/>
      <c r="L21" s="1"/>
      <c r="M21" s="1"/>
      <c r="N21" s="1"/>
      <c r="O21" s="1"/>
      <c r="P21" s="1"/>
      <c r="Q21" s="1"/>
    </row>
    <row r="22" spans="1:17" s="1" customFormat="1" ht="12" customHeight="1"/>
    <row r="23" spans="1:17" ht="12" customHeight="1">
      <c r="A23" s="1"/>
      <c r="B23" s="1"/>
      <c r="C23" s="1"/>
      <c r="D23" s="1"/>
      <c r="E23" s="1"/>
      <c r="F23" s="1"/>
      <c r="G23" s="1"/>
      <c r="H23" s="1"/>
      <c r="I23" s="1"/>
      <c r="J23" s="1"/>
      <c r="K23" s="1"/>
      <c r="L23" s="1"/>
      <c r="M23" s="1"/>
      <c r="N23" s="1"/>
      <c r="O23" s="1"/>
      <c r="P23" s="1"/>
      <c r="Q23" s="1"/>
    </row>
    <row r="24" spans="1:17" ht="12" customHeight="1">
      <c r="A24" s="1"/>
      <c r="B24" s="1"/>
      <c r="C24" s="1"/>
      <c r="D24" s="1"/>
      <c r="E24" s="1"/>
      <c r="F24" s="1"/>
      <c r="G24" s="1"/>
      <c r="H24" s="1"/>
      <c r="I24" s="1"/>
      <c r="J24" s="1"/>
      <c r="K24" s="1"/>
      <c r="L24" s="1"/>
      <c r="M24" s="1"/>
      <c r="N24" s="1"/>
      <c r="O24" s="1"/>
      <c r="P24" s="1"/>
      <c r="Q24" s="1"/>
    </row>
    <row r="25" spans="1:17" s="1" customFormat="1" ht="12" customHeight="1"/>
    <row r="26" spans="1:17" ht="12" customHeight="1">
      <c r="A26" s="1"/>
      <c r="B26" s="1"/>
      <c r="C26" s="1"/>
      <c r="D26" s="1"/>
      <c r="E26" s="1"/>
      <c r="F26" s="1"/>
      <c r="G26" s="1"/>
      <c r="H26" s="1"/>
      <c r="I26" s="1"/>
      <c r="J26" s="1"/>
      <c r="K26" s="1"/>
      <c r="L26" s="1"/>
      <c r="M26" s="1"/>
      <c r="N26" s="1"/>
      <c r="O26" s="1"/>
      <c r="P26" s="1"/>
      <c r="Q26" s="1"/>
    </row>
    <row r="27" spans="1:17" ht="12" customHeight="1">
      <c r="A27" s="1"/>
      <c r="B27" s="1"/>
      <c r="C27" s="1"/>
      <c r="D27" s="1"/>
      <c r="E27" s="1"/>
      <c r="F27" s="1"/>
      <c r="G27" s="1"/>
      <c r="H27" s="1"/>
      <c r="I27" s="1"/>
      <c r="J27" s="1"/>
      <c r="K27" s="1"/>
      <c r="L27" s="1"/>
      <c r="M27" s="1"/>
      <c r="N27" s="1"/>
      <c r="O27" s="1"/>
      <c r="P27" s="1"/>
      <c r="Q27" s="1"/>
    </row>
    <row r="28" spans="1:17" ht="12" customHeight="1">
      <c r="A28" s="1"/>
      <c r="B28" s="1"/>
      <c r="C28" s="1"/>
      <c r="D28" s="1"/>
      <c r="E28" s="1"/>
      <c r="F28" s="1"/>
      <c r="G28" s="1"/>
      <c r="H28" s="1"/>
      <c r="I28" s="1"/>
      <c r="J28" s="1"/>
      <c r="K28" s="1"/>
      <c r="L28" s="1"/>
      <c r="M28" s="1"/>
      <c r="N28" s="1"/>
      <c r="O28" s="1"/>
      <c r="P28" s="1"/>
      <c r="Q28" s="1"/>
    </row>
    <row r="29" spans="1:17" ht="12" customHeight="1">
      <c r="A29" s="1"/>
      <c r="B29" s="1"/>
      <c r="C29" s="1"/>
      <c r="D29" s="1"/>
      <c r="E29" s="1"/>
      <c r="F29" s="1"/>
      <c r="G29" s="1"/>
      <c r="H29" s="1"/>
      <c r="I29" s="1"/>
      <c r="J29" s="1"/>
      <c r="K29" s="1"/>
      <c r="L29" s="1"/>
      <c r="M29" s="1"/>
      <c r="N29" s="1"/>
      <c r="O29" s="1"/>
      <c r="P29" s="1"/>
      <c r="Q29" s="1"/>
    </row>
    <row r="30" spans="1:17" ht="12" customHeight="1">
      <c r="A30" s="1"/>
      <c r="B30" s="1"/>
      <c r="C30" s="1"/>
      <c r="D30" s="1"/>
      <c r="E30" s="1"/>
      <c r="F30" s="1"/>
      <c r="G30" s="1"/>
      <c r="H30" s="1"/>
      <c r="I30" s="1"/>
      <c r="J30" s="1"/>
      <c r="K30" s="1"/>
      <c r="L30" s="1"/>
      <c r="M30" s="1"/>
      <c r="N30" s="1"/>
      <c r="O30" s="1"/>
      <c r="P30" s="1"/>
      <c r="Q30" s="1"/>
    </row>
    <row r="31" spans="1:17" ht="12" customHeight="1">
      <c r="A31" s="1"/>
      <c r="B31" s="1"/>
      <c r="C31" s="1"/>
      <c r="D31" s="1"/>
      <c r="E31" s="1"/>
      <c r="F31" s="1"/>
      <c r="G31" s="1"/>
      <c r="H31" s="1"/>
      <c r="I31" s="1"/>
      <c r="J31" s="1"/>
      <c r="K31" s="1"/>
      <c r="L31" s="1"/>
      <c r="M31" s="1"/>
      <c r="N31" s="1"/>
      <c r="O31" s="1"/>
      <c r="P31" s="1"/>
      <c r="Q31" s="1"/>
    </row>
    <row r="32" spans="1:17" ht="12" customHeight="1">
      <c r="A32" s="1"/>
      <c r="B32" s="1"/>
      <c r="C32" s="1"/>
      <c r="D32" s="1"/>
      <c r="E32" s="1"/>
      <c r="F32" s="1"/>
      <c r="G32" s="1"/>
      <c r="H32" s="1"/>
      <c r="I32" s="1"/>
      <c r="J32" s="1"/>
      <c r="K32" s="1"/>
      <c r="L32" s="1"/>
      <c r="M32" s="1"/>
      <c r="N32" s="1"/>
      <c r="O32" s="1"/>
      <c r="P32" s="1"/>
      <c r="Q32" s="1"/>
    </row>
    <row r="33" spans="1:79" ht="12" customHeight="1">
      <c r="A33" s="1"/>
      <c r="B33" s="1"/>
      <c r="C33" s="1"/>
      <c r="D33" s="1"/>
      <c r="E33" s="1"/>
      <c r="F33" s="1"/>
      <c r="G33" s="1"/>
      <c r="H33" s="1"/>
      <c r="I33" s="1"/>
      <c r="J33" s="1"/>
      <c r="K33" s="1"/>
      <c r="L33" s="1"/>
      <c r="M33" s="1"/>
      <c r="N33" s="1"/>
      <c r="O33" s="1"/>
      <c r="P33" s="1"/>
      <c r="Q33" s="1"/>
    </row>
    <row r="34" spans="1:79" ht="12" customHeight="1">
      <c r="A34" s="1"/>
      <c r="B34" s="1"/>
      <c r="C34" s="1"/>
      <c r="D34" s="1"/>
      <c r="E34" s="1"/>
      <c r="F34" s="1"/>
      <c r="G34" s="1"/>
      <c r="H34" s="1"/>
      <c r="I34" s="1"/>
      <c r="J34" s="1"/>
      <c r="K34" s="1"/>
      <c r="L34" s="1"/>
      <c r="M34" s="1"/>
      <c r="N34" s="1"/>
      <c r="O34" s="1"/>
      <c r="P34" s="1"/>
      <c r="Q34" s="1"/>
    </row>
    <row r="35" spans="1:79" ht="12" customHeight="1">
      <c r="A35" s="1"/>
      <c r="B35" s="1"/>
      <c r="C35" s="1"/>
      <c r="D35" s="1"/>
      <c r="E35" s="1"/>
      <c r="F35" s="1"/>
      <c r="G35" s="1"/>
      <c r="H35" s="1"/>
      <c r="I35" s="1"/>
      <c r="J35" s="1"/>
      <c r="K35" s="1"/>
      <c r="L35" s="1"/>
      <c r="M35" s="1"/>
      <c r="N35" s="1"/>
      <c r="O35" s="1"/>
      <c r="P35" s="1"/>
      <c r="Q35" s="1"/>
    </row>
    <row r="36" spans="1:79" ht="12" customHeight="1">
      <c r="A36" s="1"/>
      <c r="B36" s="1"/>
      <c r="C36" s="1"/>
      <c r="D36" s="1"/>
      <c r="E36" s="1"/>
      <c r="F36" s="1"/>
      <c r="G36" s="1"/>
      <c r="H36" s="1"/>
      <c r="I36" s="1"/>
      <c r="J36" s="1"/>
      <c r="K36" s="1"/>
      <c r="L36" s="1"/>
      <c r="M36" s="1"/>
      <c r="N36" s="1"/>
      <c r="O36" s="1"/>
      <c r="P36" s="1"/>
      <c r="Q36" s="1"/>
    </row>
    <row r="37" spans="1:79" ht="12" customHeight="1">
      <c r="A37" s="1"/>
      <c r="B37" s="1"/>
      <c r="C37" s="1"/>
      <c r="D37" s="1"/>
      <c r="E37" s="1"/>
      <c r="F37" s="1"/>
      <c r="G37" s="1"/>
      <c r="H37" s="1"/>
      <c r="I37" s="1"/>
      <c r="J37" s="1"/>
      <c r="K37" s="1"/>
      <c r="L37" s="1"/>
      <c r="M37" s="1"/>
      <c r="N37" s="1"/>
      <c r="O37" s="1"/>
      <c r="P37" s="1"/>
      <c r="Q37" s="1"/>
    </row>
    <row r="38" spans="1:79" ht="12" customHeight="1">
      <c r="A38" s="1"/>
      <c r="B38" s="1"/>
      <c r="C38" s="1"/>
      <c r="D38" s="1"/>
      <c r="E38" s="1"/>
      <c r="F38" s="1"/>
      <c r="G38" s="1"/>
      <c r="H38" s="1"/>
      <c r="I38" s="1"/>
      <c r="J38" s="1"/>
      <c r="K38" s="1"/>
      <c r="L38" s="1"/>
      <c r="M38" s="1"/>
      <c r="N38" s="1"/>
      <c r="O38" s="1"/>
      <c r="P38" s="1"/>
      <c r="Q38" s="1"/>
    </row>
    <row r="39" spans="1:79" ht="12" customHeight="1">
      <c r="A39" s="1"/>
      <c r="B39" s="1"/>
      <c r="C39" s="1"/>
      <c r="D39" s="1"/>
      <c r="E39" s="1"/>
      <c r="F39" s="1"/>
      <c r="G39" s="1"/>
      <c r="H39" s="1"/>
      <c r="I39" s="1"/>
      <c r="J39" s="1"/>
      <c r="K39" s="1"/>
      <c r="L39" s="1"/>
      <c r="M39" s="1"/>
      <c r="N39" s="1"/>
      <c r="O39" s="1"/>
      <c r="P39" s="1"/>
      <c r="Q39" s="1"/>
    </row>
    <row r="40" spans="1:79" ht="12" customHeight="1">
      <c r="A40" s="1"/>
      <c r="B40" s="1"/>
      <c r="C40" s="1"/>
      <c r="D40" s="1"/>
      <c r="E40" s="1"/>
      <c r="F40" s="1"/>
      <c r="G40" s="1"/>
      <c r="H40" s="1"/>
      <c r="I40" s="1"/>
      <c r="J40" s="1"/>
      <c r="K40" s="1"/>
      <c r="L40" s="1"/>
      <c r="M40" s="1"/>
      <c r="N40" s="1"/>
      <c r="O40" s="1"/>
      <c r="P40" s="1"/>
      <c r="Q40" s="1"/>
    </row>
    <row r="41" spans="1:79" ht="12" customHeight="1">
      <c r="A41" s="1"/>
      <c r="B41" s="1"/>
      <c r="C41" s="1"/>
      <c r="D41" s="1"/>
      <c r="E41" s="1"/>
      <c r="F41" s="1"/>
      <c r="G41" s="1"/>
      <c r="H41" s="1"/>
      <c r="I41" s="1"/>
      <c r="J41" s="1"/>
      <c r="K41" s="1"/>
      <c r="L41" s="1"/>
      <c r="M41" s="1"/>
      <c r="N41" s="1"/>
      <c r="O41" s="1"/>
      <c r="P41" s="1"/>
      <c r="Q41" s="1"/>
    </row>
    <row r="42" spans="1:79" ht="12" customHeight="1">
      <c r="A42" s="1"/>
      <c r="B42" s="1"/>
      <c r="C42" s="1"/>
      <c r="D42" s="1"/>
      <c r="E42" s="1"/>
      <c r="F42" s="1"/>
      <c r="G42" s="1"/>
      <c r="H42" s="1"/>
      <c r="I42" s="1"/>
      <c r="J42" s="1"/>
      <c r="K42" s="1"/>
      <c r="L42" s="1"/>
      <c r="M42" s="1"/>
      <c r="N42" s="1"/>
      <c r="O42" s="1"/>
      <c r="P42" s="1"/>
      <c r="Q42" s="1"/>
    </row>
    <row r="43" spans="1:79" ht="12" customHeight="1">
      <c r="A43" s="1"/>
      <c r="B43" s="1"/>
      <c r="C43" s="1"/>
      <c r="D43" s="1"/>
      <c r="E43" s="1"/>
      <c r="F43" s="1"/>
      <c r="G43" s="1"/>
      <c r="H43" s="1"/>
      <c r="I43" s="1"/>
      <c r="J43" s="1"/>
      <c r="K43" s="1"/>
      <c r="L43" s="1"/>
      <c r="M43" s="1"/>
      <c r="N43" s="1"/>
      <c r="O43" s="1"/>
      <c r="P43" s="1"/>
      <c r="Q43" s="1"/>
    </row>
    <row r="44" spans="1:79" ht="12" customHeight="1">
      <c r="A44" s="1"/>
      <c r="B44" s="1"/>
      <c r="C44" s="1"/>
      <c r="D44" s="1"/>
      <c r="E44" s="1"/>
      <c r="F44" s="1"/>
      <c r="G44" s="1"/>
      <c r="H44" s="1"/>
      <c r="I44" s="1"/>
      <c r="J44" s="1"/>
      <c r="K44" s="1"/>
      <c r="L44" s="1"/>
      <c r="M44" s="1"/>
      <c r="N44" s="1"/>
      <c r="O44" s="1"/>
      <c r="P44" s="1"/>
      <c r="Q44" s="1"/>
    </row>
    <row r="45" spans="1:79" ht="12" customHeight="1">
      <c r="A45" s="1"/>
      <c r="B45" s="1"/>
      <c r="C45" s="1"/>
      <c r="D45" s="1"/>
      <c r="E45" s="1"/>
      <c r="F45" s="1"/>
      <c r="G45" s="1"/>
      <c r="H45" s="1"/>
      <c r="I45" s="1"/>
      <c r="J45" s="1"/>
      <c r="K45" s="1"/>
      <c r="L45" s="1"/>
      <c r="M45" s="1"/>
      <c r="N45" s="1"/>
      <c r="O45" s="1"/>
      <c r="P45" s="1"/>
      <c r="Q45" s="1"/>
    </row>
    <row r="46" spans="1:79" ht="12" customHeight="1">
      <c r="A46" s="1"/>
      <c r="B46" s="1"/>
      <c r="C46" s="1"/>
      <c r="D46" s="1"/>
      <c r="E46" s="1"/>
      <c r="F46" s="1"/>
      <c r="G46" s="1"/>
      <c r="H46" s="1"/>
      <c r="I46" s="1"/>
      <c r="J46" s="1"/>
      <c r="K46" s="1"/>
      <c r="L46" s="1"/>
      <c r="M46" s="1"/>
      <c r="N46" s="1"/>
      <c r="O46" s="1"/>
      <c r="P46" s="1"/>
      <c r="Q46" s="1"/>
    </row>
    <row r="47" spans="1:79" ht="12" customHeight="1">
      <c r="A47" s="1"/>
      <c r="B47" s="1"/>
      <c r="C47" s="1"/>
      <c r="D47" s="1"/>
      <c r="E47" s="1"/>
      <c r="F47" s="1"/>
      <c r="G47" s="1"/>
      <c r="H47" s="1"/>
      <c r="I47" s="1"/>
      <c r="J47" s="1"/>
      <c r="K47" s="1"/>
      <c r="L47" s="1"/>
      <c r="M47" s="1"/>
      <c r="N47" s="1"/>
      <c r="O47" s="1"/>
      <c r="P47" s="1"/>
      <c r="Q47" s="1"/>
      <c r="CA47" s="2">
        <f>SUM(EQ114)</f>
        <v>0</v>
      </c>
    </row>
    <row r="48" spans="1:79" ht="12" customHeight="1">
      <c r="A48" s="1"/>
      <c r="B48" s="1"/>
      <c r="C48" s="1"/>
      <c r="D48" s="1"/>
      <c r="E48" s="1"/>
      <c r="F48" s="1"/>
      <c r="G48" s="1"/>
      <c r="H48" s="1"/>
      <c r="I48" s="1"/>
      <c r="J48" s="1"/>
      <c r="K48" s="1"/>
      <c r="L48" s="1"/>
      <c r="M48" s="1"/>
      <c r="N48" s="1"/>
      <c r="O48" s="1"/>
      <c r="P48" s="1"/>
      <c r="Q48" s="1"/>
    </row>
    <row r="49" spans="1:17" ht="12" customHeight="1">
      <c r="A49" s="1"/>
      <c r="B49" s="1"/>
      <c r="C49" s="1"/>
      <c r="D49" s="1"/>
      <c r="E49" s="1"/>
      <c r="F49" s="1"/>
      <c r="G49" s="1"/>
      <c r="H49" s="1"/>
      <c r="I49" s="1"/>
      <c r="J49" s="1"/>
      <c r="K49" s="1"/>
      <c r="L49" s="1"/>
      <c r="M49" s="1"/>
      <c r="N49" s="1"/>
      <c r="O49" s="1"/>
      <c r="P49" s="1"/>
      <c r="Q49" s="1"/>
    </row>
    <row r="50" spans="1:17" ht="12" customHeight="1">
      <c r="A50" s="1"/>
      <c r="B50" s="1"/>
      <c r="C50" s="1"/>
      <c r="D50" s="1"/>
      <c r="E50" s="1"/>
      <c r="F50" s="1"/>
      <c r="G50" s="1"/>
      <c r="H50" s="1"/>
      <c r="I50" s="1"/>
      <c r="J50" s="1"/>
      <c r="K50" s="1"/>
      <c r="L50" s="1"/>
      <c r="M50" s="1"/>
      <c r="N50" s="1"/>
      <c r="O50" s="1"/>
      <c r="P50" s="1"/>
      <c r="Q50" s="1"/>
    </row>
    <row r="51" spans="1:17" ht="12" customHeight="1">
      <c r="A51" s="1"/>
      <c r="B51" s="1"/>
      <c r="C51" s="1"/>
      <c r="D51" s="1"/>
      <c r="E51" s="1"/>
      <c r="F51" s="1"/>
      <c r="G51" s="1"/>
      <c r="H51" s="1"/>
      <c r="I51" s="1"/>
      <c r="J51" s="1"/>
      <c r="K51" s="1"/>
      <c r="L51" s="1"/>
      <c r="M51" s="1"/>
      <c r="N51" s="1"/>
      <c r="O51" s="1"/>
      <c r="P51" s="1"/>
      <c r="Q51" s="1"/>
    </row>
    <row r="52" spans="1:17" ht="12" customHeight="1">
      <c r="A52" s="1"/>
      <c r="B52" s="1"/>
      <c r="C52" s="1"/>
      <c r="D52" s="1"/>
      <c r="E52" s="1"/>
      <c r="F52" s="1"/>
      <c r="G52" s="1"/>
      <c r="H52" s="1"/>
      <c r="I52" s="1"/>
      <c r="J52" s="1"/>
      <c r="K52" s="1"/>
      <c r="L52" s="1"/>
      <c r="M52" s="1"/>
      <c r="N52" s="1"/>
      <c r="O52" s="1"/>
      <c r="P52" s="1"/>
      <c r="Q52" s="1"/>
    </row>
    <row r="53" spans="1:17" ht="12" customHeight="1">
      <c r="A53" s="1"/>
      <c r="B53" s="1"/>
      <c r="C53" s="1"/>
      <c r="D53" s="1"/>
      <c r="E53" s="1"/>
      <c r="F53" s="1"/>
      <c r="G53" s="1"/>
      <c r="H53" s="1"/>
      <c r="I53" s="1"/>
      <c r="J53" s="1"/>
      <c r="K53" s="1"/>
      <c r="L53" s="1"/>
      <c r="M53" s="1"/>
      <c r="N53" s="1"/>
      <c r="O53" s="1"/>
      <c r="P53" s="1"/>
      <c r="Q53" s="1"/>
    </row>
    <row r="54" spans="1:17" ht="12" customHeight="1">
      <c r="A54" s="1"/>
      <c r="B54" s="1"/>
      <c r="C54" s="1"/>
      <c r="D54" s="1"/>
      <c r="E54" s="1"/>
      <c r="F54" s="1"/>
      <c r="G54" s="1"/>
      <c r="H54" s="1"/>
      <c r="I54" s="1"/>
      <c r="J54" s="1"/>
      <c r="K54" s="1"/>
      <c r="L54" s="1"/>
      <c r="M54" s="1"/>
      <c r="N54" s="1"/>
      <c r="O54" s="1"/>
      <c r="P54" s="1"/>
      <c r="Q54" s="1"/>
    </row>
    <row r="55" spans="1:17" ht="12" customHeight="1">
      <c r="A55" s="1"/>
      <c r="B55" s="1"/>
      <c r="C55" s="1"/>
      <c r="D55" s="1"/>
      <c r="E55" s="1"/>
      <c r="F55" s="1"/>
      <c r="G55" s="1"/>
      <c r="H55" s="1"/>
      <c r="I55" s="1"/>
      <c r="J55" s="1"/>
      <c r="K55" s="1"/>
      <c r="L55" s="1"/>
      <c r="M55" s="1"/>
      <c r="N55" s="1"/>
      <c r="O55" s="1"/>
      <c r="P55" s="1"/>
      <c r="Q55" s="1"/>
    </row>
    <row r="56" spans="1:17" ht="12" customHeight="1">
      <c r="A56" s="1"/>
      <c r="B56" s="1"/>
      <c r="C56" s="1"/>
      <c r="D56" s="1"/>
      <c r="E56" s="1"/>
      <c r="F56" s="1"/>
      <c r="G56" s="1"/>
      <c r="H56" s="1"/>
      <c r="I56" s="1"/>
      <c r="J56" s="1"/>
      <c r="K56" s="1"/>
      <c r="L56" s="1"/>
      <c r="M56" s="1"/>
      <c r="N56" s="1"/>
      <c r="O56" s="1"/>
      <c r="P56" s="1"/>
      <c r="Q56" s="1"/>
    </row>
    <row r="57" spans="1:17" ht="12" customHeight="1">
      <c r="A57" s="1"/>
      <c r="B57" s="1"/>
      <c r="C57" s="1"/>
      <c r="D57" s="1"/>
      <c r="E57" s="1"/>
      <c r="F57" s="1"/>
      <c r="G57" s="1"/>
      <c r="H57" s="1"/>
      <c r="I57" s="1"/>
      <c r="J57" s="1"/>
      <c r="K57" s="1"/>
      <c r="L57" s="1"/>
      <c r="M57" s="1"/>
      <c r="N57" s="1"/>
      <c r="O57" s="1"/>
      <c r="P57" s="1"/>
      <c r="Q57" s="1"/>
    </row>
    <row r="58" spans="1:17" ht="12" customHeight="1">
      <c r="A58" s="1"/>
      <c r="B58" s="1"/>
      <c r="C58" s="1"/>
      <c r="D58" s="1"/>
      <c r="E58" s="1"/>
      <c r="F58" s="1"/>
      <c r="G58" s="1"/>
      <c r="H58" s="1"/>
      <c r="I58" s="1"/>
      <c r="J58" s="1"/>
      <c r="K58" s="1"/>
      <c r="L58" s="1"/>
      <c r="M58" s="1"/>
      <c r="N58" s="1"/>
      <c r="O58" s="1"/>
      <c r="P58" s="1"/>
      <c r="Q58" s="1"/>
    </row>
    <row r="59" spans="1:17" ht="12" customHeight="1">
      <c r="A59" s="1"/>
      <c r="B59" s="1"/>
      <c r="C59" s="1"/>
      <c r="D59" s="1"/>
      <c r="E59" s="1"/>
      <c r="F59" s="1"/>
      <c r="G59" s="1"/>
      <c r="H59" s="1"/>
      <c r="I59" s="1"/>
      <c r="J59" s="1"/>
      <c r="K59" s="1"/>
      <c r="L59" s="1"/>
      <c r="M59" s="1"/>
      <c r="N59" s="1"/>
      <c r="O59" s="1"/>
      <c r="P59" s="1"/>
      <c r="Q59" s="1"/>
    </row>
    <row r="60" spans="1:17" ht="12" customHeight="1">
      <c r="A60" s="1"/>
      <c r="B60" s="1"/>
      <c r="C60" s="1"/>
      <c r="D60" s="1"/>
      <c r="E60" s="1"/>
      <c r="F60" s="1"/>
      <c r="G60" s="1"/>
      <c r="H60" s="1"/>
      <c r="I60" s="1"/>
      <c r="J60" s="1"/>
      <c r="K60" s="1"/>
      <c r="L60" s="1"/>
      <c r="M60" s="1"/>
      <c r="N60" s="1"/>
      <c r="O60" s="1"/>
      <c r="P60" s="1"/>
      <c r="Q60" s="1"/>
    </row>
    <row r="61" spans="1:17" ht="12" customHeight="1">
      <c r="A61" s="1"/>
      <c r="B61" s="1"/>
      <c r="C61" s="1"/>
      <c r="D61" s="1"/>
      <c r="E61" s="1"/>
      <c r="F61" s="1"/>
      <c r="G61" s="1"/>
      <c r="H61" s="1"/>
      <c r="I61" s="1"/>
      <c r="J61" s="1"/>
      <c r="K61" s="1"/>
      <c r="L61" s="1"/>
      <c r="M61" s="1"/>
      <c r="N61" s="1"/>
      <c r="O61" s="1"/>
      <c r="P61" s="1"/>
      <c r="Q61" s="1"/>
    </row>
    <row r="62" spans="1:17" ht="12" customHeight="1">
      <c r="A62" s="1"/>
      <c r="B62" s="1"/>
      <c r="C62" s="1"/>
      <c r="D62" s="1"/>
      <c r="E62" s="1"/>
      <c r="F62" s="1"/>
      <c r="G62" s="1"/>
      <c r="H62" s="1"/>
      <c r="I62" s="1"/>
      <c r="J62" s="1"/>
      <c r="K62" s="1"/>
      <c r="L62" s="1"/>
      <c r="M62" s="1"/>
      <c r="N62" s="1"/>
      <c r="O62" s="1"/>
      <c r="P62" s="1"/>
      <c r="Q62" s="1"/>
    </row>
    <row r="63" spans="1:17" ht="12" customHeight="1">
      <c r="A63" s="1"/>
      <c r="B63" s="1"/>
      <c r="C63" s="1"/>
      <c r="D63" s="1"/>
      <c r="E63" s="1"/>
      <c r="F63" s="1"/>
      <c r="G63" s="1"/>
      <c r="H63" s="1"/>
      <c r="I63" s="1"/>
      <c r="J63" s="1"/>
      <c r="K63" s="1"/>
      <c r="L63" s="1"/>
      <c r="M63" s="1"/>
      <c r="N63" s="1"/>
      <c r="O63" s="1"/>
      <c r="P63" s="1"/>
      <c r="Q63" s="1"/>
    </row>
    <row r="64" spans="1:17" ht="12" customHeight="1">
      <c r="A64" s="1"/>
      <c r="B64" s="1"/>
      <c r="C64" s="1"/>
      <c r="D64" s="1"/>
      <c r="E64" s="1"/>
      <c r="F64" s="1"/>
      <c r="G64" s="1"/>
      <c r="H64" s="1"/>
      <c r="I64" s="1"/>
      <c r="J64" s="1"/>
      <c r="K64" s="1"/>
      <c r="L64" s="1"/>
      <c r="M64" s="1"/>
      <c r="N64" s="1"/>
      <c r="O64" s="1"/>
      <c r="P64" s="1"/>
      <c r="Q64" s="1"/>
    </row>
    <row r="65" spans="1:17" ht="12" customHeight="1">
      <c r="A65" s="1"/>
      <c r="B65" s="1"/>
      <c r="C65" s="1"/>
      <c r="D65" s="1"/>
      <c r="E65" s="1"/>
      <c r="F65" s="1"/>
      <c r="G65" s="1"/>
      <c r="H65" s="1"/>
      <c r="I65" s="1"/>
      <c r="J65" s="1"/>
      <c r="K65" s="1"/>
      <c r="L65" s="1"/>
      <c r="M65" s="1"/>
      <c r="N65" s="1"/>
      <c r="O65" s="1"/>
      <c r="P65" s="1"/>
      <c r="Q65" s="1"/>
    </row>
    <row r="66" spans="1:17" ht="12" customHeight="1">
      <c r="A66" s="1"/>
      <c r="B66" s="1"/>
      <c r="C66" s="1"/>
      <c r="D66" s="1"/>
      <c r="E66" s="1"/>
      <c r="F66" s="1"/>
      <c r="G66" s="1"/>
      <c r="H66" s="1"/>
      <c r="I66" s="1"/>
      <c r="J66" s="1"/>
      <c r="K66" s="1"/>
      <c r="L66" s="1"/>
      <c r="M66" s="1"/>
      <c r="N66" s="1"/>
      <c r="O66" s="1"/>
      <c r="P66" s="1"/>
      <c r="Q66" s="1"/>
    </row>
    <row r="67" spans="1:17" ht="12" customHeight="1">
      <c r="A67" s="1"/>
      <c r="B67" s="1"/>
      <c r="C67" s="1"/>
      <c r="D67" s="1"/>
      <c r="E67" s="1"/>
      <c r="F67" s="1"/>
      <c r="G67" s="1"/>
      <c r="H67" s="1"/>
      <c r="I67" s="1"/>
      <c r="J67" s="1"/>
      <c r="K67" s="1"/>
      <c r="L67" s="1"/>
      <c r="M67" s="1"/>
      <c r="N67" s="1"/>
      <c r="O67" s="1"/>
      <c r="P67" s="1"/>
      <c r="Q67" s="1"/>
    </row>
    <row r="68" spans="1:17" ht="12" customHeight="1">
      <c r="A68" s="1"/>
      <c r="B68" s="1"/>
      <c r="C68" s="1"/>
      <c r="D68" s="1"/>
      <c r="E68" s="1"/>
      <c r="F68" s="1"/>
      <c r="G68" s="1"/>
      <c r="H68" s="1"/>
      <c r="I68" s="1"/>
      <c r="J68" s="1"/>
      <c r="K68" s="1"/>
      <c r="L68" s="1"/>
      <c r="M68" s="1"/>
      <c r="N68" s="1"/>
      <c r="O68" s="1"/>
      <c r="P68" s="1"/>
      <c r="Q68" s="1"/>
    </row>
    <row r="69" spans="1:17" ht="12" customHeight="1"/>
    <row r="70" spans="1:17" ht="12" customHeight="1"/>
    <row r="78" spans="1:17" ht="13.5" customHeight="1"/>
  </sheetData>
  <customSheetViews>
    <customSheetView guid="{7398011F-6792-457D-9968-3CBE3236EAF9}" scale="130" showPageBreaks="1" showGridLines="0" fitToPage="1" printArea="1" view="pageBreakPreview" topLeftCell="A16">
      <selection activeCell="G69" sqref="G69"/>
      <pageMargins left="0.51181102362204722" right="0.51181102362204722" top="0.59055118110236227" bottom="0.74803149606299213" header="0.31496062992125984" footer="0.31496062992125984"/>
      <printOptions horizontalCentered="1"/>
      <pageSetup paperSize="9" fitToHeight="0" orientation="portrait" r:id="rId1"/>
      <headerFooter>
        <oddHeader>&amp;L&amp;"Calibri Light,Regular"&amp;10 &amp;C&amp;"Calibri Light,Regular"&amp;10 &amp;R&amp;"Tahoma,Negrita"&amp;10Informe de la Operación Anual - 2016</oddHeader>
        <oddFooter>&amp;L&amp;"Tahoma,Normal"&amp;10COES SINAC, 2016&amp;C&amp;"Calibri Light,Regular"&amp;10 1&amp;R&amp;"Tahoma,Normal"&amp;10Dirección Ejecutiva
Sub Dirección de Gestión de Información</oddFooter>
      </headerFooter>
    </customSheetView>
  </customSheetViews>
  <printOptions horizontalCentered="1" gridLinesSet="0"/>
  <pageMargins left="0.51181102362204722" right="0.51181102362204722" top="0.59055118110236227" bottom="0.74803149606299213" header="0.31496062992125984" footer="0.31496062992125984"/>
  <pageSetup paperSize="9" orientation="portrait" r:id="rId2"/>
  <headerFooter>
    <oddHeader xml:space="preserve">&amp;L&amp;"Calibri Light,Regular"&amp;10 &amp;C&amp;"Calibri Light,Regular"&amp;10 </oddHeader>
    <oddFooter>&amp;L&amp;"Tahoma,Normal"&amp;10COES SINAC, 2017&amp;R&amp;"Tahoma,Normal"&amp;10Dirección Ejecutiva
Sub Dirección de Gestión de Información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sheetPr>
  <dimension ref="A1:BG376"/>
  <sheetViews>
    <sheetView view="pageBreakPreview" zoomScale="130" zoomScaleNormal="100" zoomScaleSheetLayoutView="130" workbookViewId="0"/>
  </sheetViews>
  <sheetFormatPr defaultRowHeight="11.25"/>
  <cols>
    <col min="1" max="1" width="26.33203125" style="139" customWidth="1"/>
    <col min="2" max="2" width="12.1640625" style="139" customWidth="1"/>
    <col min="3" max="3" width="13" style="139" customWidth="1"/>
    <col min="4" max="4" width="13.1640625" style="139" customWidth="1"/>
    <col min="5" max="5" width="13.6640625" style="139" customWidth="1"/>
    <col min="6" max="6" width="9.5" style="139" customWidth="1"/>
    <col min="7" max="7" width="13.6640625" style="139" customWidth="1"/>
    <col min="8" max="8" width="12.83203125" style="139" customWidth="1"/>
    <col min="9" max="9" width="13.33203125" style="139" customWidth="1"/>
    <col min="10" max="10" width="14.1640625" style="139" customWidth="1"/>
    <col min="11" max="11" width="12.6640625" style="139" customWidth="1"/>
    <col min="12" max="12" width="1.5" style="139" customWidth="1"/>
    <col min="13" max="13" width="11.5" style="404" bestFit="1" customWidth="1"/>
    <col min="14" max="14" width="13.6640625" style="404" bestFit="1" customWidth="1"/>
    <col min="15" max="15" width="11.33203125" style="404" bestFit="1" customWidth="1"/>
    <col min="16" max="16" width="12" style="404" bestFit="1" customWidth="1"/>
    <col min="17" max="17" width="12.33203125" style="404" bestFit="1" customWidth="1"/>
    <col min="18" max="19" width="13.5" style="404" bestFit="1" customWidth="1"/>
    <col min="20" max="20" width="11.6640625" style="404" bestFit="1" customWidth="1"/>
    <col min="21" max="21" width="12" style="404" customWidth="1"/>
    <col min="22" max="22" width="8.1640625" style="404" bestFit="1" customWidth="1"/>
    <col min="23" max="23" width="2.33203125" style="1050" bestFit="1" customWidth="1"/>
    <col min="24" max="24" width="5" style="404" bestFit="1" customWidth="1"/>
    <col min="25" max="25" width="9.83203125" style="404" bestFit="1" customWidth="1"/>
    <col min="26" max="26" width="8.5" style="404" bestFit="1" customWidth="1"/>
    <col min="27" max="28" width="8.83203125" style="404" bestFit="1" customWidth="1"/>
    <col min="29" max="29" width="14.1640625" style="404" bestFit="1" customWidth="1"/>
    <col min="30" max="30" width="13" style="404" bestFit="1" customWidth="1"/>
    <col min="31" max="31" width="13.6640625" style="404" bestFit="1" customWidth="1"/>
    <col min="32" max="32" width="11.5" style="404" bestFit="1" customWidth="1"/>
    <col min="33" max="33" width="10.6640625" style="404" bestFit="1" customWidth="1"/>
    <col min="34" max="34" width="8.83203125" style="404" bestFit="1" customWidth="1"/>
    <col min="35" max="35" width="8" style="404" bestFit="1" customWidth="1"/>
    <col min="36" max="37" width="8.83203125" style="404" bestFit="1" customWidth="1"/>
    <col min="38" max="39" width="8" style="404" bestFit="1" customWidth="1"/>
    <col min="40" max="40" width="11.6640625" style="404" bestFit="1" customWidth="1"/>
    <col min="41" max="41" width="13.33203125" style="404" bestFit="1" customWidth="1"/>
    <col min="42" max="42" width="13.5" style="404" bestFit="1" customWidth="1"/>
    <col min="43" max="43" width="6.83203125" style="404" bestFit="1" customWidth="1"/>
    <col min="44" max="44" width="12.5" style="404" bestFit="1" customWidth="1"/>
    <col min="45" max="53" width="9.33203125" style="404"/>
    <col min="54" max="16384" width="9.33203125" style="139"/>
  </cols>
  <sheetData>
    <row r="1" spans="1:59" ht="6.75" customHeight="1">
      <c r="A1" s="190"/>
      <c r="B1" s="191"/>
      <c r="C1" s="191"/>
      <c r="D1" s="191"/>
      <c r="E1" s="191"/>
      <c r="F1" s="191"/>
      <c r="G1" s="191"/>
      <c r="H1" s="191"/>
      <c r="I1" s="192"/>
      <c r="J1" s="192"/>
      <c r="K1" s="193"/>
      <c r="L1" s="138"/>
    </row>
    <row r="2" spans="1:59" ht="7.5" customHeight="1">
      <c r="A2" s="194"/>
      <c r="B2" s="195"/>
      <c r="C2" s="195"/>
      <c r="D2" s="195"/>
      <c r="E2" s="195"/>
      <c r="F2" s="195"/>
      <c r="G2" s="195"/>
      <c r="H2" s="195"/>
      <c r="I2" s="196"/>
      <c r="J2" s="196"/>
      <c r="K2" s="196"/>
      <c r="L2" s="141"/>
    </row>
    <row r="3" spans="1:59" ht="5.25" customHeight="1">
      <c r="A3" s="194"/>
      <c r="B3" s="195"/>
      <c r="C3" s="195"/>
      <c r="D3" s="195"/>
      <c r="E3" s="195"/>
      <c r="F3" s="195"/>
      <c r="G3" s="195"/>
      <c r="H3" s="195"/>
      <c r="I3" s="196"/>
      <c r="J3" s="196"/>
      <c r="K3" s="196"/>
      <c r="L3" s="141"/>
    </row>
    <row r="4" spans="1:59" ht="24" customHeight="1">
      <c r="A4" s="1287" t="s">
        <v>889</v>
      </c>
      <c r="B4" s="1287"/>
      <c r="C4" s="1287"/>
      <c r="D4" s="1287"/>
      <c r="E4" s="1287"/>
      <c r="F4" s="1287"/>
      <c r="G4" s="1287"/>
      <c r="H4" s="1287"/>
      <c r="I4" s="1287"/>
      <c r="J4" s="1287"/>
      <c r="K4" s="1287"/>
      <c r="L4" s="142"/>
    </row>
    <row r="5" spans="1:59" ht="10.5" customHeight="1">
      <c r="A5" s="197"/>
      <c r="B5" s="197"/>
      <c r="C5" s="197"/>
      <c r="D5" s="197"/>
      <c r="E5" s="197"/>
      <c r="F5" s="197"/>
      <c r="G5" s="197"/>
      <c r="H5" s="197"/>
      <c r="I5" s="197"/>
      <c r="J5" s="197"/>
      <c r="K5" s="197"/>
      <c r="L5" s="142"/>
    </row>
    <row r="6" spans="1:59" ht="15.75" customHeight="1">
      <c r="A6" s="1286" t="s">
        <v>890</v>
      </c>
      <c r="B6" s="1286"/>
      <c r="C6" s="1286"/>
      <c r="D6" s="1286"/>
      <c r="E6" s="1286"/>
      <c r="F6" s="1286"/>
      <c r="G6" s="1286"/>
      <c r="H6" s="1286"/>
      <c r="I6" s="1286"/>
      <c r="J6" s="1286"/>
      <c r="K6" s="1286"/>
      <c r="L6" s="142"/>
    </row>
    <row r="7" spans="1:59" ht="9" customHeight="1">
      <c r="A7" s="197"/>
      <c r="B7" s="198"/>
      <c r="C7" s="200"/>
      <c r="D7" s="201"/>
      <c r="E7" s="201"/>
      <c r="F7" s="201"/>
      <c r="G7" s="201"/>
      <c r="H7" s="199"/>
      <c r="I7" s="202"/>
      <c r="J7" s="202"/>
      <c r="K7" s="203"/>
      <c r="L7" s="142"/>
    </row>
    <row r="8" spans="1:59" ht="6" customHeight="1">
      <c r="A8" s="652"/>
      <c r="B8" s="278"/>
      <c r="C8" s="279"/>
      <c r="D8" s="280"/>
      <c r="E8" s="527"/>
      <c r="F8" s="528"/>
      <c r="G8" s="532"/>
      <c r="H8" s="282"/>
      <c r="I8" s="282"/>
      <c r="J8" s="277"/>
      <c r="K8" s="277"/>
      <c r="L8" s="143"/>
    </row>
    <row r="9" spans="1:59" ht="30" customHeight="1">
      <c r="A9" s="653" t="s">
        <v>4</v>
      </c>
      <c r="B9" s="1288" t="s">
        <v>50</v>
      </c>
      <c r="C9" s="1289"/>
      <c r="D9" s="1289"/>
      <c r="E9" s="1293" t="s">
        <v>468</v>
      </c>
      <c r="F9" s="1294"/>
      <c r="G9" s="1284" t="s">
        <v>661</v>
      </c>
      <c r="H9" s="1285"/>
      <c r="I9" s="1285"/>
      <c r="J9" s="1285"/>
      <c r="K9" s="1285"/>
      <c r="L9" s="144"/>
      <c r="R9" s="603"/>
      <c r="S9" s="603"/>
      <c r="T9" s="603"/>
      <c r="U9" s="603"/>
    </row>
    <row r="10" spans="1:59" ht="14.1" customHeight="1">
      <c r="A10" s="653"/>
      <c r="B10" s="671">
        <v>42767</v>
      </c>
      <c r="C10" s="671">
        <v>42795</v>
      </c>
      <c r="D10" s="671">
        <v>42826</v>
      </c>
      <c r="E10" s="672">
        <f>+'5. MatrizGeneraciónSEIN (1)'!E10</f>
        <v>42461</v>
      </c>
      <c r="F10" s="1290" t="s">
        <v>616</v>
      </c>
      <c r="G10" s="673">
        <v>2017</v>
      </c>
      <c r="H10" s="674">
        <v>2016</v>
      </c>
      <c r="I10" s="1290" t="s">
        <v>619</v>
      </c>
      <c r="J10" s="675">
        <v>2015</v>
      </c>
      <c r="K10" s="1290" t="s">
        <v>620</v>
      </c>
      <c r="L10" s="145"/>
      <c r="M10" s="598"/>
      <c r="N10" s="969">
        <f>+'5. MatrizGeneraciónSEIN (1)'!O10</f>
        <v>42768</v>
      </c>
      <c r="O10" s="969">
        <f>+'5. MatrizGeneraciónSEIN (1)'!P10</f>
        <v>42798</v>
      </c>
      <c r="P10" s="969">
        <f>+'5. MatrizGeneraciónSEIN (1)'!Q10</f>
        <v>42826</v>
      </c>
      <c r="Q10" s="969">
        <f>+'5. MatrizGeneraciónSEIN (1)'!R10</f>
        <v>42461</v>
      </c>
      <c r="R10" s="603" t="s">
        <v>479</v>
      </c>
      <c r="S10" s="603" t="s">
        <v>480</v>
      </c>
      <c r="T10" s="603" t="s">
        <v>481</v>
      </c>
      <c r="U10" s="603"/>
    </row>
    <row r="11" spans="1:59" ht="18" customHeight="1">
      <c r="A11" s="653"/>
      <c r="B11" s="844">
        <f>+N11</f>
        <v>42767.833333333336</v>
      </c>
      <c r="C11" s="844">
        <f>+O11</f>
        <v>42801.8125</v>
      </c>
      <c r="D11" s="844">
        <f>+P11</f>
        <v>42853.791666666664</v>
      </c>
      <c r="E11" s="676">
        <f>+Q11</f>
        <v>42468.791666666664</v>
      </c>
      <c r="F11" s="1291"/>
      <c r="G11" s="845">
        <f>+R11</f>
        <v>42801.8125</v>
      </c>
      <c r="H11" s="846">
        <f>+S11</f>
        <v>42459.791666666664</v>
      </c>
      <c r="I11" s="1291"/>
      <c r="J11" s="847">
        <f>+T11</f>
        <v>42082.802083333336</v>
      </c>
      <c r="K11" s="1291"/>
      <c r="L11" s="145"/>
      <c r="M11" s="598" t="s">
        <v>478</v>
      </c>
      <c r="N11" s="1051">
        <f>+HLOOKUP(M11,$Z$14:$AR$50,'3. Resumen_Relevante'!$U$3+23,0)</f>
        <v>42767.833333333336</v>
      </c>
      <c r="O11" s="1051">
        <f>+HLOOKUP(M11,$Z$14:$AR$50,'3. Resumen_Relevante'!$U$3+24,0)</f>
        <v>42801.8125</v>
      </c>
      <c r="P11" s="1051">
        <f>+HLOOKUP(M11,$Z$14:$AR$50,'3. Resumen_Relevante'!$U$3+25,0)</f>
        <v>42853.791666666664</v>
      </c>
      <c r="Q11" s="1051">
        <f>+HLOOKUP(M11,$Z$14:$AR$50,'3. Resumen_Relevante'!$U$3+13,0)</f>
        <v>42468.791666666664</v>
      </c>
      <c r="R11" s="1051">
        <f>+VLOOKUP(R$10,$V$14:$AR$50,23,0)</f>
        <v>42801.8125</v>
      </c>
      <c r="S11" s="1051">
        <f>+VLOOKUP(S$10,$V$14:$AR$50,23,0)</f>
        <v>42459.791666666664</v>
      </c>
      <c r="T11" s="1051">
        <f>+VLOOKUP(T$10,$V$14:$AR$50,23,0)</f>
        <v>42082.802083333336</v>
      </c>
      <c r="U11" s="1051"/>
    </row>
    <row r="12" spans="1:59" ht="20.25" customHeight="1">
      <c r="A12" s="654"/>
      <c r="B12" s="677">
        <f>+N11</f>
        <v>42767.833333333336</v>
      </c>
      <c r="C12" s="677">
        <f>+O11</f>
        <v>42801.8125</v>
      </c>
      <c r="D12" s="677">
        <f>+P11</f>
        <v>42853.791666666664</v>
      </c>
      <c r="E12" s="678">
        <f>+Q11</f>
        <v>42468.791666666664</v>
      </c>
      <c r="F12" s="1292"/>
      <c r="G12" s="678">
        <f>+R11</f>
        <v>42801.8125</v>
      </c>
      <c r="H12" s="679">
        <f>+S11</f>
        <v>42459.791666666664</v>
      </c>
      <c r="I12" s="1292"/>
      <c r="J12" s="679">
        <f>+T11</f>
        <v>42082.802083333336</v>
      </c>
      <c r="K12" s="1292"/>
      <c r="L12" s="146"/>
      <c r="M12" s="598" t="s">
        <v>453</v>
      </c>
      <c r="N12" s="598">
        <f>+HLOOKUP(M12,$Z$14:$AP$50,'3. Resumen_Relevante'!$U$3+23,0)</f>
        <v>4058.4160000000002</v>
      </c>
      <c r="O12" s="598">
        <f>+HLOOKUP(M12,$Z$14:$AP$50,'3. Resumen_Relevante'!$U$3+24,0)</f>
        <v>4007.2339099999999</v>
      </c>
      <c r="P12" s="598">
        <f>+HLOOKUP(M12,$Z$14:$AP$50,'3. Resumen_Relevante'!$U$3+25,0)</f>
        <v>3789.6780200000007</v>
      </c>
      <c r="Q12" s="598">
        <f>+HLOOKUP(M12,$Z$14:$AP$50,'3. Resumen_Relevante'!$U$3+13,0)</f>
        <v>3191.9281700000001</v>
      </c>
      <c r="R12" s="598">
        <f>+VLOOKUP(R$10,$V$14:$AR$50,5,0)</f>
        <v>4007.2339099999999</v>
      </c>
      <c r="S12" s="598">
        <f>+VLOOKUP(S$10,$V$14:$AR$50,5,0)</f>
        <v>3398.17931</v>
      </c>
      <c r="T12" s="598">
        <f>+VLOOKUP(T$10,$V$14:$AR$50,5,0)</f>
        <v>3059.9966599999998</v>
      </c>
      <c r="U12" s="598"/>
      <c r="AV12" s="1052"/>
      <c r="AW12" s="1052"/>
      <c r="AX12" s="1052"/>
      <c r="AY12" s="1052"/>
      <c r="AZ12" s="1052"/>
      <c r="BA12" s="1052"/>
      <c r="BB12" s="565"/>
      <c r="BC12" s="565"/>
      <c r="BD12" s="565"/>
      <c r="BE12" s="565"/>
      <c r="BF12" s="565"/>
      <c r="BG12" s="565"/>
    </row>
    <row r="13" spans="1:59" ht="15.95" customHeight="1">
      <c r="A13" s="147" t="s">
        <v>29</v>
      </c>
      <c r="B13" s="736">
        <f>+N12+N19</f>
        <v>4225.7089999999998</v>
      </c>
      <c r="C13" s="737">
        <f>+O12+O19</f>
        <v>4181.7235000000001</v>
      </c>
      <c r="D13" s="737">
        <f>+P12+P19</f>
        <v>3921.9271800000006</v>
      </c>
      <c r="E13" s="738">
        <f>+Q12+Q19</f>
        <v>3313.2493600000003</v>
      </c>
      <c r="F13" s="519">
        <f>+IF(E13=0,"",D13/E13-1)</f>
        <v>0.1837102354408966</v>
      </c>
      <c r="G13" s="738">
        <f>+R12+R19</f>
        <v>4181.7235000000001</v>
      </c>
      <c r="H13" s="739">
        <f>+S12+S19</f>
        <v>3527.2958100000001</v>
      </c>
      <c r="I13" s="519">
        <f>+IF(H13=0,"",G13/H13-1)</f>
        <v>0.1855324093161328</v>
      </c>
      <c r="J13" s="737">
        <f>+T12+T19</f>
        <v>3213.6729799999998</v>
      </c>
      <c r="K13" s="519">
        <f>+IF(J13=0,"",H13/J13-1)</f>
        <v>9.7590150569707435E-2</v>
      </c>
      <c r="L13" s="149"/>
      <c r="M13" s="598" t="s">
        <v>454</v>
      </c>
      <c r="N13" s="598">
        <f>+HLOOKUP(M13,$Z$14:$AP$50,'3. Resumen_Relevante'!$U$3+23,0)</f>
        <v>130.25299999999999</v>
      </c>
      <c r="O13" s="598">
        <f>+HLOOKUP(M13,$Z$14:$AP$50,'3. Resumen_Relevante'!$U$3+24,0)</f>
        <v>130.17498000000001</v>
      </c>
      <c r="P13" s="598">
        <f>+HLOOKUP(M13,$Z$14:$AP$50,'3. Resumen_Relevante'!$U$3+25,0)</f>
        <v>132.05737999999999</v>
      </c>
      <c r="Q13" s="598">
        <f>+HLOOKUP(M13,$Z$14:$AP$50,'3. Resumen_Relevante'!$U$3+13,0)</f>
        <v>99.456819999999993</v>
      </c>
      <c r="R13" s="598">
        <f>+VLOOKUP(R$10,$V$14:$AR$50,6,0)</f>
        <v>130.17498000000001</v>
      </c>
      <c r="S13" s="598">
        <f>+VLOOKUP(S$10,$V$14:$AR$50,6,0)</f>
        <v>128.92352</v>
      </c>
      <c r="T13" s="598">
        <f>+VLOOKUP(T$10,$V$14:$AR$50,6,0)</f>
        <v>0</v>
      </c>
      <c r="U13" s="598"/>
      <c r="V13" s="1053">
        <v>1</v>
      </c>
      <c r="W13" s="1053">
        <v>2</v>
      </c>
      <c r="X13" s="1053">
        <v>3</v>
      </c>
      <c r="Y13" s="1053">
        <v>4</v>
      </c>
      <c r="Z13" s="1053">
        <v>5</v>
      </c>
      <c r="AA13" s="1053">
        <v>6</v>
      </c>
      <c r="AB13" s="1053">
        <v>7</v>
      </c>
      <c r="AC13" s="1053">
        <v>8</v>
      </c>
      <c r="AD13" s="1053">
        <v>9</v>
      </c>
      <c r="AE13" s="1053">
        <v>10</v>
      </c>
      <c r="AF13" s="1053">
        <v>11</v>
      </c>
      <c r="AG13" s="1053">
        <v>12</v>
      </c>
      <c r="AH13" s="1053">
        <v>13</v>
      </c>
      <c r="AI13" s="1053">
        <v>14</v>
      </c>
      <c r="AJ13" s="1053">
        <v>15</v>
      </c>
      <c r="AK13" s="1053">
        <v>16</v>
      </c>
      <c r="AL13" s="1053">
        <v>17</v>
      </c>
      <c r="AM13" s="1053">
        <v>18</v>
      </c>
      <c r="AN13" s="1053">
        <v>19</v>
      </c>
      <c r="AO13" s="1053">
        <v>20</v>
      </c>
      <c r="AP13" s="1053">
        <v>21</v>
      </c>
      <c r="AQ13" s="1053">
        <v>22</v>
      </c>
      <c r="AR13" s="1053">
        <v>23</v>
      </c>
    </row>
    <row r="14" spans="1:59" ht="12" customHeight="1">
      <c r="A14" s="246" t="s">
        <v>30</v>
      </c>
      <c r="B14" s="740">
        <f>+SUM(N13:N18,N20:N21,N24:N25)</f>
        <v>2268.5229999999997</v>
      </c>
      <c r="C14" s="741">
        <f>+SUM(O13:O18,O20:O21,O24:O25)</f>
        <v>2286.1302900000001</v>
      </c>
      <c r="D14" s="741">
        <f>+SUM(P13:P18,P20:P21,P24:P25)</f>
        <v>2351.3886999999995</v>
      </c>
      <c r="E14" s="742">
        <f>+SUM(Q13:Q18,Q20:Q21,Q24:Q25)</f>
        <v>2894.8045999999999</v>
      </c>
      <c r="F14" s="521">
        <f t="shared" ref="F14:F22" si="0">+IF(E14=0,"",D14/E14-1)</f>
        <v>-0.18772109868831921</v>
      </c>
      <c r="G14" s="742">
        <f>+SUM(R13:R18,R20:R21,R24:R25)</f>
        <v>2286.1302900000001</v>
      </c>
      <c r="H14" s="740">
        <f>+SUM(S13:S18,S20:S21,S24:S25)</f>
        <v>2770.9643299999998</v>
      </c>
      <c r="I14" s="521">
        <f>+IF(H14=0,"",G14/H14-1)</f>
        <v>-0.1749694266183498</v>
      </c>
      <c r="J14" s="741">
        <f>+SUM(T13:T18,T20:T21,T24:T25)</f>
        <v>2809.9173000000001</v>
      </c>
      <c r="K14" s="521">
        <f t="shared" ref="K14:K22" si="1">+IF(J14=0,"",H14/J14-1)</f>
        <v>-1.3862674890823379E-2</v>
      </c>
      <c r="L14" s="149"/>
      <c r="M14" s="598" t="s">
        <v>455</v>
      </c>
      <c r="N14" s="598">
        <f>+HLOOKUP(M14,$Z$14:$AP$50,'3. Resumen_Relevante'!$U$3+23,0)</f>
        <v>229.16200000000001</v>
      </c>
      <c r="O14" s="598">
        <f>+HLOOKUP(M14,$Z$14:$AP$50,'3. Resumen_Relevante'!$U$3+24,0)</f>
        <v>143.79518999999999</v>
      </c>
      <c r="P14" s="598">
        <f>+HLOOKUP(M14,$Z$14:$AP$50,'3. Resumen_Relevante'!$U$3+25,0)</f>
        <v>0</v>
      </c>
      <c r="Q14" s="598">
        <f>+HLOOKUP(M14,$Z$14:$AP$50,'3. Resumen_Relevante'!$U$3+13,0)</f>
        <v>177.63265999999999</v>
      </c>
      <c r="R14" s="598">
        <f>+VLOOKUP(R$10,$V$14:$AR$50,7,0)</f>
        <v>143.79518999999999</v>
      </c>
      <c r="S14" s="598">
        <f>+VLOOKUP(S$10,$V$14:$AR$50,7,0)</f>
        <v>0</v>
      </c>
      <c r="T14" s="598">
        <f>+VLOOKUP(T$10,$V$14:$AR$50,7,0)</f>
        <v>0</v>
      </c>
      <c r="U14" s="598"/>
      <c r="W14" s="1050">
        <v>1</v>
      </c>
      <c r="X14" s="606" t="s">
        <v>163</v>
      </c>
      <c r="Y14" s="607" t="s">
        <v>99</v>
      </c>
      <c r="Z14" s="1054" t="s">
        <v>453</v>
      </c>
      <c r="AA14" s="1054" t="s">
        <v>454</v>
      </c>
      <c r="AB14" s="1054" t="s">
        <v>455</v>
      </c>
      <c r="AC14" s="1054" t="s">
        <v>456</v>
      </c>
      <c r="AD14" s="1054" t="s">
        <v>457</v>
      </c>
      <c r="AE14" s="1054" t="s">
        <v>458</v>
      </c>
      <c r="AF14" s="1054" t="s">
        <v>459</v>
      </c>
      <c r="AG14" s="1054" t="s">
        <v>460</v>
      </c>
      <c r="AH14" s="1054" t="s">
        <v>461</v>
      </c>
      <c r="AI14" s="1054" t="s">
        <v>462</v>
      </c>
      <c r="AJ14" s="1054" t="s">
        <v>463</v>
      </c>
      <c r="AK14" s="1054" t="s">
        <v>464</v>
      </c>
      <c r="AL14" s="1054" t="s">
        <v>465</v>
      </c>
      <c r="AM14" s="1054" t="s">
        <v>466</v>
      </c>
      <c r="AN14" s="1055" t="s">
        <v>467</v>
      </c>
      <c r="AO14" s="1055" t="s">
        <v>402</v>
      </c>
      <c r="AP14" s="1055" t="s">
        <v>401</v>
      </c>
      <c r="AQ14" s="1055" t="s">
        <v>42</v>
      </c>
      <c r="AR14" s="597" t="s">
        <v>478</v>
      </c>
    </row>
    <row r="15" spans="1:59" ht="12" customHeight="1">
      <c r="A15" s="150" t="s">
        <v>543</v>
      </c>
      <c r="B15" s="743">
        <f>+N23</f>
        <v>35.250999999999998</v>
      </c>
      <c r="C15" s="744">
        <f>+O23</f>
        <v>91.209549999999993</v>
      </c>
      <c r="D15" s="744">
        <f>+P23</f>
        <v>176.67536000000001</v>
      </c>
      <c r="E15" s="745">
        <f>+Q23</f>
        <v>184.78353000000001</v>
      </c>
      <c r="F15" s="523">
        <f t="shared" si="0"/>
        <v>-4.3879289458319204E-2</v>
      </c>
      <c r="G15" s="745">
        <f>+R23</f>
        <v>91.209549999999993</v>
      </c>
      <c r="H15" s="743">
        <f>+S23</f>
        <v>146.64738</v>
      </c>
      <c r="I15" s="523">
        <f>+IF(H15=0,"",G15/H15-1)</f>
        <v>-0.37803491613692664</v>
      </c>
      <c r="J15" s="744">
        <f>+T23</f>
        <v>12.570040000000001</v>
      </c>
      <c r="K15" s="523">
        <f t="shared" si="1"/>
        <v>10.666421109240702</v>
      </c>
      <c r="L15" s="149"/>
      <c r="M15" s="598" t="s">
        <v>456</v>
      </c>
      <c r="N15" s="598">
        <f>+HLOOKUP(M15,$Z$14:$AP$50,'3. Resumen_Relevante'!$U$3+23,0)</f>
        <v>0</v>
      </c>
      <c r="O15" s="598">
        <f>+HLOOKUP(M15,$Z$14:$AP$50,'3. Resumen_Relevante'!$U$3+24,0)</f>
        <v>122.69233</v>
      </c>
      <c r="P15" s="598">
        <f>+HLOOKUP(M15,$Z$14:$AP$50,'3. Resumen_Relevante'!$U$3+25,0)</f>
        <v>0</v>
      </c>
      <c r="Q15" s="598">
        <f>+HLOOKUP(M15,$Z$14:$AP$50,'3. Resumen_Relevante'!$U$3+13,0)</f>
        <v>60.387129999999999</v>
      </c>
      <c r="R15" s="598">
        <f>+VLOOKUP(R$10,$V$14:$AR$50,8,0)</f>
        <v>122.69233</v>
      </c>
      <c r="S15" s="598">
        <f>+VLOOKUP(S$10,$V$14:$AR$50,8,0)</f>
        <v>85.85933</v>
      </c>
      <c r="T15" s="598">
        <f>+VLOOKUP(T$10,$V$14:$AR$50,8,0)</f>
        <v>85.955500000000001</v>
      </c>
      <c r="U15" s="598"/>
      <c r="V15" s="404" t="str">
        <f>+IF(MAX($AQ$15:$AQ$17)=AQ15,"MD2015","")</f>
        <v/>
      </c>
      <c r="W15" s="1050">
        <v>2</v>
      </c>
      <c r="X15" s="604">
        <v>2015</v>
      </c>
      <c r="Y15" s="605" t="s">
        <v>441</v>
      </c>
      <c r="Z15" s="1056">
        <v>2960.21038</v>
      </c>
      <c r="AA15" s="1057">
        <v>0</v>
      </c>
      <c r="AB15" s="1057">
        <v>0</v>
      </c>
      <c r="AC15" s="1057">
        <v>69.338160000000002</v>
      </c>
      <c r="AD15" s="1056">
        <v>2401.3479299999999</v>
      </c>
      <c r="AE15" s="1057">
        <v>83.335470000000001</v>
      </c>
      <c r="AF15" s="1057">
        <v>26.693200000000001</v>
      </c>
      <c r="AG15" s="1057">
        <v>137.89105000000001</v>
      </c>
      <c r="AH15" s="1057">
        <v>3.9531999999999998</v>
      </c>
      <c r="AI15" s="1057">
        <v>11.28111</v>
      </c>
      <c r="AJ15" s="1057">
        <v>0</v>
      </c>
      <c r="AK15" s="1057">
        <v>99.513720000000006</v>
      </c>
      <c r="AL15" s="1057">
        <v>0</v>
      </c>
      <c r="AM15" s="1057">
        <v>0</v>
      </c>
      <c r="AN15" s="1056">
        <v>5793.5642199999993</v>
      </c>
      <c r="AO15" s="1057">
        <v>0</v>
      </c>
      <c r="AP15" s="1057">
        <v>0</v>
      </c>
      <c r="AQ15" s="1056">
        <f>+AN15+AO15-AP15</f>
        <v>5793.5642199999993</v>
      </c>
      <c r="AR15" s="1051">
        <v>42032.8125</v>
      </c>
    </row>
    <row r="16" spans="1:59" ht="12" customHeight="1">
      <c r="A16" s="246" t="s">
        <v>40</v>
      </c>
      <c r="B16" s="740">
        <f>+N22</f>
        <v>0</v>
      </c>
      <c r="C16" s="741">
        <f>+O22</f>
        <v>0</v>
      </c>
      <c r="D16" s="741">
        <f>+P22</f>
        <v>0</v>
      </c>
      <c r="E16" s="742">
        <f>+Q22</f>
        <v>0</v>
      </c>
      <c r="F16" s="521" t="str">
        <f t="shared" si="0"/>
        <v/>
      </c>
      <c r="G16" s="742">
        <f>+R22</f>
        <v>0</v>
      </c>
      <c r="H16" s="740">
        <f>+S22</f>
        <v>0</v>
      </c>
      <c r="I16" s="521" t="str">
        <f>+IF(H16=0,"",G16/H16-1)</f>
        <v/>
      </c>
      <c r="J16" s="741">
        <f>+T22</f>
        <v>0</v>
      </c>
      <c r="K16" s="521" t="str">
        <f t="shared" si="1"/>
        <v/>
      </c>
      <c r="L16" s="149"/>
      <c r="M16" s="598" t="s">
        <v>457</v>
      </c>
      <c r="N16" s="598">
        <f>+HLOOKUP(M16,$Z$14:$AP$50,'3. Resumen_Relevante'!$U$3+23,0)</f>
        <v>1782.9690000000001</v>
      </c>
      <c r="O16" s="598">
        <f>+HLOOKUP(M16,$Z$14:$AP$50,'3. Resumen_Relevante'!$U$3+24,0)</f>
        <v>1791.57052</v>
      </c>
      <c r="P16" s="598">
        <f>+HLOOKUP(M16,$Z$14:$AP$50,'3. Resumen_Relevante'!$U$3+25,0)</f>
        <v>2116.2148599999996</v>
      </c>
      <c r="Q16" s="598">
        <f>+HLOOKUP(M16,$Z$14:$AP$50,'3. Resumen_Relevante'!$U$3+13,0)</f>
        <v>2445.53413</v>
      </c>
      <c r="R16" s="598">
        <f>+VLOOKUP(R$10,$V$14:$AR$50,9,0)</f>
        <v>1791.57052</v>
      </c>
      <c r="S16" s="598">
        <f>+VLOOKUP(S$10,$V$14:$AR$50,9,0)</f>
        <v>2448.3783800000001</v>
      </c>
      <c r="T16" s="598">
        <f>+VLOOKUP(T$10,$V$14:$AR$50,9,0)</f>
        <v>2604.6053999999999</v>
      </c>
      <c r="U16" s="598"/>
      <c r="V16" s="404" t="str">
        <f t="shared" ref="V16:V25" si="2">+IF(MAX($AQ$15:$AQ$17)=AQ16,"MD2015","")</f>
        <v/>
      </c>
      <c r="W16" s="1050">
        <v>3</v>
      </c>
      <c r="X16" s="604">
        <v>2015</v>
      </c>
      <c r="Y16" s="605" t="s">
        <v>442</v>
      </c>
      <c r="Z16" s="1056">
        <v>2963.8471500000001</v>
      </c>
      <c r="AA16" s="1057">
        <v>0</v>
      </c>
      <c r="AB16" s="1057">
        <v>0</v>
      </c>
      <c r="AC16" s="1057">
        <v>85.805840000000003</v>
      </c>
      <c r="AD16" s="1056">
        <v>2309.1242400000001</v>
      </c>
      <c r="AE16" s="1057">
        <v>93.355519999999999</v>
      </c>
      <c r="AF16" s="1057">
        <v>25.401589999999999</v>
      </c>
      <c r="AG16" s="1057">
        <v>152.4571</v>
      </c>
      <c r="AH16" s="1057">
        <v>4.0697999999999999</v>
      </c>
      <c r="AI16" s="1057">
        <v>10.881589999999999</v>
      </c>
      <c r="AJ16" s="1057">
        <v>85.828460000000007</v>
      </c>
      <c r="AK16" s="1057">
        <v>96.910039999999995</v>
      </c>
      <c r="AL16" s="1057">
        <v>0</v>
      </c>
      <c r="AM16" s="1057">
        <v>0</v>
      </c>
      <c r="AN16" s="1056">
        <v>5827.6813299999994</v>
      </c>
      <c r="AO16" s="1057">
        <v>0</v>
      </c>
      <c r="AP16" s="1057">
        <v>0</v>
      </c>
      <c r="AQ16" s="1056">
        <f t="shared" ref="AQ16:AQ50" si="3">+AN16+AO16-AP16</f>
        <v>5827.6813299999994</v>
      </c>
      <c r="AR16" s="1051">
        <v>42052.5</v>
      </c>
    </row>
    <row r="17" spans="1:59" ht="27" customHeight="1">
      <c r="A17" s="685" t="s">
        <v>617</v>
      </c>
      <c r="B17" s="746">
        <f>+SUM(B13:B16)</f>
        <v>6529.4830000000002</v>
      </c>
      <c r="C17" s="747">
        <f>+SUM(C13:C16)</f>
        <v>6559.0633399999997</v>
      </c>
      <c r="D17" s="747">
        <f>+SUM(D13:D16)</f>
        <v>6449.9912400000003</v>
      </c>
      <c r="E17" s="748">
        <f>+SUM(E13:E16)</f>
        <v>6392.8374899999999</v>
      </c>
      <c r="F17" s="683">
        <f t="shared" si="0"/>
        <v>8.9402788807635414E-3</v>
      </c>
      <c r="G17" s="749">
        <f>+SUM(G13:G16)</f>
        <v>6559.0633399999997</v>
      </c>
      <c r="H17" s="747">
        <f>+SUM(H13:H16)</f>
        <v>6444.9075200000007</v>
      </c>
      <c r="I17" s="683">
        <f>+IF(H17=0,"",G17/H17-1)</f>
        <v>1.771256137434829E-2</v>
      </c>
      <c r="J17" s="747">
        <f>+SUM(J13:J16)</f>
        <v>6036.16032</v>
      </c>
      <c r="K17" s="683">
        <f t="shared" si="1"/>
        <v>6.7716425398058444E-2</v>
      </c>
      <c r="L17" s="149"/>
      <c r="M17" s="598" t="s">
        <v>458</v>
      </c>
      <c r="N17" s="598">
        <f>+HLOOKUP(M17,$Z$14:$AP$50,'3. Resumen_Relevante'!$U$3+23,0)</f>
        <v>84.227000000000004</v>
      </c>
      <c r="O17" s="598">
        <f>+HLOOKUP(M17,$Z$14:$AP$50,'3. Resumen_Relevante'!$U$3+24,0)</f>
        <v>83.772379999999998</v>
      </c>
      <c r="P17" s="598">
        <f>+HLOOKUP(M17,$Z$14:$AP$50,'3. Resumen_Relevante'!$U$3+25,0)</f>
        <v>85.297970000000007</v>
      </c>
      <c r="Q17" s="598">
        <f>+HLOOKUP(M17,$Z$14:$AP$50,'3. Resumen_Relevante'!$U$3+13,0)</f>
        <v>83.252409999999998</v>
      </c>
      <c r="R17" s="598">
        <f>+VLOOKUP(R$10,$V$14:$AR$50,10,0)</f>
        <v>83.772379999999998</v>
      </c>
      <c r="S17" s="598">
        <f>+VLOOKUP(S$10,$V$14:$AR$50,10,0)</f>
        <v>83.540689999999998</v>
      </c>
      <c r="T17" s="598">
        <f>+VLOOKUP(T$10,$V$14:$AR$50,10,0)</f>
        <v>85.457480000000004</v>
      </c>
      <c r="U17" s="598"/>
      <c r="V17" s="404" t="str">
        <f t="shared" si="2"/>
        <v>MD2015</v>
      </c>
      <c r="W17" s="1050">
        <v>4</v>
      </c>
      <c r="X17" s="604">
        <v>2015</v>
      </c>
      <c r="Y17" s="605" t="s">
        <v>443</v>
      </c>
      <c r="Z17" s="1056">
        <v>3059.9966599999998</v>
      </c>
      <c r="AA17" s="1057">
        <v>0</v>
      </c>
      <c r="AB17" s="1057">
        <v>0</v>
      </c>
      <c r="AC17" s="1057">
        <v>85.955500000000001</v>
      </c>
      <c r="AD17" s="1056">
        <v>2604.6053999999999</v>
      </c>
      <c r="AE17" s="1057">
        <v>85.457480000000004</v>
      </c>
      <c r="AF17" s="1057">
        <v>19.96435</v>
      </c>
      <c r="AG17" s="1057">
        <v>153.67632</v>
      </c>
      <c r="AH17" s="1057">
        <v>4.1013000000000002</v>
      </c>
      <c r="AI17" s="1057">
        <v>9.8332700000000006</v>
      </c>
      <c r="AJ17" s="1057">
        <v>0</v>
      </c>
      <c r="AK17" s="1057">
        <v>12.570040000000001</v>
      </c>
      <c r="AL17" s="1057">
        <v>0</v>
      </c>
      <c r="AM17" s="1057">
        <v>0</v>
      </c>
      <c r="AN17" s="1056">
        <v>6036.160319999999</v>
      </c>
      <c r="AO17" s="1057">
        <v>0</v>
      </c>
      <c r="AP17" s="1057">
        <v>0</v>
      </c>
      <c r="AQ17" s="1056">
        <f t="shared" si="3"/>
        <v>6036.160319999999</v>
      </c>
      <c r="AR17" s="1051">
        <v>42082.802083333336</v>
      </c>
    </row>
    <row r="18" spans="1:59" ht="9.75" customHeight="1">
      <c r="A18" s="269"/>
      <c r="B18" s="750"/>
      <c r="C18" s="751"/>
      <c r="D18" s="751"/>
      <c r="E18" s="752"/>
      <c r="F18" s="272"/>
      <c r="G18" s="752"/>
      <c r="H18" s="753"/>
      <c r="I18" s="272"/>
      <c r="J18" s="752"/>
      <c r="K18" s="1169" t="str">
        <f t="shared" si="1"/>
        <v/>
      </c>
      <c r="L18" s="149"/>
      <c r="M18" s="598" t="s">
        <v>459</v>
      </c>
      <c r="N18" s="598">
        <f>+HLOOKUP(M18,$Z$14:$AP$50,'3. Resumen_Relevante'!$U$3+23,0)</f>
        <v>26.132999999999999</v>
      </c>
      <c r="O18" s="598">
        <f>+HLOOKUP(M18,$Z$14:$AP$50,'3. Resumen_Relevante'!$U$3+24,0)</f>
        <v>0</v>
      </c>
      <c r="P18" s="598">
        <f>+HLOOKUP(M18,$Z$14:$AP$50,'3. Resumen_Relevante'!$U$3+25,0)</f>
        <v>0</v>
      </c>
      <c r="Q18" s="598">
        <f>+HLOOKUP(M18,$Z$14:$AP$50,'3. Resumen_Relevante'!$U$3+13,0)</f>
        <v>10.272650000000001</v>
      </c>
      <c r="R18" s="598">
        <f>+VLOOKUP(R$10,$V$14:$AR$50,11,0)</f>
        <v>0</v>
      </c>
      <c r="S18" s="598">
        <f>+VLOOKUP(S$10,$V$14:$AR$50,11,0)</f>
        <v>18.2805</v>
      </c>
      <c r="T18" s="598">
        <f>+VLOOKUP(T$10,$V$14:$AR$50,11,0)</f>
        <v>19.96435</v>
      </c>
      <c r="U18" s="598"/>
      <c r="V18" s="404" t="str">
        <f t="shared" si="2"/>
        <v/>
      </c>
      <c r="W18" s="1050">
        <v>5</v>
      </c>
      <c r="X18" s="604">
        <v>2015</v>
      </c>
      <c r="Y18" s="605" t="s">
        <v>444</v>
      </c>
      <c r="Z18" s="1056">
        <v>2995.2155600000001</v>
      </c>
      <c r="AA18" s="1057">
        <v>0</v>
      </c>
      <c r="AB18" s="1057">
        <v>0</v>
      </c>
      <c r="AC18" s="1057">
        <v>60.947569999999999</v>
      </c>
      <c r="AD18" s="1056">
        <v>2508.8649099999998</v>
      </c>
      <c r="AE18" s="1057">
        <v>84.284300000000002</v>
      </c>
      <c r="AF18" s="1057">
        <v>24.946840000000002</v>
      </c>
      <c r="AG18" s="1057">
        <v>144.70366000000001</v>
      </c>
      <c r="AH18" s="1057">
        <v>3.883</v>
      </c>
      <c r="AI18" s="1057">
        <v>14.95035</v>
      </c>
      <c r="AJ18" s="1057">
        <v>0</v>
      </c>
      <c r="AK18" s="1057">
        <v>101.4892</v>
      </c>
      <c r="AL18" s="1057">
        <v>0</v>
      </c>
      <c r="AM18" s="1057">
        <v>0</v>
      </c>
      <c r="AN18" s="1056">
        <v>5939.2853899999991</v>
      </c>
      <c r="AO18" s="1057">
        <v>0</v>
      </c>
      <c r="AP18" s="1057">
        <v>0</v>
      </c>
      <c r="AQ18" s="1056">
        <f t="shared" si="3"/>
        <v>5939.2853899999991</v>
      </c>
      <c r="AR18" s="1051">
        <v>42116.791666666664</v>
      </c>
    </row>
    <row r="19" spans="1:59" ht="12" customHeight="1">
      <c r="A19" s="246" t="s">
        <v>56</v>
      </c>
      <c r="B19" s="754">
        <f t="shared" ref="B19:E20" si="4">+N27</f>
        <v>0</v>
      </c>
      <c r="C19" s="755">
        <f t="shared" si="4"/>
        <v>36.515999999999998</v>
      </c>
      <c r="D19" s="755">
        <f t="shared" si="4"/>
        <v>0</v>
      </c>
      <c r="E19" s="756">
        <f t="shared" si="4"/>
        <v>0</v>
      </c>
      <c r="F19" s="680" t="str">
        <f t="shared" si="0"/>
        <v/>
      </c>
      <c r="G19" s="756">
        <f>+R27</f>
        <v>36.515999999999998</v>
      </c>
      <c r="H19" s="755">
        <f>+S27</f>
        <v>0</v>
      </c>
      <c r="I19" s="680" t="str">
        <f>+IF(H19=0,"",G19/H19-1)</f>
        <v/>
      </c>
      <c r="J19" s="756">
        <f>+T27</f>
        <v>0</v>
      </c>
      <c r="K19" s="1170" t="str">
        <f t="shared" si="1"/>
        <v/>
      </c>
      <c r="L19" s="149"/>
      <c r="M19" s="598" t="s">
        <v>460</v>
      </c>
      <c r="N19" s="598">
        <f>+HLOOKUP(M19,$Z$14:$AP$50,'3. Resumen_Relevante'!$U$3+23,0)</f>
        <v>167.29300000000001</v>
      </c>
      <c r="O19" s="598">
        <f>+HLOOKUP(M19,$Z$14:$AP$50,'3. Resumen_Relevante'!$U$3+24,0)</f>
        <v>174.48958999999999</v>
      </c>
      <c r="P19" s="598">
        <f>+HLOOKUP(M19,$Z$14:$AP$50,'3. Resumen_Relevante'!$U$3+25,0)</f>
        <v>132.24916000000002</v>
      </c>
      <c r="Q19" s="598">
        <f>+HLOOKUP(M19,$Z$14:$AP$50,'3. Resumen_Relevante'!$U$3+13,0)</f>
        <v>121.32119</v>
      </c>
      <c r="R19" s="598">
        <f>+VLOOKUP(R$10,$V$14:$AR$50,12,0)</f>
        <v>174.48958999999999</v>
      </c>
      <c r="S19" s="598">
        <f>+VLOOKUP(S$10,$V$14:$AR$50,12,0)</f>
        <v>129.1165</v>
      </c>
      <c r="T19" s="598">
        <f>+VLOOKUP(T$10,$V$14:$AR$50,12,0)</f>
        <v>153.67632</v>
      </c>
      <c r="U19" s="598"/>
      <c r="V19" s="404" t="str">
        <f t="shared" si="2"/>
        <v/>
      </c>
      <c r="W19" s="1050">
        <v>6</v>
      </c>
      <c r="X19" s="604">
        <v>2015</v>
      </c>
      <c r="Y19" s="605" t="s">
        <v>445</v>
      </c>
      <c r="Z19" s="1056">
        <v>3008.0760300000002</v>
      </c>
      <c r="AA19" s="1057">
        <v>0</v>
      </c>
      <c r="AB19" s="1057">
        <v>0</v>
      </c>
      <c r="AC19" s="1057">
        <v>60.952370000000002</v>
      </c>
      <c r="AD19" s="1056">
        <v>2523.2607200000002</v>
      </c>
      <c r="AE19" s="1057">
        <v>88.389060000000001</v>
      </c>
      <c r="AF19" s="1057">
        <v>0</v>
      </c>
      <c r="AG19" s="1057">
        <v>152.17977999999999</v>
      </c>
      <c r="AH19" s="1057">
        <v>2.2793999999999999</v>
      </c>
      <c r="AI19" s="1057">
        <v>13.427569999999999</v>
      </c>
      <c r="AJ19" s="1057">
        <v>0</v>
      </c>
      <c r="AK19" s="1057">
        <v>95.521299999999997</v>
      </c>
      <c r="AL19" s="1057">
        <v>0</v>
      </c>
      <c r="AM19" s="1057">
        <v>0</v>
      </c>
      <c r="AN19" s="1056">
        <v>5944.0862300000017</v>
      </c>
      <c r="AO19" s="1057">
        <v>0</v>
      </c>
      <c r="AP19" s="1057">
        <v>0</v>
      </c>
      <c r="AQ19" s="1056">
        <f t="shared" si="3"/>
        <v>5944.0862300000017</v>
      </c>
      <c r="AR19" s="1051">
        <v>42142.791666666664</v>
      </c>
    </row>
    <row r="20" spans="1:59" ht="16.5" customHeight="1">
      <c r="A20" s="150" t="s">
        <v>5</v>
      </c>
      <c r="B20" s="757">
        <f t="shared" si="4"/>
        <v>0</v>
      </c>
      <c r="C20" s="758">
        <f t="shared" si="4"/>
        <v>0</v>
      </c>
      <c r="D20" s="758">
        <f t="shared" si="4"/>
        <v>0</v>
      </c>
      <c r="E20" s="759">
        <f t="shared" si="4"/>
        <v>0</v>
      </c>
      <c r="F20" s="766" t="str">
        <f t="shared" si="0"/>
        <v/>
      </c>
      <c r="G20" s="759">
        <f>+R28</f>
        <v>0</v>
      </c>
      <c r="H20" s="758">
        <f>+S28</f>
        <v>0</v>
      </c>
      <c r="I20" s="766" t="str">
        <f>+IF(H20=0,"",G20/H20-1)</f>
        <v/>
      </c>
      <c r="J20" s="759">
        <f>+T28</f>
        <v>0</v>
      </c>
      <c r="K20" s="1171" t="str">
        <f t="shared" si="1"/>
        <v/>
      </c>
      <c r="L20" s="149"/>
      <c r="M20" s="598" t="s">
        <v>461</v>
      </c>
      <c r="N20" s="598">
        <f>+HLOOKUP(M20,$Z$14:$AP$50,'3. Resumen_Relevante'!$U$3+23,0)</f>
        <v>5.9640000000000004</v>
      </c>
      <c r="O20" s="598">
        <f>+HLOOKUP(M20,$Z$14:$AP$50,'3. Resumen_Relevante'!$U$3+24,0)</f>
        <v>4.5601000000000003</v>
      </c>
      <c r="P20" s="598">
        <f>+HLOOKUP(M20,$Z$14:$AP$50,'3. Resumen_Relevante'!$U$3+25,0)</f>
        <v>4.5514000000000001</v>
      </c>
      <c r="Q20" s="598">
        <f>+HLOOKUP(M20,$Z$14:$AP$50,'3. Resumen_Relevante'!$U$3+13,0)</f>
        <v>7.3457999999999997</v>
      </c>
      <c r="R20" s="598">
        <f>+VLOOKUP(R$10,$V$14:$AR$50,13,0)</f>
        <v>4.5601000000000003</v>
      </c>
      <c r="S20" s="598">
        <f>+VLOOKUP(S$10,$V$14:$AR$50,13,0)</f>
        <v>5.9819100000000001</v>
      </c>
      <c r="T20" s="598">
        <f>+VLOOKUP(T$10,$V$14:$AR$50,13,0)</f>
        <v>4.1013000000000002</v>
      </c>
      <c r="U20" s="598"/>
      <c r="V20" s="404" t="str">
        <f t="shared" si="2"/>
        <v/>
      </c>
      <c r="W20" s="1050">
        <v>7</v>
      </c>
      <c r="X20" s="604">
        <v>2015</v>
      </c>
      <c r="Y20" s="605" t="s">
        <v>446</v>
      </c>
      <c r="Z20" s="1056">
        <v>2850.3730099999998</v>
      </c>
      <c r="AA20" s="1057">
        <v>0</v>
      </c>
      <c r="AB20" s="1057">
        <v>0</v>
      </c>
      <c r="AC20" s="1057">
        <v>41.302849999999999</v>
      </c>
      <c r="AD20" s="1056">
        <v>2642.3408599999998</v>
      </c>
      <c r="AE20" s="1057">
        <v>83.378</v>
      </c>
      <c r="AF20" s="1057">
        <v>14.974360000000001</v>
      </c>
      <c r="AG20" s="1057">
        <v>103.80843</v>
      </c>
      <c r="AH20" s="1057">
        <v>2.1158999999999999</v>
      </c>
      <c r="AI20" s="1057">
        <v>12.12482</v>
      </c>
      <c r="AJ20" s="1057">
        <v>0</v>
      </c>
      <c r="AK20" s="1057">
        <v>135.66614000000001</v>
      </c>
      <c r="AL20" s="1057">
        <v>0</v>
      </c>
      <c r="AM20" s="1057">
        <v>0</v>
      </c>
      <c r="AN20" s="1056">
        <v>5886.0843699999996</v>
      </c>
      <c r="AO20" s="1057">
        <v>0</v>
      </c>
      <c r="AP20" s="1057">
        <v>0</v>
      </c>
      <c r="AQ20" s="1056">
        <f t="shared" si="3"/>
        <v>5886.0843699999996</v>
      </c>
      <c r="AR20" s="1051">
        <v>42166.791666666664</v>
      </c>
    </row>
    <row r="21" spans="1:59" ht="16.5" customHeight="1">
      <c r="A21" s="658" t="s">
        <v>55</v>
      </c>
      <c r="B21" s="760">
        <f>+B19-B20</f>
        <v>0</v>
      </c>
      <c r="C21" s="761">
        <f>+C19-C20</f>
        <v>36.515999999999998</v>
      </c>
      <c r="D21" s="761">
        <f>+D19-D20</f>
        <v>0</v>
      </c>
      <c r="E21" s="762">
        <f>+E19-E20</f>
        <v>0</v>
      </c>
      <c r="F21" s="681"/>
      <c r="G21" s="762">
        <f>+G19-G20</f>
        <v>36.515999999999998</v>
      </c>
      <c r="H21" s="761">
        <f>+H19-H20</f>
        <v>0</v>
      </c>
      <c r="I21" s="681" t="str">
        <f>+IF(H21=0,"",G21/H21-1)</f>
        <v/>
      </c>
      <c r="J21" s="762">
        <f>+J19-J20</f>
        <v>0</v>
      </c>
      <c r="K21" s="1172" t="str">
        <f t="shared" si="1"/>
        <v/>
      </c>
      <c r="L21" s="161"/>
      <c r="M21" s="598" t="s">
        <v>462</v>
      </c>
      <c r="N21" s="598">
        <f>+HLOOKUP(M21,$Z$14:$AP$50,'3. Resumen_Relevante'!$U$3+23,0)</f>
        <v>0</v>
      </c>
      <c r="O21" s="598">
        <f>+HLOOKUP(M21,$Z$14:$AP$50,'3. Resumen_Relevante'!$U$3+24,0)</f>
        <v>0</v>
      </c>
      <c r="P21" s="598">
        <f>+HLOOKUP(M21,$Z$14:$AP$50,'3. Resumen_Relevante'!$U$3+25,0)</f>
        <v>13.26709</v>
      </c>
      <c r="Q21" s="598">
        <f>+HLOOKUP(M21,$Z$14:$AP$50,'3. Resumen_Relevante'!$U$3+13,0)</f>
        <v>10.923</v>
      </c>
      <c r="R21" s="598">
        <f>+VLOOKUP(R$10,$V$14:$AR$50,14,0)</f>
        <v>0</v>
      </c>
      <c r="S21" s="598">
        <f>+VLOOKUP(S$10,$V$14:$AR$50,14,0)</f>
        <v>0</v>
      </c>
      <c r="T21" s="598">
        <f>+VLOOKUP(T$10,$V$14:$AR$50,14,0)</f>
        <v>9.8332700000000006</v>
      </c>
      <c r="U21" s="598"/>
      <c r="V21" s="404" t="str">
        <f t="shared" si="2"/>
        <v/>
      </c>
      <c r="W21" s="1050">
        <v>8</v>
      </c>
      <c r="X21" s="604">
        <v>2015</v>
      </c>
      <c r="Y21" s="605" t="s">
        <v>447</v>
      </c>
      <c r="Z21" s="1058">
        <v>2704.0392200000001</v>
      </c>
      <c r="AA21" s="1058">
        <v>0</v>
      </c>
      <c r="AB21" s="1058">
        <v>0</v>
      </c>
      <c r="AC21" s="1058">
        <v>41.339480000000002</v>
      </c>
      <c r="AD21" s="1058">
        <v>2943.32321</v>
      </c>
      <c r="AE21" s="1058">
        <v>0</v>
      </c>
      <c r="AF21" s="1058">
        <v>15.255039999999999</v>
      </c>
      <c r="AG21" s="1058">
        <v>63.788029999999999</v>
      </c>
      <c r="AH21" s="1058">
        <v>2.7972399999999999</v>
      </c>
      <c r="AI21" s="1058">
        <v>4.2336999999999998</v>
      </c>
      <c r="AJ21" s="1058">
        <v>0</v>
      </c>
      <c r="AK21" s="1058">
        <v>108.27153</v>
      </c>
      <c r="AL21" s="1058">
        <v>0</v>
      </c>
      <c r="AM21" s="1058">
        <v>0</v>
      </c>
      <c r="AN21" s="1056">
        <v>5883.0474499999991</v>
      </c>
      <c r="AO21" s="1057">
        <v>0</v>
      </c>
      <c r="AP21" s="1057">
        <v>0</v>
      </c>
      <c r="AQ21" s="1056">
        <f t="shared" si="3"/>
        <v>5883.0474499999991</v>
      </c>
      <c r="AR21" s="1051">
        <v>42199.8125</v>
      </c>
    </row>
    <row r="22" spans="1:59" s="162" customFormat="1" ht="28.5" customHeight="1">
      <c r="A22" s="657" t="s">
        <v>621</v>
      </c>
      <c r="B22" s="763">
        <f>+B17+B21</f>
        <v>6529.4830000000002</v>
      </c>
      <c r="C22" s="764">
        <f>+C17+C21</f>
        <v>6595.5793399999993</v>
      </c>
      <c r="D22" s="764">
        <f>+D17+D21</f>
        <v>6449.9912400000003</v>
      </c>
      <c r="E22" s="765">
        <f>+E17+E21</f>
        <v>6392.8374899999999</v>
      </c>
      <c r="F22" s="682">
        <f t="shared" si="0"/>
        <v>8.9402788807635414E-3</v>
      </c>
      <c r="G22" s="765">
        <f>+G17+G21</f>
        <v>6595.5793399999993</v>
      </c>
      <c r="H22" s="764">
        <f>+H17+H21</f>
        <v>6444.9075200000007</v>
      </c>
      <c r="I22" s="682">
        <f>+IF(H22=0,"",G22/H22-1)</f>
        <v>2.3378430106627546E-2</v>
      </c>
      <c r="J22" s="765">
        <f>+J17+J21</f>
        <v>6036.16032</v>
      </c>
      <c r="K22" s="1173">
        <f t="shared" si="1"/>
        <v>6.7716425398058444E-2</v>
      </c>
      <c r="L22" s="157"/>
      <c r="M22" s="601" t="s">
        <v>463</v>
      </c>
      <c r="N22" s="598">
        <f>+HLOOKUP(M22,$Z$14:$AP$50,'3. Resumen_Relevante'!$U$3+23,0)</f>
        <v>0</v>
      </c>
      <c r="O22" s="598">
        <f>+HLOOKUP(M22,$Z$14:$AP$50,'3. Resumen_Relevante'!$U$3+24,0)</f>
        <v>0</v>
      </c>
      <c r="P22" s="598">
        <f>+HLOOKUP(M22,$Z$14:$AP$50,'3. Resumen_Relevante'!$U$3+25,0)</f>
        <v>0</v>
      </c>
      <c r="Q22" s="598">
        <f>+HLOOKUP(M22,$Z$14:$AP$50,'3. Resumen_Relevante'!$U$3+13,0)</f>
        <v>0</v>
      </c>
      <c r="R22" s="598">
        <f>+VLOOKUP(R$10,$V$14:$AR$50,15,0)</f>
        <v>0</v>
      </c>
      <c r="S22" s="598">
        <f>+VLOOKUP(S$10,$V$14:$AR$50,15,0)</f>
        <v>0</v>
      </c>
      <c r="T22" s="598">
        <f>+VLOOKUP(T$10,$V$14:$AR$50,15,0)</f>
        <v>0</v>
      </c>
      <c r="U22" s="598"/>
      <c r="V22" s="404" t="str">
        <f t="shared" si="2"/>
        <v/>
      </c>
      <c r="W22" s="1050">
        <v>9</v>
      </c>
      <c r="X22" s="604">
        <v>2015</v>
      </c>
      <c r="Y22" s="605" t="s">
        <v>448</v>
      </c>
      <c r="Z22" s="1056">
        <v>2552.4288000000001</v>
      </c>
      <c r="AA22" s="1057">
        <v>0</v>
      </c>
      <c r="AB22" s="1057">
        <v>0</v>
      </c>
      <c r="AC22" s="1057">
        <v>172.24485999999999</v>
      </c>
      <c r="AD22" s="1056">
        <v>2867.7800099999999</v>
      </c>
      <c r="AE22" s="1057">
        <v>97.472660000000005</v>
      </c>
      <c r="AF22" s="1057">
        <v>15.275069999999999</v>
      </c>
      <c r="AG22" s="1057">
        <v>59.254040000000003</v>
      </c>
      <c r="AH22" s="1057">
        <v>4.1492000000000004</v>
      </c>
      <c r="AI22" s="1057">
        <v>12.87693</v>
      </c>
      <c r="AJ22" s="1057">
        <v>0</v>
      </c>
      <c r="AK22" s="1057">
        <v>67.183819999999997</v>
      </c>
      <c r="AL22" s="1057">
        <v>0</v>
      </c>
      <c r="AM22" s="1057">
        <v>0</v>
      </c>
      <c r="AN22" s="1056">
        <v>5848.6653900000001</v>
      </c>
      <c r="AO22" s="1057">
        <v>0</v>
      </c>
      <c r="AP22" s="1057">
        <v>0</v>
      </c>
      <c r="AQ22" s="1056">
        <f t="shared" si="3"/>
        <v>5848.6653900000001</v>
      </c>
      <c r="AR22" s="1051">
        <v>42235.8125</v>
      </c>
      <c r="AS22" s="399"/>
      <c r="AT22" s="399"/>
      <c r="AU22" s="399"/>
      <c r="AV22" s="399"/>
      <c r="AW22" s="399"/>
      <c r="AX22" s="399"/>
      <c r="AY22" s="399"/>
      <c r="AZ22" s="399"/>
      <c r="BA22" s="399"/>
    </row>
    <row r="23" spans="1:59" s="162" customFormat="1" ht="12.75">
      <c r="A23" s="953" t="s">
        <v>892</v>
      </c>
      <c r="B23" s="216"/>
      <c r="C23" s="216"/>
      <c r="D23" s="216"/>
      <c r="E23" s="216"/>
      <c r="F23" s="216"/>
      <c r="G23" s="216"/>
      <c r="H23" s="216"/>
      <c r="I23" s="216"/>
      <c r="J23" s="216"/>
      <c r="K23" s="216"/>
      <c r="L23" s="157"/>
      <c r="M23" s="601" t="s">
        <v>464</v>
      </c>
      <c r="N23" s="598">
        <f>+HLOOKUP(M23,$Z$14:$AP$50,'3. Resumen_Relevante'!$U$3+23,0)</f>
        <v>35.250999999999998</v>
      </c>
      <c r="O23" s="598">
        <f>+HLOOKUP(M23,$Z$14:$AP$50,'3. Resumen_Relevante'!$U$3+24,0)</f>
        <v>91.209549999999993</v>
      </c>
      <c r="P23" s="598">
        <f>+HLOOKUP(M23,$Z$14:$AP$50,'3. Resumen_Relevante'!$U$3+25,0)</f>
        <v>176.67536000000001</v>
      </c>
      <c r="Q23" s="598">
        <f>+HLOOKUP(M23,$Z$14:$AP$50,'3. Resumen_Relevante'!$U$3+13,0)</f>
        <v>184.78353000000001</v>
      </c>
      <c r="R23" s="598">
        <f>+VLOOKUP(R$10,$V$14:$AR$50,16,0)</f>
        <v>91.209549999999993</v>
      </c>
      <c r="S23" s="598">
        <f>+VLOOKUP(S$10,$V$14:$AR$50,16,0)</f>
        <v>146.64738</v>
      </c>
      <c r="T23" s="598">
        <f>+VLOOKUP(T$10,$V$14:$AR$50,16,0)</f>
        <v>12.570040000000001</v>
      </c>
      <c r="U23" s="598"/>
      <c r="V23" s="404" t="str">
        <f t="shared" si="2"/>
        <v/>
      </c>
      <c r="W23" s="1050">
        <v>10</v>
      </c>
      <c r="X23" s="604">
        <v>2015</v>
      </c>
      <c r="Y23" s="605" t="s">
        <v>449</v>
      </c>
      <c r="Z23" s="1056">
        <v>2692.1715100000001</v>
      </c>
      <c r="AA23" s="1057">
        <v>0</v>
      </c>
      <c r="AB23" s="1057">
        <v>0</v>
      </c>
      <c r="AC23" s="1057">
        <v>85.645340000000004</v>
      </c>
      <c r="AD23" s="1056">
        <v>2805.0980300000001</v>
      </c>
      <c r="AE23" s="1057">
        <v>95.476860000000002</v>
      </c>
      <c r="AF23" s="1057">
        <v>22.259840000000001</v>
      </c>
      <c r="AG23" s="1057">
        <v>64.139380000000003</v>
      </c>
      <c r="AH23" s="1057">
        <v>7.5090000000000003</v>
      </c>
      <c r="AI23" s="1057">
        <v>0</v>
      </c>
      <c r="AJ23" s="1057">
        <v>0</v>
      </c>
      <c r="AK23" s="1057">
        <v>128.07436000000001</v>
      </c>
      <c r="AL23" s="1057">
        <v>0</v>
      </c>
      <c r="AM23" s="1057">
        <v>0</v>
      </c>
      <c r="AN23" s="1056">
        <v>5900.374319999999</v>
      </c>
      <c r="AO23" s="1057">
        <v>0</v>
      </c>
      <c r="AP23" s="1057">
        <v>0</v>
      </c>
      <c r="AQ23" s="1056">
        <f t="shared" si="3"/>
        <v>5900.374319999999</v>
      </c>
      <c r="AR23" s="1051">
        <v>42270.791666666664</v>
      </c>
      <c r="AS23" s="399"/>
      <c r="AT23" s="399"/>
      <c r="AU23" s="399"/>
      <c r="AV23" s="651"/>
      <c r="AW23" s="651"/>
      <c r="AX23" s="651"/>
      <c r="AY23" s="651"/>
      <c r="AZ23" s="651"/>
      <c r="BA23" s="651"/>
      <c r="BB23" s="564"/>
      <c r="BC23" s="564"/>
      <c r="BD23" s="564"/>
      <c r="BE23" s="564"/>
      <c r="BF23" s="564"/>
      <c r="BG23" s="564"/>
    </row>
    <row r="24" spans="1:59" s="162" customFormat="1" ht="57.75" customHeight="1">
      <c r="A24" s="1283" t="s">
        <v>627</v>
      </c>
      <c r="B24" s="1283"/>
      <c r="C24" s="1283"/>
      <c r="D24" s="1283"/>
      <c r="E24" s="1283"/>
      <c r="F24" s="1283"/>
      <c r="G24" s="1283"/>
      <c r="H24" s="1283"/>
      <c r="I24" s="1283"/>
      <c r="J24" s="1283"/>
      <c r="K24" s="1283"/>
      <c r="L24" s="157"/>
      <c r="M24" s="601" t="s">
        <v>465</v>
      </c>
      <c r="N24" s="598">
        <f>+HLOOKUP(M24,$Z$14:$AP$50,'3. Resumen_Relevante'!$U$3+23,0)</f>
        <v>9.8149999999999995</v>
      </c>
      <c r="O24" s="598">
        <f>+HLOOKUP(M24,$Z$14:$AP$50,'3. Resumen_Relevante'!$U$3+24,0)</f>
        <v>9.5647900000000003</v>
      </c>
      <c r="P24" s="598">
        <f>+HLOOKUP(M24,$Z$14:$AP$50,'3. Resumen_Relevante'!$U$3+25,0)</f>
        <v>0</v>
      </c>
      <c r="Q24" s="598">
        <f>+HLOOKUP(M24,$Z$14:$AP$50,'3. Resumen_Relevante'!$U$3+13,0)</f>
        <v>0</v>
      </c>
      <c r="R24" s="598">
        <f>+VLOOKUP(R$10,$V$14:$AR$50,17,0)</f>
        <v>9.5647900000000003</v>
      </c>
      <c r="S24" s="598">
        <f>+VLOOKUP(S$10,$V$14:$AR$50,17,0)</f>
        <v>0</v>
      </c>
      <c r="T24" s="598">
        <f>+VLOOKUP(T$10,$V$14:$AR$50,17,0)</f>
        <v>0</v>
      </c>
      <c r="U24" s="598"/>
      <c r="V24" s="404" t="str">
        <f t="shared" si="2"/>
        <v/>
      </c>
      <c r="W24" s="1050">
        <v>11</v>
      </c>
      <c r="X24" s="604">
        <v>2015</v>
      </c>
      <c r="Y24" s="605" t="s">
        <v>450</v>
      </c>
      <c r="Z24" s="1056">
        <v>2876.97489</v>
      </c>
      <c r="AA24" s="1057">
        <v>0</v>
      </c>
      <c r="AB24" s="1057">
        <v>0</v>
      </c>
      <c r="AC24" s="1057">
        <v>42.128320000000002</v>
      </c>
      <c r="AD24" s="1056">
        <v>2750.0973800000002</v>
      </c>
      <c r="AE24" s="1057">
        <v>84.360730000000004</v>
      </c>
      <c r="AF24" s="1057">
        <v>20.267379999999999</v>
      </c>
      <c r="AG24" s="1057">
        <v>90.575739999999996</v>
      </c>
      <c r="AH24" s="1057">
        <v>7.5077299999999996</v>
      </c>
      <c r="AI24" s="1057">
        <v>16.33193</v>
      </c>
      <c r="AJ24" s="1057">
        <v>0</v>
      </c>
      <c r="AK24" s="1057">
        <v>105.74961999999999</v>
      </c>
      <c r="AL24" s="1057">
        <v>24.079560000000001</v>
      </c>
      <c r="AM24" s="1057">
        <v>0</v>
      </c>
      <c r="AN24" s="1056">
        <v>6018.0732800000014</v>
      </c>
      <c r="AO24" s="1057">
        <v>0</v>
      </c>
      <c r="AP24" s="1057">
        <v>0</v>
      </c>
      <c r="AQ24" s="1056">
        <f t="shared" si="3"/>
        <v>6018.0732800000014</v>
      </c>
      <c r="AR24" s="1051">
        <v>42306.791666666664</v>
      </c>
      <c r="AS24" s="399"/>
      <c r="AT24" s="399"/>
      <c r="AU24" s="399"/>
      <c r="AV24" s="399"/>
      <c r="AW24" s="399"/>
      <c r="AX24" s="399"/>
      <c r="AY24" s="399"/>
      <c r="AZ24" s="399"/>
      <c r="BA24" s="399"/>
    </row>
    <row r="25" spans="1:59" s="162" customFormat="1" ht="27.75" customHeight="1">
      <c r="A25" s="771"/>
      <c r="B25" s="771"/>
      <c r="C25" s="771"/>
      <c r="D25" s="771"/>
      <c r="E25" s="771"/>
      <c r="F25" s="771"/>
      <c r="G25" s="771"/>
      <c r="H25" s="771"/>
      <c r="I25" s="771"/>
      <c r="J25" s="771"/>
      <c r="K25" s="771"/>
      <c r="L25" s="157"/>
      <c r="M25" s="601" t="s">
        <v>466</v>
      </c>
      <c r="N25" s="598">
        <f>+HLOOKUP(M25,$Z$14:$AP$50,'3. Resumen_Relevante'!$U$3+23,0)</f>
        <v>0</v>
      </c>
      <c r="O25" s="598">
        <f>+HLOOKUP(M25,$Z$14:$AP$50,'3. Resumen_Relevante'!$U$3+24,0)</f>
        <v>0</v>
      </c>
      <c r="P25" s="598">
        <f>+HLOOKUP(M25,$Z$14:$AP$50,'3. Resumen_Relevante'!$U$3+25,0)</f>
        <v>0</v>
      </c>
      <c r="Q25" s="598">
        <f>+HLOOKUP(M25,$Z$14:$AP$50,'3. Resumen_Relevante'!$U$3+13,0)</f>
        <v>0</v>
      </c>
      <c r="R25" s="598">
        <f>+VLOOKUP(R$10,$V$14:$AR$50,18,0)</f>
        <v>0</v>
      </c>
      <c r="S25" s="598">
        <f>+VLOOKUP(S$10,$V$14:$AR$50,18,0)</f>
        <v>0</v>
      </c>
      <c r="T25" s="598">
        <f>+VLOOKUP(T$10,$V$14:$AR$50,18,0)</f>
        <v>0</v>
      </c>
      <c r="U25" s="598"/>
      <c r="V25" s="404" t="str">
        <f t="shared" si="2"/>
        <v/>
      </c>
      <c r="W25" s="1050">
        <v>12</v>
      </c>
      <c r="X25" s="604">
        <v>2015</v>
      </c>
      <c r="Y25" s="605" t="s">
        <v>451</v>
      </c>
      <c r="Z25" s="1056">
        <v>2943.2345099999998</v>
      </c>
      <c r="AA25" s="1057">
        <v>132.83392000000001</v>
      </c>
      <c r="AB25" s="1057">
        <v>2.8899999999999999E-2</v>
      </c>
      <c r="AC25" s="1057">
        <v>60.94059</v>
      </c>
      <c r="AD25" s="1056">
        <v>2852.0822800000001</v>
      </c>
      <c r="AE25" s="1057">
        <v>83.307879999999997</v>
      </c>
      <c r="AF25" s="1057">
        <v>18.28819</v>
      </c>
      <c r="AG25" s="1057">
        <v>96.078990000000005</v>
      </c>
      <c r="AH25" s="1057">
        <v>7.4059799999999996</v>
      </c>
      <c r="AI25" s="1057">
        <v>12.55841</v>
      </c>
      <c r="AJ25" s="1057">
        <v>0</v>
      </c>
      <c r="AK25" s="1057">
        <v>124.72748</v>
      </c>
      <c r="AL25" s="1057">
        <v>0</v>
      </c>
      <c r="AM25" s="1057">
        <v>0</v>
      </c>
      <c r="AN25" s="1056">
        <v>6331.4871299999995</v>
      </c>
      <c r="AO25" s="1057">
        <v>0</v>
      </c>
      <c r="AP25" s="1057">
        <v>56.928080000000001</v>
      </c>
      <c r="AQ25" s="1056">
        <f t="shared" si="3"/>
        <v>6274.5590499999998</v>
      </c>
      <c r="AR25" s="1051">
        <v>42333.822916666664</v>
      </c>
      <c r="AS25" s="399"/>
      <c r="AT25" s="399"/>
      <c r="AU25" s="399"/>
      <c r="AV25" s="399"/>
      <c r="AW25" s="399"/>
      <c r="AX25" s="399"/>
      <c r="AY25" s="399"/>
      <c r="AZ25" s="399"/>
      <c r="BA25" s="399"/>
    </row>
    <row r="26" spans="1:59" s="162" customFormat="1" ht="12.75">
      <c r="A26" s="244"/>
      <c r="B26" s="244"/>
      <c r="C26" s="244"/>
      <c r="D26" s="244"/>
      <c r="E26" s="244"/>
      <c r="F26" s="244"/>
      <c r="G26" s="244"/>
      <c r="H26" s="244"/>
      <c r="I26" s="244"/>
      <c r="J26" s="244"/>
      <c r="K26" s="216"/>
      <c r="L26" s="157"/>
      <c r="M26" s="601"/>
      <c r="N26" s="970">
        <f t="shared" ref="N26:T26" si="5">+SUM(N12:N25)</f>
        <v>6529.4829999999993</v>
      </c>
      <c r="O26" s="970">
        <f t="shared" si="5"/>
        <v>6559.0633399999997</v>
      </c>
      <c r="P26" s="970">
        <f t="shared" si="5"/>
        <v>6449.9912400000012</v>
      </c>
      <c r="Q26" s="970">
        <f t="shared" si="5"/>
        <v>6392.837489999999</v>
      </c>
      <c r="R26" s="970">
        <f t="shared" si="5"/>
        <v>6559.0633399999997</v>
      </c>
      <c r="S26" s="970">
        <f t="shared" si="5"/>
        <v>6444.9075200000007</v>
      </c>
      <c r="T26" s="970">
        <f t="shared" si="5"/>
        <v>6036.160319999999</v>
      </c>
      <c r="U26" s="970"/>
      <c r="V26" s="404" t="str">
        <f>+IF(MAX(AQ26:AQ28)=AQ26,"MD2015","")</f>
        <v/>
      </c>
      <c r="W26" s="1050">
        <v>13</v>
      </c>
      <c r="X26" s="604">
        <v>2015</v>
      </c>
      <c r="Y26" s="605" t="s">
        <v>452</v>
      </c>
      <c r="Z26" s="1056">
        <v>3078.8143</v>
      </c>
      <c r="AA26" s="1057">
        <v>132.40902</v>
      </c>
      <c r="AB26" s="1057">
        <v>65.475809999999996</v>
      </c>
      <c r="AC26" s="1057">
        <v>60.704650000000001</v>
      </c>
      <c r="AD26" s="1056">
        <v>2607.7958899999999</v>
      </c>
      <c r="AE26" s="1057">
        <v>83.00309</v>
      </c>
      <c r="AF26" s="1057">
        <v>15.28129</v>
      </c>
      <c r="AG26" s="1057">
        <v>121.41231000000001</v>
      </c>
      <c r="AH26" s="1057">
        <v>7.0530999999999997</v>
      </c>
      <c r="AI26" s="1057">
        <v>20.202940000000002</v>
      </c>
      <c r="AJ26" s="1057">
        <v>0</v>
      </c>
      <c r="AK26" s="1057">
        <v>110.01788999999999</v>
      </c>
      <c r="AL26" s="1057">
        <v>0</v>
      </c>
      <c r="AM26" s="1057">
        <v>0</v>
      </c>
      <c r="AN26" s="1056">
        <v>6302.17029</v>
      </c>
      <c r="AO26" s="1057">
        <v>0</v>
      </c>
      <c r="AP26" s="1057">
        <v>57.885199999999998</v>
      </c>
      <c r="AQ26" s="1056">
        <f t="shared" si="3"/>
        <v>6244.2850900000003</v>
      </c>
      <c r="AR26" s="1051">
        <v>42348.8125</v>
      </c>
      <c r="AS26" s="399"/>
      <c r="AT26" s="399"/>
      <c r="AU26" s="399"/>
      <c r="AV26" s="399"/>
      <c r="AW26" s="399"/>
      <c r="AX26" s="399"/>
      <c r="AY26" s="399"/>
      <c r="AZ26" s="399"/>
      <c r="BA26" s="399"/>
    </row>
    <row r="27" spans="1:59" s="162" customFormat="1" ht="12.75">
      <c r="A27" s="204"/>
      <c r="B27" s="216"/>
      <c r="C27" s="216"/>
      <c r="D27" s="216"/>
      <c r="E27" s="216"/>
      <c r="F27" s="216"/>
      <c r="G27" s="216"/>
      <c r="H27" s="216"/>
      <c r="I27" s="216"/>
      <c r="J27" s="216"/>
      <c r="K27" s="216"/>
      <c r="L27" s="157"/>
      <c r="M27" s="601" t="s">
        <v>402</v>
      </c>
      <c r="N27" s="601">
        <f>+HLOOKUP(M27,$Z$14:$AP$50,'3. Resumen_Relevante'!$U$3+23,0)</f>
        <v>0</v>
      </c>
      <c r="O27" s="601">
        <f>+HLOOKUP(M27,$Z$14:$AP$50,'3. Resumen_Relevante'!$U$3+24,0)</f>
        <v>36.515999999999998</v>
      </c>
      <c r="P27" s="601">
        <f>+HLOOKUP(M27,$Z$14:$AP$50,'3. Resumen_Relevante'!$U$3+25,0)</f>
        <v>0</v>
      </c>
      <c r="Q27" s="601">
        <f>+HLOOKUP(M27,$Z$14:$AP$50,'3. Resumen_Relevante'!$U$3+13,0)</f>
        <v>0</v>
      </c>
      <c r="R27" s="598">
        <f>+VLOOKUP(R$10,$V$14:$AR$50,20,0)</f>
        <v>36.515999999999998</v>
      </c>
      <c r="S27" s="598">
        <f>+VLOOKUP(S$10,$V$14:$AR$50,20,0)</f>
        <v>0</v>
      </c>
      <c r="T27" s="598">
        <f>+VLOOKUP(T$10,$V$14:$AR$50,20,0)</f>
        <v>0</v>
      </c>
      <c r="U27" s="598"/>
      <c r="V27" s="404" t="str">
        <f t="shared" ref="V27:V38" si="6">+IF(MAX($AQ$27:$AQ$29)=AQ27,"MD2016","")</f>
        <v/>
      </c>
      <c r="W27" s="1059">
        <v>14</v>
      </c>
      <c r="X27" s="973">
        <v>2016</v>
      </c>
      <c r="Y27" s="974" t="s">
        <v>441</v>
      </c>
      <c r="Z27" s="1056">
        <v>3212.9255400000002</v>
      </c>
      <c r="AA27" s="1057">
        <v>130.50140999999999</v>
      </c>
      <c r="AB27" s="1057">
        <v>0</v>
      </c>
      <c r="AC27" s="1057">
        <v>61.544910000000002</v>
      </c>
      <c r="AD27" s="1056">
        <v>2545.5977699999999</v>
      </c>
      <c r="AE27" s="1057">
        <v>84.564949999999996</v>
      </c>
      <c r="AF27" s="1057">
        <v>21.279520000000002</v>
      </c>
      <c r="AG27" s="1057">
        <v>122.82071000000001</v>
      </c>
      <c r="AH27" s="1057">
        <v>4.49742</v>
      </c>
      <c r="AI27" s="1057">
        <v>13.38325</v>
      </c>
      <c r="AJ27" s="1057">
        <v>0</v>
      </c>
      <c r="AK27" s="1057">
        <v>103.83896</v>
      </c>
      <c r="AL27" s="1057">
        <v>0</v>
      </c>
      <c r="AM27" s="1057">
        <v>0</v>
      </c>
      <c r="AN27" s="1056">
        <v>6300.9544399999995</v>
      </c>
      <c r="AO27" s="1057">
        <v>0</v>
      </c>
      <c r="AP27" s="1057">
        <v>53.980960000000003</v>
      </c>
      <c r="AQ27" s="1056">
        <f t="shared" si="3"/>
        <v>6246.9734799999997</v>
      </c>
      <c r="AR27" s="1060">
        <v>42387.854166666664</v>
      </c>
      <c r="AS27" s="399"/>
      <c r="AT27" s="399"/>
      <c r="AU27" s="399"/>
      <c r="AV27" s="399"/>
      <c r="AW27" s="399"/>
      <c r="AX27" s="399"/>
      <c r="AY27" s="399"/>
      <c r="AZ27" s="399"/>
      <c r="BA27" s="399"/>
    </row>
    <row r="28" spans="1:59" s="162" customFormat="1" ht="12.75">
      <c r="A28" s="204"/>
      <c r="B28" s="216"/>
      <c r="C28" s="216"/>
      <c r="D28" s="216"/>
      <c r="E28" s="216"/>
      <c r="F28" s="216"/>
      <c r="G28" s="216"/>
      <c r="H28" s="216"/>
      <c r="I28" s="216"/>
      <c r="J28" s="216"/>
      <c r="K28" s="216"/>
      <c r="L28" s="157"/>
      <c r="M28" s="601" t="s">
        <v>401</v>
      </c>
      <c r="N28" s="601">
        <f>+HLOOKUP(M28,$Z$14:$AP$50,'3. Resumen_Relevante'!$U$3+23,0)</f>
        <v>0</v>
      </c>
      <c r="O28" s="601">
        <f>+HLOOKUP(M28,$Z$14:$AP$50,'3. Resumen_Relevante'!$U$3+24,0)</f>
        <v>0</v>
      </c>
      <c r="P28" s="601">
        <f>+HLOOKUP(M28,$Z$14:$AP$50,'3. Resumen_Relevante'!$U$3+25,0)</f>
        <v>0</v>
      </c>
      <c r="Q28" s="601">
        <f>+HLOOKUP(M28,$Z$14:$AP$50,'3. Resumen_Relevante'!$U$3+13,0)</f>
        <v>0</v>
      </c>
      <c r="R28" s="598">
        <f>+VLOOKUP(R$10,$V$14:$AR$50,21,0)</f>
        <v>0</v>
      </c>
      <c r="S28" s="598">
        <f>+VLOOKUP(S$10,$V$14:$AR$50,21,0)</f>
        <v>0</v>
      </c>
      <c r="T28" s="598">
        <f>+VLOOKUP(T$10,$V$14:$AR$50,21,0)</f>
        <v>0</v>
      </c>
      <c r="U28" s="598"/>
      <c r="V28" s="404" t="str">
        <f t="shared" si="6"/>
        <v/>
      </c>
      <c r="W28" s="1059">
        <v>15</v>
      </c>
      <c r="X28" s="973">
        <v>2016</v>
      </c>
      <c r="Y28" s="974" t="s">
        <v>442</v>
      </c>
      <c r="Z28" s="1056">
        <v>3241.92607</v>
      </c>
      <c r="AA28" s="1057">
        <v>0</v>
      </c>
      <c r="AB28" s="1057">
        <v>52.462510000000002</v>
      </c>
      <c r="AC28" s="1057">
        <v>86.042029999999997</v>
      </c>
      <c r="AD28" s="1056">
        <v>2712.4051199999999</v>
      </c>
      <c r="AE28" s="1057">
        <v>83.510230000000007</v>
      </c>
      <c r="AF28" s="1057">
        <v>0</v>
      </c>
      <c r="AG28" s="1057">
        <v>134.06371999999999</v>
      </c>
      <c r="AH28" s="1057">
        <v>5.9547999999999996</v>
      </c>
      <c r="AI28" s="1057">
        <v>14.86307</v>
      </c>
      <c r="AJ28" s="1057">
        <v>0</v>
      </c>
      <c r="AK28" s="1057">
        <v>72.160550000000001</v>
      </c>
      <c r="AL28" s="1057">
        <v>46.702300000000001</v>
      </c>
      <c r="AM28" s="1057">
        <v>0</v>
      </c>
      <c r="AN28" s="1056">
        <v>6450.0904</v>
      </c>
      <c r="AO28" s="1057">
        <v>0</v>
      </c>
      <c r="AP28" s="1057">
        <v>57.458959999999998</v>
      </c>
      <c r="AQ28" s="1056">
        <f t="shared" si="3"/>
        <v>6392.6314400000001</v>
      </c>
      <c r="AR28" s="1060">
        <v>42416.8125</v>
      </c>
      <c r="AS28" s="399"/>
      <c r="AT28" s="399"/>
      <c r="AU28" s="399"/>
      <c r="AV28" s="399"/>
      <c r="AW28" s="399"/>
      <c r="AX28" s="399"/>
      <c r="AY28" s="399"/>
      <c r="AZ28" s="399"/>
      <c r="BA28" s="399"/>
    </row>
    <row r="29" spans="1:59" s="162" customFormat="1" ht="18.75" customHeight="1">
      <c r="A29" s="204"/>
      <c r="B29" s="216"/>
      <c r="C29" s="216"/>
      <c r="D29" s="216"/>
      <c r="E29" s="216"/>
      <c r="F29" s="216"/>
      <c r="G29" s="216"/>
      <c r="H29" s="216"/>
      <c r="I29" s="216"/>
      <c r="J29" s="216"/>
      <c r="K29" s="216"/>
      <c r="L29" s="157"/>
      <c r="M29" s="399"/>
      <c r="N29" s="970">
        <f t="shared" ref="N29:T29" si="7">+N26+N27-N28</f>
        <v>6529.4829999999993</v>
      </c>
      <c r="O29" s="970">
        <f t="shared" si="7"/>
        <v>6595.5793399999993</v>
      </c>
      <c r="P29" s="970">
        <f t="shared" si="7"/>
        <v>6449.9912400000012</v>
      </c>
      <c r="Q29" s="970">
        <f t="shared" si="7"/>
        <v>6392.837489999999</v>
      </c>
      <c r="R29" s="970">
        <f t="shared" si="7"/>
        <v>6595.5793399999993</v>
      </c>
      <c r="S29" s="970">
        <f t="shared" si="7"/>
        <v>6444.9075200000007</v>
      </c>
      <c r="T29" s="970">
        <f t="shared" si="7"/>
        <v>6036.160319999999</v>
      </c>
      <c r="U29" s="970"/>
      <c r="V29" s="404" t="str">
        <f t="shared" si="6"/>
        <v>MD2016</v>
      </c>
      <c r="W29" s="1059">
        <v>16</v>
      </c>
      <c r="X29" s="973">
        <v>2016</v>
      </c>
      <c r="Y29" s="974" t="s">
        <v>443</v>
      </c>
      <c r="Z29" s="1056">
        <v>3398.17931</v>
      </c>
      <c r="AA29" s="1057">
        <v>128.92352</v>
      </c>
      <c r="AB29" s="1057">
        <v>0</v>
      </c>
      <c r="AC29" s="1057">
        <v>85.85933</v>
      </c>
      <c r="AD29" s="1056">
        <v>2448.3783800000001</v>
      </c>
      <c r="AE29" s="1057">
        <v>83.540689999999998</v>
      </c>
      <c r="AF29" s="1057">
        <v>18.2805</v>
      </c>
      <c r="AG29" s="1057">
        <v>129.1165</v>
      </c>
      <c r="AH29" s="1057">
        <v>5.9819100000000001</v>
      </c>
      <c r="AI29" s="1057">
        <v>0</v>
      </c>
      <c r="AJ29" s="1057">
        <v>0</v>
      </c>
      <c r="AK29" s="1057">
        <v>146.64738</v>
      </c>
      <c r="AL29" s="1057">
        <v>0</v>
      </c>
      <c r="AM29" s="1057">
        <v>0</v>
      </c>
      <c r="AN29" s="1056">
        <v>6444.9075200000007</v>
      </c>
      <c r="AO29" s="1057">
        <v>0</v>
      </c>
      <c r="AP29" s="1057">
        <v>0</v>
      </c>
      <c r="AQ29" s="1056">
        <f t="shared" si="3"/>
        <v>6444.9075200000007</v>
      </c>
      <c r="AR29" s="1060">
        <v>42459.791666666664</v>
      </c>
      <c r="AS29" s="399"/>
      <c r="AT29" s="399"/>
      <c r="AU29" s="399"/>
      <c r="AV29" s="399"/>
      <c r="AW29" s="399"/>
      <c r="AX29" s="399"/>
      <c r="AY29" s="399"/>
      <c r="AZ29" s="399"/>
      <c r="BA29" s="399"/>
    </row>
    <row r="30" spans="1:59" s="162" customFormat="1" ht="18.75" customHeight="1">
      <c r="A30" s="204"/>
      <c r="B30" s="216"/>
      <c r="C30" s="216"/>
      <c r="D30" s="216"/>
      <c r="E30" s="216"/>
      <c r="F30" s="216"/>
      <c r="G30" s="216"/>
      <c r="H30" s="216"/>
      <c r="I30" s="216"/>
      <c r="J30" s="216"/>
      <c r="K30" s="216"/>
      <c r="L30" s="157"/>
      <c r="M30" s="399"/>
      <c r="N30" s="399"/>
      <c r="O30" s="399"/>
      <c r="P30" s="399"/>
      <c r="Q30" s="399"/>
      <c r="R30" s="399"/>
      <c r="S30" s="399"/>
      <c r="T30" s="399"/>
      <c r="U30" s="399"/>
      <c r="V30" s="404" t="str">
        <f t="shared" si="6"/>
        <v/>
      </c>
      <c r="W30" s="1059">
        <v>17</v>
      </c>
      <c r="X30" s="973">
        <v>2016</v>
      </c>
      <c r="Y30" s="974" t="s">
        <v>444</v>
      </c>
      <c r="Z30" s="1056">
        <v>3191.9281700000001</v>
      </c>
      <c r="AA30" s="1057">
        <v>99.456819999999993</v>
      </c>
      <c r="AB30" s="1057">
        <v>177.63265999999999</v>
      </c>
      <c r="AC30" s="1057">
        <v>60.387129999999999</v>
      </c>
      <c r="AD30" s="1056">
        <v>2445.53413</v>
      </c>
      <c r="AE30" s="1057">
        <v>83.252409999999998</v>
      </c>
      <c r="AF30" s="1057">
        <v>10.272650000000001</v>
      </c>
      <c r="AG30" s="1057">
        <v>121.32119</v>
      </c>
      <c r="AH30" s="1057">
        <v>7.3457999999999997</v>
      </c>
      <c r="AI30" s="1057">
        <v>10.923</v>
      </c>
      <c r="AJ30" s="1057">
        <v>0</v>
      </c>
      <c r="AK30" s="1057">
        <v>184.78353000000001</v>
      </c>
      <c r="AL30" s="1057">
        <v>0</v>
      </c>
      <c r="AM30" s="1057">
        <v>0</v>
      </c>
      <c r="AN30" s="1056">
        <v>6392.837489999999</v>
      </c>
      <c r="AO30" s="1057">
        <v>0</v>
      </c>
      <c r="AP30" s="1057">
        <v>0</v>
      </c>
      <c r="AQ30" s="1056">
        <f t="shared" si="3"/>
        <v>6392.837489999999</v>
      </c>
      <c r="AR30" s="1060">
        <v>42468.791666666664</v>
      </c>
      <c r="AS30" s="399"/>
      <c r="AT30" s="399"/>
      <c r="AU30" s="399"/>
      <c r="AV30" s="399"/>
      <c r="AW30" s="399"/>
      <c r="AX30" s="399"/>
      <c r="AY30" s="399"/>
      <c r="AZ30" s="399"/>
      <c r="BA30" s="399"/>
    </row>
    <row r="31" spans="1:59" s="162" customFormat="1" ht="18.75" customHeight="1">
      <c r="A31" s="204"/>
      <c r="B31" s="216"/>
      <c r="C31" s="216"/>
      <c r="D31" s="216"/>
      <c r="E31" s="216"/>
      <c r="F31" s="216"/>
      <c r="G31" s="216"/>
      <c r="H31" s="216"/>
      <c r="I31" s="216"/>
      <c r="J31" s="216"/>
      <c r="K31" s="216"/>
      <c r="L31" s="157"/>
      <c r="M31" s="399"/>
      <c r="N31" s="399"/>
      <c r="O31" s="399"/>
      <c r="P31" s="399"/>
      <c r="Q31" s="399"/>
      <c r="R31" s="399"/>
      <c r="S31" s="399"/>
      <c r="T31" s="399"/>
      <c r="U31" s="399"/>
      <c r="V31" s="404" t="str">
        <f t="shared" si="6"/>
        <v/>
      </c>
      <c r="W31" s="1059">
        <v>18</v>
      </c>
      <c r="X31" s="973">
        <v>2016</v>
      </c>
      <c r="Y31" s="974" t="s">
        <v>445</v>
      </c>
      <c r="Z31" s="1056">
        <v>3129.96216</v>
      </c>
      <c r="AA31" s="1057">
        <v>105.11312</v>
      </c>
      <c r="AB31" s="1057">
        <v>0</v>
      </c>
      <c r="AC31" s="1057">
        <v>59.632860000000001</v>
      </c>
      <c r="AD31" s="1056">
        <v>2685.0633200000002</v>
      </c>
      <c r="AE31" s="1057">
        <v>85.670400000000001</v>
      </c>
      <c r="AF31" s="1057">
        <v>19.286999999999999</v>
      </c>
      <c r="AG31" s="1057">
        <v>98.429969999999997</v>
      </c>
      <c r="AH31" s="1057">
        <v>2.8016800000000002</v>
      </c>
      <c r="AI31" s="1057">
        <v>14.69392</v>
      </c>
      <c r="AJ31" s="1057">
        <v>0</v>
      </c>
      <c r="AK31" s="1057">
        <v>67.632059999999996</v>
      </c>
      <c r="AL31" s="1057">
        <v>0</v>
      </c>
      <c r="AM31" s="1057">
        <v>0</v>
      </c>
      <c r="AN31" s="1056">
        <v>6268.2864899999995</v>
      </c>
      <c r="AO31" s="1057">
        <v>0</v>
      </c>
      <c r="AP31" s="1057">
        <v>0</v>
      </c>
      <c r="AQ31" s="1056">
        <f t="shared" si="3"/>
        <v>6268.2864899999995</v>
      </c>
      <c r="AR31" s="1060">
        <v>42499.78125</v>
      </c>
      <c r="AS31" s="399"/>
      <c r="AT31" s="399"/>
      <c r="AU31" s="399"/>
      <c r="AV31" s="399"/>
      <c r="AW31" s="399"/>
      <c r="AX31" s="399"/>
      <c r="AY31" s="399"/>
      <c r="AZ31" s="399"/>
      <c r="BA31" s="399"/>
    </row>
    <row r="32" spans="1:59" s="162" customFormat="1" ht="18.75" customHeight="1">
      <c r="A32" s="204"/>
      <c r="B32" s="216"/>
      <c r="C32" s="216"/>
      <c r="D32" s="216"/>
      <c r="E32" s="216"/>
      <c r="F32" s="216"/>
      <c r="G32" s="216"/>
      <c r="H32" s="216"/>
      <c r="I32" s="216"/>
      <c r="J32" s="216"/>
      <c r="K32" s="216"/>
      <c r="L32" s="157"/>
      <c r="M32" s="399"/>
      <c r="N32" s="399"/>
      <c r="O32" s="399"/>
      <c r="P32" s="399"/>
      <c r="Q32" s="399"/>
      <c r="R32" s="399"/>
      <c r="S32" s="399"/>
      <c r="T32" s="399"/>
      <c r="U32" s="399"/>
      <c r="V32" s="404" t="str">
        <f t="shared" si="6"/>
        <v/>
      </c>
      <c r="W32" s="1059">
        <v>19</v>
      </c>
      <c r="X32" s="973">
        <v>2016</v>
      </c>
      <c r="Y32" s="974" t="s">
        <v>446</v>
      </c>
      <c r="Z32" s="1056">
        <v>2805.8724400000001</v>
      </c>
      <c r="AA32" s="1057">
        <v>131.75543999999999</v>
      </c>
      <c r="AB32" s="1057">
        <v>0</v>
      </c>
      <c r="AC32" s="1057">
        <v>175.08655999999999</v>
      </c>
      <c r="AD32" s="1056">
        <v>2761.1546600000001</v>
      </c>
      <c r="AE32" s="1057">
        <v>95.942790000000002</v>
      </c>
      <c r="AF32" s="1057">
        <v>11.27791</v>
      </c>
      <c r="AG32" s="1057">
        <v>67.713509999999999</v>
      </c>
      <c r="AH32" s="1057">
        <v>5.6084199999999997</v>
      </c>
      <c r="AI32" s="1057">
        <v>14.91929</v>
      </c>
      <c r="AJ32" s="1057">
        <v>0</v>
      </c>
      <c r="AK32" s="1057">
        <v>127.74196000000001</v>
      </c>
      <c r="AL32" s="1057">
        <v>44.867669999999997</v>
      </c>
      <c r="AM32" s="1057">
        <v>0</v>
      </c>
      <c r="AN32" s="1056">
        <v>6241.9406499999986</v>
      </c>
      <c r="AO32" s="1057">
        <v>0</v>
      </c>
      <c r="AP32" s="1057">
        <v>0</v>
      </c>
      <c r="AQ32" s="1056">
        <f t="shared" si="3"/>
        <v>6241.9406499999986</v>
      </c>
      <c r="AR32" s="1060">
        <v>42543.833333333336</v>
      </c>
      <c r="AS32" s="399"/>
      <c r="AT32" s="399"/>
      <c r="AU32" s="399"/>
      <c r="AV32" s="399"/>
      <c r="AW32" s="399"/>
      <c r="AX32" s="399"/>
      <c r="AY32" s="399"/>
      <c r="AZ32" s="399"/>
      <c r="BA32" s="399"/>
    </row>
    <row r="33" spans="1:53" s="162" customFormat="1" ht="18.75" customHeight="1">
      <c r="A33" s="204"/>
      <c r="B33" s="216"/>
      <c r="C33" s="216"/>
      <c r="D33" s="216"/>
      <c r="E33" s="216"/>
      <c r="F33" s="216"/>
      <c r="G33" s="216"/>
      <c r="H33" s="216"/>
      <c r="I33" s="216"/>
      <c r="J33" s="216"/>
      <c r="K33" s="216"/>
      <c r="L33" s="157"/>
      <c r="M33" s="399"/>
      <c r="N33" s="399"/>
      <c r="O33" s="399"/>
      <c r="P33" s="399"/>
      <c r="Q33" s="399"/>
      <c r="R33" s="399"/>
      <c r="S33" s="399"/>
      <c r="T33" s="399"/>
      <c r="U33" s="399"/>
      <c r="V33" s="404" t="str">
        <f t="shared" si="6"/>
        <v/>
      </c>
      <c r="W33" s="1059">
        <v>20</v>
      </c>
      <c r="X33" s="973">
        <v>2016</v>
      </c>
      <c r="Y33" s="974" t="s">
        <v>447</v>
      </c>
      <c r="Z33" s="1056">
        <v>2672.23326</v>
      </c>
      <c r="AA33" s="1057">
        <v>134.06730999999999</v>
      </c>
      <c r="AB33" s="1057">
        <v>44.648440000000001</v>
      </c>
      <c r="AC33" s="1057">
        <v>0</v>
      </c>
      <c r="AD33" s="1056">
        <v>2875.1121800000001</v>
      </c>
      <c r="AE33" s="1057">
        <v>96.35727</v>
      </c>
      <c r="AF33" s="1057">
        <v>16.280609999999999</v>
      </c>
      <c r="AG33" s="1057">
        <v>65.673150000000007</v>
      </c>
      <c r="AH33" s="1057">
        <v>5.7027799999999997</v>
      </c>
      <c r="AI33" s="1057">
        <v>14.954800000000001</v>
      </c>
      <c r="AJ33" s="1057">
        <v>0</v>
      </c>
      <c r="AK33" s="1057">
        <v>206.38153</v>
      </c>
      <c r="AL33" s="1057">
        <v>59.654029999999999</v>
      </c>
      <c r="AM33" s="1057">
        <v>0</v>
      </c>
      <c r="AN33" s="1056">
        <v>6191.0653599999996</v>
      </c>
      <c r="AO33" s="1057">
        <v>0</v>
      </c>
      <c r="AP33" s="1057">
        <v>0</v>
      </c>
      <c r="AQ33" s="1056">
        <f t="shared" si="3"/>
        <v>6191.0653599999996</v>
      </c>
      <c r="AR33" s="1060">
        <v>42566.822916666664</v>
      </c>
      <c r="AS33" s="399"/>
      <c r="AT33" s="399"/>
      <c r="AU33" s="399"/>
      <c r="AV33" s="399"/>
      <c r="AW33" s="399"/>
      <c r="AX33" s="399"/>
      <c r="AY33" s="399"/>
      <c r="AZ33" s="399"/>
      <c r="BA33" s="399"/>
    </row>
    <row r="34" spans="1:53" s="162" customFormat="1" ht="18.75" customHeight="1">
      <c r="A34" s="204"/>
      <c r="B34" s="216"/>
      <c r="C34" s="216"/>
      <c r="D34" s="216"/>
      <c r="E34" s="216"/>
      <c r="F34" s="216"/>
      <c r="G34" s="216"/>
      <c r="H34" s="216"/>
      <c r="I34" s="216"/>
      <c r="J34" s="216"/>
      <c r="K34" s="216"/>
      <c r="L34" s="157"/>
      <c r="M34" s="399"/>
      <c r="N34" s="399"/>
      <c r="O34" s="399"/>
      <c r="P34" s="399"/>
      <c r="Q34" s="399"/>
      <c r="R34" s="399"/>
      <c r="S34" s="399"/>
      <c r="T34" s="399"/>
      <c r="U34" s="399"/>
      <c r="V34" s="404" t="str">
        <f t="shared" si="6"/>
        <v/>
      </c>
      <c r="W34" s="1059">
        <v>21</v>
      </c>
      <c r="X34" s="973">
        <v>2016</v>
      </c>
      <c r="Y34" s="974" t="s">
        <v>448</v>
      </c>
      <c r="Z34" s="1056">
        <v>2786.0570200000002</v>
      </c>
      <c r="AA34" s="1057">
        <v>134.21430000000001</v>
      </c>
      <c r="AB34" s="1057">
        <v>43.97363</v>
      </c>
      <c r="AC34" s="1057">
        <v>86.923220000000001</v>
      </c>
      <c r="AD34" s="1056">
        <v>2728.51719</v>
      </c>
      <c r="AE34" s="1057">
        <v>96.429190000000006</v>
      </c>
      <c r="AF34" s="1057">
        <v>14.27478</v>
      </c>
      <c r="AG34" s="1057">
        <v>84.509339999999995</v>
      </c>
      <c r="AH34" s="1057">
        <v>4.8087999999999997</v>
      </c>
      <c r="AI34" s="1057">
        <v>11.28566</v>
      </c>
      <c r="AJ34" s="1057">
        <v>0</v>
      </c>
      <c r="AK34" s="1057">
        <v>154.09341000000001</v>
      </c>
      <c r="AL34" s="1057">
        <v>44.53586</v>
      </c>
      <c r="AM34" s="1057">
        <v>0</v>
      </c>
      <c r="AN34" s="1056">
        <v>6189.6223999999993</v>
      </c>
      <c r="AO34" s="1057">
        <v>0</v>
      </c>
      <c r="AP34" s="1057">
        <v>0</v>
      </c>
      <c r="AQ34" s="1056">
        <f t="shared" si="3"/>
        <v>6189.6223999999993</v>
      </c>
      <c r="AR34" s="1060">
        <v>42593.791666666664</v>
      </c>
      <c r="AS34" s="399"/>
      <c r="AT34" s="399"/>
      <c r="AU34" s="399"/>
      <c r="AV34" s="399"/>
      <c r="AW34" s="399"/>
      <c r="AX34" s="399"/>
      <c r="AY34" s="399"/>
      <c r="AZ34" s="399"/>
      <c r="BA34" s="399"/>
    </row>
    <row r="35" spans="1:53" s="162" customFormat="1" ht="18.75" customHeight="1">
      <c r="A35" s="204"/>
      <c r="B35" s="216"/>
      <c r="C35" s="216"/>
      <c r="D35" s="216"/>
      <c r="E35" s="216"/>
      <c r="F35" s="216"/>
      <c r="G35" s="216"/>
      <c r="H35" s="216"/>
      <c r="I35" s="216"/>
      <c r="J35" s="216"/>
      <c r="K35" s="216"/>
      <c r="L35" s="157"/>
      <c r="M35" s="399"/>
      <c r="N35" s="399"/>
      <c r="O35" s="399"/>
      <c r="P35" s="399"/>
      <c r="Q35" s="399"/>
      <c r="R35" s="399"/>
      <c r="S35" s="399"/>
      <c r="T35" s="399"/>
      <c r="U35" s="399"/>
      <c r="V35" s="404" t="str">
        <f t="shared" si="6"/>
        <v/>
      </c>
      <c r="W35" s="1059">
        <v>22</v>
      </c>
      <c r="X35" s="973">
        <v>2016</v>
      </c>
      <c r="Y35" s="974" t="s">
        <v>449</v>
      </c>
      <c r="Z35" s="1056">
        <v>2919.3651199999999</v>
      </c>
      <c r="AA35" s="1057">
        <v>131.52960999999999</v>
      </c>
      <c r="AB35" s="1057">
        <v>65.298429999999996</v>
      </c>
      <c r="AC35" s="1057">
        <v>0</v>
      </c>
      <c r="AD35" s="1056">
        <v>2698.5567299999998</v>
      </c>
      <c r="AE35" s="1057">
        <v>98.179400000000001</v>
      </c>
      <c r="AF35" s="1057">
        <v>10.281409999999999</v>
      </c>
      <c r="AG35" s="1057">
        <v>90.371170000000006</v>
      </c>
      <c r="AH35" s="1057">
        <v>6.0070699999999997</v>
      </c>
      <c r="AI35" s="1057">
        <v>11.621259999999999</v>
      </c>
      <c r="AJ35" s="1057">
        <v>0</v>
      </c>
      <c r="AK35" s="1057">
        <v>204.41839999999999</v>
      </c>
      <c r="AL35" s="1057">
        <v>42.426819999999999</v>
      </c>
      <c r="AM35" s="1057">
        <v>0</v>
      </c>
      <c r="AN35" s="1056">
        <v>6278.0554199999979</v>
      </c>
      <c r="AO35" s="1057">
        <v>0</v>
      </c>
      <c r="AP35" s="1057">
        <v>0</v>
      </c>
      <c r="AQ35" s="1056">
        <f t="shared" si="3"/>
        <v>6278.0554199999979</v>
      </c>
      <c r="AR35" s="1060">
        <v>42641.802083333336</v>
      </c>
      <c r="AS35" s="399"/>
      <c r="AT35" s="399"/>
      <c r="AU35" s="399"/>
      <c r="AV35" s="399"/>
      <c r="AW35" s="399"/>
      <c r="AX35" s="399"/>
      <c r="AY35" s="399"/>
      <c r="AZ35" s="399"/>
      <c r="BA35" s="399"/>
    </row>
    <row r="36" spans="1:53" s="162" customFormat="1" ht="18.75" customHeight="1">
      <c r="A36" s="204"/>
      <c r="B36" s="216"/>
      <c r="C36" s="216"/>
      <c r="D36" s="216"/>
      <c r="E36" s="216"/>
      <c r="F36" s="216"/>
      <c r="G36" s="216"/>
      <c r="H36" s="216"/>
      <c r="I36" s="216"/>
      <c r="J36" s="216"/>
      <c r="K36" s="216"/>
      <c r="L36" s="157"/>
      <c r="M36" s="399"/>
      <c r="N36" s="399"/>
      <c r="O36" s="399"/>
      <c r="P36" s="399"/>
      <c r="Q36" s="399"/>
      <c r="R36" s="399"/>
      <c r="S36" s="399"/>
      <c r="T36" s="399"/>
      <c r="U36" s="399"/>
      <c r="V36" s="404" t="str">
        <f t="shared" si="6"/>
        <v/>
      </c>
      <c r="W36" s="1059">
        <v>23</v>
      </c>
      <c r="X36" s="973">
        <v>2016</v>
      </c>
      <c r="Y36" s="974" t="s">
        <v>450</v>
      </c>
      <c r="Z36" s="1056">
        <v>3309.9882499999999</v>
      </c>
      <c r="AA36" s="1057">
        <v>133.15128000000001</v>
      </c>
      <c r="AB36" s="1057">
        <v>0</v>
      </c>
      <c r="AC36" s="1057">
        <v>0</v>
      </c>
      <c r="AD36" s="1056">
        <v>2388.5045700000001</v>
      </c>
      <c r="AE36" s="1057">
        <v>97.410439999999994</v>
      </c>
      <c r="AF36" s="1057">
        <v>10.276479999999999</v>
      </c>
      <c r="AG36" s="1057">
        <v>130.43181999999999</v>
      </c>
      <c r="AH36" s="1057">
        <v>6.0084999999999997</v>
      </c>
      <c r="AI36" s="1057">
        <v>12.817119999999999</v>
      </c>
      <c r="AJ36" s="1057">
        <v>0</v>
      </c>
      <c r="AK36" s="1057">
        <v>222.88956999999999</v>
      </c>
      <c r="AL36" s="1057">
        <v>0</v>
      </c>
      <c r="AM36" s="1057">
        <v>0</v>
      </c>
      <c r="AN36" s="1056">
        <v>6311.4780299999993</v>
      </c>
      <c r="AO36" s="1057">
        <v>0</v>
      </c>
      <c r="AP36" s="1057">
        <v>0</v>
      </c>
      <c r="AQ36" s="1056">
        <f t="shared" si="3"/>
        <v>6311.4780299999993</v>
      </c>
      <c r="AR36" s="1060">
        <v>42662.78125</v>
      </c>
      <c r="AS36" s="399"/>
      <c r="AT36" s="399"/>
      <c r="AU36" s="399"/>
      <c r="AV36" s="399"/>
      <c r="AW36" s="399"/>
      <c r="AX36" s="399"/>
      <c r="AY36" s="399"/>
      <c r="AZ36" s="399"/>
      <c r="BA36" s="399"/>
    </row>
    <row r="37" spans="1:53" s="162" customFormat="1" ht="18.75" customHeight="1">
      <c r="A37" s="204"/>
      <c r="B37" s="216"/>
      <c r="C37" s="216"/>
      <c r="D37" s="216"/>
      <c r="E37" s="216"/>
      <c r="F37" s="216"/>
      <c r="G37" s="216"/>
      <c r="H37" s="216"/>
      <c r="I37" s="216"/>
      <c r="J37" s="216"/>
      <c r="K37" s="216"/>
      <c r="L37" s="157"/>
      <c r="M37" s="399"/>
      <c r="N37" s="399"/>
      <c r="O37" s="399"/>
      <c r="P37" s="399"/>
      <c r="Q37" s="399"/>
      <c r="R37" s="399"/>
      <c r="S37" s="399"/>
      <c r="T37" s="399"/>
      <c r="U37" s="399"/>
      <c r="V37" s="404" t="str">
        <f t="shared" si="6"/>
        <v/>
      </c>
      <c r="W37" s="1059">
        <v>24</v>
      </c>
      <c r="X37" s="973">
        <v>2016</v>
      </c>
      <c r="Y37" s="974" t="s">
        <v>451</v>
      </c>
      <c r="Z37" s="1056">
        <v>2508.7331600000002</v>
      </c>
      <c r="AA37" s="1057">
        <v>132.41442000000001</v>
      </c>
      <c r="AB37" s="1057">
        <v>120.47448</v>
      </c>
      <c r="AC37" s="1057">
        <v>0</v>
      </c>
      <c r="AD37" s="1056">
        <v>3353.19022</v>
      </c>
      <c r="AE37" s="1057">
        <v>0</v>
      </c>
      <c r="AF37" s="1057">
        <v>10.271739999999999</v>
      </c>
      <c r="AG37" s="1057">
        <v>89.196259999999995</v>
      </c>
      <c r="AH37" s="1057">
        <v>7.5068999999999999</v>
      </c>
      <c r="AI37" s="1057">
        <v>11.27468</v>
      </c>
      <c r="AJ37" s="1057">
        <v>0</v>
      </c>
      <c r="AK37" s="1057">
        <v>200.02253999999999</v>
      </c>
      <c r="AL37" s="1057">
        <v>50.600470000000001</v>
      </c>
      <c r="AM37" s="1057">
        <v>0</v>
      </c>
      <c r="AN37" s="1056">
        <v>6483.684870000001</v>
      </c>
      <c r="AO37" s="1057">
        <v>0</v>
      </c>
      <c r="AP37" s="1057">
        <v>0</v>
      </c>
      <c r="AQ37" s="1056">
        <f t="shared" si="3"/>
        <v>6483.684870000001</v>
      </c>
      <c r="AR37" s="1060">
        <v>42688.802083333336</v>
      </c>
      <c r="AS37" s="399"/>
      <c r="AT37" s="399"/>
      <c r="AU37" s="399"/>
      <c r="AV37" s="399"/>
      <c r="AW37" s="399"/>
      <c r="AX37" s="399"/>
      <c r="AY37" s="399"/>
      <c r="AZ37" s="399"/>
      <c r="BA37" s="399"/>
    </row>
    <row r="38" spans="1:53" s="162" customFormat="1" ht="18.75" customHeight="1">
      <c r="A38" s="204"/>
      <c r="B38" s="216"/>
      <c r="C38" s="216"/>
      <c r="D38" s="216"/>
      <c r="E38" s="216"/>
      <c r="F38" s="216"/>
      <c r="G38" s="216"/>
      <c r="H38" s="216"/>
      <c r="I38" s="216"/>
      <c r="J38" s="216"/>
      <c r="K38" s="216"/>
      <c r="L38" s="157"/>
      <c r="M38" s="399"/>
      <c r="N38" s="404"/>
      <c r="O38" s="404">
        <v>2017</v>
      </c>
      <c r="P38" s="404">
        <v>2016</v>
      </c>
      <c r="Q38" s="404">
        <v>2015</v>
      </c>
      <c r="R38" s="404" t="s">
        <v>396</v>
      </c>
      <c r="S38" s="404" t="s">
        <v>83</v>
      </c>
      <c r="T38" s="404"/>
      <c r="U38" s="404"/>
      <c r="V38" s="404" t="str">
        <f t="shared" si="6"/>
        <v/>
      </c>
      <c r="W38" s="1059">
        <v>25</v>
      </c>
      <c r="X38" s="973">
        <v>2016</v>
      </c>
      <c r="Y38" s="974" t="s">
        <v>452</v>
      </c>
      <c r="Z38" s="1056">
        <v>3363.7719000000002</v>
      </c>
      <c r="AA38" s="1057">
        <v>87.638249999999999</v>
      </c>
      <c r="AB38" s="1057">
        <v>0</v>
      </c>
      <c r="AC38" s="1057">
        <v>0</v>
      </c>
      <c r="AD38" s="1056">
        <v>2684.4150800000002</v>
      </c>
      <c r="AE38" s="1057">
        <v>86.958560000000006</v>
      </c>
      <c r="AF38" s="1057">
        <v>8.2766800000000007</v>
      </c>
      <c r="AG38" s="1057">
        <v>136.13611</v>
      </c>
      <c r="AH38" s="1057">
        <v>7.5206999999999997</v>
      </c>
      <c r="AI38" s="1057">
        <v>0</v>
      </c>
      <c r="AJ38" s="1057">
        <v>0</v>
      </c>
      <c r="AK38" s="1057">
        <v>117.6927</v>
      </c>
      <c r="AL38" s="1057">
        <v>0</v>
      </c>
      <c r="AM38" s="1057">
        <v>0</v>
      </c>
      <c r="AN38" s="1056">
        <v>6492.4099800000004</v>
      </c>
      <c r="AO38" s="1057">
        <v>0</v>
      </c>
      <c r="AP38" s="1057">
        <v>0</v>
      </c>
      <c r="AQ38" s="1056">
        <f t="shared" si="3"/>
        <v>6492.4099800000004</v>
      </c>
      <c r="AR38" s="1060">
        <v>42724.90625</v>
      </c>
      <c r="AS38" s="399"/>
      <c r="AT38" s="399"/>
      <c r="AU38" s="399"/>
      <c r="AV38" s="399"/>
      <c r="AW38" s="399"/>
      <c r="AX38" s="399"/>
      <c r="AY38" s="399"/>
      <c r="AZ38" s="399"/>
      <c r="BA38" s="399"/>
    </row>
    <row r="39" spans="1:53" s="162" customFormat="1" ht="18.75" customHeight="1">
      <c r="A39" s="204"/>
      <c r="B39" s="216"/>
      <c r="C39" s="216"/>
      <c r="D39" s="216"/>
      <c r="E39" s="216"/>
      <c r="F39" s="216"/>
      <c r="G39" s="216"/>
      <c r="H39" s="216"/>
      <c r="I39" s="216"/>
      <c r="J39" s="216"/>
      <c r="K39" s="216"/>
      <c r="L39" s="157"/>
      <c r="M39" s="399"/>
      <c r="N39" s="404" t="str">
        <f>+A13</f>
        <v>Hidroeléctrica</v>
      </c>
      <c r="O39" s="1038">
        <f t="shared" ref="O39:P41" si="8">+G13</f>
        <v>4181.7235000000001</v>
      </c>
      <c r="P39" s="1038">
        <f t="shared" si="8"/>
        <v>3527.2958100000001</v>
      </c>
      <c r="Q39" s="1038">
        <f>+J13</f>
        <v>3213.6729799999998</v>
      </c>
      <c r="R39" s="992">
        <f t="shared" ref="R39:S44" si="9">+O39/P39-1</f>
        <v>0.1855324093161328</v>
      </c>
      <c r="S39" s="992">
        <f t="shared" si="9"/>
        <v>9.7590150569707435E-2</v>
      </c>
      <c r="T39" s="404"/>
      <c r="U39" s="404"/>
      <c r="V39" s="404" t="str">
        <f>+IF(MAX($AQ$39:$AQ$41)=AQ39,"MD2017","")</f>
        <v/>
      </c>
      <c r="W39" s="1050">
        <v>26</v>
      </c>
      <c r="X39" s="603">
        <v>2017</v>
      </c>
      <c r="Y39" s="601" t="s">
        <v>441</v>
      </c>
      <c r="Z39" s="1056">
        <v>3649.0448200000001</v>
      </c>
      <c r="AA39" s="1057">
        <v>0</v>
      </c>
      <c r="AB39" s="1057">
        <v>612.12058999999999</v>
      </c>
      <c r="AC39" s="1057">
        <v>13.054830000000001</v>
      </c>
      <c r="AD39" s="1056">
        <v>906.08582000000001</v>
      </c>
      <c r="AE39" s="1057">
        <v>182.75691</v>
      </c>
      <c r="AF39" s="1057">
        <v>45.547029999999999</v>
      </c>
      <c r="AG39" s="1057">
        <v>369.03188999999998</v>
      </c>
      <c r="AH39" s="1057">
        <v>293.67669000000001</v>
      </c>
      <c r="AI39" s="1057">
        <v>2.6473800000000001</v>
      </c>
      <c r="AJ39" s="1057">
        <v>117.55067</v>
      </c>
      <c r="AK39" s="1057">
        <v>1.34165</v>
      </c>
      <c r="AL39" s="1057">
        <v>294.94110000000001</v>
      </c>
      <c r="AM39" s="1057">
        <v>85.450469999999996</v>
      </c>
      <c r="AN39" s="1056">
        <v>6573.2498500000002</v>
      </c>
      <c r="AO39" s="1057">
        <v>0</v>
      </c>
      <c r="AP39" s="1057">
        <v>0</v>
      </c>
      <c r="AQ39" s="1056">
        <f t="shared" si="3"/>
        <v>6573.2498500000002</v>
      </c>
      <c r="AR39" s="1060">
        <v>42760.802083333336</v>
      </c>
      <c r="AS39" s="651"/>
      <c r="AT39" s="651"/>
      <c r="AU39" s="399"/>
      <c r="AV39" s="399"/>
      <c r="AW39" s="399"/>
      <c r="AX39" s="399"/>
      <c r="AY39" s="399"/>
      <c r="AZ39" s="399"/>
      <c r="BA39" s="399"/>
    </row>
    <row r="40" spans="1:53" s="162" customFormat="1" ht="18.75" customHeight="1">
      <c r="A40" s="204"/>
      <c r="B40" s="216"/>
      <c r="C40" s="216"/>
      <c r="D40" s="216"/>
      <c r="E40" s="216"/>
      <c r="F40" s="216"/>
      <c r="G40" s="216"/>
      <c r="H40" s="216"/>
      <c r="I40" s="216"/>
      <c r="J40" s="216"/>
      <c r="K40" s="216"/>
      <c r="L40" s="157"/>
      <c r="M40" s="399"/>
      <c r="N40" s="404" t="str">
        <f>+A14</f>
        <v>Termoeléctrica</v>
      </c>
      <c r="O40" s="1038">
        <f t="shared" si="8"/>
        <v>2286.1302900000001</v>
      </c>
      <c r="P40" s="1038">
        <f t="shared" si="8"/>
        <v>2770.9643299999998</v>
      </c>
      <c r="Q40" s="1038">
        <f>+J14</f>
        <v>2809.9173000000001</v>
      </c>
      <c r="R40" s="992">
        <f t="shared" si="9"/>
        <v>-0.1749694266183498</v>
      </c>
      <c r="S40" s="992">
        <f t="shared" si="9"/>
        <v>-1.3862674890823379E-2</v>
      </c>
      <c r="T40" s="404"/>
      <c r="U40" s="404"/>
      <c r="V40" s="404" t="str">
        <f t="shared" ref="V40:V50" si="10">+IF(MAX($AQ$39:$AQ$41)=AQ40,"MD2017","")</f>
        <v/>
      </c>
      <c r="W40" s="1050">
        <v>27</v>
      </c>
      <c r="X40" s="603">
        <v>2017</v>
      </c>
      <c r="Y40" s="601" t="s">
        <v>442</v>
      </c>
      <c r="Z40" s="1056">
        <v>4058.4160000000002</v>
      </c>
      <c r="AA40" s="1057">
        <v>130.25299999999999</v>
      </c>
      <c r="AB40" s="1057">
        <v>229.16200000000001</v>
      </c>
      <c r="AC40" s="1057">
        <v>0</v>
      </c>
      <c r="AD40" s="1056">
        <v>1782.9690000000001</v>
      </c>
      <c r="AE40" s="1057">
        <v>84.227000000000004</v>
      </c>
      <c r="AF40" s="1057">
        <v>26.132999999999999</v>
      </c>
      <c r="AG40" s="1057">
        <v>167.29300000000001</v>
      </c>
      <c r="AH40" s="1057">
        <v>5.9640000000000004</v>
      </c>
      <c r="AI40" s="1057">
        <v>0</v>
      </c>
      <c r="AJ40" s="1057">
        <v>0</v>
      </c>
      <c r="AK40" s="1057">
        <v>35.250999999999998</v>
      </c>
      <c r="AL40" s="1057">
        <v>9.8149999999999995</v>
      </c>
      <c r="AM40" s="1057">
        <v>0</v>
      </c>
      <c r="AN40" s="1056">
        <v>6529.4829999999993</v>
      </c>
      <c r="AO40" s="1057">
        <v>0</v>
      </c>
      <c r="AP40" s="1057">
        <v>0</v>
      </c>
      <c r="AQ40" s="1056">
        <f t="shared" si="3"/>
        <v>6529.4829999999993</v>
      </c>
      <c r="AR40" s="1060">
        <v>42767.833333333336</v>
      </c>
      <c r="AS40" s="399"/>
      <c r="AT40" s="399"/>
      <c r="AU40" s="399"/>
      <c r="AV40" s="399"/>
      <c r="AW40" s="399"/>
      <c r="AX40" s="399"/>
      <c r="AY40" s="399"/>
      <c r="AZ40" s="399"/>
      <c r="BA40" s="399"/>
    </row>
    <row r="41" spans="1:53" s="162" customFormat="1" ht="18.75" customHeight="1">
      <c r="A41" s="204"/>
      <c r="B41" s="216"/>
      <c r="C41" s="216"/>
      <c r="D41" s="216"/>
      <c r="E41" s="216"/>
      <c r="F41" s="216"/>
      <c r="G41" s="216"/>
      <c r="H41" s="216"/>
      <c r="I41" s="216"/>
      <c r="J41" s="216"/>
      <c r="K41" s="216"/>
      <c r="L41" s="157"/>
      <c r="M41" s="399"/>
      <c r="N41" s="404" t="str">
        <f>+A15</f>
        <v>Eólica</v>
      </c>
      <c r="O41" s="1038">
        <f t="shared" si="8"/>
        <v>91.209549999999993</v>
      </c>
      <c r="P41" s="1038">
        <f t="shared" si="8"/>
        <v>146.64738</v>
      </c>
      <c r="Q41" s="1038">
        <f>+J15</f>
        <v>12.570040000000001</v>
      </c>
      <c r="R41" s="992">
        <f t="shared" si="9"/>
        <v>-0.37803491613692664</v>
      </c>
      <c r="S41" s="992">
        <f t="shared" si="9"/>
        <v>10.666421109240702</v>
      </c>
      <c r="T41" s="404"/>
      <c r="U41" s="404"/>
      <c r="V41" s="404" t="str">
        <f t="shared" si="10"/>
        <v>MD2017</v>
      </c>
      <c r="W41" s="1050">
        <v>28</v>
      </c>
      <c r="X41" s="603">
        <v>2017</v>
      </c>
      <c r="Y41" s="601" t="s">
        <v>443</v>
      </c>
      <c r="Z41" s="1056">
        <v>4007.2339099999999</v>
      </c>
      <c r="AA41" s="1057">
        <v>130.17498000000001</v>
      </c>
      <c r="AB41" s="1057">
        <v>143.79518999999999</v>
      </c>
      <c r="AC41" s="1057">
        <v>122.69233</v>
      </c>
      <c r="AD41" s="1056">
        <v>1791.57052</v>
      </c>
      <c r="AE41" s="1057">
        <v>83.772379999999998</v>
      </c>
      <c r="AF41" s="1061">
        <v>0</v>
      </c>
      <c r="AG41" s="1057">
        <v>174.48958999999999</v>
      </c>
      <c r="AH41" s="1057">
        <v>4.5601000000000003</v>
      </c>
      <c r="AI41" s="1057">
        <v>0</v>
      </c>
      <c r="AJ41" s="1057">
        <v>0</v>
      </c>
      <c r="AK41" s="1057">
        <v>91.209549999999993</v>
      </c>
      <c r="AL41" s="1057">
        <v>9.5647900000000003</v>
      </c>
      <c r="AM41" s="1057">
        <v>0</v>
      </c>
      <c r="AN41" s="1056">
        <v>6559.0633399999997</v>
      </c>
      <c r="AO41" s="1057">
        <v>36.515999999999998</v>
      </c>
      <c r="AP41" s="1057">
        <v>0</v>
      </c>
      <c r="AQ41" s="1056">
        <f t="shared" si="3"/>
        <v>6595.5793399999993</v>
      </c>
      <c r="AR41" s="1060">
        <v>42801.8125</v>
      </c>
      <c r="AS41" s="399"/>
      <c r="AT41" s="399"/>
      <c r="AU41" s="399"/>
      <c r="AV41" s="399"/>
      <c r="AW41" s="399"/>
      <c r="AX41" s="399"/>
      <c r="AY41" s="399"/>
      <c r="AZ41" s="399"/>
      <c r="BA41" s="399"/>
    </row>
    <row r="42" spans="1:53" s="162" customFormat="1" ht="18.75" customHeight="1">
      <c r="A42" s="204"/>
      <c r="B42" s="216"/>
      <c r="C42" s="216"/>
      <c r="D42" s="216"/>
      <c r="E42" s="216"/>
      <c r="F42" s="216"/>
      <c r="G42" s="216"/>
      <c r="H42" s="216"/>
      <c r="I42" s="216"/>
      <c r="J42" s="216"/>
      <c r="K42" s="216"/>
      <c r="L42" s="157"/>
      <c r="M42" s="399"/>
      <c r="N42" s="404" t="s">
        <v>40</v>
      </c>
      <c r="O42" s="1038"/>
      <c r="P42" s="1038"/>
      <c r="Q42" s="1038"/>
      <c r="R42" s="992"/>
      <c r="S42" s="992"/>
      <c r="T42" s="404"/>
      <c r="U42" s="404"/>
      <c r="V42" s="404" t="str">
        <f t="shared" si="10"/>
        <v/>
      </c>
      <c r="W42" s="1050">
        <v>29</v>
      </c>
      <c r="X42" s="603">
        <v>2017</v>
      </c>
      <c r="Y42" s="601" t="s">
        <v>444</v>
      </c>
      <c r="Z42" s="1056">
        <v>3789.6780200000007</v>
      </c>
      <c r="AA42" s="1057">
        <v>132.05737999999999</v>
      </c>
      <c r="AB42" s="1057">
        <v>0</v>
      </c>
      <c r="AC42" s="1057">
        <v>0</v>
      </c>
      <c r="AD42" s="1056">
        <v>2116.2148599999996</v>
      </c>
      <c r="AE42" s="1057">
        <v>85.297970000000007</v>
      </c>
      <c r="AF42" s="1061">
        <v>0</v>
      </c>
      <c r="AG42" s="1057">
        <v>132.24916000000002</v>
      </c>
      <c r="AH42" s="1057">
        <v>4.5514000000000001</v>
      </c>
      <c r="AI42" s="1057">
        <v>13.26709</v>
      </c>
      <c r="AJ42" s="1057">
        <v>0</v>
      </c>
      <c r="AK42" s="1057">
        <v>176.67536000000001</v>
      </c>
      <c r="AL42" s="1057">
        <v>0</v>
      </c>
      <c r="AM42" s="1057">
        <v>0</v>
      </c>
      <c r="AN42" s="1056">
        <f>+SUM(Z42:AM42)</f>
        <v>6449.9912400000012</v>
      </c>
      <c r="AO42" s="1057">
        <v>0</v>
      </c>
      <c r="AP42" s="1057">
        <v>0</v>
      </c>
      <c r="AQ42" s="1056">
        <f>+AN42+AO42-AP42</f>
        <v>6449.9912400000012</v>
      </c>
      <c r="AR42" s="1060">
        <v>42853.791666666664</v>
      </c>
      <c r="AS42" s="399"/>
      <c r="AT42" s="399"/>
      <c r="AU42" s="399"/>
      <c r="AV42" s="399"/>
      <c r="AW42" s="399"/>
      <c r="AX42" s="399"/>
      <c r="AY42" s="399"/>
      <c r="AZ42" s="399"/>
      <c r="BA42" s="399"/>
    </row>
    <row r="43" spans="1:53" s="162" customFormat="1" ht="18.75" customHeight="1">
      <c r="A43" s="204"/>
      <c r="B43" s="216"/>
      <c r="C43" s="216"/>
      <c r="D43" s="216"/>
      <c r="E43" s="216"/>
      <c r="F43" s="216"/>
      <c r="G43" s="216"/>
      <c r="H43" s="216"/>
      <c r="I43" s="216"/>
      <c r="J43" s="216"/>
      <c r="K43" s="216"/>
      <c r="L43" s="157"/>
      <c r="M43" s="399"/>
      <c r="N43" s="404"/>
      <c r="O43" s="1038">
        <f>SUM(O39:O42)</f>
        <v>6559.0633399999997</v>
      </c>
      <c r="P43" s="1038">
        <f>SUM(P39:P42)</f>
        <v>6444.9075200000007</v>
      </c>
      <c r="Q43" s="1038">
        <f>SUM(Q39:Q42)</f>
        <v>6036.16032</v>
      </c>
      <c r="R43" s="992">
        <f t="shared" si="9"/>
        <v>1.771256137434829E-2</v>
      </c>
      <c r="S43" s="992">
        <f t="shared" si="9"/>
        <v>6.7716425398058444E-2</v>
      </c>
      <c r="T43" s="404"/>
      <c r="U43" s="404"/>
      <c r="V43" s="404" t="str">
        <f t="shared" si="10"/>
        <v/>
      </c>
      <c r="W43" s="1050">
        <v>30</v>
      </c>
      <c r="X43" s="603">
        <v>2017</v>
      </c>
      <c r="Y43" s="601" t="s">
        <v>445</v>
      </c>
      <c r="Z43" s="399"/>
      <c r="AA43" s="399"/>
      <c r="AB43" s="399"/>
      <c r="AC43" s="399"/>
      <c r="AD43" s="399"/>
      <c r="AE43" s="399"/>
      <c r="AF43" s="399"/>
      <c r="AG43" s="399"/>
      <c r="AH43" s="399"/>
      <c r="AI43" s="399"/>
      <c r="AJ43" s="399"/>
      <c r="AK43" s="399"/>
      <c r="AL43" s="399"/>
      <c r="AM43" s="399"/>
      <c r="AN43" s="399"/>
      <c r="AO43" s="399"/>
      <c r="AP43" s="399"/>
      <c r="AQ43" s="1056">
        <f t="shared" si="3"/>
        <v>0</v>
      </c>
      <c r="AR43" s="399"/>
      <c r="AS43" s="399"/>
      <c r="AT43" s="399"/>
      <c r="AU43" s="399"/>
      <c r="AV43" s="399"/>
      <c r="AW43" s="399"/>
      <c r="AX43" s="399"/>
      <c r="AY43" s="399"/>
      <c r="AZ43" s="399"/>
      <c r="BA43" s="399"/>
    </row>
    <row r="44" spans="1:53" s="162" customFormat="1" ht="12.75">
      <c r="A44" s="204"/>
      <c r="B44" s="216"/>
      <c r="C44" s="216"/>
      <c r="D44" s="216"/>
      <c r="E44" s="216"/>
      <c r="F44" s="216"/>
      <c r="G44" s="216"/>
      <c r="H44" s="216"/>
      <c r="I44" s="216"/>
      <c r="J44" s="216"/>
      <c r="K44" s="216"/>
      <c r="L44" s="157"/>
      <c r="M44" s="399"/>
      <c r="N44" s="404"/>
      <c r="O44" s="1038">
        <f>+O43</f>
        <v>6559.0633399999997</v>
      </c>
      <c r="P44" s="1062">
        <f>+P43+H21</f>
        <v>6444.9075200000007</v>
      </c>
      <c r="Q44" s="1038">
        <f>+Q43</f>
        <v>6036.16032</v>
      </c>
      <c r="R44" s="992">
        <f t="shared" si="9"/>
        <v>1.771256137434829E-2</v>
      </c>
      <c r="S44" s="992">
        <f t="shared" si="9"/>
        <v>6.7716425398058444E-2</v>
      </c>
      <c r="T44" s="404"/>
      <c r="U44" s="404"/>
      <c r="V44" s="404" t="str">
        <f t="shared" si="10"/>
        <v/>
      </c>
      <c r="W44" s="1050">
        <v>31</v>
      </c>
      <c r="X44" s="603">
        <v>2017</v>
      </c>
      <c r="Y44" s="601" t="s">
        <v>446</v>
      </c>
      <c r="Z44" s="399"/>
      <c r="AA44" s="399"/>
      <c r="AB44" s="399"/>
      <c r="AC44" s="399"/>
      <c r="AD44" s="399"/>
      <c r="AE44" s="399"/>
      <c r="AF44" s="399"/>
      <c r="AG44" s="399"/>
      <c r="AH44" s="399"/>
      <c r="AI44" s="399"/>
      <c r="AJ44" s="399"/>
      <c r="AK44" s="399"/>
      <c r="AL44" s="399"/>
      <c r="AM44" s="399"/>
      <c r="AN44" s="399"/>
      <c r="AO44" s="399"/>
      <c r="AP44" s="399"/>
      <c r="AQ44" s="1056">
        <f t="shared" si="3"/>
        <v>0</v>
      </c>
      <c r="AR44" s="399"/>
      <c r="AS44" s="399"/>
      <c r="AT44" s="399"/>
      <c r="AU44" s="399"/>
      <c r="AV44" s="399"/>
      <c r="AW44" s="399"/>
      <c r="AX44" s="399"/>
      <c r="AY44" s="399"/>
      <c r="AZ44" s="399"/>
      <c r="BA44" s="399"/>
    </row>
    <row r="45" spans="1:53" s="162" customFormat="1" ht="12.75">
      <c r="A45" s="204"/>
      <c r="B45" s="216"/>
      <c r="C45" s="216"/>
      <c r="D45" s="216"/>
      <c r="E45" s="216"/>
      <c r="F45" s="216"/>
      <c r="G45" s="216"/>
      <c r="H45" s="216"/>
      <c r="I45" s="216"/>
      <c r="J45" s="216"/>
      <c r="K45" s="216"/>
      <c r="L45" s="157"/>
      <c r="M45" s="399"/>
      <c r="N45" s="404"/>
      <c r="O45" s="404"/>
      <c r="P45" s="404"/>
      <c r="Q45" s="404"/>
      <c r="R45" s="404"/>
      <c r="S45" s="404"/>
      <c r="T45" s="404"/>
      <c r="U45" s="404"/>
      <c r="V45" s="404" t="str">
        <f t="shared" si="10"/>
        <v/>
      </c>
      <c r="W45" s="1050">
        <v>32</v>
      </c>
      <c r="X45" s="603">
        <v>2017</v>
      </c>
      <c r="Y45" s="601" t="s">
        <v>447</v>
      </c>
      <c r="Z45" s="399"/>
      <c r="AA45" s="399"/>
      <c r="AB45" s="399"/>
      <c r="AC45" s="399"/>
      <c r="AD45" s="399"/>
      <c r="AE45" s="399"/>
      <c r="AF45" s="399"/>
      <c r="AG45" s="399"/>
      <c r="AH45" s="399"/>
      <c r="AI45" s="399"/>
      <c r="AJ45" s="399"/>
      <c r="AK45" s="399"/>
      <c r="AL45" s="399"/>
      <c r="AM45" s="399"/>
      <c r="AN45" s="399"/>
      <c r="AO45" s="399"/>
      <c r="AP45" s="399"/>
      <c r="AQ45" s="1056">
        <f t="shared" si="3"/>
        <v>0</v>
      </c>
      <c r="AR45" s="399"/>
      <c r="AS45" s="399"/>
      <c r="AT45" s="399"/>
      <c r="AU45" s="399"/>
      <c r="AV45" s="399"/>
      <c r="AW45" s="399"/>
      <c r="AX45" s="399"/>
      <c r="AY45" s="399"/>
      <c r="AZ45" s="399"/>
      <c r="BA45" s="399"/>
    </row>
    <row r="46" spans="1:53" s="162" customFormat="1" ht="27" customHeight="1">
      <c r="A46" s="670"/>
      <c r="B46" s="670"/>
      <c r="C46" s="670"/>
      <c r="D46" s="670"/>
      <c r="E46" s="670"/>
      <c r="F46" s="670"/>
      <c r="G46" s="670"/>
      <c r="H46" s="670"/>
      <c r="I46" s="670"/>
      <c r="J46" s="670"/>
      <c r="K46" s="670"/>
      <c r="L46" s="157"/>
      <c r="M46" s="399"/>
      <c r="N46" s="404"/>
      <c r="O46" s="404"/>
      <c r="P46" s="404"/>
      <c r="Q46" s="404"/>
      <c r="R46" s="404"/>
      <c r="S46" s="404"/>
      <c r="T46" s="404"/>
      <c r="U46" s="404"/>
      <c r="V46" s="404" t="str">
        <f t="shared" si="10"/>
        <v/>
      </c>
      <c r="W46" s="1063">
        <v>33</v>
      </c>
      <c r="X46" s="603">
        <v>2017</v>
      </c>
      <c r="Y46" s="601" t="s">
        <v>448</v>
      </c>
      <c r="Z46" s="399"/>
      <c r="AA46" s="399"/>
      <c r="AB46" s="399"/>
      <c r="AC46" s="399"/>
      <c r="AD46" s="399"/>
      <c r="AE46" s="399"/>
      <c r="AF46" s="399"/>
      <c r="AG46" s="399"/>
      <c r="AH46" s="399"/>
      <c r="AI46" s="399"/>
      <c r="AJ46" s="399"/>
      <c r="AK46" s="399"/>
      <c r="AL46" s="399"/>
      <c r="AM46" s="399"/>
      <c r="AN46" s="399"/>
      <c r="AO46" s="399"/>
      <c r="AP46" s="399"/>
      <c r="AQ46" s="1056">
        <f t="shared" si="3"/>
        <v>0</v>
      </c>
      <c r="AR46" s="399"/>
      <c r="AS46" s="399"/>
      <c r="AT46" s="399"/>
      <c r="AU46" s="399"/>
      <c r="AV46" s="399"/>
      <c r="AW46" s="399"/>
      <c r="AX46" s="399"/>
      <c r="AY46" s="399"/>
      <c r="AZ46" s="399"/>
      <c r="BA46" s="399"/>
    </row>
    <row r="47" spans="1:53" s="162" customFormat="1" ht="30.75" customHeight="1">
      <c r="A47" s="1282" t="s">
        <v>893</v>
      </c>
      <c r="B47" s="1282"/>
      <c r="C47" s="1282"/>
      <c r="D47" s="1282"/>
      <c r="E47" s="1282"/>
      <c r="F47" s="1282"/>
      <c r="G47" s="1282"/>
      <c r="H47" s="1282"/>
      <c r="I47" s="1282"/>
      <c r="J47" s="1282"/>
      <c r="K47" s="1282"/>
      <c r="L47" s="157"/>
      <c r="M47" s="399"/>
      <c r="N47" s="404"/>
      <c r="O47" s="404"/>
      <c r="P47" s="404"/>
      <c r="Q47" s="404"/>
      <c r="R47" s="404"/>
      <c r="S47" s="404"/>
      <c r="T47" s="404"/>
      <c r="U47" s="404"/>
      <c r="V47" s="404" t="str">
        <f t="shared" si="10"/>
        <v/>
      </c>
      <c r="W47" s="1050">
        <v>34</v>
      </c>
      <c r="X47" s="603">
        <v>2017</v>
      </c>
      <c r="Y47" s="601" t="s">
        <v>449</v>
      </c>
      <c r="Z47" s="399"/>
      <c r="AA47" s="399"/>
      <c r="AB47" s="399"/>
      <c r="AC47" s="399"/>
      <c r="AD47" s="399"/>
      <c r="AE47" s="399"/>
      <c r="AF47" s="399"/>
      <c r="AG47" s="399"/>
      <c r="AH47" s="399"/>
      <c r="AI47" s="399"/>
      <c r="AJ47" s="399"/>
      <c r="AK47" s="399"/>
      <c r="AL47" s="399"/>
      <c r="AM47" s="399"/>
      <c r="AN47" s="399"/>
      <c r="AO47" s="399"/>
      <c r="AP47" s="399"/>
      <c r="AQ47" s="1056">
        <f t="shared" si="3"/>
        <v>0</v>
      </c>
      <c r="AR47" s="399"/>
      <c r="AS47" s="399"/>
      <c r="AT47" s="399"/>
      <c r="AU47" s="399"/>
      <c r="AV47" s="399"/>
      <c r="AW47" s="399"/>
      <c r="AX47" s="399"/>
      <c r="AY47" s="399"/>
      <c r="AZ47" s="399"/>
      <c r="BA47" s="399"/>
    </row>
    <row r="48" spans="1:53" s="162" customFormat="1" ht="15" customHeight="1">
      <c r="A48" s="501"/>
      <c r="B48" s="216"/>
      <c r="C48" s="216"/>
      <c r="D48" s="216"/>
      <c r="E48" s="216"/>
      <c r="F48" s="216"/>
      <c r="G48" s="216"/>
      <c r="H48" s="216"/>
      <c r="I48" s="216"/>
      <c r="J48" s="216"/>
      <c r="K48" s="216"/>
      <c r="L48" s="157"/>
      <c r="M48" s="399"/>
      <c r="N48" s="399"/>
      <c r="O48" s="399"/>
      <c r="P48" s="399"/>
      <c r="Q48" s="399"/>
      <c r="R48" s="399"/>
      <c r="S48" s="399"/>
      <c r="T48" s="399"/>
      <c r="U48" s="399"/>
      <c r="V48" s="404" t="str">
        <f t="shared" si="10"/>
        <v/>
      </c>
      <c r="W48" s="1050">
        <v>35</v>
      </c>
      <c r="X48" s="603">
        <v>2017</v>
      </c>
      <c r="Y48" s="601" t="s">
        <v>450</v>
      </c>
      <c r="Z48" s="399"/>
      <c r="AA48" s="399"/>
      <c r="AB48" s="399"/>
      <c r="AC48" s="399"/>
      <c r="AD48" s="399"/>
      <c r="AE48" s="399"/>
      <c r="AF48" s="399"/>
      <c r="AG48" s="399"/>
      <c r="AH48" s="399"/>
      <c r="AI48" s="399"/>
      <c r="AJ48" s="399"/>
      <c r="AK48" s="399"/>
      <c r="AL48" s="399"/>
      <c r="AM48" s="399"/>
      <c r="AN48" s="399"/>
      <c r="AO48" s="399"/>
      <c r="AP48" s="399"/>
      <c r="AQ48" s="1056">
        <f t="shared" si="3"/>
        <v>0</v>
      </c>
      <c r="AR48" s="399"/>
      <c r="AS48" s="399"/>
      <c r="AT48" s="399"/>
      <c r="AU48" s="399"/>
      <c r="AV48" s="399"/>
      <c r="AW48" s="399"/>
      <c r="AX48" s="399"/>
      <c r="AY48" s="399"/>
      <c r="AZ48" s="399"/>
      <c r="BA48" s="399"/>
    </row>
    <row r="49" spans="1:53" s="162" customFormat="1" ht="12.75">
      <c r="A49" s="501"/>
      <c r="B49" s="469"/>
      <c r="C49" s="469"/>
      <c r="D49" s="469"/>
      <c r="E49" s="469"/>
      <c r="F49" s="469"/>
      <c r="G49" s="216"/>
      <c r="H49" s="216"/>
      <c r="I49" s="216"/>
      <c r="J49" s="216"/>
      <c r="K49" s="216"/>
      <c r="L49" s="157"/>
      <c r="M49" s="399"/>
      <c r="N49" s="1049"/>
      <c r="O49" s="1049"/>
      <c r="P49" s="1049"/>
      <c r="Q49" s="399"/>
      <c r="R49" s="399"/>
      <c r="S49" s="399"/>
      <c r="T49" s="399"/>
      <c r="U49" s="399"/>
      <c r="V49" s="404" t="str">
        <f t="shared" si="10"/>
        <v/>
      </c>
      <c r="W49" s="1050">
        <v>36</v>
      </c>
      <c r="X49" s="603">
        <v>2017</v>
      </c>
      <c r="Y49" s="601" t="s">
        <v>451</v>
      </c>
      <c r="Z49" s="399"/>
      <c r="AA49" s="399"/>
      <c r="AB49" s="399"/>
      <c r="AC49" s="399"/>
      <c r="AD49" s="399"/>
      <c r="AE49" s="399"/>
      <c r="AF49" s="399"/>
      <c r="AG49" s="399"/>
      <c r="AH49" s="399"/>
      <c r="AI49" s="399"/>
      <c r="AJ49" s="399"/>
      <c r="AK49" s="399"/>
      <c r="AL49" s="399"/>
      <c r="AM49" s="399"/>
      <c r="AN49" s="399"/>
      <c r="AO49" s="399"/>
      <c r="AP49" s="399"/>
      <c r="AQ49" s="1056">
        <f t="shared" si="3"/>
        <v>0</v>
      </c>
      <c r="AR49" s="399"/>
      <c r="AS49" s="399"/>
      <c r="AT49" s="399"/>
      <c r="AU49" s="399"/>
      <c r="AV49" s="399"/>
      <c r="AW49" s="399"/>
      <c r="AX49" s="399"/>
      <c r="AY49" s="399"/>
      <c r="AZ49" s="399"/>
      <c r="BA49" s="399"/>
    </row>
    <row r="50" spans="1:53" s="162" customFormat="1" ht="12.75">
      <c r="A50" s="470"/>
      <c r="B50" s="471"/>
      <c r="C50" s="471"/>
      <c r="D50" s="472"/>
      <c r="E50" s="472"/>
      <c r="F50" s="472"/>
      <c r="G50" s="216"/>
      <c r="H50" s="216"/>
      <c r="I50" s="216"/>
      <c r="J50" s="216"/>
      <c r="K50" s="216"/>
      <c r="L50" s="157"/>
      <c r="M50" s="399"/>
      <c r="N50" s="399"/>
      <c r="O50" s="399"/>
      <c r="P50" s="399"/>
      <c r="Q50" s="399"/>
      <c r="R50" s="399"/>
      <c r="S50" s="399"/>
      <c r="T50" s="399"/>
      <c r="U50" s="399"/>
      <c r="V50" s="404" t="str">
        <f t="shared" si="10"/>
        <v/>
      </c>
      <c r="W50" s="1050">
        <v>37</v>
      </c>
      <c r="X50" s="603">
        <v>2017</v>
      </c>
      <c r="Y50" s="601" t="s">
        <v>452</v>
      </c>
      <c r="Z50" s="399"/>
      <c r="AA50" s="399"/>
      <c r="AB50" s="399"/>
      <c r="AC50" s="399"/>
      <c r="AD50" s="399"/>
      <c r="AE50" s="399"/>
      <c r="AF50" s="399"/>
      <c r="AG50" s="399"/>
      <c r="AH50" s="399"/>
      <c r="AI50" s="399"/>
      <c r="AJ50" s="399"/>
      <c r="AK50" s="399"/>
      <c r="AL50" s="399"/>
      <c r="AM50" s="399"/>
      <c r="AN50" s="399"/>
      <c r="AO50" s="399"/>
      <c r="AP50" s="399"/>
      <c r="AQ50" s="1056">
        <f t="shared" si="3"/>
        <v>0</v>
      </c>
      <c r="AR50" s="399"/>
      <c r="AS50" s="399"/>
      <c r="AT50" s="399"/>
      <c r="AU50" s="399"/>
      <c r="AV50" s="399"/>
      <c r="AW50" s="399"/>
      <c r="AX50" s="399"/>
      <c r="AY50" s="399"/>
      <c r="AZ50" s="399"/>
      <c r="BA50" s="399"/>
    </row>
    <row r="51" spans="1:53" s="162" customFormat="1" ht="12.75">
      <c r="A51" s="470"/>
      <c r="B51" s="471"/>
      <c r="C51" s="471"/>
      <c r="D51" s="472"/>
      <c r="E51" s="472"/>
      <c r="F51" s="472"/>
      <c r="G51" s="216"/>
      <c r="H51" s="216"/>
      <c r="I51" s="216"/>
      <c r="J51" s="216"/>
      <c r="K51" s="216"/>
      <c r="L51" s="157"/>
      <c r="M51" s="399"/>
      <c r="N51" s="399"/>
      <c r="O51" s="399"/>
      <c r="P51" s="399"/>
      <c r="Q51" s="399"/>
      <c r="R51" s="399"/>
      <c r="S51" s="399"/>
      <c r="T51" s="399"/>
      <c r="U51" s="399"/>
      <c r="V51" s="399"/>
      <c r="W51" s="1063"/>
      <c r="X51" s="399"/>
      <c r="Y51" s="399"/>
      <c r="Z51" s="399"/>
      <c r="AA51" s="399"/>
      <c r="AB51" s="399"/>
      <c r="AC51" s="399"/>
      <c r="AD51" s="399"/>
      <c r="AE51" s="399"/>
      <c r="AF51" s="399"/>
      <c r="AG51" s="399"/>
      <c r="AH51" s="399"/>
      <c r="AI51" s="399"/>
      <c r="AJ51" s="399"/>
      <c r="AK51" s="399"/>
      <c r="AL51" s="399"/>
      <c r="AM51" s="399"/>
      <c r="AN51" s="399"/>
      <c r="AO51" s="399"/>
      <c r="AP51" s="399"/>
      <c r="AQ51" s="1056"/>
      <c r="AR51" s="399"/>
      <c r="AS51" s="399"/>
      <c r="AT51" s="399"/>
      <c r="AU51" s="399"/>
      <c r="AV51" s="399"/>
      <c r="AW51" s="399"/>
      <c r="AX51" s="399"/>
      <c r="AY51" s="399"/>
      <c r="AZ51" s="399"/>
      <c r="BA51" s="399"/>
    </row>
    <row r="52" spans="1:53" s="162" customFormat="1" ht="12.75">
      <c r="A52" s="470"/>
      <c r="B52" s="471"/>
      <c r="C52" s="471"/>
      <c r="D52" s="472"/>
      <c r="E52" s="472"/>
      <c r="F52" s="472"/>
      <c r="G52" s="216"/>
      <c r="H52" s="216"/>
      <c r="I52" s="216"/>
      <c r="J52" s="216"/>
      <c r="K52" s="216"/>
      <c r="L52" s="157"/>
      <c r="M52" s="399"/>
      <c r="N52" s="399"/>
      <c r="O52" s="399"/>
      <c r="P52" s="399"/>
      <c r="Q52" s="399"/>
      <c r="R52" s="399"/>
      <c r="S52" s="399"/>
      <c r="T52" s="399"/>
      <c r="U52" s="399"/>
      <c r="V52" s="399"/>
      <c r="W52" s="1063"/>
      <c r="X52" s="399"/>
      <c r="Y52" s="399"/>
      <c r="Z52" s="399"/>
      <c r="AA52" s="399"/>
      <c r="AB52" s="399"/>
      <c r="AC52" s="399"/>
      <c r="AD52" s="399"/>
      <c r="AE52" s="399"/>
      <c r="AF52" s="399"/>
      <c r="AG52" s="399"/>
      <c r="AH52" s="399"/>
      <c r="AI52" s="399"/>
      <c r="AJ52" s="399"/>
      <c r="AK52" s="399"/>
      <c r="AL52" s="399"/>
      <c r="AM52" s="399"/>
      <c r="AN52" s="399"/>
      <c r="AO52" s="399"/>
      <c r="AP52" s="399"/>
      <c r="AQ52" s="1056"/>
      <c r="AR52" s="399"/>
      <c r="AS52" s="399"/>
      <c r="AT52" s="399"/>
      <c r="AU52" s="399"/>
      <c r="AV52" s="399"/>
      <c r="AW52" s="399"/>
      <c r="AX52" s="399"/>
      <c r="AY52" s="399"/>
      <c r="AZ52" s="399"/>
      <c r="BA52" s="399"/>
    </row>
    <row r="53" spans="1:53" s="162" customFormat="1" ht="12.75">
      <c r="A53" s="470"/>
      <c r="B53" s="471"/>
      <c r="C53" s="471"/>
      <c r="D53" s="472"/>
      <c r="E53" s="472"/>
      <c r="F53" s="472"/>
      <c r="G53" s="216"/>
      <c r="H53" s="216"/>
      <c r="I53" s="216"/>
      <c r="J53" s="216"/>
      <c r="K53" s="216"/>
      <c r="L53" s="157"/>
      <c r="M53" s="399"/>
      <c r="N53" s="399"/>
      <c r="O53" s="399"/>
      <c r="P53" s="399"/>
      <c r="Q53" s="399"/>
      <c r="R53" s="399"/>
      <c r="S53" s="399"/>
      <c r="T53" s="399"/>
      <c r="U53" s="399"/>
      <c r="V53" s="399"/>
      <c r="W53" s="1063"/>
      <c r="X53" s="399"/>
      <c r="Y53" s="399"/>
      <c r="Z53" s="399"/>
      <c r="AA53" s="399"/>
      <c r="AB53" s="399"/>
      <c r="AC53" s="399"/>
      <c r="AD53" s="399"/>
      <c r="AE53" s="399"/>
      <c r="AF53" s="399"/>
      <c r="AG53" s="399"/>
      <c r="AH53" s="399"/>
      <c r="AI53" s="399"/>
      <c r="AJ53" s="399"/>
      <c r="AK53" s="399"/>
      <c r="AL53" s="399"/>
      <c r="AM53" s="399"/>
      <c r="AN53" s="399"/>
      <c r="AO53" s="399"/>
      <c r="AP53" s="399"/>
      <c r="AQ53" s="1056"/>
      <c r="AR53" s="399"/>
      <c r="AS53" s="399"/>
      <c r="AT53" s="399"/>
      <c r="AU53" s="399"/>
      <c r="AV53" s="399"/>
      <c r="AW53" s="399"/>
      <c r="AX53" s="399"/>
      <c r="AY53" s="399"/>
      <c r="AZ53" s="399"/>
      <c r="BA53" s="399"/>
    </row>
    <row r="54" spans="1:53" s="162" customFormat="1" ht="12.75">
      <c r="A54" s="470"/>
      <c r="B54" s="471"/>
      <c r="C54" s="471"/>
      <c r="D54" s="472"/>
      <c r="E54" s="472"/>
      <c r="F54" s="472"/>
      <c r="G54" s="216"/>
      <c r="H54" s="216"/>
      <c r="I54" s="216"/>
      <c r="J54" s="216"/>
      <c r="K54" s="216"/>
      <c r="L54" s="157"/>
      <c r="M54" s="399"/>
      <c r="N54" s="399"/>
      <c r="O54" s="399"/>
      <c r="P54" s="399"/>
      <c r="Q54" s="399"/>
      <c r="R54" s="399"/>
      <c r="S54" s="399"/>
      <c r="T54" s="399"/>
      <c r="U54" s="399"/>
      <c r="V54" s="399"/>
      <c r="W54" s="1063"/>
      <c r="X54" s="399"/>
      <c r="Y54" s="399"/>
      <c r="Z54" s="399"/>
      <c r="AA54" s="399"/>
      <c r="AB54" s="399"/>
      <c r="AC54" s="399"/>
      <c r="AD54" s="399"/>
      <c r="AE54" s="399"/>
      <c r="AF54" s="399"/>
      <c r="AG54" s="399"/>
      <c r="AH54" s="399"/>
      <c r="AI54" s="399"/>
      <c r="AJ54" s="399"/>
      <c r="AK54" s="399"/>
      <c r="AL54" s="399"/>
      <c r="AM54" s="399"/>
      <c r="AN54" s="399"/>
      <c r="AO54" s="399"/>
      <c r="AP54" s="399"/>
      <c r="AQ54" s="1056"/>
      <c r="AR54" s="399"/>
      <c r="AS54" s="399"/>
      <c r="AT54" s="399"/>
      <c r="AU54" s="399"/>
      <c r="AV54" s="399"/>
      <c r="AW54" s="399"/>
      <c r="AX54" s="399"/>
      <c r="AY54" s="399"/>
      <c r="AZ54" s="399"/>
      <c r="BA54" s="399"/>
    </row>
    <row r="55" spans="1:53" s="162" customFormat="1" ht="12.75">
      <c r="A55" s="470"/>
      <c r="B55" s="471"/>
      <c r="C55" s="471"/>
      <c r="D55" s="472"/>
      <c r="E55" s="472"/>
      <c r="F55" s="472"/>
      <c r="G55" s="216"/>
      <c r="H55" s="216"/>
      <c r="I55" s="216"/>
      <c r="J55" s="216"/>
      <c r="K55" s="216"/>
      <c r="L55" s="157"/>
      <c r="M55" s="399"/>
      <c r="N55" s="399"/>
      <c r="O55" s="399"/>
      <c r="P55" s="399"/>
      <c r="Q55" s="399"/>
      <c r="R55" s="399"/>
      <c r="S55" s="399"/>
      <c r="T55" s="399"/>
      <c r="U55" s="399"/>
      <c r="V55" s="399"/>
      <c r="W55" s="1063"/>
      <c r="X55" s="399"/>
      <c r="Y55" s="399"/>
      <c r="Z55" s="399"/>
      <c r="AA55" s="399"/>
      <c r="AB55" s="399"/>
      <c r="AC55" s="399"/>
      <c r="AD55" s="399"/>
      <c r="AE55" s="399"/>
      <c r="AF55" s="399"/>
      <c r="AG55" s="399"/>
      <c r="AH55" s="399"/>
      <c r="AI55" s="399"/>
      <c r="AJ55" s="399"/>
      <c r="AK55" s="399"/>
      <c r="AL55" s="399"/>
      <c r="AM55" s="399"/>
      <c r="AN55" s="399"/>
      <c r="AO55" s="399"/>
      <c r="AP55" s="399"/>
      <c r="AQ55" s="1056"/>
      <c r="AR55" s="399"/>
      <c r="AS55" s="399"/>
      <c r="AT55" s="399"/>
      <c r="AU55" s="399"/>
      <c r="AV55" s="399"/>
      <c r="AW55" s="399"/>
      <c r="AX55" s="399"/>
      <c r="AY55" s="399"/>
      <c r="AZ55" s="399"/>
      <c r="BA55" s="399"/>
    </row>
    <row r="56" spans="1:53" s="162" customFormat="1" ht="12.75">
      <c r="A56" s="470"/>
      <c r="B56" s="471"/>
      <c r="C56" s="471"/>
      <c r="D56" s="472"/>
      <c r="E56" s="472"/>
      <c r="F56" s="472"/>
      <c r="G56" s="216"/>
      <c r="H56" s="216"/>
      <c r="I56" s="216"/>
      <c r="J56" s="216"/>
      <c r="K56" s="216"/>
      <c r="L56" s="157"/>
      <c r="M56" s="399"/>
      <c r="N56" s="399"/>
      <c r="O56" s="399"/>
      <c r="P56" s="399"/>
      <c r="Q56" s="399"/>
      <c r="R56" s="399"/>
      <c r="S56" s="399"/>
      <c r="T56" s="399"/>
      <c r="U56" s="399"/>
      <c r="V56" s="399"/>
      <c r="W56" s="1063"/>
      <c r="X56" s="399"/>
      <c r="Y56" s="399"/>
      <c r="Z56" s="399"/>
      <c r="AA56" s="399"/>
      <c r="AB56" s="399"/>
      <c r="AC56" s="399"/>
      <c r="AD56" s="399"/>
      <c r="AE56" s="399"/>
      <c r="AF56" s="399"/>
      <c r="AG56" s="399"/>
      <c r="AH56" s="399"/>
      <c r="AI56" s="399"/>
      <c r="AJ56" s="399"/>
      <c r="AK56" s="399"/>
      <c r="AL56" s="399"/>
      <c r="AM56" s="399"/>
      <c r="AN56" s="399"/>
      <c r="AO56" s="399"/>
      <c r="AP56" s="399"/>
      <c r="AQ56" s="1056"/>
      <c r="AR56" s="399"/>
      <c r="AS56" s="399"/>
      <c r="AT56" s="399"/>
      <c r="AU56" s="399"/>
      <c r="AV56" s="399"/>
      <c r="AW56" s="399"/>
      <c r="AX56" s="399"/>
      <c r="AY56" s="399"/>
      <c r="AZ56" s="399"/>
      <c r="BA56" s="399"/>
    </row>
    <row r="57" spans="1:53" s="162" customFormat="1" ht="12.75">
      <c r="A57" s="470"/>
      <c r="B57" s="471"/>
      <c r="C57" s="471"/>
      <c r="D57" s="472"/>
      <c r="E57" s="472"/>
      <c r="F57" s="472"/>
      <c r="G57" s="216"/>
      <c r="H57" s="216"/>
      <c r="I57" s="216"/>
      <c r="J57" s="216"/>
      <c r="K57" s="216"/>
      <c r="L57" s="157"/>
      <c r="M57" s="399"/>
      <c r="N57" s="399"/>
      <c r="O57" s="399"/>
      <c r="P57" s="399"/>
      <c r="Q57" s="399"/>
      <c r="R57" s="399"/>
      <c r="S57" s="399"/>
      <c r="T57" s="399"/>
      <c r="U57" s="399"/>
      <c r="V57" s="399"/>
      <c r="W57" s="1063"/>
      <c r="X57" s="399"/>
      <c r="Y57" s="399"/>
      <c r="Z57" s="399"/>
      <c r="AA57" s="399"/>
      <c r="AB57" s="399"/>
      <c r="AC57" s="399"/>
      <c r="AD57" s="399"/>
      <c r="AE57" s="399"/>
      <c r="AF57" s="399"/>
      <c r="AG57" s="399"/>
      <c r="AH57" s="399"/>
      <c r="AI57" s="399"/>
      <c r="AJ57" s="399"/>
      <c r="AK57" s="399"/>
      <c r="AL57" s="399"/>
      <c r="AM57" s="399"/>
      <c r="AN57" s="399"/>
      <c r="AO57" s="399"/>
      <c r="AP57" s="399"/>
      <c r="AQ57" s="1056"/>
      <c r="AR57" s="399"/>
      <c r="AS57" s="399"/>
      <c r="AT57" s="399"/>
      <c r="AU57" s="399"/>
      <c r="AV57" s="399"/>
      <c r="AW57" s="399"/>
      <c r="AX57" s="399"/>
      <c r="AY57" s="399"/>
      <c r="AZ57" s="399"/>
      <c r="BA57" s="399"/>
    </row>
    <row r="58" spans="1:53" s="162" customFormat="1" ht="12.75">
      <c r="A58" s="470"/>
      <c r="B58" s="471"/>
      <c r="C58" s="471"/>
      <c r="D58" s="472"/>
      <c r="E58" s="472"/>
      <c r="F58" s="472"/>
      <c r="G58" s="216"/>
      <c r="H58" s="216"/>
      <c r="I58" s="216"/>
      <c r="J58" s="216"/>
      <c r="K58" s="216"/>
      <c r="L58" s="157"/>
      <c r="M58" s="399"/>
      <c r="N58" s="399"/>
      <c r="O58" s="399"/>
      <c r="P58" s="399"/>
      <c r="Q58" s="399"/>
      <c r="R58" s="399"/>
      <c r="S58" s="399"/>
      <c r="T58" s="399"/>
      <c r="U58" s="399"/>
      <c r="V58" s="399"/>
      <c r="W58" s="1063"/>
      <c r="X58" s="399"/>
      <c r="Y58" s="399"/>
      <c r="Z58" s="399"/>
      <c r="AA58" s="399"/>
      <c r="AB58" s="399"/>
      <c r="AC58" s="399"/>
      <c r="AD58" s="399"/>
      <c r="AE58" s="399"/>
      <c r="AF58" s="399"/>
      <c r="AG58" s="399"/>
      <c r="AH58" s="399"/>
      <c r="AI58" s="399"/>
      <c r="AJ58" s="399"/>
      <c r="AK58" s="399"/>
      <c r="AL58" s="399"/>
      <c r="AM58" s="399"/>
      <c r="AN58" s="399"/>
      <c r="AO58" s="399"/>
      <c r="AP58" s="399"/>
      <c r="AQ58" s="1056"/>
      <c r="AR58" s="399"/>
      <c r="AS58" s="399"/>
      <c r="AT58" s="399"/>
      <c r="AU58" s="399"/>
      <c r="AV58" s="399"/>
      <c r="AW58" s="399"/>
      <c r="AX58" s="399"/>
      <c r="AY58" s="399"/>
      <c r="AZ58" s="399"/>
      <c r="BA58" s="399"/>
    </row>
    <row r="59" spans="1:53" s="162" customFormat="1" ht="12.75">
      <c r="A59" s="470"/>
      <c r="B59" s="471"/>
      <c r="C59" s="471"/>
      <c r="D59" s="472"/>
      <c r="E59" s="472"/>
      <c r="F59" s="472"/>
      <c r="G59" s="216"/>
      <c r="H59" s="216"/>
      <c r="I59" s="216"/>
      <c r="J59" s="216"/>
      <c r="K59" s="216"/>
      <c r="L59" s="157"/>
      <c r="M59" s="399"/>
      <c r="N59" s="399"/>
      <c r="O59" s="399"/>
      <c r="P59" s="399"/>
      <c r="Q59" s="399"/>
      <c r="R59" s="399"/>
      <c r="S59" s="399"/>
      <c r="T59" s="399"/>
      <c r="U59" s="399"/>
      <c r="V59" s="399"/>
      <c r="W59" s="1063"/>
      <c r="X59" s="399"/>
      <c r="Y59" s="399"/>
      <c r="Z59" s="399"/>
      <c r="AA59" s="399"/>
      <c r="AB59" s="399"/>
      <c r="AC59" s="399"/>
      <c r="AD59" s="399"/>
      <c r="AE59" s="399"/>
      <c r="AF59" s="399"/>
      <c r="AG59" s="399"/>
      <c r="AH59" s="399"/>
      <c r="AI59" s="399"/>
      <c r="AJ59" s="399"/>
      <c r="AK59" s="399"/>
      <c r="AL59" s="399"/>
      <c r="AM59" s="399"/>
      <c r="AN59" s="399"/>
      <c r="AO59" s="399"/>
      <c r="AP59" s="399"/>
      <c r="AQ59" s="1056"/>
      <c r="AR59" s="399"/>
      <c r="AS59" s="399"/>
      <c r="AT59" s="399"/>
      <c r="AU59" s="399"/>
      <c r="AV59" s="399"/>
      <c r="AW59" s="399"/>
      <c r="AX59" s="399"/>
      <c r="AY59" s="399"/>
      <c r="AZ59" s="399"/>
      <c r="BA59" s="399"/>
    </row>
    <row r="60" spans="1:53" s="162" customFormat="1" ht="12.75">
      <c r="A60" s="470"/>
      <c r="B60" s="471"/>
      <c r="C60" s="471"/>
      <c r="D60" s="472"/>
      <c r="E60" s="472"/>
      <c r="F60" s="472"/>
      <c r="G60" s="216"/>
      <c r="H60" s="216"/>
      <c r="I60" s="216"/>
      <c r="J60" s="216"/>
      <c r="K60" s="216"/>
      <c r="L60" s="157"/>
      <c r="M60" s="399"/>
      <c r="N60" s="399"/>
      <c r="O60" s="399"/>
      <c r="P60" s="399"/>
      <c r="Q60" s="399"/>
      <c r="R60" s="399"/>
      <c r="S60" s="399"/>
      <c r="T60" s="399"/>
      <c r="U60" s="399"/>
      <c r="V60" s="399"/>
      <c r="W60" s="1063"/>
      <c r="X60" s="399"/>
      <c r="Y60" s="399"/>
      <c r="Z60" s="399"/>
      <c r="AA60" s="399"/>
      <c r="AB60" s="399"/>
      <c r="AC60" s="399"/>
      <c r="AD60" s="399"/>
      <c r="AE60" s="399"/>
      <c r="AF60" s="399"/>
      <c r="AG60" s="399"/>
      <c r="AH60" s="399"/>
      <c r="AI60" s="399"/>
      <c r="AJ60" s="399"/>
      <c r="AK60" s="399"/>
      <c r="AL60" s="399"/>
      <c r="AM60" s="399"/>
      <c r="AN60" s="399"/>
      <c r="AO60" s="399"/>
      <c r="AP60" s="399"/>
      <c r="AQ60" s="399"/>
      <c r="AR60" s="399"/>
      <c r="AS60" s="399"/>
      <c r="AT60" s="399"/>
      <c r="AU60" s="399"/>
      <c r="AV60" s="399"/>
      <c r="AW60" s="399"/>
      <c r="AX60" s="399"/>
      <c r="AY60" s="399"/>
      <c r="AZ60" s="399"/>
      <c r="BA60" s="399"/>
    </row>
    <row r="61" spans="1:53" s="162" customFormat="1" ht="12.75">
      <c r="A61" s="470"/>
      <c r="B61" s="471"/>
      <c r="C61" s="471"/>
      <c r="D61" s="472"/>
      <c r="E61" s="472"/>
      <c r="F61" s="472"/>
      <c r="G61" s="216"/>
      <c r="H61" s="216"/>
      <c r="I61" s="216"/>
      <c r="J61" s="216"/>
      <c r="K61" s="216"/>
      <c r="L61" s="157"/>
      <c r="M61" s="399"/>
      <c r="N61" s="399"/>
      <c r="O61" s="399"/>
      <c r="P61" s="399"/>
      <c r="Q61" s="399"/>
      <c r="R61" s="399"/>
      <c r="S61" s="399"/>
      <c r="T61" s="399"/>
      <c r="U61" s="399"/>
      <c r="V61" s="399"/>
      <c r="W61" s="1063"/>
      <c r="X61" s="399"/>
      <c r="Y61" s="399"/>
      <c r="Z61" s="399"/>
      <c r="AA61" s="399"/>
      <c r="AB61" s="399"/>
      <c r="AC61" s="399"/>
      <c r="AD61" s="399"/>
      <c r="AE61" s="399"/>
      <c r="AF61" s="399"/>
      <c r="AG61" s="399"/>
      <c r="AH61" s="399"/>
      <c r="AI61" s="399"/>
      <c r="AJ61" s="399"/>
      <c r="AK61" s="399"/>
      <c r="AL61" s="399"/>
      <c r="AM61" s="399"/>
      <c r="AN61" s="399"/>
      <c r="AO61" s="399"/>
      <c r="AP61" s="399"/>
      <c r="AQ61" s="399"/>
      <c r="AR61" s="399"/>
      <c r="AS61" s="399"/>
      <c r="AT61" s="399"/>
      <c r="AU61" s="399"/>
      <c r="AV61" s="399"/>
      <c r="AW61" s="399"/>
      <c r="AX61" s="399"/>
      <c r="AY61" s="399"/>
      <c r="AZ61" s="399"/>
      <c r="BA61" s="399"/>
    </row>
    <row r="62" spans="1:53" s="162" customFormat="1" ht="12.75">
      <c r="A62" s="470"/>
      <c r="B62" s="471"/>
      <c r="C62" s="471"/>
      <c r="D62" s="472"/>
      <c r="E62" s="472"/>
      <c r="F62" s="472"/>
      <c r="G62" s="216"/>
      <c r="H62" s="216"/>
      <c r="I62" s="216"/>
      <c r="J62" s="216"/>
      <c r="K62" s="216"/>
      <c r="L62" s="157"/>
      <c r="M62" s="399"/>
      <c r="N62" s="399"/>
      <c r="O62" s="399"/>
      <c r="P62" s="399"/>
      <c r="Q62" s="399"/>
      <c r="R62" s="399"/>
      <c r="S62" s="399"/>
      <c r="T62" s="399"/>
      <c r="U62" s="399"/>
      <c r="V62" s="399"/>
      <c r="W62" s="1063"/>
      <c r="X62" s="399"/>
      <c r="Y62" s="399"/>
      <c r="Z62" s="399"/>
      <c r="AA62" s="399"/>
      <c r="AB62" s="399"/>
      <c r="AC62" s="399"/>
      <c r="AD62" s="399"/>
      <c r="AE62" s="399"/>
      <c r="AF62" s="399"/>
      <c r="AG62" s="399"/>
      <c r="AH62" s="399"/>
      <c r="AI62" s="399"/>
      <c r="AJ62" s="399"/>
      <c r="AK62" s="399"/>
      <c r="AL62" s="399"/>
      <c r="AM62" s="399"/>
      <c r="AN62" s="399"/>
      <c r="AO62" s="399"/>
      <c r="AP62" s="399"/>
      <c r="AQ62" s="399"/>
      <c r="AR62" s="399"/>
      <c r="AS62" s="399"/>
      <c r="AT62" s="399"/>
      <c r="AU62" s="399"/>
      <c r="AV62" s="399"/>
      <c r="AW62" s="399"/>
      <c r="AX62" s="399"/>
      <c r="AY62" s="399"/>
      <c r="AZ62" s="399"/>
      <c r="BA62" s="399"/>
    </row>
    <row r="63" spans="1:53" s="162" customFormat="1" ht="12.75">
      <c r="A63" s="470"/>
      <c r="B63" s="471"/>
      <c r="C63" s="471"/>
      <c r="D63" s="472"/>
      <c r="E63" s="472"/>
      <c r="F63" s="472"/>
      <c r="G63" s="216"/>
      <c r="H63" s="216"/>
      <c r="I63" s="216"/>
      <c r="J63" s="216"/>
      <c r="K63" s="216"/>
      <c r="L63" s="157"/>
      <c r="M63" s="399"/>
      <c r="N63" s="399"/>
      <c r="O63" s="399"/>
      <c r="P63" s="399"/>
      <c r="Q63" s="399"/>
      <c r="R63" s="399"/>
      <c r="S63" s="399"/>
      <c r="T63" s="399"/>
      <c r="U63" s="399"/>
      <c r="V63" s="399"/>
      <c r="W63" s="1063"/>
      <c r="X63" s="399"/>
      <c r="Y63" s="399"/>
      <c r="Z63" s="399"/>
      <c r="AA63" s="399"/>
      <c r="AB63" s="399"/>
      <c r="AC63" s="399"/>
      <c r="AD63" s="399"/>
      <c r="AE63" s="399"/>
      <c r="AF63" s="399"/>
      <c r="AG63" s="399"/>
      <c r="AH63" s="399"/>
      <c r="AI63" s="399"/>
      <c r="AJ63" s="399"/>
      <c r="AK63" s="399"/>
      <c r="AL63" s="399"/>
      <c r="AM63" s="399"/>
      <c r="AN63" s="399"/>
      <c r="AO63" s="399"/>
      <c r="AP63" s="399"/>
      <c r="AQ63" s="399"/>
      <c r="AR63" s="399"/>
      <c r="AS63" s="399"/>
      <c r="AT63" s="399"/>
      <c r="AU63" s="399"/>
      <c r="AV63" s="399"/>
      <c r="AW63" s="399"/>
      <c r="AX63" s="399"/>
      <c r="AY63" s="399"/>
      <c r="AZ63" s="399"/>
      <c r="BA63" s="399"/>
    </row>
    <row r="64" spans="1:53" s="162" customFormat="1" ht="12.75">
      <c r="A64" s="470"/>
      <c r="B64" s="471"/>
      <c r="C64" s="471"/>
      <c r="D64" s="472"/>
      <c r="E64" s="472"/>
      <c r="F64" s="472"/>
      <c r="G64" s="216"/>
      <c r="H64" s="216"/>
      <c r="I64" s="216"/>
      <c r="J64" s="216"/>
      <c r="K64" s="216"/>
      <c r="L64" s="157"/>
      <c r="M64" s="399"/>
      <c r="N64" s="399"/>
      <c r="O64" s="399"/>
      <c r="P64" s="399"/>
      <c r="Q64" s="399"/>
      <c r="R64" s="399"/>
      <c r="S64" s="399"/>
      <c r="T64" s="399"/>
      <c r="U64" s="399"/>
      <c r="V64" s="399"/>
      <c r="W64" s="1063"/>
      <c r="X64" s="399"/>
      <c r="Y64" s="399"/>
      <c r="Z64" s="399"/>
      <c r="AA64" s="399"/>
      <c r="AB64" s="399"/>
      <c r="AC64" s="399"/>
      <c r="AD64" s="399"/>
      <c r="AE64" s="399"/>
      <c r="AF64" s="399"/>
      <c r="AG64" s="399"/>
      <c r="AH64" s="399"/>
      <c r="AI64" s="399"/>
      <c r="AJ64" s="399"/>
      <c r="AK64" s="399"/>
      <c r="AL64" s="399"/>
      <c r="AM64" s="399"/>
      <c r="AN64" s="399"/>
      <c r="AO64" s="399"/>
      <c r="AP64" s="399"/>
      <c r="AQ64" s="399"/>
      <c r="AR64" s="399"/>
      <c r="AS64" s="399"/>
      <c r="AT64" s="399"/>
      <c r="AU64" s="399"/>
      <c r="AV64" s="399"/>
      <c r="AW64" s="399"/>
      <c r="AX64" s="399"/>
      <c r="AY64" s="399"/>
      <c r="AZ64" s="399"/>
      <c r="BA64" s="399"/>
    </row>
    <row r="65" spans="1:53" s="162" customFormat="1" ht="12.75">
      <c r="A65" s="470"/>
      <c r="B65" s="471"/>
      <c r="C65" s="471"/>
      <c r="D65" s="472"/>
      <c r="E65" s="472"/>
      <c r="F65" s="472"/>
      <c r="G65" s="216"/>
      <c r="H65" s="216"/>
      <c r="I65" s="216"/>
      <c r="J65" s="216"/>
      <c r="K65" s="216"/>
      <c r="L65" s="157"/>
      <c r="M65" s="399"/>
      <c r="N65" s="399"/>
      <c r="O65" s="399"/>
      <c r="P65" s="399"/>
      <c r="Q65" s="399"/>
      <c r="R65" s="399"/>
      <c r="S65" s="399"/>
      <c r="T65" s="399"/>
      <c r="U65" s="399"/>
      <c r="V65" s="399"/>
      <c r="W65" s="1063"/>
      <c r="X65" s="399"/>
      <c r="Y65" s="399"/>
      <c r="Z65" s="399"/>
      <c r="AA65" s="399"/>
      <c r="AB65" s="399"/>
      <c r="AC65" s="399"/>
      <c r="AD65" s="399"/>
      <c r="AE65" s="399"/>
      <c r="AF65" s="399"/>
      <c r="AG65" s="399"/>
      <c r="AH65" s="399"/>
      <c r="AI65" s="399"/>
      <c r="AJ65" s="399"/>
      <c r="AK65" s="399"/>
      <c r="AL65" s="399"/>
      <c r="AM65" s="399"/>
      <c r="AN65" s="399"/>
      <c r="AO65" s="399"/>
      <c r="AP65" s="399"/>
      <c r="AQ65" s="399"/>
      <c r="AR65" s="399"/>
      <c r="AS65" s="399"/>
      <c r="AT65" s="399"/>
      <c r="AU65" s="399"/>
      <c r="AV65" s="399"/>
      <c r="AW65" s="399"/>
      <c r="AX65" s="399"/>
      <c r="AY65" s="399"/>
      <c r="AZ65" s="399"/>
      <c r="BA65" s="399"/>
    </row>
    <row r="66" spans="1:53" s="162" customFormat="1" ht="12.75">
      <c r="A66" s="470"/>
      <c r="B66" s="471"/>
      <c r="C66" s="471"/>
      <c r="D66" s="472"/>
      <c r="E66" s="472"/>
      <c r="F66" s="472"/>
      <c r="G66" s="216"/>
      <c r="H66" s="216"/>
      <c r="I66" s="216"/>
      <c r="J66" s="216"/>
      <c r="K66" s="216"/>
      <c r="L66" s="157"/>
      <c r="M66" s="399"/>
      <c r="N66" s="399"/>
      <c r="O66" s="399"/>
      <c r="P66" s="399"/>
      <c r="Q66" s="399"/>
      <c r="R66" s="399"/>
      <c r="S66" s="399"/>
      <c r="T66" s="399"/>
      <c r="U66" s="399"/>
      <c r="V66" s="399"/>
      <c r="W66" s="1063"/>
      <c r="X66" s="399"/>
      <c r="Y66" s="399"/>
      <c r="Z66" s="399"/>
      <c r="AA66" s="399"/>
      <c r="AB66" s="399"/>
      <c r="AC66" s="399"/>
      <c r="AD66" s="399"/>
      <c r="AE66" s="399"/>
      <c r="AF66" s="399"/>
      <c r="AG66" s="399"/>
      <c r="AH66" s="399"/>
      <c r="AI66" s="399"/>
      <c r="AJ66" s="399"/>
      <c r="AK66" s="399"/>
      <c r="AL66" s="399"/>
      <c r="AM66" s="399"/>
      <c r="AN66" s="399"/>
      <c r="AO66" s="399"/>
      <c r="AP66" s="399"/>
      <c r="AQ66" s="399"/>
      <c r="AR66" s="399"/>
      <c r="AS66" s="399"/>
      <c r="AT66" s="399"/>
      <c r="AU66" s="399"/>
      <c r="AV66" s="399"/>
      <c r="AW66" s="399"/>
      <c r="AX66" s="399"/>
      <c r="AY66" s="399"/>
      <c r="AZ66" s="399"/>
      <c r="BA66" s="399"/>
    </row>
    <row r="67" spans="1:53" s="162" customFormat="1" ht="12.75">
      <c r="A67" s="470"/>
      <c r="B67" s="471"/>
      <c r="C67" s="471"/>
      <c r="D67" s="472"/>
      <c r="E67" s="472"/>
      <c r="F67" s="472"/>
      <c r="G67" s="216"/>
      <c r="H67" s="216"/>
      <c r="I67" s="216"/>
      <c r="J67" s="216"/>
      <c r="K67" s="216"/>
      <c r="L67" s="157"/>
      <c r="M67" s="399"/>
      <c r="N67" s="399"/>
      <c r="O67" s="399"/>
      <c r="P67" s="399"/>
      <c r="Q67" s="399"/>
      <c r="R67" s="399"/>
      <c r="S67" s="399"/>
      <c r="T67" s="399"/>
      <c r="U67" s="399"/>
      <c r="V67" s="399"/>
      <c r="W67" s="1063"/>
      <c r="X67" s="399"/>
      <c r="Y67" s="399"/>
      <c r="Z67" s="399"/>
      <c r="AA67" s="399"/>
      <c r="AB67" s="399"/>
      <c r="AC67" s="399"/>
      <c r="AD67" s="399"/>
      <c r="AE67" s="399"/>
      <c r="AF67" s="399"/>
      <c r="AG67" s="399"/>
      <c r="AH67" s="399"/>
      <c r="AI67" s="399"/>
      <c r="AJ67" s="399"/>
      <c r="AK67" s="399"/>
      <c r="AL67" s="399"/>
      <c r="AM67" s="399"/>
      <c r="AN67" s="399"/>
      <c r="AO67" s="399"/>
      <c r="AP67" s="399"/>
      <c r="AQ67" s="399"/>
      <c r="AR67" s="399"/>
      <c r="AS67" s="399"/>
      <c r="AT67" s="399"/>
      <c r="AU67" s="399"/>
      <c r="AV67" s="399"/>
      <c r="AW67" s="399"/>
      <c r="AX67" s="399"/>
      <c r="AY67" s="399"/>
      <c r="AZ67" s="399"/>
      <c r="BA67" s="399"/>
    </row>
    <row r="68" spans="1:53" s="162" customFormat="1" ht="12.75">
      <c r="A68" s="470"/>
      <c r="B68" s="471"/>
      <c r="C68" s="471"/>
      <c r="D68" s="472"/>
      <c r="E68" s="472"/>
      <c r="F68" s="472"/>
      <c r="G68" s="216"/>
      <c r="H68" s="216"/>
      <c r="I68" s="216"/>
      <c r="J68" s="216"/>
      <c r="K68" s="216"/>
      <c r="L68" s="157"/>
      <c r="M68" s="399"/>
      <c r="N68" s="399"/>
      <c r="O68" s="399"/>
      <c r="P68" s="399"/>
      <c r="Q68" s="399"/>
      <c r="R68" s="399"/>
      <c r="S68" s="399"/>
      <c r="T68" s="399"/>
      <c r="U68" s="399"/>
      <c r="V68" s="399"/>
      <c r="W68" s="1063"/>
      <c r="X68" s="399"/>
      <c r="Y68" s="399"/>
      <c r="Z68" s="399"/>
      <c r="AA68" s="399"/>
      <c r="AB68" s="399"/>
      <c r="AC68" s="399"/>
      <c r="AD68" s="399"/>
      <c r="AE68" s="399"/>
      <c r="AF68" s="399"/>
      <c r="AG68" s="399"/>
      <c r="AH68" s="399"/>
      <c r="AI68" s="399"/>
      <c r="AJ68" s="399"/>
      <c r="AK68" s="399"/>
      <c r="AL68" s="399"/>
      <c r="AM68" s="399"/>
      <c r="AN68" s="399"/>
      <c r="AO68" s="399"/>
      <c r="AP68" s="399"/>
      <c r="AQ68" s="399"/>
      <c r="AR68" s="399"/>
      <c r="AS68" s="399"/>
      <c r="AT68" s="399"/>
      <c r="AU68" s="399"/>
      <c r="AV68" s="399"/>
      <c r="AW68" s="399"/>
      <c r="AX68" s="399"/>
      <c r="AY68" s="399"/>
      <c r="AZ68" s="399"/>
      <c r="BA68" s="399"/>
    </row>
    <row r="69" spans="1:53" s="162" customFormat="1" ht="12.75">
      <c r="A69" s="470"/>
      <c r="B69" s="471"/>
      <c r="C69" s="471"/>
      <c r="D69" s="472"/>
      <c r="E69" s="472"/>
      <c r="F69" s="472"/>
      <c r="G69" s="216"/>
      <c r="H69" s="216"/>
      <c r="I69" s="216"/>
      <c r="J69" s="216"/>
      <c r="K69" s="216"/>
      <c r="L69" s="157"/>
      <c r="M69" s="399"/>
      <c r="N69" s="399"/>
      <c r="O69" s="399"/>
      <c r="P69" s="399"/>
      <c r="Q69" s="399"/>
      <c r="R69" s="399"/>
      <c r="S69" s="399"/>
      <c r="T69" s="399"/>
      <c r="U69" s="399"/>
      <c r="V69" s="399"/>
      <c r="W69" s="1063"/>
      <c r="X69" s="399"/>
      <c r="Y69" s="399"/>
      <c r="Z69" s="399"/>
      <c r="AA69" s="399"/>
      <c r="AB69" s="399"/>
      <c r="AC69" s="399"/>
      <c r="AD69" s="399"/>
      <c r="AE69" s="399"/>
      <c r="AF69" s="399"/>
      <c r="AG69" s="399"/>
      <c r="AH69" s="399"/>
      <c r="AI69" s="399"/>
      <c r="AJ69" s="399"/>
      <c r="AK69" s="399"/>
      <c r="AL69" s="399"/>
      <c r="AM69" s="399"/>
      <c r="AN69" s="399"/>
      <c r="AO69" s="399"/>
      <c r="AP69" s="399"/>
      <c r="AQ69" s="399"/>
      <c r="AR69" s="399"/>
      <c r="AS69" s="399"/>
      <c r="AT69" s="399"/>
      <c r="AU69" s="399"/>
      <c r="AV69" s="399"/>
      <c r="AW69" s="399"/>
      <c r="AX69" s="399"/>
      <c r="AY69" s="399"/>
      <c r="AZ69" s="399"/>
      <c r="BA69" s="399"/>
    </row>
    <row r="70" spans="1:53" s="162" customFormat="1" ht="12.75">
      <c r="A70" s="470"/>
      <c r="B70" s="471"/>
      <c r="C70" s="471"/>
      <c r="D70" s="472"/>
      <c r="E70" s="472"/>
      <c r="F70" s="472"/>
      <c r="G70" s="216"/>
      <c r="H70" s="216"/>
      <c r="I70" s="216"/>
      <c r="J70" s="216"/>
      <c r="K70" s="216"/>
      <c r="L70" s="157"/>
      <c r="M70" s="399"/>
      <c r="N70" s="399"/>
      <c r="O70" s="399"/>
      <c r="P70" s="399"/>
      <c r="Q70" s="399"/>
      <c r="R70" s="399"/>
      <c r="S70" s="399"/>
      <c r="T70" s="399"/>
      <c r="U70" s="399"/>
      <c r="V70" s="399"/>
      <c r="W70" s="1063"/>
      <c r="X70" s="399"/>
      <c r="Y70" s="399"/>
      <c r="Z70" s="399"/>
      <c r="AA70" s="399"/>
      <c r="AB70" s="399"/>
      <c r="AC70" s="399"/>
      <c r="AD70" s="399"/>
      <c r="AE70" s="399"/>
      <c r="AF70" s="399"/>
      <c r="AG70" s="399"/>
      <c r="AH70" s="399"/>
      <c r="AI70" s="399"/>
      <c r="AJ70" s="399"/>
      <c r="AK70" s="399"/>
      <c r="AL70" s="399"/>
      <c r="AM70" s="399"/>
      <c r="AN70" s="399"/>
      <c r="AO70" s="399"/>
      <c r="AP70" s="399"/>
      <c r="AQ70" s="399"/>
      <c r="AR70" s="399"/>
      <c r="AS70" s="399"/>
      <c r="AT70" s="399"/>
      <c r="AU70" s="399"/>
      <c r="AV70" s="399"/>
      <c r="AW70" s="399"/>
      <c r="AX70" s="399"/>
      <c r="AY70" s="399"/>
      <c r="AZ70" s="399"/>
      <c r="BA70" s="399"/>
    </row>
    <row r="71" spans="1:53" s="162" customFormat="1" ht="12.75">
      <c r="A71" s="470"/>
      <c r="B71" s="471"/>
      <c r="C71" s="471"/>
      <c r="D71" s="472"/>
      <c r="E71" s="472"/>
      <c r="F71" s="472"/>
      <c r="G71" s="216"/>
      <c r="H71" s="216"/>
      <c r="I71" s="216"/>
      <c r="J71" s="216"/>
      <c r="K71" s="216"/>
      <c r="L71" s="157"/>
      <c r="M71" s="399"/>
      <c r="N71" s="399"/>
      <c r="O71" s="399"/>
      <c r="P71" s="399"/>
      <c r="Q71" s="399"/>
      <c r="R71" s="399"/>
      <c r="S71" s="399"/>
      <c r="T71" s="399"/>
      <c r="U71" s="399"/>
      <c r="V71" s="399"/>
      <c r="W71" s="1063"/>
      <c r="X71" s="399"/>
      <c r="Y71" s="399"/>
      <c r="Z71" s="399"/>
      <c r="AA71" s="399"/>
      <c r="AB71" s="399"/>
      <c r="AC71" s="399"/>
      <c r="AD71" s="399"/>
      <c r="AE71" s="399"/>
      <c r="AF71" s="399"/>
      <c r="AG71" s="399"/>
      <c r="AH71" s="399"/>
      <c r="AI71" s="399"/>
      <c r="AJ71" s="399"/>
      <c r="AK71" s="399"/>
      <c r="AL71" s="399"/>
      <c r="AM71" s="399"/>
      <c r="AN71" s="399"/>
      <c r="AO71" s="399"/>
      <c r="AP71" s="399"/>
      <c r="AQ71" s="399"/>
      <c r="AR71" s="399"/>
      <c r="AS71" s="399"/>
      <c r="AT71" s="399"/>
      <c r="AU71" s="399"/>
      <c r="AV71" s="399"/>
      <c r="AW71" s="399"/>
      <c r="AX71" s="399"/>
      <c r="AY71" s="399"/>
      <c r="AZ71" s="399"/>
      <c r="BA71" s="399"/>
    </row>
    <row r="72" spans="1:53" s="162" customFormat="1" ht="12.75">
      <c r="A72" s="470"/>
      <c r="B72" s="471"/>
      <c r="C72" s="471"/>
      <c r="D72" s="472"/>
      <c r="E72" s="472"/>
      <c r="F72" s="472"/>
      <c r="G72" s="216"/>
      <c r="H72" s="216"/>
      <c r="I72" s="216"/>
      <c r="J72" s="216"/>
      <c r="K72" s="216"/>
      <c r="L72" s="157"/>
      <c r="M72" s="399"/>
      <c r="N72" s="399"/>
      <c r="O72" s="399"/>
      <c r="P72" s="399"/>
      <c r="Q72" s="399"/>
      <c r="R72" s="399"/>
      <c r="S72" s="399"/>
      <c r="T72" s="399"/>
      <c r="U72" s="399"/>
      <c r="V72" s="399"/>
      <c r="W72" s="1063"/>
      <c r="X72" s="399"/>
      <c r="Y72" s="399"/>
      <c r="Z72" s="399"/>
      <c r="AA72" s="399"/>
      <c r="AB72" s="399"/>
      <c r="AC72" s="399"/>
      <c r="AD72" s="399"/>
      <c r="AE72" s="399"/>
      <c r="AF72" s="399"/>
      <c r="AG72" s="399"/>
      <c r="AH72" s="399"/>
      <c r="AI72" s="399"/>
      <c r="AJ72" s="399"/>
      <c r="AK72" s="399"/>
      <c r="AL72" s="399"/>
      <c r="AM72" s="399"/>
      <c r="AN72" s="399"/>
      <c r="AO72" s="399"/>
      <c r="AP72" s="399"/>
      <c r="AQ72" s="399"/>
      <c r="AR72" s="399"/>
      <c r="AS72" s="399"/>
      <c r="AT72" s="399"/>
      <c r="AU72" s="399"/>
      <c r="AV72" s="399"/>
      <c r="AW72" s="399"/>
      <c r="AX72" s="399"/>
      <c r="AY72" s="399"/>
      <c r="AZ72" s="399"/>
      <c r="BA72" s="399"/>
    </row>
    <row r="73" spans="1:53" s="162" customFormat="1" ht="12.75">
      <c r="A73" s="470"/>
      <c r="B73" s="471"/>
      <c r="C73" s="471"/>
      <c r="D73" s="472"/>
      <c r="E73" s="472"/>
      <c r="F73" s="472"/>
      <c r="G73" s="216"/>
      <c r="H73" s="216"/>
      <c r="I73" s="216"/>
      <c r="J73" s="216"/>
      <c r="K73" s="216"/>
      <c r="L73" s="157"/>
      <c r="M73" s="399"/>
      <c r="N73" s="399"/>
      <c r="O73" s="399"/>
      <c r="P73" s="399"/>
      <c r="Q73" s="399"/>
      <c r="R73" s="399"/>
      <c r="S73" s="399"/>
      <c r="T73" s="399"/>
      <c r="U73" s="399"/>
      <c r="V73" s="399"/>
      <c r="W73" s="1063"/>
      <c r="X73" s="399"/>
      <c r="Y73" s="399"/>
      <c r="Z73" s="399"/>
      <c r="AA73" s="399"/>
      <c r="AB73" s="399"/>
      <c r="AC73" s="399"/>
      <c r="AD73" s="399"/>
      <c r="AE73" s="399"/>
      <c r="AF73" s="399"/>
      <c r="AG73" s="399"/>
      <c r="AH73" s="399"/>
      <c r="AI73" s="399"/>
      <c r="AJ73" s="399"/>
      <c r="AK73" s="399"/>
      <c r="AL73" s="399"/>
      <c r="AM73" s="399"/>
      <c r="AN73" s="399"/>
      <c r="AO73" s="399"/>
      <c r="AP73" s="399"/>
      <c r="AQ73" s="399"/>
      <c r="AR73" s="399"/>
      <c r="AS73" s="399"/>
      <c r="AT73" s="399"/>
      <c r="AU73" s="399"/>
      <c r="AV73" s="399"/>
      <c r="AW73" s="399"/>
      <c r="AX73" s="399"/>
      <c r="AY73" s="399"/>
      <c r="AZ73" s="399"/>
      <c r="BA73" s="399"/>
    </row>
    <row r="74" spans="1:53" s="162" customFormat="1" ht="12.75">
      <c r="A74" s="470"/>
      <c r="B74" s="471"/>
      <c r="C74" s="471"/>
      <c r="D74" s="472"/>
      <c r="E74" s="472"/>
      <c r="F74" s="472"/>
      <c r="G74" s="216"/>
      <c r="H74" s="216"/>
      <c r="I74" s="216"/>
      <c r="J74" s="216"/>
      <c r="K74" s="216"/>
      <c r="L74" s="157"/>
      <c r="M74" s="399"/>
      <c r="N74" s="399"/>
      <c r="O74" s="399"/>
      <c r="P74" s="399"/>
      <c r="Q74" s="399"/>
      <c r="R74" s="399"/>
      <c r="S74" s="399"/>
      <c r="T74" s="399"/>
      <c r="U74" s="399"/>
      <c r="V74" s="399"/>
      <c r="W74" s="1063"/>
      <c r="X74" s="399"/>
      <c r="Y74" s="399"/>
      <c r="Z74" s="399"/>
      <c r="AA74" s="399"/>
      <c r="AB74" s="399"/>
      <c r="AC74" s="399"/>
      <c r="AD74" s="399"/>
      <c r="AE74" s="399"/>
      <c r="AF74" s="399"/>
      <c r="AG74" s="399"/>
      <c r="AH74" s="399"/>
      <c r="AI74" s="399"/>
      <c r="AJ74" s="399"/>
      <c r="AK74" s="399"/>
      <c r="AL74" s="399"/>
      <c r="AM74" s="399"/>
      <c r="AN74" s="399"/>
      <c r="AO74" s="399"/>
      <c r="AP74" s="399"/>
      <c r="AQ74" s="399"/>
      <c r="AR74" s="399"/>
      <c r="AS74" s="399"/>
      <c r="AT74" s="399"/>
      <c r="AU74" s="399"/>
      <c r="AV74" s="399"/>
      <c r="AW74" s="399"/>
      <c r="AX74" s="399"/>
      <c r="AY74" s="399"/>
      <c r="AZ74" s="399"/>
      <c r="BA74" s="399"/>
    </row>
    <row r="75" spans="1:53" s="162" customFormat="1" ht="12.75">
      <c r="A75" s="470"/>
      <c r="B75" s="471"/>
      <c r="C75" s="471"/>
      <c r="D75" s="472"/>
      <c r="E75" s="472"/>
      <c r="F75" s="472"/>
      <c r="G75" s="216"/>
      <c r="H75" s="216"/>
      <c r="I75" s="216"/>
      <c r="J75" s="216"/>
      <c r="K75" s="216"/>
      <c r="L75" s="157"/>
      <c r="M75" s="399"/>
      <c r="N75" s="399"/>
      <c r="O75" s="399"/>
      <c r="P75" s="399"/>
      <c r="Q75" s="399"/>
      <c r="R75" s="399"/>
      <c r="S75" s="399"/>
      <c r="T75" s="399"/>
      <c r="U75" s="399"/>
      <c r="V75" s="399"/>
      <c r="W75" s="1063"/>
      <c r="X75" s="399"/>
      <c r="Y75" s="399"/>
      <c r="Z75" s="399"/>
      <c r="AA75" s="399"/>
      <c r="AB75" s="399"/>
      <c r="AC75" s="399"/>
      <c r="AD75" s="399"/>
      <c r="AE75" s="399"/>
      <c r="AF75" s="399"/>
      <c r="AG75" s="399"/>
      <c r="AH75" s="399"/>
      <c r="AI75" s="399"/>
      <c r="AJ75" s="399"/>
      <c r="AK75" s="399"/>
      <c r="AL75" s="399"/>
      <c r="AM75" s="399"/>
      <c r="AN75" s="399"/>
      <c r="AO75" s="399"/>
      <c r="AP75" s="399"/>
      <c r="AQ75" s="399"/>
      <c r="AR75" s="399"/>
      <c r="AS75" s="399"/>
      <c r="AT75" s="399"/>
      <c r="AU75" s="399"/>
      <c r="AV75" s="399"/>
      <c r="AW75" s="399"/>
      <c r="AX75" s="399"/>
      <c r="AY75" s="399"/>
      <c r="AZ75" s="399"/>
      <c r="BA75" s="399"/>
    </row>
    <row r="76" spans="1:53" s="162" customFormat="1" ht="12.75">
      <c r="A76" s="470"/>
      <c r="B76" s="471"/>
      <c r="C76" s="471"/>
      <c r="D76" s="472"/>
      <c r="E76" s="472"/>
      <c r="F76" s="472"/>
      <c r="G76" s="216"/>
      <c r="H76" s="216"/>
      <c r="I76" s="216"/>
      <c r="J76" s="216"/>
      <c r="K76" s="216"/>
      <c r="L76" s="157"/>
      <c r="M76" s="399"/>
      <c r="N76" s="399"/>
      <c r="O76" s="399"/>
      <c r="P76" s="399"/>
      <c r="Q76" s="399"/>
      <c r="R76" s="399"/>
      <c r="S76" s="399"/>
      <c r="T76" s="399"/>
      <c r="U76" s="399"/>
      <c r="V76" s="399"/>
      <c r="W76" s="1063"/>
      <c r="X76" s="399"/>
      <c r="Y76" s="399"/>
      <c r="Z76" s="399"/>
      <c r="AA76" s="399"/>
      <c r="AB76" s="399"/>
      <c r="AC76" s="399"/>
      <c r="AD76" s="399"/>
      <c r="AE76" s="399"/>
      <c r="AF76" s="399"/>
      <c r="AG76" s="399"/>
      <c r="AH76" s="399"/>
      <c r="AI76" s="399"/>
      <c r="AJ76" s="399"/>
      <c r="AK76" s="399"/>
      <c r="AL76" s="399"/>
      <c r="AM76" s="399"/>
      <c r="AN76" s="399"/>
      <c r="AO76" s="399"/>
      <c r="AP76" s="399"/>
      <c r="AQ76" s="399"/>
      <c r="AR76" s="399"/>
      <c r="AS76" s="399"/>
      <c r="AT76" s="399"/>
      <c r="AU76" s="399"/>
      <c r="AV76" s="399"/>
      <c r="AW76" s="399"/>
      <c r="AX76" s="399"/>
      <c r="AY76" s="399"/>
      <c r="AZ76" s="399"/>
      <c r="BA76" s="399"/>
    </row>
    <row r="77" spans="1:53" s="162" customFormat="1" ht="12.75">
      <c r="A77" s="470"/>
      <c r="B77" s="471"/>
      <c r="C77" s="471"/>
      <c r="D77" s="472"/>
      <c r="E77" s="472"/>
      <c r="F77" s="472"/>
      <c r="G77" s="216"/>
      <c r="H77" s="216"/>
      <c r="I77" s="216"/>
      <c r="J77" s="216"/>
      <c r="K77" s="216"/>
      <c r="L77" s="157"/>
      <c r="M77" s="399"/>
      <c r="N77" s="399"/>
      <c r="O77" s="399"/>
      <c r="P77" s="399"/>
      <c r="Q77" s="399"/>
      <c r="R77" s="399"/>
      <c r="S77" s="399"/>
      <c r="T77" s="399"/>
      <c r="U77" s="399"/>
      <c r="V77" s="399"/>
      <c r="W77" s="1063"/>
      <c r="X77" s="399"/>
      <c r="Y77" s="399"/>
      <c r="Z77" s="399"/>
      <c r="AA77" s="399"/>
      <c r="AB77" s="399"/>
      <c r="AC77" s="399"/>
      <c r="AD77" s="399"/>
      <c r="AE77" s="399"/>
      <c r="AF77" s="399"/>
      <c r="AG77" s="399"/>
      <c r="AH77" s="399"/>
      <c r="AI77" s="399"/>
      <c r="AJ77" s="399"/>
      <c r="AK77" s="399"/>
      <c r="AL77" s="399"/>
      <c r="AM77" s="399"/>
      <c r="AN77" s="399"/>
      <c r="AO77" s="399"/>
      <c r="AP77" s="399"/>
      <c r="AQ77" s="399"/>
      <c r="AR77" s="399"/>
      <c r="AS77" s="399"/>
      <c r="AT77" s="399"/>
      <c r="AU77" s="399"/>
      <c r="AV77" s="399"/>
      <c r="AW77" s="399"/>
      <c r="AX77" s="399"/>
      <c r="AY77" s="399"/>
      <c r="AZ77" s="399"/>
      <c r="BA77" s="399"/>
    </row>
    <row r="78" spans="1:53" s="162" customFormat="1" ht="12.75">
      <c r="A78" s="470"/>
      <c r="B78" s="471"/>
      <c r="C78" s="471"/>
      <c r="D78" s="472"/>
      <c r="E78" s="472"/>
      <c r="F78" s="472"/>
      <c r="G78" s="216"/>
      <c r="H78" s="216"/>
      <c r="I78" s="216"/>
      <c r="J78" s="216"/>
      <c r="K78" s="216"/>
      <c r="L78" s="157"/>
      <c r="M78" s="399"/>
      <c r="N78" s="399"/>
      <c r="O78" s="399"/>
      <c r="P78" s="399"/>
      <c r="Q78" s="399"/>
      <c r="R78" s="399"/>
      <c r="S78" s="399"/>
      <c r="T78" s="399"/>
      <c r="U78" s="399"/>
      <c r="V78" s="399"/>
      <c r="W78" s="1063"/>
      <c r="X78" s="399"/>
      <c r="Y78" s="399"/>
      <c r="Z78" s="399"/>
      <c r="AA78" s="399"/>
      <c r="AB78" s="399"/>
      <c r="AC78" s="399"/>
      <c r="AD78" s="399"/>
      <c r="AE78" s="399"/>
      <c r="AF78" s="399"/>
      <c r="AG78" s="399"/>
      <c r="AH78" s="399"/>
      <c r="AI78" s="399"/>
      <c r="AJ78" s="399"/>
      <c r="AK78" s="399"/>
      <c r="AL78" s="399"/>
      <c r="AM78" s="399"/>
      <c r="AN78" s="399"/>
      <c r="AO78" s="399"/>
      <c r="AP78" s="399"/>
      <c r="AQ78" s="399"/>
      <c r="AR78" s="399"/>
      <c r="AS78" s="399"/>
      <c r="AT78" s="399"/>
      <c r="AU78" s="399"/>
      <c r="AV78" s="399"/>
      <c r="AW78" s="399"/>
      <c r="AX78" s="399"/>
      <c r="AY78" s="399"/>
      <c r="AZ78" s="399"/>
      <c r="BA78" s="399"/>
    </row>
    <row r="79" spans="1:53" s="162" customFormat="1" ht="12.75">
      <c r="A79" s="470"/>
      <c r="B79" s="471"/>
      <c r="C79" s="471"/>
      <c r="D79" s="472"/>
      <c r="E79" s="472"/>
      <c r="F79" s="472"/>
      <c r="G79" s="216"/>
      <c r="H79" s="216"/>
      <c r="I79" s="216"/>
      <c r="J79" s="216"/>
      <c r="K79" s="216"/>
      <c r="L79" s="157"/>
      <c r="M79" s="399"/>
      <c r="N79" s="399"/>
      <c r="O79" s="399"/>
      <c r="P79" s="399"/>
      <c r="Q79" s="399"/>
      <c r="R79" s="399"/>
      <c r="S79" s="399"/>
      <c r="T79" s="399"/>
      <c r="U79" s="399"/>
      <c r="V79" s="399"/>
      <c r="W79" s="1063"/>
      <c r="X79" s="399"/>
      <c r="Y79" s="399"/>
      <c r="Z79" s="399"/>
      <c r="AA79" s="399"/>
      <c r="AB79" s="399"/>
      <c r="AC79" s="399"/>
      <c r="AD79" s="399"/>
      <c r="AE79" s="399"/>
      <c r="AF79" s="399"/>
      <c r="AG79" s="399"/>
      <c r="AH79" s="399"/>
      <c r="AI79" s="399"/>
      <c r="AJ79" s="399"/>
      <c r="AK79" s="399"/>
      <c r="AL79" s="399"/>
      <c r="AM79" s="399"/>
      <c r="AN79" s="399"/>
      <c r="AO79" s="399"/>
      <c r="AP79" s="399"/>
      <c r="AQ79" s="399"/>
      <c r="AR79" s="399"/>
      <c r="AS79" s="399"/>
      <c r="AT79" s="399"/>
      <c r="AU79" s="399"/>
      <c r="AV79" s="399"/>
      <c r="AW79" s="399"/>
      <c r="AX79" s="399"/>
      <c r="AY79" s="399"/>
      <c r="AZ79" s="399"/>
      <c r="BA79" s="399"/>
    </row>
    <row r="80" spans="1:53" s="162" customFormat="1" ht="12.75">
      <c r="A80" s="470"/>
      <c r="B80" s="471"/>
      <c r="C80" s="471"/>
      <c r="D80" s="472"/>
      <c r="E80" s="472"/>
      <c r="F80" s="472"/>
      <c r="G80" s="216"/>
      <c r="H80" s="216"/>
      <c r="I80" s="216"/>
      <c r="J80" s="216"/>
      <c r="K80" s="216"/>
      <c r="L80" s="157"/>
      <c r="M80" s="399"/>
      <c r="N80" s="399"/>
      <c r="O80" s="399"/>
      <c r="P80" s="399"/>
      <c r="Q80" s="399"/>
      <c r="R80" s="399"/>
      <c r="S80" s="399"/>
      <c r="T80" s="399"/>
      <c r="U80" s="399"/>
      <c r="V80" s="399"/>
      <c r="W80" s="1063"/>
      <c r="X80" s="399"/>
      <c r="Y80" s="399"/>
      <c r="Z80" s="399"/>
      <c r="AA80" s="399"/>
      <c r="AB80" s="399"/>
      <c r="AC80" s="399"/>
      <c r="AD80" s="399"/>
      <c r="AE80" s="399"/>
      <c r="AF80" s="399"/>
      <c r="AG80" s="399"/>
      <c r="AH80" s="399"/>
      <c r="AI80" s="399"/>
      <c r="AJ80" s="399"/>
      <c r="AK80" s="399"/>
      <c r="AL80" s="399"/>
      <c r="AM80" s="399"/>
      <c r="AN80" s="399"/>
      <c r="AO80" s="399"/>
      <c r="AP80" s="399"/>
      <c r="AQ80" s="399"/>
      <c r="AR80" s="399"/>
      <c r="AS80" s="399"/>
      <c r="AT80" s="399"/>
      <c r="AU80" s="399"/>
      <c r="AV80" s="399"/>
      <c r="AW80" s="399"/>
      <c r="AX80" s="399"/>
      <c r="AY80" s="399"/>
      <c r="AZ80" s="399"/>
      <c r="BA80" s="399"/>
    </row>
    <row r="81" spans="1:53" s="162" customFormat="1" ht="12.75">
      <c r="A81" s="470"/>
      <c r="B81" s="471"/>
      <c r="C81" s="471"/>
      <c r="D81" s="472"/>
      <c r="E81" s="472"/>
      <c r="F81" s="472"/>
      <c r="G81" s="216"/>
      <c r="H81" s="216"/>
      <c r="I81" s="216"/>
      <c r="J81" s="216"/>
      <c r="K81" s="216"/>
      <c r="L81" s="157"/>
      <c r="M81" s="399"/>
      <c r="N81" s="399"/>
      <c r="O81" s="399"/>
      <c r="P81" s="399"/>
      <c r="Q81" s="399"/>
      <c r="R81" s="399"/>
      <c r="S81" s="399"/>
      <c r="T81" s="399"/>
      <c r="U81" s="399"/>
      <c r="V81" s="399"/>
      <c r="W81" s="1063"/>
      <c r="X81" s="399"/>
      <c r="Y81" s="399"/>
      <c r="Z81" s="399"/>
      <c r="AA81" s="399"/>
      <c r="AB81" s="399"/>
      <c r="AC81" s="399"/>
      <c r="AD81" s="399"/>
      <c r="AE81" s="399"/>
      <c r="AF81" s="399"/>
      <c r="AG81" s="399"/>
      <c r="AH81" s="399"/>
      <c r="AI81" s="399"/>
      <c r="AJ81" s="399"/>
      <c r="AK81" s="399"/>
      <c r="AL81" s="399"/>
      <c r="AM81" s="399"/>
      <c r="AN81" s="399"/>
      <c r="AO81" s="399"/>
      <c r="AP81" s="399"/>
      <c r="AQ81" s="399"/>
      <c r="AR81" s="399"/>
      <c r="AS81" s="399"/>
      <c r="AT81" s="399"/>
      <c r="AU81" s="399"/>
      <c r="AV81" s="399"/>
      <c r="AW81" s="399"/>
      <c r="AX81" s="399"/>
      <c r="AY81" s="399"/>
      <c r="AZ81" s="399"/>
      <c r="BA81" s="399"/>
    </row>
    <row r="82" spans="1:53" s="162" customFormat="1" ht="12.75">
      <c r="A82" s="470"/>
      <c r="B82" s="471"/>
      <c r="C82" s="471"/>
      <c r="D82" s="472"/>
      <c r="E82" s="472"/>
      <c r="F82" s="472"/>
      <c r="G82" s="216"/>
      <c r="H82" s="216"/>
      <c r="I82" s="216"/>
      <c r="J82" s="216"/>
      <c r="K82" s="216"/>
      <c r="L82" s="157"/>
      <c r="M82" s="399"/>
      <c r="N82" s="399"/>
      <c r="O82" s="399"/>
      <c r="P82" s="399"/>
      <c r="Q82" s="399"/>
      <c r="R82" s="399"/>
      <c r="S82" s="399"/>
      <c r="T82" s="399"/>
      <c r="U82" s="399"/>
      <c r="V82" s="399"/>
      <c r="W82" s="1063"/>
      <c r="X82" s="399"/>
      <c r="Y82" s="399"/>
      <c r="Z82" s="399"/>
      <c r="AA82" s="399"/>
      <c r="AB82" s="399"/>
      <c r="AC82" s="399"/>
      <c r="AD82" s="399"/>
      <c r="AE82" s="399"/>
      <c r="AF82" s="399"/>
      <c r="AG82" s="399"/>
      <c r="AH82" s="399"/>
      <c r="AI82" s="399"/>
      <c r="AJ82" s="399"/>
      <c r="AK82" s="399"/>
      <c r="AL82" s="399"/>
      <c r="AM82" s="399"/>
      <c r="AN82" s="399"/>
      <c r="AO82" s="399"/>
      <c r="AP82" s="399"/>
      <c r="AQ82" s="399"/>
      <c r="AR82" s="399"/>
      <c r="AS82" s="399"/>
      <c r="AT82" s="399"/>
      <c r="AU82" s="399"/>
      <c r="AV82" s="399"/>
      <c r="AW82" s="399"/>
      <c r="AX82" s="399"/>
      <c r="AY82" s="399"/>
      <c r="AZ82" s="399"/>
      <c r="BA82" s="399"/>
    </row>
    <row r="83" spans="1:53" s="162" customFormat="1" ht="12.75">
      <c r="A83" s="470"/>
      <c r="B83" s="471"/>
      <c r="C83" s="471"/>
      <c r="D83" s="472"/>
      <c r="E83" s="472"/>
      <c r="F83" s="472"/>
      <c r="G83" s="216"/>
      <c r="H83" s="216"/>
      <c r="I83" s="216"/>
      <c r="J83" s="216"/>
      <c r="K83" s="216"/>
      <c r="L83" s="157"/>
      <c r="M83" s="399"/>
      <c r="N83" s="399"/>
      <c r="O83" s="399"/>
      <c r="P83" s="399"/>
      <c r="Q83" s="399"/>
      <c r="R83" s="399"/>
      <c r="S83" s="399"/>
      <c r="T83" s="399"/>
      <c r="U83" s="399"/>
      <c r="V83" s="399"/>
      <c r="W83" s="1063"/>
      <c r="X83" s="399"/>
      <c r="Y83" s="399"/>
      <c r="Z83" s="399"/>
      <c r="AA83" s="399"/>
      <c r="AB83" s="399"/>
      <c r="AC83" s="399"/>
      <c r="AD83" s="399"/>
      <c r="AE83" s="399"/>
      <c r="AF83" s="399"/>
      <c r="AG83" s="399"/>
      <c r="AH83" s="399"/>
      <c r="AI83" s="399"/>
      <c r="AJ83" s="399"/>
      <c r="AK83" s="399"/>
      <c r="AL83" s="399"/>
      <c r="AM83" s="399"/>
      <c r="AN83" s="399"/>
      <c r="AO83" s="399"/>
      <c r="AP83" s="399"/>
      <c r="AQ83" s="399"/>
      <c r="AR83" s="399"/>
      <c r="AS83" s="399"/>
      <c r="AT83" s="399"/>
      <c r="AU83" s="399"/>
      <c r="AV83" s="399"/>
      <c r="AW83" s="399"/>
      <c r="AX83" s="399"/>
      <c r="AY83" s="399"/>
      <c r="AZ83" s="399"/>
      <c r="BA83" s="399"/>
    </row>
    <row r="84" spans="1:53" s="162" customFormat="1" ht="12.75">
      <c r="A84" s="470"/>
      <c r="B84" s="471"/>
      <c r="C84" s="471"/>
      <c r="D84" s="472"/>
      <c r="E84" s="472"/>
      <c r="F84" s="472"/>
      <c r="G84" s="216"/>
      <c r="H84" s="216"/>
      <c r="I84" s="216"/>
      <c r="J84" s="216"/>
      <c r="K84" s="216"/>
      <c r="L84" s="157"/>
      <c r="M84" s="399"/>
      <c r="N84" s="399"/>
      <c r="O84" s="399"/>
      <c r="P84" s="399"/>
      <c r="Q84" s="399"/>
      <c r="R84" s="399"/>
      <c r="S84" s="399"/>
      <c r="T84" s="399"/>
      <c r="U84" s="399"/>
      <c r="V84" s="399"/>
      <c r="W84" s="1063"/>
      <c r="X84" s="399"/>
      <c r="Y84" s="399"/>
      <c r="Z84" s="399"/>
      <c r="AA84" s="399"/>
      <c r="AB84" s="399"/>
      <c r="AC84" s="399"/>
      <c r="AD84" s="399"/>
      <c r="AE84" s="399"/>
      <c r="AF84" s="399"/>
      <c r="AG84" s="399"/>
      <c r="AH84" s="399"/>
      <c r="AI84" s="399"/>
      <c r="AJ84" s="399"/>
      <c r="AK84" s="399"/>
      <c r="AL84" s="399"/>
      <c r="AM84" s="399"/>
      <c r="AN84" s="399"/>
      <c r="AO84" s="399"/>
      <c r="AP84" s="399"/>
      <c r="AQ84" s="399"/>
      <c r="AR84" s="399"/>
      <c r="AS84" s="399"/>
      <c r="AT84" s="399"/>
      <c r="AU84" s="399"/>
      <c r="AV84" s="399"/>
      <c r="AW84" s="399"/>
      <c r="AX84" s="399"/>
      <c r="AY84" s="399"/>
      <c r="AZ84" s="399"/>
      <c r="BA84" s="399"/>
    </row>
    <row r="85" spans="1:53" s="162" customFormat="1" ht="12.75">
      <c r="A85" s="470"/>
      <c r="B85" s="471"/>
      <c r="C85" s="471"/>
      <c r="D85" s="472"/>
      <c r="E85" s="472"/>
      <c r="F85" s="472"/>
      <c r="G85" s="216"/>
      <c r="H85" s="216"/>
      <c r="I85" s="216"/>
      <c r="J85" s="216"/>
      <c r="K85" s="216"/>
      <c r="L85" s="157"/>
      <c r="M85" s="399"/>
      <c r="N85" s="399"/>
      <c r="O85" s="399"/>
      <c r="P85" s="399"/>
      <c r="Q85" s="399"/>
      <c r="R85" s="399"/>
      <c r="S85" s="399"/>
      <c r="T85" s="399"/>
      <c r="U85" s="399"/>
      <c r="V85" s="399"/>
      <c r="W85" s="1063"/>
      <c r="X85" s="399"/>
      <c r="Y85" s="399"/>
      <c r="Z85" s="399"/>
      <c r="AA85" s="399"/>
      <c r="AB85" s="399"/>
      <c r="AC85" s="399"/>
      <c r="AD85" s="399"/>
      <c r="AE85" s="399"/>
      <c r="AF85" s="399"/>
      <c r="AG85" s="399"/>
      <c r="AH85" s="399"/>
      <c r="AI85" s="399"/>
      <c r="AJ85" s="399"/>
      <c r="AK85" s="399"/>
      <c r="AL85" s="399"/>
      <c r="AM85" s="399"/>
      <c r="AN85" s="399"/>
      <c r="AO85" s="399"/>
      <c r="AP85" s="399"/>
      <c r="AQ85" s="399"/>
      <c r="AR85" s="399"/>
      <c r="AS85" s="399"/>
      <c r="AT85" s="399"/>
      <c r="AU85" s="399"/>
      <c r="AV85" s="399"/>
      <c r="AW85" s="399"/>
      <c r="AX85" s="399"/>
      <c r="AY85" s="399"/>
      <c r="AZ85" s="399"/>
      <c r="BA85" s="399"/>
    </row>
    <row r="86" spans="1:53" s="162" customFormat="1" ht="12.75">
      <c r="A86" s="470"/>
      <c r="B86" s="471"/>
      <c r="C86" s="471"/>
      <c r="D86" s="472"/>
      <c r="E86" s="472"/>
      <c r="F86" s="472"/>
      <c r="G86" s="216"/>
      <c r="H86" s="216"/>
      <c r="I86" s="216"/>
      <c r="J86" s="216"/>
      <c r="K86" s="216"/>
      <c r="L86" s="157"/>
      <c r="M86" s="399"/>
      <c r="N86" s="399"/>
      <c r="O86" s="399"/>
      <c r="P86" s="399"/>
      <c r="Q86" s="399"/>
      <c r="R86" s="399"/>
      <c r="S86" s="399"/>
      <c r="T86" s="399"/>
      <c r="U86" s="399"/>
      <c r="V86" s="399"/>
      <c r="W86" s="1063"/>
      <c r="X86" s="399"/>
      <c r="Y86" s="399"/>
      <c r="Z86" s="399"/>
      <c r="AA86" s="399"/>
      <c r="AB86" s="399"/>
      <c r="AC86" s="399"/>
      <c r="AD86" s="399"/>
      <c r="AE86" s="399"/>
      <c r="AF86" s="399"/>
      <c r="AG86" s="399"/>
      <c r="AH86" s="399"/>
      <c r="AI86" s="399"/>
      <c r="AJ86" s="399"/>
      <c r="AK86" s="399"/>
      <c r="AL86" s="399"/>
      <c r="AM86" s="399"/>
      <c r="AN86" s="399"/>
      <c r="AO86" s="399"/>
      <c r="AP86" s="399"/>
      <c r="AQ86" s="399"/>
      <c r="AR86" s="399"/>
      <c r="AS86" s="399"/>
      <c r="AT86" s="399"/>
      <c r="AU86" s="399"/>
      <c r="AV86" s="399"/>
      <c r="AW86" s="399"/>
      <c r="AX86" s="399"/>
      <c r="AY86" s="399"/>
      <c r="AZ86" s="399"/>
      <c r="BA86" s="399"/>
    </row>
    <row r="87" spans="1:53" s="162" customFormat="1" ht="12.75">
      <c r="A87" s="470"/>
      <c r="B87" s="471"/>
      <c r="C87" s="471"/>
      <c r="D87" s="472"/>
      <c r="E87" s="472"/>
      <c r="F87" s="472"/>
      <c r="G87" s="216"/>
      <c r="H87" s="216"/>
      <c r="I87" s="216"/>
      <c r="J87" s="216"/>
      <c r="K87" s="216"/>
      <c r="L87" s="157"/>
      <c r="M87" s="399"/>
      <c r="N87" s="399"/>
      <c r="O87" s="399"/>
      <c r="P87" s="399"/>
      <c r="Q87" s="399"/>
      <c r="R87" s="399"/>
      <c r="S87" s="399"/>
      <c r="T87" s="399"/>
      <c r="U87" s="399"/>
      <c r="V87" s="399"/>
      <c r="W87" s="1063"/>
      <c r="X87" s="399"/>
      <c r="Y87" s="399"/>
      <c r="Z87" s="399"/>
      <c r="AA87" s="399"/>
      <c r="AB87" s="399"/>
      <c r="AC87" s="399"/>
      <c r="AD87" s="399"/>
      <c r="AE87" s="399"/>
      <c r="AF87" s="399"/>
      <c r="AG87" s="399"/>
      <c r="AH87" s="399"/>
      <c r="AI87" s="399"/>
      <c r="AJ87" s="399"/>
      <c r="AK87" s="399"/>
      <c r="AL87" s="399"/>
      <c r="AM87" s="399"/>
      <c r="AN87" s="399"/>
      <c r="AO87" s="399"/>
      <c r="AP87" s="399"/>
      <c r="AQ87" s="399"/>
      <c r="AR87" s="399"/>
      <c r="AS87" s="399"/>
      <c r="AT87" s="399"/>
      <c r="AU87" s="399"/>
      <c r="AV87" s="399"/>
      <c r="AW87" s="399"/>
      <c r="AX87" s="399"/>
      <c r="AY87" s="399"/>
      <c r="AZ87" s="399"/>
      <c r="BA87" s="399"/>
    </row>
    <row r="88" spans="1:53" s="162" customFormat="1" ht="12.75">
      <c r="A88" s="470"/>
      <c r="B88" s="471"/>
      <c r="C88" s="471"/>
      <c r="D88" s="472"/>
      <c r="E88" s="472"/>
      <c r="F88" s="472"/>
      <c r="G88" s="216"/>
      <c r="H88" s="216"/>
      <c r="I88" s="216"/>
      <c r="J88" s="216"/>
      <c r="K88" s="216"/>
      <c r="L88" s="157"/>
      <c r="M88" s="399"/>
      <c r="N88" s="399"/>
      <c r="O88" s="399"/>
      <c r="P88" s="399"/>
      <c r="Q88" s="399"/>
      <c r="R88" s="399"/>
      <c r="S88" s="399"/>
      <c r="T88" s="399"/>
      <c r="U88" s="399"/>
      <c r="V88" s="399"/>
      <c r="W88" s="1063"/>
      <c r="X88" s="399"/>
      <c r="Y88" s="399"/>
      <c r="Z88" s="399"/>
      <c r="AA88" s="399"/>
      <c r="AB88" s="399"/>
      <c r="AC88" s="399"/>
      <c r="AD88" s="399"/>
      <c r="AE88" s="399"/>
      <c r="AF88" s="399"/>
      <c r="AG88" s="399"/>
      <c r="AH88" s="399"/>
      <c r="AI88" s="399"/>
      <c r="AJ88" s="399"/>
      <c r="AK88" s="399"/>
      <c r="AL88" s="399"/>
      <c r="AM88" s="399"/>
      <c r="AN88" s="399"/>
      <c r="AO88" s="399"/>
      <c r="AP88" s="399"/>
      <c r="AQ88" s="399"/>
      <c r="AR88" s="399"/>
      <c r="AS88" s="399"/>
      <c r="AT88" s="399"/>
      <c r="AU88" s="399"/>
      <c r="AV88" s="399"/>
      <c r="AW88" s="399"/>
      <c r="AX88" s="399"/>
      <c r="AY88" s="399"/>
      <c r="AZ88" s="399"/>
      <c r="BA88" s="399"/>
    </row>
    <row r="89" spans="1:53" s="162" customFormat="1" ht="12.75">
      <c r="A89" s="470"/>
      <c r="B89" s="471"/>
      <c r="C89" s="471"/>
      <c r="D89" s="472"/>
      <c r="E89" s="472"/>
      <c r="F89" s="472"/>
      <c r="G89" s="216"/>
      <c r="H89" s="216"/>
      <c r="I89" s="216"/>
      <c r="J89" s="216"/>
      <c r="K89" s="216"/>
      <c r="L89" s="157"/>
      <c r="M89" s="399"/>
      <c r="N89" s="399"/>
      <c r="O89" s="399"/>
      <c r="P89" s="399"/>
      <c r="Q89" s="399"/>
      <c r="R89" s="399"/>
      <c r="S89" s="399"/>
      <c r="T89" s="399"/>
      <c r="U89" s="399"/>
      <c r="V89" s="399"/>
      <c r="W89" s="1063"/>
      <c r="X89" s="399"/>
      <c r="Y89" s="399"/>
      <c r="Z89" s="399"/>
      <c r="AA89" s="399"/>
      <c r="AB89" s="399"/>
      <c r="AC89" s="399"/>
      <c r="AD89" s="399"/>
      <c r="AE89" s="399"/>
      <c r="AF89" s="399"/>
      <c r="AG89" s="399"/>
      <c r="AH89" s="399"/>
      <c r="AI89" s="399"/>
      <c r="AJ89" s="399"/>
      <c r="AK89" s="399"/>
      <c r="AL89" s="399"/>
      <c r="AM89" s="399"/>
      <c r="AN89" s="399"/>
      <c r="AO89" s="399"/>
      <c r="AP89" s="399"/>
      <c r="AQ89" s="399"/>
      <c r="AR89" s="399"/>
      <c r="AS89" s="399"/>
      <c r="AT89" s="399"/>
      <c r="AU89" s="399"/>
      <c r="AV89" s="399"/>
      <c r="AW89" s="399"/>
      <c r="AX89" s="399"/>
      <c r="AY89" s="399"/>
      <c r="AZ89" s="399"/>
      <c r="BA89" s="399"/>
    </row>
    <row r="90" spans="1:53" s="162" customFormat="1" ht="12.75">
      <c r="A90" s="470"/>
      <c r="B90" s="471"/>
      <c r="C90" s="471"/>
      <c r="D90" s="472"/>
      <c r="E90" s="472"/>
      <c r="F90" s="472"/>
      <c r="G90" s="216"/>
      <c r="H90" s="216"/>
      <c r="I90" s="216"/>
      <c r="J90" s="216"/>
      <c r="K90" s="216"/>
      <c r="L90" s="157"/>
      <c r="M90" s="399"/>
      <c r="N90" s="399"/>
      <c r="O90" s="399"/>
      <c r="P90" s="399"/>
      <c r="Q90" s="399"/>
      <c r="R90" s="399"/>
      <c r="S90" s="399"/>
      <c r="T90" s="399"/>
      <c r="U90" s="399"/>
      <c r="V90" s="399"/>
      <c r="W90" s="1063"/>
      <c r="X90" s="399"/>
      <c r="Y90" s="399"/>
      <c r="Z90" s="399"/>
      <c r="AA90" s="399"/>
      <c r="AB90" s="399"/>
      <c r="AC90" s="399"/>
      <c r="AD90" s="399"/>
      <c r="AE90" s="399"/>
      <c r="AF90" s="399"/>
      <c r="AG90" s="399"/>
      <c r="AH90" s="399"/>
      <c r="AI90" s="399"/>
      <c r="AJ90" s="399"/>
      <c r="AK90" s="399"/>
      <c r="AL90" s="399"/>
      <c r="AM90" s="399"/>
      <c r="AN90" s="399"/>
      <c r="AO90" s="399"/>
      <c r="AP90" s="399"/>
      <c r="AQ90" s="399"/>
      <c r="AR90" s="399"/>
      <c r="AS90" s="399"/>
      <c r="AT90" s="399"/>
      <c r="AU90" s="399"/>
      <c r="AV90" s="399"/>
      <c r="AW90" s="399"/>
      <c r="AX90" s="399"/>
      <c r="AY90" s="399"/>
      <c r="AZ90" s="399"/>
      <c r="BA90" s="399"/>
    </row>
    <row r="91" spans="1:53" s="162" customFormat="1" ht="12.75">
      <c r="A91" s="470"/>
      <c r="B91" s="471"/>
      <c r="C91" s="471"/>
      <c r="D91" s="472"/>
      <c r="E91" s="472"/>
      <c r="F91" s="472"/>
      <c r="G91" s="216"/>
      <c r="H91" s="216"/>
      <c r="I91" s="216"/>
      <c r="J91" s="216"/>
      <c r="K91" s="216"/>
      <c r="L91" s="157"/>
      <c r="M91" s="399"/>
      <c r="N91" s="399"/>
      <c r="O91" s="399"/>
      <c r="P91" s="399"/>
      <c r="Q91" s="399"/>
      <c r="R91" s="399"/>
      <c r="S91" s="399"/>
      <c r="T91" s="399"/>
      <c r="U91" s="399"/>
      <c r="V91" s="399"/>
      <c r="W91" s="1063"/>
      <c r="X91" s="399"/>
      <c r="Y91" s="399"/>
      <c r="Z91" s="399"/>
      <c r="AA91" s="399"/>
      <c r="AB91" s="399"/>
      <c r="AC91" s="399"/>
      <c r="AD91" s="399"/>
      <c r="AE91" s="399"/>
      <c r="AF91" s="399"/>
      <c r="AG91" s="399"/>
      <c r="AH91" s="399"/>
      <c r="AI91" s="399"/>
      <c r="AJ91" s="399"/>
      <c r="AK91" s="399"/>
      <c r="AL91" s="399"/>
      <c r="AM91" s="399"/>
      <c r="AN91" s="399"/>
      <c r="AO91" s="399"/>
      <c r="AP91" s="399"/>
      <c r="AQ91" s="399"/>
      <c r="AR91" s="399"/>
      <c r="AS91" s="399"/>
      <c r="AT91" s="399"/>
      <c r="AU91" s="399"/>
      <c r="AV91" s="399"/>
      <c r="AW91" s="399"/>
      <c r="AX91" s="399"/>
      <c r="AY91" s="399"/>
      <c r="AZ91" s="399"/>
      <c r="BA91" s="399"/>
    </row>
    <row r="92" spans="1:53" s="162" customFormat="1" ht="12.75">
      <c r="A92" s="470"/>
      <c r="B92" s="471"/>
      <c r="C92" s="471"/>
      <c r="D92" s="472"/>
      <c r="E92" s="472"/>
      <c r="F92" s="472"/>
      <c r="G92" s="216"/>
      <c r="H92" s="216"/>
      <c r="I92" s="216"/>
      <c r="J92" s="216"/>
      <c r="K92" s="216"/>
      <c r="L92" s="157"/>
      <c r="M92" s="399"/>
      <c r="N92" s="399"/>
      <c r="O92" s="399"/>
      <c r="P92" s="399"/>
      <c r="Q92" s="399"/>
      <c r="R92" s="399"/>
      <c r="S92" s="399"/>
      <c r="T92" s="399"/>
      <c r="U92" s="399"/>
      <c r="V92" s="399"/>
      <c r="W92" s="1063"/>
      <c r="X92" s="399"/>
      <c r="Y92" s="399"/>
      <c r="Z92" s="399"/>
      <c r="AA92" s="399"/>
      <c r="AB92" s="399"/>
      <c r="AC92" s="399"/>
      <c r="AD92" s="399"/>
      <c r="AE92" s="399"/>
      <c r="AF92" s="399"/>
      <c r="AG92" s="399"/>
      <c r="AH92" s="399"/>
      <c r="AI92" s="399"/>
      <c r="AJ92" s="399"/>
      <c r="AK92" s="399"/>
      <c r="AL92" s="399"/>
      <c r="AM92" s="399"/>
      <c r="AN92" s="399"/>
      <c r="AO92" s="399"/>
      <c r="AP92" s="399"/>
      <c r="AQ92" s="399"/>
      <c r="AR92" s="399"/>
      <c r="AS92" s="399"/>
      <c r="AT92" s="399"/>
      <c r="AU92" s="399"/>
      <c r="AV92" s="399"/>
      <c r="AW92" s="399"/>
      <c r="AX92" s="399"/>
      <c r="AY92" s="399"/>
      <c r="AZ92" s="399"/>
      <c r="BA92" s="399"/>
    </row>
    <row r="93" spans="1:53" s="162" customFormat="1" ht="12.75">
      <c r="A93" s="470"/>
      <c r="B93" s="471"/>
      <c r="C93" s="471"/>
      <c r="D93" s="472"/>
      <c r="E93" s="472"/>
      <c r="F93" s="472"/>
      <c r="G93" s="216"/>
      <c r="H93" s="216"/>
      <c r="I93" s="216"/>
      <c r="J93" s="216"/>
      <c r="K93" s="216"/>
      <c r="L93" s="157"/>
      <c r="M93" s="399"/>
      <c r="N93" s="399"/>
      <c r="O93" s="399"/>
      <c r="P93" s="399"/>
      <c r="Q93" s="399"/>
      <c r="R93" s="399"/>
      <c r="S93" s="399"/>
      <c r="T93" s="399"/>
      <c r="U93" s="399"/>
      <c r="V93" s="399"/>
      <c r="W93" s="1063"/>
      <c r="X93" s="399"/>
      <c r="Y93" s="399"/>
      <c r="Z93" s="399"/>
      <c r="AA93" s="399"/>
      <c r="AB93" s="399"/>
      <c r="AC93" s="399"/>
      <c r="AD93" s="399"/>
      <c r="AE93" s="399"/>
      <c r="AF93" s="399"/>
      <c r="AG93" s="399"/>
      <c r="AH93" s="399"/>
      <c r="AI93" s="399"/>
      <c r="AJ93" s="399"/>
      <c r="AK93" s="399"/>
      <c r="AL93" s="399"/>
      <c r="AM93" s="399"/>
      <c r="AN93" s="399"/>
      <c r="AO93" s="399"/>
      <c r="AP93" s="399"/>
      <c r="AQ93" s="399"/>
      <c r="AR93" s="399"/>
      <c r="AS93" s="399"/>
      <c r="AT93" s="399"/>
      <c r="AU93" s="399"/>
      <c r="AV93" s="399"/>
      <c r="AW93" s="399"/>
      <c r="AX93" s="399"/>
      <c r="AY93" s="399"/>
      <c r="AZ93" s="399"/>
      <c r="BA93" s="399"/>
    </row>
    <row r="94" spans="1:53" s="162" customFormat="1" ht="12.75">
      <c r="A94" s="470"/>
      <c r="B94" s="471"/>
      <c r="C94" s="471"/>
      <c r="D94" s="472"/>
      <c r="E94" s="472"/>
      <c r="F94" s="472"/>
      <c r="G94" s="216"/>
      <c r="H94" s="216"/>
      <c r="I94" s="216"/>
      <c r="J94" s="216"/>
      <c r="K94" s="216"/>
      <c r="L94" s="157"/>
      <c r="M94" s="399"/>
      <c r="N94" s="399"/>
      <c r="O94" s="399"/>
      <c r="P94" s="399"/>
      <c r="Q94" s="399"/>
      <c r="R94" s="399"/>
      <c r="S94" s="399"/>
      <c r="T94" s="399"/>
      <c r="U94" s="399"/>
      <c r="V94" s="399"/>
      <c r="W94" s="1063"/>
      <c r="X94" s="399"/>
      <c r="Y94" s="399"/>
      <c r="Z94" s="399"/>
      <c r="AA94" s="399"/>
      <c r="AB94" s="399"/>
      <c r="AC94" s="399"/>
      <c r="AD94" s="399"/>
      <c r="AE94" s="399"/>
      <c r="AF94" s="399"/>
      <c r="AG94" s="399"/>
      <c r="AH94" s="399"/>
      <c r="AI94" s="399"/>
      <c r="AJ94" s="399"/>
      <c r="AK94" s="399"/>
      <c r="AL94" s="399"/>
      <c r="AM94" s="399"/>
      <c r="AN94" s="399"/>
      <c r="AO94" s="399"/>
      <c r="AP94" s="399"/>
      <c r="AQ94" s="399"/>
      <c r="AR94" s="399"/>
      <c r="AS94" s="399"/>
      <c r="AT94" s="399"/>
      <c r="AU94" s="399"/>
      <c r="AV94" s="399"/>
      <c r="AW94" s="399"/>
      <c r="AX94" s="399"/>
      <c r="AY94" s="399"/>
      <c r="AZ94" s="399"/>
      <c r="BA94" s="399"/>
    </row>
    <row r="95" spans="1:53" s="162" customFormat="1" ht="12.75">
      <c r="A95" s="470"/>
      <c r="B95" s="471"/>
      <c r="C95" s="471"/>
      <c r="D95" s="472"/>
      <c r="E95" s="472"/>
      <c r="F95" s="472"/>
      <c r="G95" s="216"/>
      <c r="H95" s="216"/>
      <c r="I95" s="216"/>
      <c r="J95" s="216"/>
      <c r="K95" s="216"/>
      <c r="L95" s="157"/>
      <c r="M95" s="399"/>
      <c r="N95" s="399"/>
      <c r="O95" s="399"/>
      <c r="P95" s="399"/>
      <c r="Q95" s="399"/>
      <c r="R95" s="399"/>
      <c r="S95" s="399"/>
      <c r="T95" s="399"/>
      <c r="U95" s="399"/>
      <c r="V95" s="399"/>
      <c r="W95" s="1063"/>
      <c r="X95" s="399"/>
      <c r="Y95" s="399"/>
      <c r="Z95" s="399"/>
      <c r="AA95" s="399"/>
      <c r="AB95" s="399"/>
      <c r="AC95" s="399"/>
      <c r="AD95" s="399"/>
      <c r="AE95" s="399"/>
      <c r="AF95" s="399"/>
      <c r="AG95" s="399"/>
      <c r="AH95" s="399"/>
      <c r="AI95" s="399"/>
      <c r="AJ95" s="399"/>
      <c r="AK95" s="399"/>
      <c r="AL95" s="399"/>
      <c r="AM95" s="399"/>
      <c r="AN95" s="399"/>
      <c r="AO95" s="399"/>
      <c r="AP95" s="399"/>
      <c r="AQ95" s="399"/>
      <c r="AR95" s="399"/>
      <c r="AS95" s="399"/>
      <c r="AT95" s="399"/>
      <c r="AU95" s="399"/>
      <c r="AV95" s="399"/>
      <c r="AW95" s="399"/>
      <c r="AX95" s="399"/>
      <c r="AY95" s="399"/>
      <c r="AZ95" s="399"/>
      <c r="BA95" s="399"/>
    </row>
    <row r="96" spans="1:53" s="162" customFormat="1" ht="12.75">
      <c r="A96" s="470"/>
      <c r="B96" s="471"/>
      <c r="C96" s="471"/>
      <c r="D96" s="472"/>
      <c r="E96" s="472"/>
      <c r="F96" s="472"/>
      <c r="G96" s="216"/>
      <c r="H96" s="216"/>
      <c r="I96" s="216"/>
      <c r="J96" s="216"/>
      <c r="K96" s="216"/>
      <c r="L96" s="157"/>
      <c r="M96" s="399"/>
      <c r="N96" s="399"/>
      <c r="O96" s="399"/>
      <c r="P96" s="399"/>
      <c r="Q96" s="399"/>
      <c r="R96" s="399"/>
      <c r="S96" s="399"/>
      <c r="T96" s="399"/>
      <c r="U96" s="399"/>
      <c r="V96" s="399"/>
      <c r="W96" s="1063"/>
      <c r="X96" s="399"/>
      <c r="Y96" s="399"/>
      <c r="Z96" s="399"/>
      <c r="AA96" s="399"/>
      <c r="AB96" s="399"/>
      <c r="AC96" s="399"/>
      <c r="AD96" s="399"/>
      <c r="AE96" s="399"/>
      <c r="AF96" s="399"/>
      <c r="AG96" s="399"/>
      <c r="AH96" s="399"/>
      <c r="AI96" s="399"/>
      <c r="AJ96" s="399"/>
      <c r="AK96" s="399"/>
      <c r="AL96" s="399"/>
      <c r="AM96" s="399"/>
      <c r="AN96" s="399"/>
      <c r="AO96" s="399"/>
      <c r="AP96" s="399"/>
      <c r="AQ96" s="399"/>
      <c r="AR96" s="399"/>
      <c r="AS96" s="399"/>
      <c r="AT96" s="399"/>
      <c r="AU96" s="399"/>
      <c r="AV96" s="399"/>
      <c r="AW96" s="399"/>
      <c r="AX96" s="399"/>
      <c r="AY96" s="399"/>
      <c r="AZ96" s="399"/>
      <c r="BA96" s="399"/>
    </row>
    <row r="97" spans="1:53" s="162" customFormat="1" ht="12.75">
      <c r="A97" s="470"/>
      <c r="B97" s="471"/>
      <c r="C97" s="471"/>
      <c r="D97" s="472"/>
      <c r="E97" s="472"/>
      <c r="F97" s="472"/>
      <c r="G97" s="216"/>
      <c r="H97" s="216"/>
      <c r="I97" s="216"/>
      <c r="J97" s="216"/>
      <c r="K97" s="216"/>
      <c r="L97" s="157"/>
      <c r="M97" s="399"/>
      <c r="N97" s="399"/>
      <c r="O97" s="399"/>
      <c r="P97" s="399"/>
      <c r="Q97" s="399"/>
      <c r="R97" s="399"/>
      <c r="S97" s="399"/>
      <c r="T97" s="399"/>
      <c r="U97" s="399"/>
      <c r="V97" s="399"/>
      <c r="W97" s="1063"/>
      <c r="X97" s="399"/>
      <c r="Y97" s="399"/>
      <c r="Z97" s="399"/>
      <c r="AA97" s="399"/>
      <c r="AB97" s="399"/>
      <c r="AC97" s="399"/>
      <c r="AD97" s="399"/>
      <c r="AE97" s="399"/>
      <c r="AF97" s="399"/>
      <c r="AG97" s="399"/>
      <c r="AH97" s="399"/>
      <c r="AI97" s="399"/>
      <c r="AJ97" s="399"/>
      <c r="AK97" s="399"/>
      <c r="AL97" s="399"/>
      <c r="AM97" s="399"/>
      <c r="AN97" s="399"/>
      <c r="AO97" s="399"/>
      <c r="AP97" s="399"/>
      <c r="AQ97" s="399"/>
      <c r="AR97" s="399"/>
      <c r="AS97" s="399"/>
      <c r="AT97" s="399"/>
      <c r="AU97" s="399"/>
      <c r="AV97" s="399"/>
      <c r="AW97" s="399"/>
      <c r="AX97" s="399"/>
      <c r="AY97" s="399"/>
      <c r="AZ97" s="399"/>
      <c r="BA97" s="399"/>
    </row>
    <row r="98" spans="1:53" s="162" customFormat="1" ht="12.75">
      <c r="A98" s="470"/>
      <c r="B98" s="471"/>
      <c r="C98" s="471"/>
      <c r="D98" s="472"/>
      <c r="E98" s="472"/>
      <c r="F98" s="472"/>
      <c r="G98" s="216"/>
      <c r="H98" s="216"/>
      <c r="I98" s="216"/>
      <c r="J98" s="216"/>
      <c r="K98" s="216"/>
      <c r="L98" s="157"/>
      <c r="M98" s="399"/>
      <c r="N98" s="399"/>
      <c r="O98" s="399"/>
      <c r="P98" s="399"/>
      <c r="Q98" s="399"/>
      <c r="R98" s="399"/>
      <c r="S98" s="399"/>
      <c r="T98" s="399"/>
      <c r="U98" s="399"/>
      <c r="V98" s="399"/>
      <c r="W98" s="1063"/>
      <c r="X98" s="399"/>
      <c r="Y98" s="399"/>
      <c r="Z98" s="399"/>
      <c r="AA98" s="399"/>
      <c r="AB98" s="399"/>
      <c r="AC98" s="399"/>
      <c r="AD98" s="399"/>
      <c r="AE98" s="399"/>
      <c r="AF98" s="399"/>
      <c r="AG98" s="399"/>
      <c r="AH98" s="399"/>
      <c r="AI98" s="399"/>
      <c r="AJ98" s="399"/>
      <c r="AK98" s="399"/>
      <c r="AL98" s="399"/>
      <c r="AM98" s="399"/>
      <c r="AN98" s="399"/>
      <c r="AO98" s="399"/>
      <c r="AP98" s="399"/>
      <c r="AQ98" s="399"/>
      <c r="AR98" s="399"/>
      <c r="AS98" s="399"/>
      <c r="AT98" s="399"/>
      <c r="AU98" s="399"/>
      <c r="AV98" s="399"/>
      <c r="AW98" s="399"/>
      <c r="AX98" s="399"/>
      <c r="AY98" s="399"/>
      <c r="AZ98" s="399"/>
      <c r="BA98" s="399"/>
    </row>
    <row r="99" spans="1:53" s="162" customFormat="1" ht="12.75">
      <c r="A99" s="470"/>
      <c r="B99" s="471"/>
      <c r="C99" s="471"/>
      <c r="D99" s="472"/>
      <c r="E99" s="472"/>
      <c r="F99" s="472"/>
      <c r="G99" s="216"/>
      <c r="H99" s="216"/>
      <c r="I99" s="216"/>
      <c r="J99" s="216"/>
      <c r="K99" s="216"/>
      <c r="L99" s="157"/>
      <c r="M99" s="399"/>
      <c r="N99" s="399"/>
      <c r="O99" s="399"/>
      <c r="P99" s="399"/>
      <c r="Q99" s="399"/>
      <c r="R99" s="399"/>
      <c r="S99" s="399"/>
      <c r="T99" s="399"/>
      <c r="U99" s="399"/>
      <c r="V99" s="399"/>
      <c r="W99" s="1063"/>
      <c r="X99" s="399"/>
      <c r="Y99" s="399"/>
      <c r="Z99" s="399"/>
      <c r="AA99" s="399"/>
      <c r="AB99" s="399"/>
      <c r="AC99" s="399"/>
      <c r="AD99" s="399"/>
      <c r="AE99" s="399"/>
      <c r="AF99" s="399"/>
      <c r="AG99" s="399"/>
      <c r="AH99" s="399"/>
      <c r="AI99" s="399"/>
      <c r="AJ99" s="399"/>
      <c r="AK99" s="399"/>
      <c r="AL99" s="399"/>
      <c r="AM99" s="399"/>
      <c r="AN99" s="399"/>
      <c r="AO99" s="399"/>
      <c r="AP99" s="399"/>
      <c r="AQ99" s="399"/>
      <c r="AR99" s="399"/>
      <c r="AS99" s="399"/>
      <c r="AT99" s="399"/>
      <c r="AU99" s="399"/>
      <c r="AV99" s="399"/>
      <c r="AW99" s="399"/>
      <c r="AX99" s="399"/>
      <c r="AY99" s="399"/>
      <c r="AZ99" s="399"/>
      <c r="BA99" s="399"/>
    </row>
    <row r="100" spans="1:53" s="162" customFormat="1" ht="12.75">
      <c r="A100" s="470"/>
      <c r="B100" s="471"/>
      <c r="C100" s="471"/>
      <c r="D100" s="472"/>
      <c r="E100" s="472"/>
      <c r="F100" s="472"/>
      <c r="G100" s="216"/>
      <c r="H100" s="216"/>
      <c r="I100" s="216"/>
      <c r="J100" s="216"/>
      <c r="K100" s="216"/>
      <c r="L100" s="157"/>
      <c r="M100" s="399"/>
      <c r="N100" s="399"/>
      <c r="O100" s="399"/>
      <c r="P100" s="399"/>
      <c r="Q100" s="399"/>
      <c r="R100" s="399"/>
      <c r="S100" s="399"/>
      <c r="T100" s="399"/>
      <c r="U100" s="399"/>
      <c r="V100" s="399"/>
      <c r="W100" s="1063"/>
      <c r="X100" s="399"/>
      <c r="Y100" s="399"/>
      <c r="Z100" s="399"/>
      <c r="AA100" s="399"/>
      <c r="AB100" s="399"/>
      <c r="AC100" s="399"/>
      <c r="AD100" s="399"/>
      <c r="AE100" s="399"/>
      <c r="AF100" s="399"/>
      <c r="AG100" s="399"/>
      <c r="AH100" s="399"/>
      <c r="AI100" s="399"/>
      <c r="AJ100" s="399"/>
      <c r="AK100" s="399"/>
      <c r="AL100" s="399"/>
      <c r="AM100" s="399"/>
      <c r="AN100" s="399"/>
      <c r="AO100" s="399"/>
      <c r="AP100" s="399"/>
      <c r="AQ100" s="399"/>
      <c r="AR100" s="399"/>
      <c r="AS100" s="399"/>
      <c r="AT100" s="399"/>
      <c r="AU100" s="399"/>
      <c r="AV100" s="399"/>
      <c r="AW100" s="399"/>
      <c r="AX100" s="399"/>
      <c r="AY100" s="399"/>
      <c r="AZ100" s="399"/>
      <c r="BA100" s="399"/>
    </row>
    <row r="101" spans="1:53" s="162" customFormat="1" ht="12.75">
      <c r="A101" s="470"/>
      <c r="B101" s="471"/>
      <c r="C101" s="471"/>
      <c r="D101" s="472"/>
      <c r="E101" s="472"/>
      <c r="F101" s="472"/>
      <c r="G101" s="216"/>
      <c r="H101" s="216"/>
      <c r="I101" s="216"/>
      <c r="J101" s="216"/>
      <c r="K101" s="216"/>
      <c r="L101" s="157"/>
      <c r="M101" s="399"/>
      <c r="N101" s="399"/>
      <c r="O101" s="399"/>
      <c r="P101" s="399"/>
      <c r="Q101" s="399"/>
      <c r="R101" s="399"/>
      <c r="S101" s="399"/>
      <c r="T101" s="399"/>
      <c r="U101" s="399"/>
      <c r="V101" s="399"/>
      <c r="W101" s="1063"/>
      <c r="X101" s="399"/>
      <c r="Y101" s="399"/>
      <c r="Z101" s="399"/>
      <c r="AA101" s="399"/>
      <c r="AB101" s="399"/>
      <c r="AC101" s="399"/>
      <c r="AD101" s="399"/>
      <c r="AE101" s="399"/>
      <c r="AF101" s="399"/>
      <c r="AG101" s="399"/>
      <c r="AH101" s="399"/>
      <c r="AI101" s="399"/>
      <c r="AJ101" s="399"/>
      <c r="AK101" s="399"/>
      <c r="AL101" s="399"/>
      <c r="AM101" s="399"/>
      <c r="AN101" s="399"/>
      <c r="AO101" s="399"/>
      <c r="AP101" s="399"/>
      <c r="AQ101" s="399"/>
      <c r="AR101" s="399"/>
      <c r="AS101" s="399"/>
      <c r="AT101" s="399"/>
      <c r="AU101" s="399"/>
      <c r="AV101" s="399"/>
      <c r="AW101" s="399"/>
      <c r="AX101" s="399"/>
      <c r="AY101" s="399"/>
      <c r="AZ101" s="399"/>
      <c r="BA101" s="399"/>
    </row>
    <row r="102" spans="1:53" s="162" customFormat="1" ht="12.75">
      <c r="A102" s="466"/>
      <c r="B102" s="467"/>
      <c r="C102" s="467"/>
      <c r="D102" s="468"/>
      <c r="E102" s="468"/>
      <c r="F102" s="468"/>
      <c r="G102" s="216"/>
      <c r="H102" s="216"/>
      <c r="I102" s="216"/>
      <c r="J102" s="216"/>
      <c r="K102" s="216"/>
      <c r="L102" s="157"/>
      <c r="M102" s="399"/>
      <c r="N102" s="399"/>
      <c r="O102" s="399"/>
      <c r="P102" s="399"/>
      <c r="Q102" s="399"/>
      <c r="R102" s="399"/>
      <c r="S102" s="399"/>
      <c r="T102" s="399"/>
      <c r="U102" s="399"/>
      <c r="V102" s="399"/>
      <c r="W102" s="1063"/>
      <c r="X102" s="399"/>
      <c r="Y102" s="399"/>
      <c r="Z102" s="399"/>
      <c r="AA102" s="399"/>
      <c r="AB102" s="399"/>
      <c r="AC102" s="399"/>
      <c r="AD102" s="399"/>
      <c r="AE102" s="399"/>
      <c r="AF102" s="399"/>
      <c r="AG102" s="399"/>
      <c r="AH102" s="399"/>
      <c r="AI102" s="399"/>
      <c r="AJ102" s="399"/>
      <c r="AK102" s="399"/>
      <c r="AL102" s="399"/>
      <c r="AM102" s="399"/>
      <c r="AN102" s="399"/>
      <c r="AO102" s="399"/>
      <c r="AP102" s="399"/>
      <c r="AQ102" s="399"/>
      <c r="AR102" s="399"/>
      <c r="AS102" s="399"/>
      <c r="AT102" s="399"/>
      <c r="AU102" s="399"/>
      <c r="AV102" s="399"/>
      <c r="AW102" s="399"/>
      <c r="AX102" s="399"/>
      <c r="AY102" s="399"/>
      <c r="AZ102" s="399"/>
      <c r="BA102" s="399"/>
    </row>
    <row r="103" spans="1:53" s="171" customFormat="1" ht="12" customHeight="1">
      <c r="A103" s="235"/>
      <c r="B103" s="216"/>
      <c r="C103" s="216"/>
      <c r="D103" s="216"/>
      <c r="E103" s="216"/>
      <c r="F103" s="216"/>
      <c r="G103" s="219"/>
      <c r="H103" s="219"/>
      <c r="I103" s="219"/>
      <c r="J103" s="221"/>
      <c r="K103" s="221"/>
      <c r="L103" s="170"/>
      <c r="M103" s="400"/>
      <c r="N103" s="400"/>
      <c r="O103" s="400"/>
      <c r="P103" s="400"/>
      <c r="Q103" s="400"/>
      <c r="R103" s="400"/>
      <c r="S103" s="400"/>
      <c r="T103" s="400"/>
      <c r="U103" s="400"/>
      <c r="V103" s="400"/>
      <c r="W103" s="1064"/>
      <c r="X103" s="400"/>
      <c r="Y103" s="400"/>
      <c r="Z103" s="400"/>
      <c r="AA103" s="400"/>
      <c r="AB103" s="400"/>
      <c r="AC103" s="400"/>
      <c r="AD103" s="400"/>
      <c r="AE103" s="400"/>
      <c r="AF103" s="400"/>
      <c r="AG103" s="400"/>
      <c r="AH103" s="400"/>
      <c r="AI103" s="400"/>
      <c r="AJ103" s="400"/>
      <c r="AK103" s="400"/>
      <c r="AL103" s="400"/>
      <c r="AM103" s="400"/>
      <c r="AN103" s="400"/>
      <c r="AO103" s="400"/>
      <c r="AP103" s="400"/>
      <c r="AQ103" s="400"/>
      <c r="AR103" s="400"/>
      <c r="AS103" s="400"/>
      <c r="AT103" s="400"/>
      <c r="AU103" s="400"/>
      <c r="AV103" s="400"/>
      <c r="AW103" s="400"/>
      <c r="AX103" s="400"/>
      <c r="AY103" s="400"/>
      <c r="AZ103" s="400"/>
      <c r="BA103" s="400"/>
    </row>
    <row r="104" spans="1:53" s="169" customFormat="1" ht="14.1" customHeight="1">
      <c r="A104" s="172"/>
      <c r="B104" s="173"/>
      <c r="C104" s="173"/>
      <c r="D104" s="173"/>
      <c r="E104" s="173"/>
      <c r="F104" s="173"/>
      <c r="G104" s="173"/>
      <c r="H104" s="171"/>
      <c r="I104" s="173"/>
      <c r="J104" s="170"/>
      <c r="K104" s="170"/>
      <c r="L104" s="174"/>
      <c r="M104" s="401"/>
      <c r="N104" s="401"/>
      <c r="O104" s="401"/>
      <c r="P104" s="401"/>
      <c r="Q104" s="401"/>
      <c r="R104" s="401"/>
      <c r="S104" s="401"/>
      <c r="T104" s="401"/>
      <c r="U104" s="401"/>
      <c r="V104" s="401"/>
      <c r="W104" s="1065"/>
      <c r="X104" s="401"/>
      <c r="Y104" s="401"/>
      <c r="Z104" s="401"/>
      <c r="AA104" s="401"/>
      <c r="AB104" s="401"/>
      <c r="AC104" s="401"/>
      <c r="AD104" s="401"/>
      <c r="AE104" s="401"/>
      <c r="AF104" s="401"/>
      <c r="AG104" s="401"/>
      <c r="AH104" s="401"/>
      <c r="AI104" s="401"/>
      <c r="AJ104" s="401"/>
      <c r="AK104" s="401"/>
      <c r="AL104" s="401"/>
      <c r="AM104" s="401"/>
      <c r="AN104" s="401"/>
      <c r="AO104" s="401"/>
      <c r="AP104" s="401"/>
      <c r="AQ104" s="401"/>
      <c r="AR104" s="401"/>
      <c r="AS104" s="401"/>
      <c r="AT104" s="401"/>
      <c r="AU104" s="401"/>
      <c r="AV104" s="401"/>
      <c r="AW104" s="401"/>
      <c r="AX104" s="401"/>
      <c r="AY104" s="401"/>
      <c r="AZ104" s="401"/>
      <c r="BA104" s="401"/>
    </row>
    <row r="105" spans="1:53" s="140" customFormat="1" ht="12" customHeight="1">
      <c r="A105" s="175"/>
      <c r="B105" s="176"/>
      <c r="C105" s="176"/>
      <c r="D105" s="176"/>
      <c r="E105" s="176"/>
      <c r="F105" s="176"/>
      <c r="G105" s="177"/>
      <c r="J105" s="157"/>
      <c r="K105" s="157"/>
      <c r="L105" s="157"/>
      <c r="M105" s="402"/>
      <c r="N105" s="402"/>
      <c r="O105" s="402"/>
      <c r="P105" s="402"/>
      <c r="Q105" s="402"/>
      <c r="R105" s="402"/>
      <c r="S105" s="402"/>
      <c r="T105" s="402"/>
      <c r="U105" s="402"/>
      <c r="V105" s="402"/>
      <c r="W105" s="1059"/>
      <c r="X105" s="402"/>
      <c r="Y105" s="402"/>
      <c r="Z105" s="402"/>
      <c r="AA105" s="402"/>
      <c r="AB105" s="402"/>
      <c r="AC105" s="402"/>
      <c r="AD105" s="402"/>
      <c r="AE105" s="402"/>
      <c r="AF105" s="402"/>
      <c r="AG105" s="402"/>
      <c r="AH105" s="402"/>
      <c r="AI105" s="402"/>
      <c r="AJ105" s="402"/>
      <c r="AK105" s="402"/>
      <c r="AL105" s="402"/>
      <c r="AM105" s="402"/>
      <c r="AN105" s="402"/>
      <c r="AO105" s="402"/>
      <c r="AP105" s="402"/>
      <c r="AQ105" s="402"/>
      <c r="AR105" s="402"/>
      <c r="AS105" s="402"/>
      <c r="AT105" s="402"/>
      <c r="AU105" s="402"/>
      <c r="AV105" s="402"/>
      <c r="AW105" s="402"/>
      <c r="AX105" s="402"/>
      <c r="AY105" s="402"/>
      <c r="AZ105" s="402"/>
      <c r="BA105" s="402"/>
    </row>
    <row r="106" spans="1:53" s="140" customFormat="1" ht="12" customHeight="1">
      <c r="B106" s="176"/>
      <c r="C106" s="176"/>
      <c r="D106" s="176"/>
      <c r="E106" s="176"/>
      <c r="F106" s="176"/>
      <c r="G106" s="176"/>
      <c r="H106" s="176"/>
      <c r="I106" s="176"/>
      <c r="J106" s="157"/>
      <c r="K106" s="157"/>
      <c r="L106" s="157"/>
      <c r="M106" s="402"/>
      <c r="N106" s="402"/>
      <c r="O106" s="402"/>
      <c r="P106" s="402"/>
      <c r="Q106" s="402"/>
      <c r="R106" s="402"/>
      <c r="S106" s="402"/>
      <c r="T106" s="402"/>
      <c r="U106" s="402"/>
      <c r="V106" s="402"/>
      <c r="W106" s="1059"/>
      <c r="X106" s="402"/>
      <c r="Y106" s="402"/>
      <c r="Z106" s="402"/>
      <c r="AA106" s="402"/>
      <c r="AB106" s="402"/>
      <c r="AC106" s="402"/>
      <c r="AD106" s="402"/>
      <c r="AE106" s="402"/>
      <c r="AF106" s="402"/>
      <c r="AG106" s="402"/>
      <c r="AH106" s="402"/>
      <c r="AI106" s="402"/>
      <c r="AJ106" s="402"/>
      <c r="AK106" s="402"/>
      <c r="AL106" s="402"/>
      <c r="AM106" s="402"/>
      <c r="AN106" s="402"/>
      <c r="AO106" s="402"/>
      <c r="AP106" s="402"/>
      <c r="AQ106" s="402"/>
      <c r="AR106" s="402"/>
      <c r="AS106" s="402"/>
      <c r="AT106" s="402"/>
      <c r="AU106" s="402"/>
      <c r="AV106" s="402"/>
      <c r="AW106" s="402"/>
      <c r="AX106" s="402"/>
      <c r="AY106" s="402"/>
      <c r="AZ106" s="402"/>
      <c r="BA106" s="402"/>
    </row>
    <row r="107" spans="1:53" s="140" customFormat="1" ht="12" customHeight="1">
      <c r="B107" s="178"/>
      <c r="C107" s="178"/>
      <c r="D107" s="178"/>
      <c r="E107" s="178"/>
      <c r="F107" s="178"/>
      <c r="G107" s="178"/>
      <c r="H107" s="178"/>
      <c r="J107" s="157"/>
      <c r="K107" s="157"/>
      <c r="L107" s="157"/>
      <c r="M107" s="402"/>
      <c r="N107" s="402"/>
      <c r="O107" s="402"/>
      <c r="P107" s="402"/>
      <c r="Q107" s="402"/>
      <c r="R107" s="402"/>
      <c r="S107" s="402"/>
      <c r="T107" s="402"/>
      <c r="U107" s="402"/>
      <c r="V107" s="402"/>
      <c r="W107" s="1059"/>
      <c r="X107" s="402"/>
      <c r="Y107" s="402"/>
      <c r="Z107" s="402"/>
      <c r="AA107" s="402"/>
      <c r="AB107" s="402"/>
      <c r="AC107" s="402"/>
      <c r="AD107" s="402"/>
      <c r="AE107" s="402"/>
      <c r="AF107" s="402"/>
      <c r="AG107" s="402"/>
      <c r="AH107" s="402"/>
      <c r="AI107" s="402"/>
      <c r="AJ107" s="402"/>
      <c r="AK107" s="402"/>
      <c r="AL107" s="402"/>
      <c r="AM107" s="402"/>
      <c r="AN107" s="402"/>
      <c r="AO107" s="402"/>
      <c r="AP107" s="402"/>
      <c r="AQ107" s="402"/>
      <c r="AR107" s="402"/>
      <c r="AS107" s="402"/>
      <c r="AT107" s="402"/>
      <c r="AU107" s="402"/>
      <c r="AV107" s="402"/>
      <c r="AW107" s="402"/>
      <c r="AX107" s="402"/>
      <c r="AY107" s="402"/>
      <c r="AZ107" s="402"/>
      <c r="BA107" s="402"/>
    </row>
    <row r="108" spans="1:53" s="179" customFormat="1" ht="12" customHeight="1">
      <c r="M108" s="403"/>
      <c r="N108" s="403"/>
      <c r="O108" s="403"/>
      <c r="P108" s="403"/>
      <c r="Q108" s="403"/>
      <c r="R108" s="403"/>
      <c r="S108" s="403"/>
      <c r="T108" s="403"/>
      <c r="U108" s="403"/>
      <c r="V108" s="403"/>
      <c r="W108" s="1066"/>
      <c r="X108" s="403"/>
      <c r="Y108" s="403"/>
      <c r="Z108" s="403"/>
      <c r="AA108" s="403"/>
      <c r="AB108" s="403"/>
      <c r="AC108" s="403"/>
      <c r="AD108" s="403"/>
      <c r="AE108" s="403"/>
      <c r="AF108" s="403"/>
      <c r="AG108" s="403"/>
      <c r="AH108" s="403"/>
      <c r="AI108" s="403"/>
      <c r="AJ108" s="403"/>
      <c r="AK108" s="403"/>
      <c r="AL108" s="403"/>
      <c r="AM108" s="403"/>
      <c r="AN108" s="403"/>
      <c r="AO108" s="403"/>
      <c r="AP108" s="403"/>
      <c r="AQ108" s="403"/>
      <c r="AR108" s="403"/>
      <c r="AS108" s="403"/>
      <c r="AT108" s="403"/>
      <c r="AU108" s="403"/>
      <c r="AV108" s="403"/>
      <c r="AW108" s="403"/>
      <c r="AX108" s="403"/>
      <c r="AY108" s="403"/>
      <c r="AZ108" s="403"/>
      <c r="BA108" s="403"/>
    </row>
    <row r="109" spans="1:53" s="140" customFormat="1" ht="12" customHeight="1">
      <c r="A109" s="180"/>
      <c r="B109" s="178"/>
      <c r="C109" s="178"/>
      <c r="D109" s="178"/>
      <c r="E109" s="178"/>
      <c r="F109" s="178"/>
      <c r="G109" s="178"/>
      <c r="H109" s="178"/>
      <c r="J109" s="157"/>
      <c r="K109" s="157"/>
      <c r="L109" s="157"/>
      <c r="M109" s="402"/>
      <c r="N109" s="402"/>
      <c r="O109" s="402"/>
      <c r="P109" s="402"/>
      <c r="Q109" s="402"/>
      <c r="R109" s="402"/>
      <c r="S109" s="402"/>
      <c r="T109" s="402"/>
      <c r="U109" s="402"/>
      <c r="V109" s="402"/>
      <c r="W109" s="1059"/>
      <c r="X109" s="402"/>
      <c r="Y109" s="402"/>
      <c r="Z109" s="402"/>
      <c r="AA109" s="402"/>
      <c r="AB109" s="402"/>
      <c r="AC109" s="402"/>
      <c r="AD109" s="402"/>
      <c r="AE109" s="402"/>
      <c r="AF109" s="402"/>
      <c r="AG109" s="402"/>
      <c r="AH109" s="402"/>
      <c r="AI109" s="402"/>
      <c r="AJ109" s="402"/>
      <c r="AK109" s="402"/>
      <c r="AL109" s="402"/>
      <c r="AM109" s="402"/>
      <c r="AN109" s="402"/>
      <c r="AO109" s="402"/>
      <c r="AP109" s="402"/>
      <c r="AQ109" s="402"/>
      <c r="AR109" s="402"/>
      <c r="AS109" s="402"/>
      <c r="AT109" s="402"/>
      <c r="AU109" s="402"/>
      <c r="AV109" s="402"/>
      <c r="AW109" s="402"/>
      <c r="AX109" s="402"/>
      <c r="AY109" s="402"/>
      <c r="AZ109" s="402"/>
      <c r="BA109" s="402"/>
    </row>
    <row r="110" spans="1:53" s="140" customFormat="1" ht="12" customHeight="1">
      <c r="J110" s="144"/>
      <c r="K110" s="144"/>
      <c r="L110" s="144"/>
      <c r="M110" s="402"/>
      <c r="N110" s="402"/>
      <c r="O110" s="402"/>
      <c r="P110" s="402"/>
      <c r="Q110" s="402"/>
      <c r="R110" s="402"/>
      <c r="S110" s="402"/>
      <c r="T110" s="402"/>
      <c r="U110" s="402"/>
      <c r="V110" s="402"/>
      <c r="W110" s="1059"/>
      <c r="X110" s="402"/>
      <c r="Y110" s="402"/>
      <c r="Z110" s="402"/>
      <c r="AA110" s="402"/>
      <c r="AB110" s="402"/>
      <c r="AC110" s="402"/>
      <c r="AD110" s="402"/>
      <c r="AE110" s="402"/>
      <c r="AF110" s="402"/>
      <c r="AG110" s="402"/>
      <c r="AH110" s="402"/>
      <c r="AI110" s="402"/>
      <c r="AJ110" s="402"/>
      <c r="AK110" s="402"/>
      <c r="AL110" s="402"/>
      <c r="AM110" s="402"/>
      <c r="AN110" s="402"/>
      <c r="AO110" s="402"/>
      <c r="AP110" s="402"/>
      <c r="AQ110" s="402"/>
      <c r="AR110" s="402"/>
      <c r="AS110" s="402"/>
      <c r="AT110" s="402"/>
      <c r="AU110" s="402"/>
      <c r="AV110" s="402"/>
      <c r="AW110" s="402"/>
      <c r="AX110" s="402"/>
      <c r="AY110" s="402"/>
      <c r="AZ110" s="402"/>
      <c r="BA110" s="402"/>
    </row>
    <row r="111" spans="1:53" s="140" customFormat="1" ht="12" customHeight="1">
      <c r="A111" s="139"/>
      <c r="B111" s="139"/>
      <c r="C111" s="139"/>
      <c r="D111" s="139"/>
      <c r="E111" s="139"/>
      <c r="F111" s="139"/>
      <c r="G111" s="139"/>
      <c r="H111" s="139"/>
      <c r="I111" s="139"/>
      <c r="M111" s="402"/>
      <c r="N111" s="402"/>
      <c r="O111" s="402"/>
      <c r="P111" s="402"/>
      <c r="Q111" s="402"/>
      <c r="R111" s="402"/>
      <c r="S111" s="402"/>
      <c r="T111" s="402"/>
      <c r="U111" s="402"/>
      <c r="V111" s="402"/>
      <c r="W111" s="1059"/>
      <c r="X111" s="402"/>
      <c r="Y111" s="402"/>
      <c r="Z111" s="402"/>
      <c r="AA111" s="402"/>
      <c r="AB111" s="402"/>
      <c r="AC111" s="402"/>
      <c r="AD111" s="402"/>
      <c r="AE111" s="402"/>
      <c r="AF111" s="402"/>
      <c r="AG111" s="402"/>
      <c r="AH111" s="402"/>
      <c r="AI111" s="402"/>
      <c r="AJ111" s="402"/>
      <c r="AK111" s="402"/>
      <c r="AL111" s="402"/>
      <c r="AM111" s="402"/>
      <c r="AN111" s="402"/>
      <c r="AO111" s="402"/>
      <c r="AP111" s="402"/>
      <c r="AQ111" s="402"/>
      <c r="AR111" s="402"/>
      <c r="AS111" s="402"/>
      <c r="AT111" s="402"/>
      <c r="AU111" s="402"/>
      <c r="AV111" s="402"/>
      <c r="AW111" s="402"/>
      <c r="AX111" s="402"/>
      <c r="AY111" s="402"/>
      <c r="AZ111" s="402"/>
      <c r="BA111" s="402"/>
    </row>
    <row r="112" spans="1:53" s="140" customFormat="1" ht="12" customHeight="1">
      <c r="A112" s="139"/>
      <c r="B112" s="139"/>
      <c r="C112" s="139"/>
      <c r="D112" s="139"/>
      <c r="E112" s="139"/>
      <c r="F112" s="139"/>
      <c r="G112" s="139"/>
      <c r="H112" s="139"/>
      <c r="I112" s="139"/>
      <c r="M112" s="402"/>
      <c r="N112" s="402"/>
      <c r="O112" s="402"/>
      <c r="P112" s="402"/>
      <c r="Q112" s="402"/>
      <c r="R112" s="402"/>
      <c r="S112" s="402"/>
      <c r="T112" s="402"/>
      <c r="U112" s="402"/>
      <c r="V112" s="402"/>
      <c r="W112" s="1059"/>
      <c r="X112" s="402"/>
      <c r="Y112" s="402"/>
      <c r="Z112" s="402"/>
      <c r="AA112" s="402"/>
      <c r="AB112" s="402"/>
      <c r="AC112" s="402"/>
      <c r="AD112" s="402"/>
      <c r="AE112" s="402"/>
      <c r="AF112" s="402"/>
      <c r="AG112" s="402"/>
      <c r="AH112" s="402"/>
      <c r="AI112" s="402"/>
      <c r="AJ112" s="402"/>
      <c r="AK112" s="402"/>
      <c r="AL112" s="402"/>
      <c r="AM112" s="402"/>
      <c r="AN112" s="402"/>
      <c r="AO112" s="402"/>
      <c r="AP112" s="402"/>
      <c r="AQ112" s="402"/>
      <c r="AR112" s="402"/>
      <c r="AS112" s="402"/>
      <c r="AT112" s="402"/>
      <c r="AU112" s="402"/>
      <c r="AV112" s="402"/>
      <c r="AW112" s="402"/>
      <c r="AX112" s="402"/>
      <c r="AY112" s="402"/>
      <c r="AZ112" s="402"/>
      <c r="BA112" s="402"/>
    </row>
    <row r="113" spans="1:53" s="140" customFormat="1" ht="12" customHeight="1">
      <c r="A113" s="139"/>
      <c r="B113" s="139"/>
      <c r="C113" s="139"/>
      <c r="D113" s="139"/>
      <c r="E113" s="139"/>
      <c r="F113" s="139"/>
      <c r="G113" s="139"/>
      <c r="H113" s="139"/>
      <c r="I113" s="139"/>
      <c r="M113" s="402"/>
      <c r="N113" s="402"/>
      <c r="O113" s="402"/>
      <c r="P113" s="402"/>
      <c r="Q113" s="402"/>
      <c r="R113" s="402"/>
      <c r="S113" s="402"/>
      <c r="T113" s="402"/>
      <c r="U113" s="402"/>
      <c r="V113" s="402"/>
      <c r="W113" s="1059"/>
      <c r="X113" s="402"/>
      <c r="Y113" s="402"/>
      <c r="Z113" s="402"/>
      <c r="AA113" s="402"/>
      <c r="AB113" s="402"/>
      <c r="AC113" s="402"/>
      <c r="AD113" s="402"/>
      <c r="AE113" s="402"/>
      <c r="AF113" s="402"/>
      <c r="AG113" s="402"/>
      <c r="AH113" s="402"/>
      <c r="AI113" s="402"/>
      <c r="AJ113" s="402"/>
      <c r="AK113" s="402"/>
      <c r="AL113" s="402"/>
      <c r="AM113" s="402"/>
      <c r="AN113" s="402"/>
      <c r="AO113" s="402"/>
      <c r="AP113" s="402"/>
      <c r="AQ113" s="402"/>
      <c r="AR113" s="402"/>
      <c r="AS113" s="402"/>
      <c r="AT113" s="402"/>
      <c r="AU113" s="402"/>
      <c r="AV113" s="402"/>
      <c r="AW113" s="402"/>
      <c r="AX113" s="402"/>
      <c r="AY113" s="402"/>
      <c r="AZ113" s="402"/>
      <c r="BA113" s="402"/>
    </row>
    <row r="114" spans="1:53" s="140" customFormat="1" ht="12" customHeight="1">
      <c r="A114" s="139"/>
      <c r="B114" s="139"/>
      <c r="C114" s="139"/>
      <c r="D114" s="139"/>
      <c r="E114" s="139"/>
      <c r="F114" s="139"/>
      <c r="G114" s="139"/>
      <c r="H114" s="139"/>
      <c r="I114" s="139"/>
      <c r="M114" s="402"/>
      <c r="N114" s="402"/>
      <c r="O114" s="402"/>
      <c r="P114" s="402"/>
      <c r="Q114" s="402"/>
      <c r="R114" s="402"/>
      <c r="S114" s="402"/>
      <c r="T114" s="402"/>
      <c r="U114" s="402"/>
      <c r="V114" s="402"/>
      <c r="W114" s="1059"/>
      <c r="X114" s="402"/>
      <c r="Y114" s="402"/>
      <c r="Z114" s="402"/>
      <c r="AA114" s="402"/>
      <c r="AB114" s="402"/>
      <c r="AC114" s="402"/>
      <c r="AD114" s="402"/>
      <c r="AE114" s="402"/>
      <c r="AF114" s="402"/>
      <c r="AG114" s="402"/>
      <c r="AH114" s="402"/>
      <c r="AI114" s="402"/>
      <c r="AJ114" s="402"/>
      <c r="AK114" s="402"/>
      <c r="AL114" s="402"/>
      <c r="AM114" s="402"/>
      <c r="AN114" s="402"/>
      <c r="AO114" s="402"/>
      <c r="AP114" s="402"/>
      <c r="AQ114" s="402"/>
      <c r="AR114" s="402"/>
      <c r="AS114" s="402"/>
      <c r="AT114" s="402"/>
      <c r="AU114" s="402"/>
      <c r="AV114" s="402"/>
      <c r="AW114" s="402"/>
      <c r="AX114" s="402"/>
      <c r="AY114" s="402"/>
      <c r="AZ114" s="402"/>
      <c r="BA114" s="402"/>
    </row>
    <row r="115" spans="1:53" s="140" customFormat="1" ht="12" customHeight="1">
      <c r="A115" s="139"/>
      <c r="B115" s="139"/>
      <c r="C115" s="139"/>
      <c r="D115" s="139"/>
      <c r="E115" s="139"/>
      <c r="F115" s="139"/>
      <c r="G115" s="139"/>
      <c r="H115" s="139"/>
      <c r="I115" s="139"/>
      <c r="M115" s="402"/>
      <c r="N115" s="402"/>
      <c r="O115" s="402"/>
      <c r="P115" s="402"/>
      <c r="Q115" s="402"/>
      <c r="R115" s="402"/>
      <c r="S115" s="402"/>
      <c r="T115" s="402"/>
      <c r="U115" s="402"/>
      <c r="V115" s="402"/>
      <c r="W115" s="1059"/>
      <c r="X115" s="402"/>
      <c r="Y115" s="402"/>
      <c r="Z115" s="402"/>
      <c r="AA115" s="402"/>
      <c r="AB115" s="402"/>
      <c r="AC115" s="402"/>
      <c r="AD115" s="402"/>
      <c r="AE115" s="402"/>
      <c r="AF115" s="402"/>
      <c r="AG115" s="402"/>
      <c r="AH115" s="402"/>
      <c r="AI115" s="402"/>
      <c r="AJ115" s="402"/>
      <c r="AK115" s="402"/>
      <c r="AL115" s="402"/>
      <c r="AM115" s="402"/>
      <c r="AN115" s="402"/>
      <c r="AO115" s="402"/>
      <c r="AP115" s="402"/>
      <c r="AQ115" s="402"/>
      <c r="AR115" s="402"/>
      <c r="AS115" s="402"/>
      <c r="AT115" s="402"/>
      <c r="AU115" s="402"/>
      <c r="AV115" s="402"/>
      <c r="AW115" s="402"/>
      <c r="AX115" s="402"/>
      <c r="AY115" s="402"/>
      <c r="AZ115" s="402"/>
      <c r="BA115" s="402"/>
    </row>
    <row r="116" spans="1:53" s="140" customFormat="1" ht="12" customHeight="1">
      <c r="A116" s="139"/>
      <c r="B116" s="139"/>
      <c r="C116" s="139"/>
      <c r="D116" s="139"/>
      <c r="E116" s="139"/>
      <c r="F116" s="139"/>
      <c r="G116" s="139"/>
      <c r="H116" s="139"/>
      <c r="I116" s="139"/>
      <c r="M116" s="402"/>
      <c r="N116" s="402"/>
      <c r="O116" s="402"/>
      <c r="P116" s="402"/>
      <c r="Q116" s="402"/>
      <c r="R116" s="402"/>
      <c r="S116" s="402"/>
      <c r="T116" s="402"/>
      <c r="U116" s="402"/>
      <c r="V116" s="402"/>
      <c r="W116" s="1059"/>
      <c r="X116" s="402"/>
      <c r="Y116" s="402"/>
      <c r="Z116" s="402"/>
      <c r="AA116" s="402"/>
      <c r="AB116" s="402"/>
      <c r="AC116" s="402"/>
      <c r="AD116" s="402"/>
      <c r="AE116" s="402"/>
      <c r="AF116" s="402"/>
      <c r="AG116" s="402"/>
      <c r="AH116" s="402"/>
      <c r="AI116" s="402"/>
      <c r="AJ116" s="402"/>
      <c r="AK116" s="402"/>
      <c r="AL116" s="402"/>
      <c r="AM116" s="402"/>
      <c r="AN116" s="402"/>
      <c r="AO116" s="402"/>
      <c r="AP116" s="402"/>
      <c r="AQ116" s="402"/>
      <c r="AR116" s="402"/>
      <c r="AS116" s="402"/>
      <c r="AT116" s="402"/>
      <c r="AU116" s="402"/>
      <c r="AV116" s="402"/>
      <c r="AW116" s="402"/>
      <c r="AX116" s="402"/>
      <c r="AY116" s="402"/>
      <c r="AZ116" s="402"/>
      <c r="BA116" s="402"/>
    </row>
    <row r="117" spans="1:53" s="179" customFormat="1" ht="12" customHeight="1">
      <c r="A117" s="139"/>
      <c r="B117" s="139"/>
      <c r="C117" s="139"/>
      <c r="D117" s="139"/>
      <c r="E117" s="139"/>
      <c r="F117" s="139"/>
      <c r="G117" s="139"/>
      <c r="H117" s="139"/>
      <c r="I117" s="139"/>
      <c r="M117" s="403"/>
      <c r="N117" s="403"/>
      <c r="O117" s="403"/>
      <c r="P117" s="403"/>
      <c r="Q117" s="403"/>
      <c r="R117" s="403"/>
      <c r="S117" s="403"/>
      <c r="T117" s="403"/>
      <c r="U117" s="403"/>
      <c r="V117" s="403"/>
      <c r="W117" s="1066"/>
      <c r="X117" s="403"/>
      <c r="Y117" s="403"/>
      <c r="Z117" s="403"/>
      <c r="AA117" s="403"/>
      <c r="AB117" s="403"/>
      <c r="AC117" s="403"/>
      <c r="AD117" s="403"/>
      <c r="AE117" s="403"/>
      <c r="AF117" s="403"/>
      <c r="AG117" s="403"/>
      <c r="AH117" s="403"/>
      <c r="AI117" s="403"/>
      <c r="AJ117" s="403"/>
      <c r="AK117" s="403"/>
      <c r="AL117" s="403"/>
      <c r="AM117" s="403"/>
      <c r="AN117" s="403"/>
      <c r="AO117" s="403"/>
      <c r="AP117" s="403"/>
      <c r="AQ117" s="403"/>
      <c r="AR117" s="403"/>
      <c r="AS117" s="403"/>
      <c r="AT117" s="403"/>
      <c r="AU117" s="403"/>
      <c r="AV117" s="403"/>
      <c r="AW117" s="403"/>
      <c r="AX117" s="403"/>
      <c r="AY117" s="403"/>
      <c r="AZ117" s="403"/>
      <c r="BA117" s="403"/>
    </row>
    <row r="118" spans="1:53" s="140" customFormat="1" ht="12" customHeight="1">
      <c r="A118" s="139"/>
      <c r="B118" s="139"/>
      <c r="C118" s="139"/>
      <c r="D118" s="139"/>
      <c r="E118" s="139"/>
      <c r="F118" s="139"/>
      <c r="G118" s="139"/>
      <c r="H118" s="139"/>
      <c r="I118" s="139"/>
      <c r="M118" s="402"/>
      <c r="N118" s="402"/>
      <c r="O118" s="402"/>
      <c r="P118" s="402"/>
      <c r="Q118" s="402"/>
      <c r="R118" s="402"/>
      <c r="S118" s="402"/>
      <c r="T118" s="402"/>
      <c r="U118" s="402"/>
      <c r="V118" s="402"/>
      <c r="W118" s="1059"/>
      <c r="X118" s="402"/>
      <c r="Y118" s="402"/>
      <c r="Z118" s="402"/>
      <c r="AA118" s="402"/>
      <c r="AB118" s="402"/>
      <c r="AC118" s="402"/>
      <c r="AD118" s="402"/>
      <c r="AE118" s="402"/>
      <c r="AF118" s="402"/>
      <c r="AG118" s="402"/>
      <c r="AH118" s="402"/>
      <c r="AI118" s="402"/>
      <c r="AJ118" s="402"/>
      <c r="AK118" s="402"/>
      <c r="AL118" s="402"/>
      <c r="AM118" s="402"/>
      <c r="AN118" s="402"/>
      <c r="AO118" s="402"/>
      <c r="AP118" s="402"/>
      <c r="AQ118" s="402"/>
      <c r="AR118" s="402"/>
      <c r="AS118" s="402"/>
      <c r="AT118" s="402"/>
      <c r="AU118" s="402"/>
      <c r="AV118" s="402"/>
      <c r="AW118" s="402"/>
      <c r="AX118" s="402"/>
      <c r="AY118" s="402"/>
      <c r="AZ118" s="402"/>
      <c r="BA118" s="402"/>
    </row>
    <row r="119" spans="1:53" s="179" customFormat="1" ht="12" customHeight="1">
      <c r="A119" s="139"/>
      <c r="B119" s="139"/>
      <c r="C119" s="139"/>
      <c r="D119" s="139"/>
      <c r="E119" s="139"/>
      <c r="F119" s="139"/>
      <c r="G119" s="139"/>
      <c r="H119" s="139"/>
      <c r="I119" s="139"/>
      <c r="J119" s="176"/>
      <c r="K119" s="176"/>
      <c r="L119" s="176"/>
      <c r="M119" s="403"/>
      <c r="N119" s="403"/>
      <c r="O119" s="403"/>
      <c r="P119" s="403"/>
      <c r="Q119" s="403"/>
      <c r="R119" s="403"/>
      <c r="S119" s="403"/>
      <c r="T119" s="403"/>
      <c r="U119" s="403"/>
      <c r="V119" s="403"/>
      <c r="W119" s="1066"/>
      <c r="X119" s="403"/>
      <c r="Y119" s="403"/>
      <c r="Z119" s="403"/>
      <c r="AA119" s="403"/>
      <c r="AB119" s="403"/>
      <c r="AC119" s="403"/>
      <c r="AD119" s="403"/>
      <c r="AE119" s="403"/>
      <c r="AF119" s="403"/>
      <c r="AG119" s="403"/>
      <c r="AH119" s="403"/>
      <c r="AI119" s="403"/>
      <c r="AJ119" s="403"/>
      <c r="AK119" s="403"/>
      <c r="AL119" s="403"/>
      <c r="AM119" s="403"/>
      <c r="AN119" s="403"/>
      <c r="AO119" s="403"/>
      <c r="AP119" s="403"/>
      <c r="AQ119" s="403"/>
      <c r="AR119" s="403"/>
      <c r="AS119" s="403"/>
      <c r="AT119" s="403"/>
      <c r="AU119" s="403"/>
      <c r="AV119" s="403"/>
      <c r="AW119" s="403"/>
      <c r="AX119" s="403"/>
      <c r="AY119" s="403"/>
      <c r="AZ119" s="403"/>
      <c r="BA119" s="403"/>
    </row>
    <row r="120" spans="1:53" s="140" customFormat="1" ht="12" customHeight="1">
      <c r="A120" s="139"/>
      <c r="B120" s="139"/>
      <c r="C120" s="139"/>
      <c r="D120" s="139"/>
      <c r="E120" s="139"/>
      <c r="F120" s="139"/>
      <c r="G120" s="139"/>
      <c r="H120" s="139"/>
      <c r="I120" s="139"/>
      <c r="J120" s="181"/>
      <c r="K120" s="181"/>
      <c r="L120" s="181"/>
      <c r="M120" s="402"/>
      <c r="N120" s="402"/>
      <c r="O120" s="402"/>
      <c r="P120" s="402"/>
      <c r="Q120" s="402"/>
      <c r="R120" s="402"/>
      <c r="S120" s="402"/>
      <c r="T120" s="402"/>
      <c r="U120" s="402"/>
      <c r="V120" s="402"/>
      <c r="W120" s="1059"/>
      <c r="X120" s="402"/>
      <c r="Y120" s="402"/>
      <c r="Z120" s="402"/>
      <c r="AA120" s="402"/>
      <c r="AB120" s="402"/>
      <c r="AC120" s="402"/>
      <c r="AD120" s="402"/>
      <c r="AE120" s="402"/>
      <c r="AF120" s="402"/>
      <c r="AG120" s="402"/>
      <c r="AH120" s="402"/>
      <c r="AI120" s="402"/>
      <c r="AJ120" s="402"/>
      <c r="AK120" s="402"/>
      <c r="AL120" s="402"/>
      <c r="AM120" s="402"/>
      <c r="AN120" s="402"/>
      <c r="AO120" s="402"/>
      <c r="AP120" s="402"/>
      <c r="AQ120" s="402"/>
      <c r="AR120" s="402"/>
      <c r="AS120" s="402"/>
      <c r="AT120" s="402"/>
      <c r="AU120" s="402"/>
      <c r="AV120" s="402"/>
      <c r="AW120" s="402"/>
      <c r="AX120" s="402"/>
      <c r="AY120" s="402"/>
      <c r="AZ120" s="402"/>
      <c r="BA120" s="402"/>
    </row>
    <row r="121" spans="1:53" ht="12" customHeight="1"/>
    <row r="122" spans="1:53" ht="12" customHeight="1"/>
    <row r="123" spans="1:53" ht="12" customHeight="1"/>
    <row r="124" spans="1:53" ht="12" customHeight="1"/>
    <row r="125" spans="1:53" ht="12" customHeight="1"/>
    <row r="126" spans="1:53" ht="12" customHeight="1"/>
    <row r="127" spans="1:53" ht="12" customHeight="1"/>
    <row r="128" spans="1:53" ht="12" customHeight="1"/>
    <row r="129" spans="1:1" ht="12" customHeight="1">
      <c r="A129" s="162"/>
    </row>
    <row r="130" spans="1:1" ht="12" customHeight="1"/>
    <row r="131" spans="1:1" ht="12" customHeight="1"/>
    <row r="132" spans="1:1" ht="12" customHeight="1"/>
    <row r="133" spans="1:1" ht="12" customHeight="1"/>
    <row r="134" spans="1:1" ht="12" customHeight="1"/>
    <row r="135" spans="1:1" ht="12" customHeight="1"/>
    <row r="136" spans="1:1" ht="12" customHeight="1"/>
    <row r="137" spans="1:1" ht="12" customHeight="1"/>
    <row r="138" spans="1:1" ht="12" customHeight="1"/>
    <row r="139" spans="1:1" ht="12" customHeight="1"/>
    <row r="140" spans="1:1" ht="8.25" customHeight="1"/>
    <row r="141" spans="1:1" ht="8.25" customHeight="1"/>
    <row r="142" spans="1:1" ht="8.25" customHeight="1"/>
    <row r="143" spans="1:1" ht="8.25" customHeight="1"/>
    <row r="144" spans="1:1" ht="8.25" customHeight="1"/>
    <row r="145" ht="8.25" customHeight="1"/>
    <row r="146" ht="11.45" customHeight="1"/>
    <row r="147" ht="11.45" customHeight="1"/>
    <row r="148" ht="11.45" customHeight="1"/>
    <row r="149" ht="9"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sheetData>
  <sortState ref="N49:P96">
    <sortCondition ref="O49:O96"/>
  </sortState>
  <customSheetViews>
    <customSheetView guid="{7398011F-6792-457D-9968-3CBE3236EAF9}" scale="85" showPageBreaks="1" printArea="1" view="pageBreakPreview">
      <selection activeCell="O30" sqref="O30"/>
      <rowBreaks count="1" manualBreakCount="1">
        <brk id="44" max="9" man="1"/>
      </rowBreaks>
      <pageMargins left="0.51181102362204722" right="0.51181102362204722" top="0.59055118110236227" bottom="0.74803149606299213" header="0.31496062992125984" footer="0.31496062992125984"/>
      <pageSetup paperSize="9" scale="76"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10">
    <mergeCell ref="A47:K47"/>
    <mergeCell ref="A24:K24"/>
    <mergeCell ref="G9:K9"/>
    <mergeCell ref="A6:K6"/>
    <mergeCell ref="A4:K4"/>
    <mergeCell ref="B9:D9"/>
    <mergeCell ref="K10:K12"/>
    <mergeCell ref="I10:I12"/>
    <mergeCell ref="F10:F12"/>
    <mergeCell ref="E9:F9"/>
  </mergeCells>
  <pageMargins left="0.51181102362204722" right="0.51181102362204722" top="0.90249999999999997" bottom="0.74803149606299213" header="0.31496062992125984" footer="0.31496062992125984"/>
  <pageSetup paperSize="9" scale="75" orientation="portrait" r:id="rId2"/>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8&amp;R&amp;"Calibri Light,Regular"&amp;10Dirección Ejecutiva
Sub Dirección de Gestión de Información</oddFooter>
  </headerFooter>
  <ignoredErrors>
    <ignoredError sqref="N26:Q26 F17:F22 I17:I22" formula="1"/>
  </ignoredError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S339"/>
  <sheetViews>
    <sheetView view="pageBreakPreview" zoomScale="110" zoomScaleNormal="100" zoomScaleSheetLayoutView="110" zoomScalePageLayoutView="70" workbookViewId="0"/>
  </sheetViews>
  <sheetFormatPr defaultRowHeight="11.25"/>
  <cols>
    <col min="1" max="1" width="35" style="139" customWidth="1"/>
    <col min="2" max="2" width="16.5" style="139" customWidth="1"/>
    <col min="3" max="3" width="13.6640625" style="139" customWidth="1"/>
    <col min="4" max="4" width="16" style="139" customWidth="1"/>
    <col min="5" max="5" width="15.33203125" style="139" customWidth="1"/>
    <col min="6" max="6" width="12.5" style="139" customWidth="1"/>
    <col min="7" max="7" width="11.1640625" style="139" customWidth="1"/>
    <col min="8" max="8" width="12.1640625" style="139" customWidth="1"/>
    <col min="9" max="9" width="9.83203125" style="139" customWidth="1"/>
    <col min="10" max="10" width="11.83203125" style="197" customWidth="1"/>
    <col min="11" max="11" width="1.5" style="139" customWidth="1"/>
    <col min="12" max="12" width="9.33203125" style="818"/>
    <col min="13" max="13" width="44" style="1160" customWidth="1"/>
    <col min="14" max="14" width="9.33203125" style="404"/>
    <col min="15" max="15" width="10.6640625" style="404" bestFit="1" customWidth="1"/>
    <col min="16" max="16" width="9.33203125" style="404"/>
    <col min="17" max="17" width="14.33203125" style="404" customWidth="1"/>
    <col min="18" max="18" width="12" style="551" customWidth="1"/>
    <col min="19" max="19" width="9.33203125" style="551"/>
    <col min="20" max="16384" width="9.33203125" style="139"/>
  </cols>
  <sheetData>
    <row r="1" spans="1:19" ht="7.5" customHeight="1">
      <c r="A1" s="190"/>
      <c r="B1" s="191"/>
      <c r="C1" s="191"/>
      <c r="D1" s="191"/>
      <c r="E1" s="191"/>
      <c r="F1" s="191"/>
      <c r="G1" s="192"/>
      <c r="H1" s="192"/>
      <c r="I1" s="193"/>
      <c r="J1" s="193"/>
      <c r="K1" s="138"/>
    </row>
    <row r="2" spans="1:19" ht="7.5" customHeight="1">
      <c r="A2" s="194"/>
      <c r="B2" s="195"/>
      <c r="C2" s="195"/>
      <c r="D2" s="195"/>
      <c r="E2" s="195"/>
      <c r="F2" s="195"/>
      <c r="G2" s="196"/>
      <c r="H2" s="196"/>
      <c r="I2" s="196"/>
      <c r="J2" s="196"/>
      <c r="K2" s="141"/>
    </row>
    <row r="3" spans="1:19" ht="7.5" customHeight="1">
      <c r="A3" s="194"/>
      <c r="B3" s="195"/>
      <c r="C3" s="195"/>
      <c r="D3" s="195"/>
      <c r="E3" s="195"/>
      <c r="F3" s="195"/>
      <c r="G3" s="196"/>
      <c r="H3" s="196"/>
      <c r="I3" s="196"/>
      <c r="J3" s="196"/>
      <c r="K3" s="141"/>
    </row>
    <row r="4" spans="1:19" ht="24.75" customHeight="1">
      <c r="A4" s="1300" t="s">
        <v>894</v>
      </c>
      <c r="B4" s="1300"/>
      <c r="C4" s="1300"/>
      <c r="D4" s="1300"/>
      <c r="E4" s="1300"/>
      <c r="F4" s="1300"/>
      <c r="G4" s="1300"/>
      <c r="H4" s="1300"/>
      <c r="I4" s="1300"/>
      <c r="J4" s="1300"/>
      <c r="K4" s="142"/>
    </row>
    <row r="5" spans="1:19" ht="15.95" customHeight="1">
      <c r="A5" s="195"/>
      <c r="B5" s="371"/>
      <c r="C5" s="473"/>
      <c r="D5" s="474"/>
      <c r="E5" s="474"/>
      <c r="F5" s="475"/>
      <c r="G5" s="476"/>
      <c r="H5" s="476"/>
      <c r="I5" s="203"/>
      <c r="J5" s="199"/>
      <c r="K5" s="142"/>
    </row>
    <row r="6" spans="1:19" s="162" customFormat="1" ht="12.75">
      <c r="A6" s="204"/>
      <c r="B6" s="216"/>
      <c r="C6" s="216"/>
      <c r="D6" s="216"/>
      <c r="E6" s="216"/>
      <c r="F6" s="216"/>
      <c r="G6" s="216"/>
      <c r="H6" s="216"/>
      <c r="I6" s="216"/>
      <c r="J6" s="239"/>
      <c r="K6" s="157"/>
      <c r="L6" s="819"/>
      <c r="M6" s="1161"/>
      <c r="N6" s="399"/>
      <c r="O6" s="399"/>
      <c r="P6" s="399"/>
      <c r="Q6" s="399"/>
      <c r="R6" s="552"/>
      <c r="S6" s="552"/>
    </row>
    <row r="7" spans="1:19" s="162" customFormat="1" ht="29.25" customHeight="1">
      <c r="A7" s="1304" t="s">
        <v>84</v>
      </c>
      <c r="B7" s="1296" t="s">
        <v>933</v>
      </c>
      <c r="C7" s="1297"/>
      <c r="D7" s="1298"/>
      <c r="E7" s="216"/>
      <c r="F7" s="216"/>
      <c r="G7" s="1299" t="s">
        <v>398</v>
      </c>
      <c r="H7" s="1299"/>
      <c r="I7" s="1299"/>
      <c r="J7" s="239"/>
      <c r="K7" s="157"/>
      <c r="L7" s="819"/>
      <c r="M7" s="1161"/>
      <c r="N7" s="399"/>
      <c r="O7" s="399"/>
      <c r="P7" s="399"/>
      <c r="Q7" s="399"/>
      <c r="R7" s="552"/>
      <c r="S7" s="552"/>
    </row>
    <row r="8" spans="1:19" s="162" customFormat="1" ht="17.25" customHeight="1">
      <c r="A8" s="1304"/>
      <c r="B8" s="1180">
        <v>2017</v>
      </c>
      <c r="C8" s="1180">
        <v>2016</v>
      </c>
      <c r="D8" s="1301" t="s">
        <v>51</v>
      </c>
      <c r="E8" s="216"/>
      <c r="F8" s="216"/>
      <c r="G8" s="216"/>
      <c r="H8" s="216"/>
      <c r="I8" s="216"/>
      <c r="J8" s="239"/>
      <c r="K8" s="157"/>
      <c r="L8" s="819"/>
      <c r="M8" s="1162" t="s">
        <v>18</v>
      </c>
      <c r="N8" s="1049">
        <v>2017</v>
      </c>
      <c r="O8" s="1049">
        <v>2016</v>
      </c>
      <c r="P8" s="399"/>
      <c r="Q8" s="399"/>
      <c r="R8" s="552"/>
      <c r="S8" s="552"/>
    </row>
    <row r="9" spans="1:19" s="162" customFormat="1" ht="17.25" customHeight="1">
      <c r="A9" s="1304"/>
      <c r="B9" s="1181">
        <v>42853.791666666664</v>
      </c>
      <c r="C9" s="1181">
        <v>42468.791666666664</v>
      </c>
      <c r="D9" s="1302"/>
      <c r="E9" s="216"/>
      <c r="F9" s="216"/>
      <c r="G9" s="216"/>
      <c r="H9" s="216"/>
      <c r="I9" s="216"/>
      <c r="J9" s="239"/>
      <c r="K9" s="157"/>
      <c r="L9" s="819"/>
      <c r="M9" s="1162"/>
      <c r="N9" s="1049"/>
      <c r="O9" s="1049"/>
      <c r="P9" s="399"/>
      <c r="Q9" s="399"/>
      <c r="R9" s="552"/>
      <c r="S9" s="552"/>
    </row>
    <row r="10" spans="1:19" s="162" customFormat="1" ht="17.25" customHeight="1">
      <c r="A10" s="1305"/>
      <c r="B10" s="1182">
        <v>0.79166666666666663</v>
      </c>
      <c r="C10" s="1183">
        <v>42459.791666666664</v>
      </c>
      <c r="D10" s="1303"/>
      <c r="E10" s="216"/>
      <c r="F10" s="216"/>
      <c r="G10" s="216"/>
      <c r="H10" s="216"/>
      <c r="I10" s="216"/>
      <c r="J10" s="239"/>
      <c r="K10" s="157"/>
      <c r="L10" s="819"/>
      <c r="M10" s="1162"/>
      <c r="N10" s="1049"/>
      <c r="O10" s="1049"/>
      <c r="P10" s="399"/>
      <c r="Q10" s="399"/>
      <c r="R10" s="552"/>
      <c r="S10" s="552"/>
    </row>
    <row r="11" spans="1:19" s="162" customFormat="1" ht="12.75">
      <c r="A11" s="302" t="s">
        <v>219</v>
      </c>
      <c r="B11" s="1174">
        <v>1103.5889999999999</v>
      </c>
      <c r="C11" s="1174">
        <v>1074.059</v>
      </c>
      <c r="D11" s="309">
        <f>IF(C11=0,"",B11/C11-1)</f>
        <v>2.7493834137603201E-2</v>
      </c>
      <c r="E11" s="216"/>
      <c r="F11" s="216"/>
      <c r="G11" s="216"/>
      <c r="H11" s="216"/>
      <c r="I11" s="216"/>
      <c r="J11" s="239"/>
      <c r="K11" s="157"/>
      <c r="L11" s="819"/>
      <c r="M11" s="1161" t="s">
        <v>591</v>
      </c>
      <c r="N11" s="399">
        <v>0</v>
      </c>
      <c r="O11" s="399">
        <v>0</v>
      </c>
      <c r="P11" s="399"/>
      <c r="Q11" s="399"/>
      <c r="R11" s="552"/>
      <c r="S11" s="552"/>
    </row>
    <row r="12" spans="1:19" s="162" customFormat="1" ht="12.75">
      <c r="A12" s="1158" t="s">
        <v>257</v>
      </c>
      <c r="B12" s="1213">
        <v>816.71709999999996</v>
      </c>
      <c r="C12" s="1213">
        <v>872.81140000000005</v>
      </c>
      <c r="D12" s="1214">
        <f>IF(C12=0,"",B12/C12-1)</f>
        <v>-6.4268523532117094E-2</v>
      </c>
      <c r="E12" s="216"/>
      <c r="F12" s="216"/>
      <c r="G12" s="216"/>
      <c r="H12" s="216"/>
      <c r="I12" s="216"/>
      <c r="J12" s="239"/>
      <c r="K12" s="157"/>
      <c r="L12" s="819"/>
      <c r="M12" s="1161" t="s">
        <v>592</v>
      </c>
      <c r="N12" s="399">
        <v>0</v>
      </c>
      <c r="O12" s="399">
        <v>1.4288799999999999</v>
      </c>
      <c r="P12" s="399"/>
      <c r="Q12" s="399"/>
      <c r="R12" s="552"/>
      <c r="S12" s="552"/>
    </row>
    <row r="13" spans="1:19" s="162" customFormat="1" ht="12.75">
      <c r="A13" s="1159" t="s">
        <v>613</v>
      </c>
      <c r="B13" s="1215">
        <v>600.46349999999995</v>
      </c>
      <c r="C13" s="1215">
        <v>1040.194</v>
      </c>
      <c r="D13" s="1216">
        <f t="shared" ref="D13:D63" si="0">IF(C13=0,"",B13/C13-1)</f>
        <v>-0.42273893139164431</v>
      </c>
      <c r="E13" s="216"/>
      <c r="F13" s="216"/>
      <c r="G13" s="216"/>
      <c r="H13" s="216"/>
      <c r="I13" s="216"/>
      <c r="J13" s="239"/>
      <c r="K13" s="157"/>
      <c r="L13" s="819"/>
      <c r="M13" s="1161" t="s">
        <v>576</v>
      </c>
      <c r="N13" s="399">
        <v>0</v>
      </c>
      <c r="O13" s="399">
        <v>0</v>
      </c>
      <c r="P13" s="399"/>
      <c r="Q13" s="399"/>
      <c r="R13" s="552"/>
      <c r="S13" s="552"/>
    </row>
    <row r="14" spans="1:19" s="162" customFormat="1" ht="12.75">
      <c r="A14" s="1158" t="s">
        <v>656</v>
      </c>
      <c r="B14" s="1213">
        <v>544.14580000000001</v>
      </c>
      <c r="C14" s="1213">
        <v>270.21080000000001</v>
      </c>
      <c r="D14" s="1214">
        <f t="shared" si="0"/>
        <v>1.0137825727173007</v>
      </c>
      <c r="E14" s="216"/>
      <c r="F14" s="216"/>
      <c r="G14" s="216"/>
      <c r="H14" s="216"/>
      <c r="I14" s="216"/>
      <c r="J14" s="239"/>
      <c r="K14" s="157"/>
      <c r="L14" s="819"/>
      <c r="M14" s="1161" t="s">
        <v>595</v>
      </c>
      <c r="N14" s="399">
        <v>0</v>
      </c>
      <c r="O14" s="399">
        <v>2.9028</v>
      </c>
      <c r="P14" s="399"/>
      <c r="Q14" s="399"/>
      <c r="R14" s="552"/>
      <c r="S14" s="552"/>
    </row>
    <row r="15" spans="1:19" s="162" customFormat="1" ht="12.75">
      <c r="A15" s="1159" t="s">
        <v>608</v>
      </c>
      <c r="B15" s="1215">
        <v>452.88560000000001</v>
      </c>
      <c r="C15" s="1215">
        <v>6.1676599999999997</v>
      </c>
      <c r="D15" s="1216">
        <f t="shared" si="0"/>
        <v>72.429080072507247</v>
      </c>
      <c r="E15" s="216"/>
      <c r="F15" s="216"/>
      <c r="G15" s="216"/>
      <c r="H15" s="216"/>
      <c r="I15" s="216"/>
      <c r="J15" s="239"/>
      <c r="K15" s="157"/>
      <c r="L15" s="819"/>
      <c r="M15" s="1161" t="s">
        <v>601</v>
      </c>
      <c r="N15" s="399">
        <v>0</v>
      </c>
      <c r="O15" s="399">
        <v>0</v>
      </c>
      <c r="P15" s="399"/>
      <c r="Q15" s="399"/>
      <c r="R15" s="552"/>
      <c r="S15" s="552"/>
    </row>
    <row r="16" spans="1:19" s="162" customFormat="1" ht="12.75">
      <c r="A16" s="1158" t="s">
        <v>609</v>
      </c>
      <c r="B16" s="1213">
        <v>407.99</v>
      </c>
      <c r="C16" s="1213">
        <v>709.16780000000006</v>
      </c>
      <c r="D16" s="1214">
        <f t="shared" si="0"/>
        <v>-0.42469187123273222</v>
      </c>
      <c r="E16" s="216"/>
      <c r="F16" s="216"/>
      <c r="G16" s="216"/>
      <c r="H16" s="216"/>
      <c r="I16" s="216"/>
      <c r="J16" s="239"/>
      <c r="K16" s="157"/>
      <c r="L16" s="819"/>
      <c r="M16" s="1161" t="s">
        <v>654</v>
      </c>
      <c r="N16" s="399">
        <v>0</v>
      </c>
      <c r="O16" s="399">
        <v>0</v>
      </c>
      <c r="P16" s="399"/>
      <c r="Q16" s="399"/>
      <c r="R16" s="552"/>
      <c r="S16" s="552"/>
    </row>
    <row r="17" spans="1:19" s="162" customFormat="1" ht="12.75">
      <c r="A17" s="1159" t="s">
        <v>657</v>
      </c>
      <c r="B17" s="1215">
        <v>346.39150000000001</v>
      </c>
      <c r="C17" s="1215">
        <v>361.26179999999999</v>
      </c>
      <c r="D17" s="1216">
        <f t="shared" si="0"/>
        <v>-4.1162115673453403E-2</v>
      </c>
      <c r="E17" s="216"/>
      <c r="F17" s="216"/>
      <c r="G17" s="216"/>
      <c r="H17" s="216"/>
      <c r="I17" s="216"/>
      <c r="J17" s="239"/>
      <c r="K17" s="157"/>
      <c r="L17" s="819"/>
      <c r="M17" s="1161" t="s">
        <v>610</v>
      </c>
      <c r="N17" s="399">
        <v>0</v>
      </c>
      <c r="O17" s="399">
        <v>0</v>
      </c>
      <c r="P17" s="399"/>
      <c r="Q17" s="399"/>
      <c r="R17" s="552"/>
      <c r="S17" s="552"/>
    </row>
    <row r="18" spans="1:19" s="162" customFormat="1" ht="12.75">
      <c r="A18" s="1158" t="s">
        <v>191</v>
      </c>
      <c r="B18" s="1213">
        <v>334.74360000000001</v>
      </c>
      <c r="C18" s="1213">
        <v>396.66140000000001</v>
      </c>
      <c r="D18" s="1214">
        <f t="shared" si="0"/>
        <v>-0.15609736667091878</v>
      </c>
      <c r="E18" s="216"/>
      <c r="F18" s="216"/>
      <c r="G18" s="216"/>
      <c r="H18" s="216"/>
      <c r="I18" s="216"/>
      <c r="J18" s="239"/>
      <c r="K18" s="157"/>
      <c r="L18" s="819"/>
      <c r="M18" s="1161" t="s">
        <v>611</v>
      </c>
      <c r="N18" s="399">
        <v>0</v>
      </c>
      <c r="O18" s="399">
        <v>0</v>
      </c>
      <c r="P18" s="399"/>
      <c r="Q18" s="399"/>
      <c r="R18" s="552"/>
      <c r="S18" s="552"/>
    </row>
    <row r="19" spans="1:19" s="162" customFormat="1" ht="12.75">
      <c r="A19" s="1159" t="s">
        <v>607</v>
      </c>
      <c r="B19" s="1215">
        <v>320.34890000000001</v>
      </c>
      <c r="C19" s="1215">
        <v>0</v>
      </c>
      <c r="D19" s="1216" t="str">
        <f t="shared" si="0"/>
        <v/>
      </c>
      <c r="E19" s="216"/>
      <c r="F19" s="216"/>
      <c r="G19" s="216"/>
      <c r="H19" s="216"/>
      <c r="I19" s="216"/>
      <c r="J19" s="239"/>
      <c r="K19" s="157"/>
      <c r="L19" s="819"/>
      <c r="M19" s="1161" t="s">
        <v>594</v>
      </c>
      <c r="N19" s="399">
        <v>0</v>
      </c>
      <c r="O19" s="399">
        <v>0</v>
      </c>
      <c r="P19" s="399"/>
      <c r="Q19" s="399"/>
      <c r="R19" s="552"/>
      <c r="S19" s="552"/>
    </row>
    <row r="20" spans="1:19" s="162" customFormat="1" ht="12.75">
      <c r="A20" s="1158" t="s">
        <v>69</v>
      </c>
      <c r="B20" s="1213">
        <v>221.5737</v>
      </c>
      <c r="C20" s="1213">
        <v>192.77860000000001</v>
      </c>
      <c r="D20" s="1214">
        <f t="shared" si="0"/>
        <v>0.1493687577355578</v>
      </c>
      <c r="E20" s="216"/>
      <c r="F20" s="216"/>
      <c r="G20" s="216"/>
      <c r="H20" s="216"/>
      <c r="I20" s="216"/>
      <c r="J20" s="239"/>
      <c r="K20" s="157"/>
      <c r="L20" s="819"/>
      <c r="M20" s="1161" t="s">
        <v>593</v>
      </c>
      <c r="N20" s="399">
        <v>0</v>
      </c>
      <c r="O20" s="399">
        <v>177.6327</v>
      </c>
      <c r="P20" s="399"/>
      <c r="Q20" s="399"/>
      <c r="R20" s="552"/>
      <c r="S20" s="552"/>
    </row>
    <row r="21" spans="1:19" s="162" customFormat="1" ht="12.75">
      <c r="A21" s="1159" t="s">
        <v>606</v>
      </c>
      <c r="B21" s="1215">
        <v>197.68629999999999</v>
      </c>
      <c r="C21" s="1215">
        <v>154.4768</v>
      </c>
      <c r="D21" s="1216">
        <f t="shared" si="0"/>
        <v>0.27971514169117939</v>
      </c>
      <c r="E21" s="216"/>
      <c r="F21" s="216"/>
      <c r="G21" s="216"/>
      <c r="H21" s="216"/>
      <c r="I21" s="216"/>
      <c r="J21" s="239"/>
      <c r="K21" s="157"/>
      <c r="L21" s="819"/>
      <c r="M21" s="1161" t="s">
        <v>585</v>
      </c>
      <c r="N21" s="399">
        <v>0</v>
      </c>
      <c r="O21" s="399">
        <v>0</v>
      </c>
      <c r="P21" s="399"/>
      <c r="Q21" s="399"/>
      <c r="R21" s="552"/>
      <c r="S21" s="552"/>
    </row>
    <row r="22" spans="1:19" s="162" customFormat="1" ht="12.75">
      <c r="A22" s="1158" t="s">
        <v>68</v>
      </c>
      <c r="B22" s="1213">
        <v>186.74879999999999</v>
      </c>
      <c r="C22" s="1213">
        <v>169.1771</v>
      </c>
      <c r="D22" s="1214">
        <f t="shared" si="0"/>
        <v>0.10386571232158492</v>
      </c>
      <c r="E22" s="216"/>
      <c r="F22" s="216"/>
      <c r="G22" s="216"/>
      <c r="H22" s="216"/>
      <c r="I22" s="216"/>
      <c r="J22" s="239"/>
      <c r="K22" s="157"/>
      <c r="L22" s="819"/>
      <c r="M22" s="1161" t="s">
        <v>941</v>
      </c>
      <c r="N22" s="399">
        <v>0</v>
      </c>
      <c r="O22" s="399">
        <v>0</v>
      </c>
      <c r="P22" s="399"/>
      <c r="Q22" s="399"/>
      <c r="R22" s="552"/>
      <c r="S22" s="552"/>
    </row>
    <row r="23" spans="1:19" s="162" customFormat="1" ht="12.75">
      <c r="A23" s="1159" t="s">
        <v>70</v>
      </c>
      <c r="B23" s="1215">
        <v>167.1849</v>
      </c>
      <c r="C23" s="1215">
        <v>168.0461</v>
      </c>
      <c r="D23" s="1216">
        <f t="shared" si="0"/>
        <v>-5.124784210999267E-3</v>
      </c>
      <c r="E23" s="216"/>
      <c r="F23" s="216"/>
      <c r="G23" s="216"/>
      <c r="H23" s="216"/>
      <c r="I23" s="216"/>
      <c r="J23" s="239"/>
      <c r="K23" s="157"/>
      <c r="L23" s="819"/>
      <c r="M23" s="1161" t="s">
        <v>74</v>
      </c>
      <c r="N23" s="399">
        <v>0</v>
      </c>
      <c r="O23" s="399">
        <v>0</v>
      </c>
      <c r="P23" s="399"/>
      <c r="Q23" s="399"/>
      <c r="R23" s="552"/>
      <c r="S23" s="552"/>
    </row>
    <row r="24" spans="1:19" s="162" customFormat="1" ht="12.75">
      <c r="A24" s="1158" t="s">
        <v>262</v>
      </c>
      <c r="B24" s="1213">
        <v>111.2413</v>
      </c>
      <c r="C24" s="1213">
        <v>110.36069999999999</v>
      </c>
      <c r="D24" s="1214">
        <f t="shared" si="0"/>
        <v>7.9792897290431597E-3</v>
      </c>
      <c r="E24" s="216"/>
      <c r="F24" s="216"/>
      <c r="G24" s="216"/>
      <c r="H24" s="216"/>
      <c r="I24" s="216"/>
      <c r="J24" s="239"/>
      <c r="K24" s="157"/>
      <c r="L24" s="819"/>
      <c r="M24" s="1161" t="s">
        <v>605</v>
      </c>
      <c r="N24" s="399">
        <v>0</v>
      </c>
      <c r="O24" s="399">
        <v>0</v>
      </c>
      <c r="P24" s="399"/>
      <c r="Q24" s="399"/>
      <c r="R24" s="552"/>
      <c r="S24" s="552"/>
    </row>
    <row r="25" spans="1:19" s="162" customFormat="1" ht="12.75">
      <c r="A25" s="1159" t="s">
        <v>72</v>
      </c>
      <c r="B25" s="1215">
        <v>89.998429999999999</v>
      </c>
      <c r="C25" s="1215">
        <v>89.613720000000001</v>
      </c>
      <c r="D25" s="1216">
        <f t="shared" si="0"/>
        <v>4.2929810301368665E-3</v>
      </c>
      <c r="E25" s="216"/>
      <c r="F25" s="216"/>
      <c r="G25" s="216"/>
      <c r="H25" s="216"/>
      <c r="I25" s="216"/>
      <c r="J25" s="239"/>
      <c r="K25" s="157"/>
      <c r="L25" s="819"/>
      <c r="M25" s="1161" t="s">
        <v>76</v>
      </c>
      <c r="N25" s="399">
        <v>0</v>
      </c>
      <c r="O25" s="399">
        <v>10.272650000000001</v>
      </c>
      <c r="P25" s="399"/>
      <c r="Q25" s="399"/>
      <c r="R25" s="552"/>
      <c r="S25" s="552"/>
    </row>
    <row r="26" spans="1:19" s="162" customFormat="1" ht="12.75">
      <c r="A26" s="1158" t="s">
        <v>660</v>
      </c>
      <c r="B26" s="1213">
        <v>89.310940000000002</v>
      </c>
      <c r="C26" s="1213">
        <v>74.971590000000006</v>
      </c>
      <c r="D26" s="1214">
        <f t="shared" si="0"/>
        <v>0.1912637840547331</v>
      </c>
      <c r="E26" s="216"/>
      <c r="F26" s="216"/>
      <c r="G26" s="216"/>
      <c r="H26" s="216"/>
      <c r="I26" s="216"/>
      <c r="J26" s="239"/>
      <c r="K26" s="157"/>
      <c r="L26" s="819"/>
      <c r="M26" s="1161" t="s">
        <v>77</v>
      </c>
      <c r="N26" s="399">
        <v>0</v>
      </c>
      <c r="O26" s="399">
        <v>0</v>
      </c>
      <c r="P26" s="399"/>
      <c r="Q26" s="399"/>
      <c r="R26" s="552"/>
      <c r="S26" s="552"/>
    </row>
    <row r="27" spans="1:19" s="162" customFormat="1" ht="12.75">
      <c r="A27" s="1159" t="s">
        <v>604</v>
      </c>
      <c r="B27" s="1215">
        <v>85.297970000000007</v>
      </c>
      <c r="C27" s="1215">
        <v>83.252409999999998</v>
      </c>
      <c r="D27" s="1216">
        <f t="shared" si="0"/>
        <v>2.4570579998825393E-2</v>
      </c>
      <c r="E27" s="216"/>
      <c r="F27" s="216"/>
      <c r="G27" s="216"/>
      <c r="H27" s="216"/>
      <c r="I27" s="216"/>
      <c r="J27" s="239"/>
      <c r="K27" s="157"/>
      <c r="L27" s="819"/>
      <c r="M27" s="1161" t="s">
        <v>583</v>
      </c>
      <c r="N27" s="399">
        <v>0</v>
      </c>
      <c r="O27" s="399">
        <v>0</v>
      </c>
      <c r="P27" s="399"/>
      <c r="Q27" s="399"/>
      <c r="R27" s="552"/>
      <c r="S27" s="552"/>
    </row>
    <row r="28" spans="1:19" s="162" customFormat="1" ht="12.75">
      <c r="A28" s="1158" t="s">
        <v>602</v>
      </c>
      <c r="B28" s="1213">
        <v>63.892560000000003</v>
      </c>
      <c r="C28" s="1213">
        <v>89.606579999999994</v>
      </c>
      <c r="D28" s="1214">
        <f t="shared" si="0"/>
        <v>-0.28696575630941379</v>
      </c>
      <c r="E28" s="216"/>
      <c r="F28" s="216"/>
      <c r="G28" s="216"/>
      <c r="H28" s="216"/>
      <c r="I28" s="216"/>
      <c r="J28" s="239"/>
      <c r="K28" s="157"/>
      <c r="L28" s="819"/>
      <c r="M28" s="1161" t="s">
        <v>79</v>
      </c>
      <c r="N28" s="399">
        <v>0</v>
      </c>
      <c r="O28" s="399">
        <v>0</v>
      </c>
      <c r="P28" s="399"/>
      <c r="Q28" s="399"/>
      <c r="R28" s="552"/>
      <c r="S28" s="552"/>
    </row>
    <row r="29" spans="1:19" s="162" customFormat="1" ht="12.75">
      <c r="A29" s="1159" t="s">
        <v>653</v>
      </c>
      <c r="B29" s="1215">
        <v>61.216259999999998</v>
      </c>
      <c r="C29" s="1215">
        <v>47.0807</v>
      </c>
      <c r="D29" s="1216">
        <f t="shared" si="0"/>
        <v>0.30024107543005951</v>
      </c>
      <c r="E29" s="216"/>
      <c r="F29" s="216"/>
      <c r="G29" s="216"/>
      <c r="H29" s="216"/>
      <c r="I29" s="216"/>
      <c r="J29" s="239"/>
      <c r="K29" s="157"/>
      <c r="L29" s="819"/>
      <c r="M29" s="1161" t="s">
        <v>80</v>
      </c>
      <c r="N29" s="399">
        <v>0</v>
      </c>
      <c r="O29" s="399">
        <v>60.387129999999999</v>
      </c>
      <c r="P29" s="399"/>
      <c r="Q29" s="399"/>
      <c r="R29" s="552"/>
      <c r="S29" s="552"/>
    </row>
    <row r="30" spans="1:19" s="162" customFormat="1" ht="12.75">
      <c r="A30" s="1158" t="s">
        <v>71</v>
      </c>
      <c r="B30" s="1213">
        <v>43.719270000000002</v>
      </c>
      <c r="C30" s="1213">
        <v>44.125639999999997</v>
      </c>
      <c r="D30" s="1214">
        <f t="shared" si="0"/>
        <v>-9.2093848383840715E-3</v>
      </c>
      <c r="E30" s="216"/>
      <c r="F30" s="216"/>
      <c r="G30" s="216"/>
      <c r="H30" s="216"/>
      <c r="I30" s="216"/>
      <c r="J30" s="239"/>
      <c r="K30" s="157"/>
      <c r="L30" s="819"/>
      <c r="M30" s="1161" t="s">
        <v>575</v>
      </c>
      <c r="N30" s="399">
        <v>2.52</v>
      </c>
      <c r="O30" s="399">
        <v>5.0599999999999996</v>
      </c>
      <c r="P30" s="399"/>
      <c r="Q30" s="399"/>
      <c r="R30" s="552"/>
      <c r="S30" s="552"/>
    </row>
    <row r="31" spans="1:19" s="162" customFormat="1" ht="12.75">
      <c r="A31" s="1159" t="s">
        <v>652</v>
      </c>
      <c r="B31" s="1215">
        <v>37.339120000000001</v>
      </c>
      <c r="C31" s="1215">
        <v>25.296600000000002</v>
      </c>
      <c r="D31" s="1216">
        <f t="shared" si="0"/>
        <v>0.47605290829597657</v>
      </c>
      <c r="E31" s="216"/>
      <c r="F31" s="216"/>
      <c r="G31" s="216"/>
      <c r="H31" s="216"/>
      <c r="I31" s="216"/>
      <c r="J31" s="239"/>
      <c r="K31" s="157"/>
      <c r="L31" s="819"/>
      <c r="M31" s="1161" t="s">
        <v>78</v>
      </c>
      <c r="N31" s="399">
        <v>2.6274099999999998</v>
      </c>
      <c r="O31" s="399">
        <v>9.2201199999999996</v>
      </c>
      <c r="P31" s="399"/>
      <c r="Q31" s="399"/>
      <c r="R31" s="552"/>
      <c r="S31" s="552"/>
    </row>
    <row r="32" spans="1:19" s="162" customFormat="1" ht="12.75">
      <c r="A32" s="1158" t="s">
        <v>603</v>
      </c>
      <c r="B32" s="1213">
        <v>30.613520000000001</v>
      </c>
      <c r="C32" s="1213">
        <v>21.503050000000002</v>
      </c>
      <c r="D32" s="1214">
        <f t="shared" si="0"/>
        <v>0.4236826868746526</v>
      </c>
      <c r="E32" s="216"/>
      <c r="F32" s="216"/>
      <c r="G32" s="216"/>
      <c r="H32" s="216"/>
      <c r="I32" s="216"/>
      <c r="J32" s="239"/>
      <c r="K32" s="157"/>
      <c r="L32" s="819"/>
      <c r="M32" s="1161" t="s">
        <v>596</v>
      </c>
      <c r="N32" s="399">
        <v>2.8</v>
      </c>
      <c r="O32" s="399">
        <v>3.6</v>
      </c>
      <c r="P32" s="399"/>
      <c r="Q32" s="399"/>
      <c r="R32" s="552"/>
      <c r="S32" s="552"/>
    </row>
    <row r="33" spans="1:19" s="162" customFormat="1" ht="12.75">
      <c r="A33" s="1210" t="s">
        <v>230</v>
      </c>
      <c r="B33" s="1211">
        <v>27.472549999999998</v>
      </c>
      <c r="C33" s="1211">
        <v>26.68262</v>
      </c>
      <c r="D33" s="1212">
        <f t="shared" si="0"/>
        <v>2.9604664009756032E-2</v>
      </c>
      <c r="E33" s="216"/>
      <c r="F33" s="216"/>
      <c r="G33" s="216"/>
      <c r="H33" s="216"/>
      <c r="I33" s="216"/>
      <c r="J33" s="239"/>
      <c r="K33" s="157"/>
      <c r="L33" s="819"/>
      <c r="M33" s="1161" t="s">
        <v>597</v>
      </c>
      <c r="N33" s="399">
        <v>3.2210000000000001</v>
      </c>
      <c r="O33" s="399">
        <v>3.3769999999999998</v>
      </c>
      <c r="P33" s="399"/>
      <c r="Q33" s="399"/>
      <c r="R33" s="552"/>
      <c r="S33" s="552"/>
    </row>
    <row r="34" spans="1:19" s="162" customFormat="1" ht="12.75">
      <c r="A34" s="306" t="s">
        <v>659</v>
      </c>
      <c r="B34" s="769">
        <v>23.47186</v>
      </c>
      <c r="C34" s="769">
        <v>20.205359999999999</v>
      </c>
      <c r="D34" s="311">
        <f t="shared" si="0"/>
        <v>0.16166502353830858</v>
      </c>
      <c r="E34" s="216"/>
      <c r="F34" s="216"/>
      <c r="G34" s="216"/>
      <c r="H34" s="216"/>
      <c r="I34" s="216"/>
      <c r="J34" s="239"/>
      <c r="K34" s="157"/>
      <c r="L34" s="819"/>
      <c r="M34" s="1161" t="s">
        <v>73</v>
      </c>
      <c r="N34" s="399">
        <v>4.5514000000000001</v>
      </c>
      <c r="O34" s="399">
        <v>4.4429999999999996</v>
      </c>
      <c r="P34" s="399"/>
      <c r="Q34" s="399"/>
      <c r="R34" s="552"/>
      <c r="S34" s="552"/>
    </row>
    <row r="35" spans="1:19" s="162" customFormat="1" ht="12.75">
      <c r="A35" s="305" t="s">
        <v>655</v>
      </c>
      <c r="B35" s="768">
        <v>19.126629999999999</v>
      </c>
      <c r="C35" s="768">
        <v>19.214120000000001</v>
      </c>
      <c r="D35" s="310">
        <f t="shared" si="0"/>
        <v>-4.5534221707786982E-3</v>
      </c>
      <c r="E35" s="216"/>
      <c r="F35" s="216"/>
      <c r="G35" s="216"/>
      <c r="H35" s="216"/>
      <c r="I35" s="216"/>
      <c r="J35" s="239"/>
      <c r="K35" s="157"/>
      <c r="L35" s="819"/>
      <c r="M35" s="1161" t="s">
        <v>598</v>
      </c>
      <c r="N35" s="399">
        <v>6.8010599999999997</v>
      </c>
      <c r="O35" s="399">
        <v>5.8760300000000001</v>
      </c>
      <c r="P35" s="399"/>
      <c r="Q35" s="399"/>
      <c r="R35" s="552"/>
      <c r="S35" s="552"/>
    </row>
    <row r="36" spans="1:19" s="162" customFormat="1" ht="12.75">
      <c r="A36" s="306" t="s">
        <v>612</v>
      </c>
      <c r="B36" s="769">
        <v>19.084</v>
      </c>
      <c r="C36" s="769">
        <v>19.103999999999999</v>
      </c>
      <c r="D36" s="311">
        <f t="shared" si="0"/>
        <v>-1.0469011725292576E-3</v>
      </c>
      <c r="E36" s="216"/>
      <c r="F36" s="216"/>
      <c r="G36" s="216"/>
      <c r="H36" s="216"/>
      <c r="I36" s="216"/>
      <c r="J36" s="239"/>
      <c r="K36" s="157"/>
      <c r="L36" s="819"/>
      <c r="M36" s="1161" t="s">
        <v>600</v>
      </c>
      <c r="N36" s="399">
        <v>11.9505</v>
      </c>
      <c r="O36" s="399">
        <v>11.683999999999999</v>
      </c>
      <c r="P36" s="399"/>
      <c r="Q36" s="399"/>
      <c r="R36" s="552"/>
      <c r="S36" s="552"/>
    </row>
    <row r="37" spans="1:19" s="162" customFormat="1" ht="12.75">
      <c r="A37" s="305" t="s">
        <v>599</v>
      </c>
      <c r="B37" s="768">
        <v>13.26709</v>
      </c>
      <c r="C37" s="768">
        <v>10.923</v>
      </c>
      <c r="D37" s="310">
        <f t="shared" si="0"/>
        <v>0.21460130000915489</v>
      </c>
      <c r="E37" s="216"/>
      <c r="F37" s="216"/>
      <c r="G37" s="216"/>
      <c r="H37" s="216"/>
      <c r="I37" s="216"/>
      <c r="J37" s="239"/>
      <c r="K37" s="157"/>
      <c r="L37" s="819"/>
      <c r="M37" s="1161" t="s">
        <v>599</v>
      </c>
      <c r="N37" s="399">
        <v>13.26709</v>
      </c>
      <c r="O37" s="399">
        <v>10.923</v>
      </c>
      <c r="P37" s="399"/>
      <c r="Q37" s="399"/>
      <c r="R37" s="552"/>
      <c r="S37" s="552"/>
    </row>
    <row r="38" spans="1:19" s="162" customFormat="1" ht="12.75">
      <c r="A38" s="306" t="s">
        <v>600</v>
      </c>
      <c r="B38" s="769">
        <v>11.9505</v>
      </c>
      <c r="C38" s="769">
        <v>11.683999999999999</v>
      </c>
      <c r="D38" s="311">
        <f t="shared" si="0"/>
        <v>2.2808969530982548E-2</v>
      </c>
      <c r="E38" s="216"/>
      <c r="F38" s="216"/>
      <c r="G38" s="216"/>
      <c r="H38" s="216"/>
      <c r="I38" s="216"/>
      <c r="J38" s="239"/>
      <c r="K38" s="157"/>
      <c r="L38" s="819"/>
      <c r="M38" s="1161" t="s">
        <v>612</v>
      </c>
      <c r="N38" s="399">
        <v>19.084</v>
      </c>
      <c r="O38" s="399">
        <v>19.103999999999999</v>
      </c>
      <c r="P38" s="399"/>
      <c r="Q38" s="399"/>
      <c r="R38" s="552"/>
      <c r="S38" s="552"/>
    </row>
    <row r="39" spans="1:19" s="162" customFormat="1" ht="12.75">
      <c r="A39" s="305" t="s">
        <v>598</v>
      </c>
      <c r="B39" s="768">
        <v>6.8010599999999997</v>
      </c>
      <c r="C39" s="768">
        <v>5.8760300000000001</v>
      </c>
      <c r="D39" s="310">
        <f t="shared" si="0"/>
        <v>0.15742431539661972</v>
      </c>
      <c r="E39" s="216"/>
      <c r="F39" s="216"/>
      <c r="G39" s="216"/>
      <c r="H39" s="216"/>
      <c r="I39" s="216"/>
      <c r="J39" s="239"/>
      <c r="K39" s="157"/>
      <c r="L39" s="819"/>
      <c r="M39" s="1161" t="s">
        <v>655</v>
      </c>
      <c r="N39" s="399">
        <v>19.126629999999999</v>
      </c>
      <c r="O39" s="399">
        <v>19.214120000000001</v>
      </c>
      <c r="P39" s="399"/>
      <c r="Q39" s="399"/>
      <c r="R39" s="552"/>
      <c r="S39" s="552"/>
    </row>
    <row r="40" spans="1:19" s="162" customFormat="1" ht="12.75">
      <c r="A40" s="306" t="s">
        <v>929</v>
      </c>
      <c r="B40" s="769">
        <v>4.5514000000000001</v>
      </c>
      <c r="C40" s="769">
        <v>4.4429999999999996</v>
      </c>
      <c r="D40" s="311">
        <f t="shared" si="0"/>
        <v>2.4397929327031331E-2</v>
      </c>
      <c r="E40" s="216"/>
      <c r="F40" s="216"/>
      <c r="G40" s="216"/>
      <c r="H40" s="216"/>
      <c r="I40" s="216"/>
      <c r="J40" s="239"/>
      <c r="K40" s="157"/>
      <c r="L40" s="819"/>
      <c r="M40" s="1161" t="s">
        <v>659</v>
      </c>
      <c r="N40" s="399">
        <v>23.47186</v>
      </c>
      <c r="O40" s="399">
        <v>20.205359999999999</v>
      </c>
      <c r="P40" s="399"/>
      <c r="Q40" s="399"/>
      <c r="R40" s="552"/>
      <c r="S40" s="552"/>
    </row>
    <row r="41" spans="1:19" s="162" customFormat="1" ht="12.75">
      <c r="A41" s="305" t="s">
        <v>597</v>
      </c>
      <c r="B41" s="768">
        <v>3.2210000000000001</v>
      </c>
      <c r="C41" s="768">
        <v>3.3769999999999998</v>
      </c>
      <c r="D41" s="310">
        <f t="shared" si="0"/>
        <v>-4.6194847497779024E-2</v>
      </c>
      <c r="E41" s="216"/>
      <c r="F41" s="216"/>
      <c r="G41" s="216"/>
      <c r="H41" s="216"/>
      <c r="I41" s="216"/>
      <c r="J41" s="239"/>
      <c r="K41" s="157"/>
      <c r="L41" s="819"/>
      <c r="M41" s="1161" t="s">
        <v>230</v>
      </c>
      <c r="N41" s="399">
        <v>27.472549999999998</v>
      </c>
      <c r="O41" s="399">
        <v>26.68262</v>
      </c>
      <c r="P41" s="399"/>
      <c r="Q41" s="399"/>
      <c r="R41" s="552"/>
      <c r="S41" s="552"/>
    </row>
    <row r="42" spans="1:19" s="162" customFormat="1" ht="12.75">
      <c r="A42" s="306" t="s">
        <v>596</v>
      </c>
      <c r="B42" s="769">
        <v>2.8</v>
      </c>
      <c r="C42" s="769">
        <v>3.6</v>
      </c>
      <c r="D42" s="311">
        <f t="shared" si="0"/>
        <v>-0.22222222222222232</v>
      </c>
      <c r="E42" s="216"/>
      <c r="F42" s="216"/>
      <c r="G42" s="216"/>
      <c r="H42" s="216"/>
      <c r="I42" s="216"/>
      <c r="J42" s="239"/>
      <c r="K42" s="157"/>
      <c r="L42" s="819"/>
      <c r="M42" s="1161" t="s">
        <v>603</v>
      </c>
      <c r="N42" s="399">
        <v>30.613520000000001</v>
      </c>
      <c r="O42" s="399">
        <v>21.503050000000002</v>
      </c>
      <c r="P42" s="399"/>
      <c r="Q42" s="399"/>
      <c r="R42" s="552"/>
      <c r="S42" s="552"/>
    </row>
    <row r="43" spans="1:19" s="162" customFormat="1" ht="12.75">
      <c r="A43" s="305" t="s">
        <v>931</v>
      </c>
      <c r="B43" s="768">
        <v>2.6274099999999998</v>
      </c>
      <c r="C43" s="768">
        <v>9.2201199999999996</v>
      </c>
      <c r="D43" s="310">
        <f t="shared" si="0"/>
        <v>-0.71503516223216179</v>
      </c>
      <c r="E43" s="216"/>
      <c r="F43" s="216"/>
      <c r="G43" s="216"/>
      <c r="H43" s="216"/>
      <c r="I43" s="216"/>
      <c r="J43" s="239"/>
      <c r="K43" s="157"/>
      <c r="L43" s="819"/>
      <c r="M43" s="1161" t="s">
        <v>652</v>
      </c>
      <c r="N43" s="399">
        <v>37.339120000000001</v>
      </c>
      <c r="O43" s="399">
        <v>25.296600000000002</v>
      </c>
      <c r="P43" s="399"/>
      <c r="Q43" s="399"/>
      <c r="R43" s="552"/>
      <c r="S43" s="552"/>
    </row>
    <row r="44" spans="1:19" s="162" customFormat="1" ht="12.75">
      <c r="A44" s="306" t="s">
        <v>575</v>
      </c>
      <c r="B44" s="769">
        <v>2.52</v>
      </c>
      <c r="C44" s="769">
        <v>5.0599999999999996</v>
      </c>
      <c r="D44" s="311">
        <f t="shared" si="0"/>
        <v>-0.50197628458498023</v>
      </c>
      <c r="E44" s="216"/>
      <c r="F44" s="216"/>
      <c r="G44" s="216"/>
      <c r="H44" s="216"/>
      <c r="I44" s="216"/>
      <c r="J44" s="239"/>
      <c r="K44" s="157"/>
      <c r="L44" s="819"/>
      <c r="M44" s="1161" t="s">
        <v>71</v>
      </c>
      <c r="N44" s="399">
        <v>43.719270000000002</v>
      </c>
      <c r="O44" s="399">
        <v>44.125639999999997</v>
      </c>
      <c r="P44" s="399"/>
      <c r="Q44" s="399"/>
      <c r="R44" s="552"/>
      <c r="S44" s="552"/>
    </row>
    <row r="45" spans="1:19" s="162" customFormat="1" ht="12.75">
      <c r="A45" s="305" t="s">
        <v>591</v>
      </c>
      <c r="B45" s="768">
        <v>0</v>
      </c>
      <c r="C45" s="768">
        <v>0</v>
      </c>
      <c r="D45" s="310" t="str">
        <f t="shared" si="0"/>
        <v/>
      </c>
      <c r="E45" s="216"/>
      <c r="F45" s="216"/>
      <c r="G45" s="216"/>
      <c r="H45" s="216"/>
      <c r="I45" s="216"/>
      <c r="J45" s="239"/>
      <c r="K45" s="157"/>
      <c r="L45" s="819"/>
      <c r="M45" s="1161" t="s">
        <v>653</v>
      </c>
      <c r="N45" s="399">
        <v>61.216259999999998</v>
      </c>
      <c r="O45" s="399">
        <v>47.0807</v>
      </c>
      <c r="P45" s="399"/>
      <c r="Q45" s="399"/>
      <c r="R45" s="552"/>
      <c r="S45" s="552"/>
    </row>
    <row r="46" spans="1:19" s="162" customFormat="1" ht="12.75">
      <c r="A46" s="306" t="s">
        <v>592</v>
      </c>
      <c r="B46" s="769">
        <v>0</v>
      </c>
      <c r="C46" s="769">
        <v>1.4288799999999999</v>
      </c>
      <c r="D46" s="311">
        <f t="shared" si="0"/>
        <v>-1</v>
      </c>
      <c r="E46" s="216"/>
      <c r="F46" s="216"/>
      <c r="G46" s="216"/>
      <c r="H46" s="216"/>
      <c r="I46" s="216"/>
      <c r="J46" s="239"/>
      <c r="K46" s="157"/>
      <c r="L46" s="819"/>
      <c r="M46" s="1161" t="s">
        <v>602</v>
      </c>
      <c r="N46" s="399">
        <v>63.892560000000003</v>
      </c>
      <c r="O46" s="399">
        <v>89.606579999999994</v>
      </c>
      <c r="P46" s="399"/>
      <c r="Q46" s="399"/>
      <c r="R46" s="552"/>
      <c r="S46" s="552"/>
    </row>
    <row r="47" spans="1:19" s="162" customFormat="1" ht="12.75">
      <c r="A47" s="305" t="s">
        <v>576</v>
      </c>
      <c r="B47" s="768">
        <v>0</v>
      </c>
      <c r="C47" s="768">
        <v>0</v>
      </c>
      <c r="D47" s="310" t="str">
        <f t="shared" si="0"/>
        <v/>
      </c>
      <c r="E47" s="216"/>
      <c r="F47" s="216"/>
      <c r="G47" s="216"/>
      <c r="H47" s="216"/>
      <c r="I47" s="216"/>
      <c r="J47" s="239"/>
      <c r="K47" s="157"/>
      <c r="L47" s="819"/>
      <c r="M47" s="1161" t="s">
        <v>604</v>
      </c>
      <c r="N47" s="399">
        <v>85.297970000000007</v>
      </c>
      <c r="O47" s="399">
        <v>83.252409999999998</v>
      </c>
      <c r="P47" s="399"/>
      <c r="Q47" s="399"/>
      <c r="R47" s="552"/>
      <c r="S47" s="552"/>
    </row>
    <row r="48" spans="1:19" s="162" customFormat="1" ht="12.75">
      <c r="A48" s="306" t="s">
        <v>595</v>
      </c>
      <c r="B48" s="769">
        <v>0</v>
      </c>
      <c r="C48" s="769">
        <v>2.9028</v>
      </c>
      <c r="D48" s="311">
        <f t="shared" si="0"/>
        <v>-1</v>
      </c>
      <c r="E48" s="216"/>
      <c r="F48" s="216"/>
      <c r="G48" s="216"/>
      <c r="H48" s="216"/>
      <c r="I48" s="216"/>
      <c r="J48" s="239"/>
      <c r="K48" s="157"/>
      <c r="L48" s="819"/>
      <c r="M48" s="1161" t="s">
        <v>660</v>
      </c>
      <c r="N48" s="399">
        <v>89.310940000000002</v>
      </c>
      <c r="O48" s="399">
        <v>74.971590000000006</v>
      </c>
      <c r="P48" s="399"/>
      <c r="Q48" s="399"/>
      <c r="R48" s="552"/>
      <c r="S48" s="552"/>
    </row>
    <row r="49" spans="1:19" s="162" customFormat="1" ht="12.75">
      <c r="A49" s="305" t="s">
        <v>601</v>
      </c>
      <c r="B49" s="768">
        <v>0</v>
      </c>
      <c r="C49" s="768">
        <v>0</v>
      </c>
      <c r="D49" s="310" t="str">
        <f t="shared" si="0"/>
        <v/>
      </c>
      <c r="E49" s="216"/>
      <c r="F49" s="216"/>
      <c r="G49" s="216"/>
      <c r="H49" s="216"/>
      <c r="I49" s="216"/>
      <c r="J49" s="239"/>
      <c r="K49" s="157"/>
      <c r="L49" s="819"/>
      <c r="M49" s="1161" t="s">
        <v>72</v>
      </c>
      <c r="N49" s="399">
        <v>89.998429999999999</v>
      </c>
      <c r="O49" s="399">
        <v>89.613720000000001</v>
      </c>
      <c r="P49" s="399"/>
      <c r="Q49" s="399"/>
      <c r="R49" s="552"/>
      <c r="S49" s="552"/>
    </row>
    <row r="50" spans="1:19" s="162" customFormat="1" ht="12.75">
      <c r="A50" s="306" t="s">
        <v>654</v>
      </c>
      <c r="B50" s="769">
        <v>0</v>
      </c>
      <c r="C50" s="769">
        <v>0</v>
      </c>
      <c r="D50" s="311" t="str">
        <f t="shared" si="0"/>
        <v/>
      </c>
      <c r="E50" s="216"/>
      <c r="F50" s="216"/>
      <c r="G50" s="216"/>
      <c r="H50" s="216"/>
      <c r="I50" s="216"/>
      <c r="J50" s="239"/>
      <c r="K50" s="157"/>
      <c r="L50" s="819"/>
      <c r="M50" s="1161" t="s">
        <v>262</v>
      </c>
      <c r="N50" s="399">
        <v>111.2413</v>
      </c>
      <c r="O50" s="399">
        <v>110.36069999999999</v>
      </c>
      <c r="P50" s="399"/>
      <c r="Q50" s="399"/>
      <c r="R50" s="552"/>
      <c r="S50" s="552"/>
    </row>
    <row r="51" spans="1:19" s="162" customFormat="1" ht="12.75">
      <c r="A51" s="305" t="s">
        <v>610</v>
      </c>
      <c r="B51" s="768">
        <v>0</v>
      </c>
      <c r="C51" s="768">
        <v>0</v>
      </c>
      <c r="D51" s="310" t="str">
        <f t="shared" si="0"/>
        <v/>
      </c>
      <c r="E51" s="216"/>
      <c r="F51" s="216"/>
      <c r="G51" s="216"/>
      <c r="H51" s="216"/>
      <c r="I51" s="216"/>
      <c r="J51" s="239"/>
      <c r="K51" s="157"/>
      <c r="L51" s="819"/>
      <c r="M51" s="1161" t="s">
        <v>70</v>
      </c>
      <c r="N51" s="399">
        <v>167.1849</v>
      </c>
      <c r="O51" s="399">
        <v>168.0461</v>
      </c>
      <c r="P51" s="399"/>
      <c r="Q51" s="399"/>
      <c r="R51" s="552"/>
      <c r="S51" s="552"/>
    </row>
    <row r="52" spans="1:19" s="162" customFormat="1" ht="12.75">
      <c r="A52" s="306" t="s">
        <v>611</v>
      </c>
      <c r="B52" s="769">
        <v>0</v>
      </c>
      <c r="C52" s="769">
        <v>0</v>
      </c>
      <c r="D52" s="311" t="str">
        <f t="shared" si="0"/>
        <v/>
      </c>
      <c r="E52" s="216"/>
      <c r="F52" s="216"/>
      <c r="G52" s="216"/>
      <c r="H52" s="216"/>
      <c r="I52" s="216"/>
      <c r="J52" s="239"/>
      <c r="K52" s="157"/>
      <c r="L52" s="819"/>
      <c r="M52" s="1161" t="s">
        <v>68</v>
      </c>
      <c r="N52" s="399">
        <v>186.74879999999999</v>
      </c>
      <c r="O52" s="399">
        <v>169.1771</v>
      </c>
      <c r="P52" s="399"/>
      <c r="Q52" s="399"/>
      <c r="R52" s="552"/>
      <c r="S52" s="552"/>
    </row>
    <row r="53" spans="1:19" s="162" customFormat="1" ht="12.75">
      <c r="A53" s="305" t="s">
        <v>594</v>
      </c>
      <c r="B53" s="768">
        <v>0</v>
      </c>
      <c r="C53" s="768">
        <v>0</v>
      </c>
      <c r="D53" s="310" t="str">
        <f t="shared" si="0"/>
        <v/>
      </c>
      <c r="E53" s="216"/>
      <c r="F53" s="216"/>
      <c r="G53" s="216"/>
      <c r="H53" s="216"/>
      <c r="I53" s="216"/>
      <c r="J53" s="239"/>
      <c r="K53" s="157"/>
      <c r="L53" s="819"/>
      <c r="M53" s="1161" t="s">
        <v>606</v>
      </c>
      <c r="N53" s="399">
        <v>197.68629999999999</v>
      </c>
      <c r="O53" s="399">
        <v>154.4768</v>
      </c>
      <c r="P53" s="399"/>
      <c r="Q53" s="399"/>
      <c r="R53" s="552"/>
      <c r="S53" s="552"/>
    </row>
    <row r="54" spans="1:19" s="162" customFormat="1" ht="12.75">
      <c r="A54" s="306" t="s">
        <v>593</v>
      </c>
      <c r="B54" s="769">
        <v>0</v>
      </c>
      <c r="C54" s="769">
        <v>177.6327</v>
      </c>
      <c r="D54" s="311">
        <f t="shared" si="0"/>
        <v>-1</v>
      </c>
      <c r="E54" s="216"/>
      <c r="F54" s="216"/>
      <c r="G54" s="216"/>
      <c r="H54" s="216"/>
      <c r="I54" s="216"/>
      <c r="J54" s="239"/>
      <c r="K54" s="157"/>
      <c r="L54" s="819"/>
      <c r="M54" s="1161" t="s">
        <v>69</v>
      </c>
      <c r="N54" s="399">
        <v>221.5737</v>
      </c>
      <c r="O54" s="399">
        <v>192.77860000000001</v>
      </c>
      <c r="P54" s="399"/>
      <c r="Q54" s="399"/>
      <c r="R54" s="552"/>
      <c r="S54" s="552"/>
    </row>
    <row r="55" spans="1:19" s="162" customFormat="1" ht="12.75">
      <c r="A55" s="305" t="s">
        <v>585</v>
      </c>
      <c r="B55" s="768">
        <v>0</v>
      </c>
      <c r="C55" s="768">
        <v>0</v>
      </c>
      <c r="D55" s="310" t="str">
        <f t="shared" si="0"/>
        <v/>
      </c>
      <c r="E55" s="216"/>
      <c r="F55" s="216"/>
      <c r="G55" s="216"/>
      <c r="H55" s="216"/>
      <c r="I55" s="216"/>
      <c r="J55" s="239"/>
      <c r="K55" s="157"/>
      <c r="L55" s="819"/>
      <c r="M55" s="1161" t="s">
        <v>607</v>
      </c>
      <c r="N55" s="399">
        <v>320.34890000000001</v>
      </c>
      <c r="O55" s="399">
        <v>0</v>
      </c>
      <c r="P55" s="399"/>
      <c r="Q55" s="399"/>
      <c r="R55" s="552"/>
      <c r="S55" s="552"/>
    </row>
    <row r="56" spans="1:19" s="162" customFormat="1" ht="12.75">
      <c r="A56" s="306" t="s">
        <v>658</v>
      </c>
      <c r="B56" s="769">
        <v>0</v>
      </c>
      <c r="C56" s="769">
        <v>0</v>
      </c>
      <c r="D56" s="311" t="str">
        <f t="shared" si="0"/>
        <v/>
      </c>
      <c r="E56" s="216"/>
      <c r="F56" s="216"/>
      <c r="G56" s="216"/>
      <c r="H56" s="216"/>
      <c r="I56" s="216"/>
      <c r="J56" s="239"/>
      <c r="K56" s="157"/>
      <c r="L56" s="819"/>
      <c r="M56" s="1161" t="s">
        <v>191</v>
      </c>
      <c r="N56" s="399">
        <v>334.74360000000001</v>
      </c>
      <c r="O56" s="399">
        <v>396.66140000000001</v>
      </c>
      <c r="P56" s="399"/>
      <c r="Q56" s="399"/>
      <c r="R56" s="552"/>
      <c r="S56" s="552"/>
    </row>
    <row r="57" spans="1:19" s="162" customFormat="1" ht="12.75">
      <c r="A57" s="305" t="s">
        <v>74</v>
      </c>
      <c r="B57" s="768">
        <v>0</v>
      </c>
      <c r="C57" s="768">
        <v>0</v>
      </c>
      <c r="D57" s="310" t="str">
        <f t="shared" si="0"/>
        <v/>
      </c>
      <c r="E57" s="216"/>
      <c r="F57" s="216"/>
      <c r="G57" s="216"/>
      <c r="H57" s="216"/>
      <c r="I57" s="216"/>
      <c r="J57" s="239"/>
      <c r="K57" s="157"/>
      <c r="L57" s="819"/>
      <c r="M57" s="1161" t="s">
        <v>657</v>
      </c>
      <c r="N57" s="399">
        <v>346.39150000000001</v>
      </c>
      <c r="O57" s="399">
        <v>361.26179999999999</v>
      </c>
      <c r="P57" s="399"/>
      <c r="Q57" s="399"/>
      <c r="R57" s="552"/>
      <c r="S57" s="552"/>
    </row>
    <row r="58" spans="1:19" s="162" customFormat="1" ht="12.75">
      <c r="A58" s="306" t="s">
        <v>605</v>
      </c>
      <c r="B58" s="769">
        <v>0</v>
      </c>
      <c r="C58" s="769">
        <v>0</v>
      </c>
      <c r="D58" s="311" t="str">
        <f t="shared" si="0"/>
        <v/>
      </c>
      <c r="E58" s="216"/>
      <c r="F58" s="216"/>
      <c r="G58" s="216"/>
      <c r="H58" s="216"/>
      <c r="I58" s="216"/>
      <c r="J58" s="239"/>
      <c r="K58" s="157"/>
      <c r="L58" s="819"/>
      <c r="M58" s="1161" t="s">
        <v>609</v>
      </c>
      <c r="N58" s="399">
        <v>407.99</v>
      </c>
      <c r="O58" s="399">
        <v>709.16780000000006</v>
      </c>
      <c r="P58" s="399"/>
      <c r="Q58" s="399"/>
      <c r="R58" s="552"/>
      <c r="S58" s="552"/>
    </row>
    <row r="59" spans="1:19" s="162" customFormat="1" ht="12.75">
      <c r="A59" s="305" t="s">
        <v>930</v>
      </c>
      <c r="B59" s="768">
        <v>0</v>
      </c>
      <c r="C59" s="768">
        <v>10.272650000000001</v>
      </c>
      <c r="D59" s="310">
        <f t="shared" si="0"/>
        <v>-1</v>
      </c>
      <c r="E59" s="216"/>
      <c r="F59" s="216"/>
      <c r="G59" s="216"/>
      <c r="H59" s="216"/>
      <c r="I59" s="216"/>
      <c r="J59" s="239"/>
      <c r="K59" s="157"/>
      <c r="L59" s="819"/>
      <c r="M59" s="1161" t="s">
        <v>608</v>
      </c>
      <c r="N59" s="399">
        <v>452.88560000000001</v>
      </c>
      <c r="O59" s="399">
        <v>6.1676599999999997</v>
      </c>
      <c r="P59" s="399"/>
      <c r="Q59" s="399"/>
      <c r="R59" s="552"/>
      <c r="S59" s="552"/>
    </row>
    <row r="60" spans="1:19" s="162" customFormat="1" ht="12.75">
      <c r="A60" s="306" t="s">
        <v>77</v>
      </c>
      <c r="B60" s="769">
        <v>0</v>
      </c>
      <c r="C60" s="769">
        <v>0</v>
      </c>
      <c r="D60" s="311" t="str">
        <f t="shared" si="0"/>
        <v/>
      </c>
      <c r="E60" s="216"/>
      <c r="F60" s="216"/>
      <c r="G60" s="216"/>
      <c r="H60" s="216"/>
      <c r="I60" s="216"/>
      <c r="J60" s="239"/>
      <c r="K60" s="157"/>
      <c r="L60" s="819"/>
      <c r="M60" s="1161" t="s">
        <v>656</v>
      </c>
      <c r="N60" s="399">
        <v>544.14580000000001</v>
      </c>
      <c r="O60" s="399">
        <v>270.21080000000001</v>
      </c>
      <c r="P60" s="399"/>
      <c r="Q60" s="399"/>
      <c r="R60" s="552"/>
      <c r="S60" s="552"/>
    </row>
    <row r="61" spans="1:19" s="162" customFormat="1" ht="12.75">
      <c r="A61" s="305" t="s">
        <v>583</v>
      </c>
      <c r="B61" s="768">
        <v>0</v>
      </c>
      <c r="C61" s="768">
        <v>0</v>
      </c>
      <c r="D61" s="310" t="str">
        <f t="shared" si="0"/>
        <v/>
      </c>
      <c r="E61" s="216"/>
      <c r="F61" s="216"/>
      <c r="G61" s="216"/>
      <c r="H61" s="216"/>
      <c r="I61" s="216"/>
      <c r="J61" s="239"/>
      <c r="K61" s="157"/>
      <c r="L61" s="819"/>
      <c r="M61" s="1161" t="s">
        <v>613</v>
      </c>
      <c r="N61" s="399">
        <v>600.46349999999995</v>
      </c>
      <c r="O61" s="399">
        <v>1040.194</v>
      </c>
      <c r="P61" s="399"/>
      <c r="Q61" s="399"/>
      <c r="R61" s="552"/>
      <c r="S61" s="552"/>
    </row>
    <row r="62" spans="1:19" s="162" customFormat="1" ht="12.75">
      <c r="A62" s="306" t="s">
        <v>79</v>
      </c>
      <c r="B62" s="769">
        <v>0</v>
      </c>
      <c r="C62" s="769">
        <v>0</v>
      </c>
      <c r="D62" s="311" t="str">
        <f t="shared" si="0"/>
        <v/>
      </c>
      <c r="E62" s="216"/>
      <c r="F62" s="216"/>
      <c r="G62" s="216"/>
      <c r="H62" s="216"/>
      <c r="I62" s="216"/>
      <c r="J62" s="239"/>
      <c r="K62" s="157"/>
      <c r="L62" s="819"/>
      <c r="M62" s="1161" t="s">
        <v>257</v>
      </c>
      <c r="N62" s="399">
        <v>816.71709999999996</v>
      </c>
      <c r="O62" s="399">
        <v>872.81140000000005</v>
      </c>
      <c r="P62" s="399"/>
      <c r="Q62" s="399"/>
      <c r="R62" s="552"/>
      <c r="S62" s="552"/>
    </row>
    <row r="63" spans="1:19" s="162" customFormat="1" ht="12.75">
      <c r="A63" s="162" t="s">
        <v>80</v>
      </c>
      <c r="B63" s="162">
        <v>0</v>
      </c>
      <c r="C63" s="162">
        <v>60.387129999999999</v>
      </c>
      <c r="D63" s="310">
        <f t="shared" si="0"/>
        <v>-1</v>
      </c>
      <c r="E63" s="216"/>
      <c r="F63" s="216"/>
      <c r="G63" s="216"/>
      <c r="H63" s="216"/>
      <c r="I63" s="216"/>
      <c r="J63" s="239"/>
      <c r="K63" s="157"/>
      <c r="L63" s="819"/>
      <c r="M63" s="1161" t="s">
        <v>219</v>
      </c>
      <c r="N63" s="399">
        <v>1103.5889999999999</v>
      </c>
      <c r="O63" s="399">
        <v>1074.059</v>
      </c>
      <c r="P63" s="399"/>
      <c r="Q63" s="399"/>
      <c r="R63" s="552"/>
      <c r="S63" s="552"/>
    </row>
    <row r="64" spans="1:19" s="171" customFormat="1" ht="12" customHeight="1">
      <c r="A64" s="303" t="s">
        <v>617</v>
      </c>
      <c r="B64" s="304">
        <f>SUM(B11:B63)</f>
        <v>6449.9915699999992</v>
      </c>
      <c r="C64" s="304">
        <f>SUM(C11:C63)</f>
        <v>6392.8368600000022</v>
      </c>
      <c r="D64" s="312">
        <f>+B64/C64-1</f>
        <v>8.9404299298820877E-3</v>
      </c>
      <c r="E64" s="219"/>
      <c r="F64" s="219"/>
      <c r="G64" s="219"/>
      <c r="H64" s="221"/>
      <c r="I64" s="221"/>
      <c r="J64" s="221"/>
      <c r="K64" s="170"/>
      <c r="L64" s="495"/>
      <c r="M64" s="611"/>
      <c r="N64" s="400"/>
      <c r="O64" s="400"/>
      <c r="P64" s="400"/>
      <c r="Q64" s="400"/>
      <c r="R64" s="495"/>
      <c r="S64" s="495"/>
    </row>
    <row r="65" spans="1:19" s="171" customFormat="1" ht="45" customHeight="1">
      <c r="A65" s="1281" t="s">
        <v>936</v>
      </c>
      <c r="B65" s="1281"/>
      <c r="C65" s="1281"/>
      <c r="D65" s="1281"/>
      <c r="E65" s="954"/>
      <c r="F65" s="1281" t="s">
        <v>937</v>
      </c>
      <c r="G65" s="1281"/>
      <c r="H65" s="1281"/>
      <c r="I65" s="1281"/>
      <c r="J65" s="1281"/>
      <c r="K65" s="170"/>
      <c r="L65" s="495"/>
      <c r="M65" s="611"/>
      <c r="N65" s="400"/>
      <c r="O65" s="400"/>
      <c r="P65" s="400"/>
      <c r="Q65" s="400"/>
      <c r="R65" s="495"/>
      <c r="S65" s="495"/>
    </row>
    <row r="66" spans="1:19" s="171" customFormat="1" ht="12" customHeight="1">
      <c r="A66" s="235"/>
      <c r="B66" s="216"/>
      <c r="C66" s="216"/>
      <c r="D66" s="216"/>
      <c r="E66" s="219"/>
      <c r="F66" s="219"/>
      <c r="G66" s="219"/>
      <c r="H66" s="221"/>
      <c r="I66" s="221"/>
      <c r="J66" s="221"/>
      <c r="K66" s="170"/>
      <c r="L66" s="495"/>
      <c r="M66" s="611"/>
      <c r="N66" s="400"/>
      <c r="O66" s="400"/>
      <c r="P66" s="400"/>
      <c r="Q66" s="400"/>
      <c r="R66" s="495"/>
      <c r="S66" s="495"/>
    </row>
    <row r="67" spans="1:19" s="169" customFormat="1" ht="67.5" customHeight="1">
      <c r="A67" s="1295" t="s">
        <v>628</v>
      </c>
      <c r="B67" s="1295"/>
      <c r="C67" s="1295"/>
      <c r="D67" s="1295"/>
      <c r="E67" s="1295"/>
      <c r="F67" s="1295"/>
      <c r="G67" s="1295"/>
      <c r="H67" s="1295"/>
      <c r="I67" s="1295"/>
      <c r="J67" s="1295"/>
      <c r="K67" s="174"/>
      <c r="L67" s="496"/>
      <c r="M67" s="1163"/>
      <c r="N67" s="401"/>
      <c r="O67" s="401"/>
      <c r="P67" s="401"/>
      <c r="Q67" s="401"/>
      <c r="R67" s="496"/>
      <c r="S67" s="496"/>
    </row>
    <row r="68" spans="1:19" s="140" customFormat="1" ht="12" customHeight="1">
      <c r="A68" s="235"/>
      <c r="B68" s="216"/>
      <c r="C68" s="216"/>
      <c r="D68" s="216"/>
      <c r="E68" s="219"/>
      <c r="F68" s="219"/>
      <c r="G68" s="219"/>
      <c r="H68" s="221"/>
      <c r="I68" s="221"/>
      <c r="J68" s="221"/>
      <c r="K68" s="157"/>
      <c r="L68" s="822"/>
      <c r="M68" s="599"/>
      <c r="N68" s="402"/>
      <c r="O68" s="402"/>
      <c r="P68" s="402"/>
      <c r="Q68" s="402"/>
      <c r="R68" s="553"/>
      <c r="S68" s="553"/>
    </row>
    <row r="69" spans="1:19" s="140" customFormat="1" ht="12" customHeight="1">
      <c r="B69" s="176"/>
      <c r="C69" s="176"/>
      <c r="D69" s="176"/>
      <c r="E69" s="176"/>
      <c r="F69" s="176"/>
      <c r="G69" s="176"/>
      <c r="H69" s="157"/>
      <c r="I69" s="157"/>
      <c r="J69" s="239"/>
      <c r="K69" s="157"/>
      <c r="L69" s="822"/>
      <c r="M69" s="599"/>
      <c r="N69" s="402"/>
      <c r="O69" s="402"/>
      <c r="P69" s="402"/>
      <c r="Q69" s="402"/>
      <c r="R69" s="553"/>
      <c r="S69" s="553"/>
    </row>
    <row r="70" spans="1:19" s="140" customFormat="1" ht="12" customHeight="1">
      <c r="B70" s="178"/>
      <c r="C70" s="178"/>
      <c r="D70" s="178"/>
      <c r="E70" s="178"/>
      <c r="F70" s="178"/>
      <c r="H70" s="157"/>
      <c r="I70" s="157"/>
      <c r="J70" s="239"/>
      <c r="K70" s="157"/>
      <c r="L70" s="822"/>
      <c r="M70" s="599"/>
      <c r="N70" s="402"/>
      <c r="O70" s="402"/>
      <c r="P70" s="402"/>
      <c r="Q70" s="402"/>
      <c r="R70" s="553"/>
      <c r="S70" s="553"/>
    </row>
    <row r="71" spans="1:19" s="179" customFormat="1" ht="12" customHeight="1">
      <c r="J71" s="240"/>
      <c r="L71" s="497"/>
      <c r="M71" s="1164"/>
      <c r="N71" s="403"/>
      <c r="O71" s="403"/>
      <c r="P71" s="403"/>
      <c r="Q71" s="403"/>
      <c r="R71" s="497"/>
      <c r="S71" s="497"/>
    </row>
    <row r="72" spans="1:19" s="140" customFormat="1" ht="12" customHeight="1">
      <c r="A72" s="180"/>
      <c r="B72" s="178"/>
      <c r="C72" s="178"/>
      <c r="D72" s="178"/>
      <c r="E72" s="178"/>
      <c r="F72" s="178"/>
      <c r="H72" s="157"/>
      <c r="I72" s="157"/>
      <c r="J72" s="239"/>
      <c r="K72" s="157"/>
      <c r="L72" s="822"/>
      <c r="M72" s="599"/>
      <c r="N72" s="402"/>
      <c r="O72" s="402"/>
      <c r="P72" s="402"/>
      <c r="Q72" s="402"/>
      <c r="R72" s="553"/>
      <c r="S72" s="553"/>
    </row>
    <row r="73" spans="1:19" s="140" customFormat="1" ht="12" customHeight="1">
      <c r="H73" s="144"/>
      <c r="I73" s="144"/>
      <c r="J73" s="242"/>
      <c r="K73" s="144"/>
      <c r="L73" s="822"/>
      <c r="M73" s="599"/>
      <c r="N73" s="402"/>
      <c r="O73" s="402"/>
      <c r="P73" s="402"/>
      <c r="Q73" s="402"/>
      <c r="R73" s="553"/>
      <c r="S73" s="553"/>
    </row>
    <row r="74" spans="1:19" s="140" customFormat="1" ht="12" customHeight="1">
      <c r="A74" s="139"/>
      <c r="B74" s="139"/>
      <c r="C74" s="139"/>
      <c r="D74" s="139"/>
      <c r="E74" s="139"/>
      <c r="F74" s="139"/>
      <c r="G74" s="139"/>
      <c r="J74" s="195"/>
      <c r="L74" s="822"/>
      <c r="M74" s="599"/>
      <c r="N74" s="402"/>
      <c r="O74" s="402"/>
      <c r="P74" s="402"/>
      <c r="Q74" s="402"/>
      <c r="R74" s="553"/>
      <c r="S74" s="553"/>
    </row>
    <row r="75" spans="1:19" s="140" customFormat="1" ht="12" customHeight="1">
      <c r="A75" s="139"/>
      <c r="B75" s="139"/>
      <c r="C75" s="139"/>
      <c r="D75" s="139"/>
      <c r="E75" s="139"/>
      <c r="F75" s="139"/>
      <c r="G75" s="139"/>
      <c r="J75" s="195"/>
      <c r="L75" s="822"/>
      <c r="M75" s="599"/>
      <c r="N75" s="402"/>
      <c r="O75" s="402"/>
      <c r="P75" s="402"/>
      <c r="Q75" s="402"/>
      <c r="R75" s="553"/>
      <c r="S75" s="553"/>
    </row>
    <row r="76" spans="1:19" s="140" customFormat="1" ht="12" customHeight="1">
      <c r="A76" s="139"/>
      <c r="B76" s="139"/>
      <c r="C76" s="139"/>
      <c r="D76" s="139"/>
      <c r="E76" s="139"/>
      <c r="F76" s="139"/>
      <c r="G76" s="139"/>
      <c r="J76" s="195"/>
      <c r="L76" s="822"/>
      <c r="M76" s="599"/>
      <c r="N76" s="402"/>
      <c r="O76" s="402"/>
      <c r="P76" s="402"/>
      <c r="Q76" s="402"/>
      <c r="R76" s="553"/>
      <c r="S76" s="553"/>
    </row>
    <row r="77" spans="1:19" s="140" customFormat="1" ht="12" customHeight="1">
      <c r="A77" s="139"/>
      <c r="B77" s="139"/>
      <c r="C77" s="139"/>
      <c r="D77" s="139"/>
      <c r="E77" s="139"/>
      <c r="F77" s="139"/>
      <c r="G77" s="139"/>
      <c r="J77" s="195"/>
      <c r="L77" s="822"/>
      <c r="M77" s="599"/>
      <c r="N77" s="402"/>
      <c r="O77" s="402"/>
      <c r="P77" s="402"/>
      <c r="Q77" s="402"/>
      <c r="R77" s="553"/>
      <c r="S77" s="553"/>
    </row>
    <row r="78" spans="1:19" s="140" customFormat="1" ht="12" customHeight="1">
      <c r="A78" s="139"/>
      <c r="B78" s="139"/>
      <c r="C78" s="139"/>
      <c r="D78" s="139"/>
      <c r="E78" s="139"/>
      <c r="F78" s="139"/>
      <c r="G78" s="139"/>
      <c r="J78" s="195"/>
      <c r="L78" s="822"/>
      <c r="M78" s="599"/>
      <c r="N78" s="402"/>
      <c r="O78" s="402"/>
      <c r="P78" s="402"/>
      <c r="Q78" s="402"/>
      <c r="R78" s="553"/>
      <c r="S78" s="553"/>
    </row>
    <row r="79" spans="1:19" s="140" customFormat="1" ht="12" customHeight="1">
      <c r="A79" s="139"/>
      <c r="B79" s="139"/>
      <c r="C79" s="139"/>
      <c r="D79" s="139"/>
      <c r="E79" s="139"/>
      <c r="F79" s="139"/>
      <c r="G79" s="139"/>
      <c r="J79" s="195"/>
      <c r="L79" s="822"/>
      <c r="M79" s="599"/>
      <c r="N79" s="402"/>
      <c r="O79" s="402"/>
      <c r="P79" s="402"/>
      <c r="Q79" s="402"/>
      <c r="R79" s="553"/>
      <c r="S79" s="553"/>
    </row>
    <row r="80" spans="1:19" s="179" customFormat="1" ht="12" customHeight="1">
      <c r="A80" s="139"/>
      <c r="B80" s="139"/>
      <c r="C80" s="139"/>
      <c r="D80" s="139"/>
      <c r="E80" s="139"/>
      <c r="F80" s="139"/>
      <c r="G80" s="139"/>
      <c r="J80" s="240"/>
      <c r="L80" s="497"/>
      <c r="M80" s="1164"/>
      <c r="N80" s="403"/>
      <c r="O80" s="403"/>
      <c r="P80" s="403"/>
      <c r="Q80" s="403"/>
      <c r="R80" s="497"/>
      <c r="S80" s="497"/>
    </row>
    <row r="81" spans="1:19" s="140" customFormat="1" ht="12" customHeight="1">
      <c r="A81" s="139"/>
      <c r="B81" s="139"/>
      <c r="C81" s="139"/>
      <c r="D81" s="139"/>
      <c r="E81" s="139"/>
      <c r="F81" s="139"/>
      <c r="G81" s="139"/>
      <c r="J81" s="195"/>
      <c r="L81" s="822"/>
      <c r="M81" s="599"/>
      <c r="N81" s="402"/>
      <c r="O81" s="402"/>
      <c r="P81" s="402"/>
      <c r="Q81" s="402"/>
      <c r="R81" s="553"/>
      <c r="S81" s="553"/>
    </row>
    <row r="82" spans="1:19" s="179" customFormat="1" ht="12" customHeight="1">
      <c r="A82" s="139"/>
      <c r="B82" s="139"/>
      <c r="C82" s="139"/>
      <c r="D82" s="139"/>
      <c r="E82" s="139"/>
      <c r="F82" s="139"/>
      <c r="G82" s="139"/>
      <c r="H82" s="176"/>
      <c r="I82" s="176"/>
      <c r="J82" s="238"/>
      <c r="K82" s="176"/>
      <c r="L82" s="497"/>
      <c r="M82" s="1164"/>
      <c r="N82" s="403"/>
      <c r="O82" s="403"/>
      <c r="P82" s="403"/>
      <c r="Q82" s="403"/>
      <c r="R82" s="497"/>
      <c r="S82" s="497"/>
    </row>
    <row r="83" spans="1:19" s="140" customFormat="1" ht="12" customHeight="1">
      <c r="A83" s="139"/>
      <c r="B83" s="139"/>
      <c r="C83" s="139"/>
      <c r="D83" s="139"/>
      <c r="E83" s="139"/>
      <c r="F83" s="139"/>
      <c r="G83" s="139"/>
      <c r="H83" s="181"/>
      <c r="I83" s="181"/>
      <c r="J83" s="243"/>
      <c r="K83" s="181"/>
      <c r="L83" s="822"/>
      <c r="M83" s="599"/>
      <c r="N83" s="402"/>
      <c r="O83" s="402"/>
      <c r="P83" s="402"/>
      <c r="Q83" s="402"/>
      <c r="R83" s="553"/>
      <c r="S83" s="553"/>
    </row>
    <row r="84" spans="1:19" ht="12" customHeight="1"/>
    <row r="85" spans="1:19" ht="12" customHeight="1"/>
    <row r="86" spans="1:19" ht="12" customHeight="1"/>
    <row r="87" spans="1:19" ht="12" customHeight="1"/>
    <row r="88" spans="1:19" ht="12" customHeight="1"/>
    <row r="89" spans="1:19" ht="12" customHeight="1"/>
    <row r="90" spans="1:19" ht="12" customHeight="1"/>
    <row r="91" spans="1:19" ht="12" customHeight="1"/>
    <row r="92" spans="1:19" ht="12" customHeight="1">
      <c r="A92" s="162"/>
    </row>
    <row r="93" spans="1:19" ht="12" customHeight="1"/>
    <row r="94" spans="1:19" ht="12" customHeight="1"/>
    <row r="95" spans="1:19" ht="12" customHeight="1"/>
    <row r="96" spans="1:19" ht="12" customHeight="1"/>
    <row r="97" ht="12" customHeight="1"/>
    <row r="98" ht="12" customHeight="1"/>
    <row r="99" ht="12" customHeight="1"/>
    <row r="100" ht="12" customHeight="1"/>
    <row r="101" ht="12" customHeight="1"/>
    <row r="102" ht="12" customHeight="1"/>
    <row r="103" ht="8.25" customHeight="1"/>
    <row r="104" ht="8.25" customHeight="1"/>
    <row r="105" ht="8.25" customHeight="1"/>
    <row r="106" ht="8.25" customHeight="1"/>
    <row r="107" ht="8.25" customHeight="1"/>
    <row r="108" ht="8.25" customHeight="1"/>
    <row r="109" ht="11.45" customHeight="1"/>
    <row r="110" ht="11.45" customHeight="1"/>
    <row r="111" ht="11.45" customHeight="1"/>
    <row r="112" ht="9" customHeight="1"/>
    <row r="113" ht="8.85" customHeight="1"/>
    <row r="114" ht="8.85"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sheetData>
  <mergeCells count="8">
    <mergeCell ref="A67:J67"/>
    <mergeCell ref="B7:D7"/>
    <mergeCell ref="G7:I7"/>
    <mergeCell ref="A4:J4"/>
    <mergeCell ref="D8:D10"/>
    <mergeCell ref="A7:A10"/>
    <mergeCell ref="F65:J65"/>
    <mergeCell ref="A65:D65"/>
  </mergeCells>
  <pageMargins left="0.51181102362204722" right="0.51181102362204722" top="0.90249999999999997" bottom="0.74803149606299213" header="0.31496062992125984" footer="0.31496062992125984"/>
  <pageSetup paperSize="9" scale="76"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9&amp;R&amp;"Calibri Light,Regular"&amp;10Dirección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BZ638"/>
  <sheetViews>
    <sheetView view="pageBreakPreview" zoomScaleNormal="100" zoomScaleSheetLayoutView="100" zoomScalePageLayoutView="70" workbookViewId="0"/>
  </sheetViews>
  <sheetFormatPr defaultRowHeight="11.25"/>
  <cols>
    <col min="1" max="1" width="31"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11" style="139" customWidth="1"/>
    <col min="10" max="10" width="12.83203125" style="197" customWidth="1"/>
    <col min="11" max="11" width="1.5" style="139" customWidth="1"/>
    <col min="12" max="14" width="9.33203125" style="139"/>
    <col min="15" max="15" width="10.6640625" style="139" bestFit="1" customWidth="1"/>
    <col min="16" max="16" width="9.33203125" style="139"/>
    <col min="17" max="17" width="14.33203125" style="139" customWidth="1"/>
    <col min="18" max="18" width="12" style="139" customWidth="1"/>
    <col min="19" max="19" width="9.33203125" style="139"/>
    <col min="20" max="35" width="9.33203125" style="404"/>
    <col min="36" max="36" width="9.33203125" style="980"/>
    <col min="37" max="60" width="9.33203125" style="404"/>
    <col min="61" max="62" width="9.33203125" style="806"/>
    <col min="63" max="78" width="9.33203125" style="404"/>
    <col min="79" max="16384" width="9.33203125" style="139"/>
  </cols>
  <sheetData>
    <row r="1" spans="1:58" ht="14.1" customHeight="1">
      <c r="A1" s="190"/>
      <c r="B1" s="191"/>
      <c r="C1" s="191"/>
      <c r="D1" s="191"/>
      <c r="E1" s="191"/>
      <c r="F1" s="191"/>
      <c r="G1" s="192"/>
      <c r="H1" s="192"/>
      <c r="I1" s="193"/>
      <c r="J1" s="193"/>
      <c r="K1" s="138"/>
    </row>
    <row r="2" spans="1:58" ht="23.25" customHeight="1">
      <c r="A2" s="1310" t="s">
        <v>846</v>
      </c>
      <c r="B2" s="1310"/>
      <c r="C2" s="1310"/>
      <c r="D2" s="1310"/>
      <c r="E2" s="1310"/>
      <c r="F2" s="1310"/>
      <c r="G2" s="1310"/>
      <c r="H2" s="1310"/>
      <c r="I2" s="1310"/>
      <c r="J2" s="196"/>
      <c r="K2" s="141"/>
    </row>
    <row r="3" spans="1:58" ht="14.1" customHeight="1">
      <c r="A3" s="194"/>
      <c r="B3" s="195"/>
      <c r="C3" s="195"/>
      <c r="D3" s="195"/>
      <c r="E3" s="195"/>
      <c r="F3" s="195"/>
      <c r="G3" s="196"/>
      <c r="H3" s="196"/>
      <c r="I3" s="196"/>
      <c r="J3" s="196"/>
      <c r="K3" s="141"/>
    </row>
    <row r="4" spans="1:58" ht="24" customHeight="1">
      <c r="A4" s="1240" t="s">
        <v>895</v>
      </c>
      <c r="B4" s="1240"/>
      <c r="C4" s="1240"/>
      <c r="D4" s="1240"/>
      <c r="E4" s="1240"/>
      <c r="F4" s="1240"/>
      <c r="G4" s="1240"/>
      <c r="H4" s="1240"/>
      <c r="I4" s="1240"/>
      <c r="J4" s="199"/>
      <c r="K4" s="142"/>
    </row>
    <row r="5" spans="1:58" ht="15.95" customHeight="1">
      <c r="A5" s="197"/>
      <c r="B5" s="198"/>
      <c r="C5" s="200"/>
      <c r="D5" s="201"/>
      <c r="E5" s="201"/>
      <c r="F5" s="199"/>
      <c r="G5" s="202"/>
      <c r="H5" s="202"/>
      <c r="I5" s="203"/>
      <c r="J5" s="199"/>
      <c r="K5" s="142"/>
      <c r="V5" s="632"/>
      <c r="W5" s="980"/>
      <c r="X5" s="633"/>
      <c r="Y5" s="633"/>
      <c r="Z5" s="633"/>
      <c r="AA5" s="633"/>
      <c r="AB5" s="633"/>
      <c r="AC5" s="633"/>
      <c r="AD5" s="633"/>
      <c r="AE5" s="633"/>
      <c r="AF5" s="633"/>
      <c r="AG5" s="633"/>
      <c r="AH5" s="633"/>
      <c r="AI5" s="633"/>
    </row>
    <row r="6" spans="1:58" ht="45.75" customHeight="1">
      <c r="A6" s="197"/>
      <c r="B6" s="1308" t="s">
        <v>104</v>
      </c>
      <c r="C6" s="1309"/>
      <c r="D6" s="659" t="s">
        <v>839</v>
      </c>
      <c r="E6" s="659" t="s">
        <v>840</v>
      </c>
      <c r="F6" s="660" t="s">
        <v>615</v>
      </c>
      <c r="G6" s="202"/>
      <c r="H6" s="202"/>
      <c r="I6" s="203"/>
      <c r="J6" s="199"/>
      <c r="K6" s="143"/>
      <c r="V6" s="632" t="s">
        <v>85</v>
      </c>
      <c r="W6" s="980"/>
      <c r="X6" s="633"/>
      <c r="Y6" s="633"/>
      <c r="Z6" s="633"/>
      <c r="AA6" s="633"/>
      <c r="AB6" s="633"/>
      <c r="AC6" s="633" t="s">
        <v>86</v>
      </c>
      <c r="AD6" s="633"/>
      <c r="AE6" s="633"/>
      <c r="AF6" s="633"/>
      <c r="AG6" s="633"/>
      <c r="AH6" s="633"/>
      <c r="AI6" s="633"/>
    </row>
    <row r="7" spans="1:58" ht="14.25" customHeight="1">
      <c r="A7" s="197"/>
      <c r="B7" s="323" t="s">
        <v>105</v>
      </c>
      <c r="C7" s="324"/>
      <c r="D7" s="325">
        <v>20.364000000000001</v>
      </c>
      <c r="E7" s="325">
        <v>15.105</v>
      </c>
      <c r="F7" s="1184">
        <f>IF(E7=0,"",(D7-E7)/E7)</f>
        <v>0.34816285998013902</v>
      </c>
      <c r="G7" s="202"/>
      <c r="H7" s="202"/>
      <c r="I7" s="203"/>
      <c r="J7" s="199"/>
      <c r="K7" s="144"/>
      <c r="V7" s="632"/>
      <c r="W7" s="980"/>
      <c r="X7" s="981"/>
      <c r="Y7" s="981"/>
      <c r="Z7" s="981"/>
      <c r="AA7" s="981"/>
      <c r="AB7" s="981"/>
      <c r="AC7" s="981"/>
      <c r="AD7" s="981"/>
      <c r="AE7" s="981"/>
      <c r="AF7" s="981"/>
      <c r="AG7" s="981"/>
      <c r="AH7" s="981"/>
      <c r="AI7" s="981"/>
    </row>
    <row r="8" spans="1:58" ht="14.25" customHeight="1" thickBot="1">
      <c r="A8" s="197"/>
      <c r="B8" s="329" t="s">
        <v>106</v>
      </c>
      <c r="C8" s="330"/>
      <c r="D8" s="331">
        <v>130.20599999999999</v>
      </c>
      <c r="E8" s="331">
        <v>118.446</v>
      </c>
      <c r="F8" s="1185">
        <f t="shared" ref="F8:F28" si="0">IF(E8=0,"",(D8-E8)/E8)</f>
        <v>9.9285750468567885E-2</v>
      </c>
      <c r="G8" s="202"/>
      <c r="H8" s="202"/>
      <c r="I8" s="203"/>
      <c r="J8" s="199"/>
      <c r="K8" s="145"/>
      <c r="V8" s="982" t="s">
        <v>87</v>
      </c>
      <c r="W8" s="983"/>
      <c r="X8" s="984" t="s">
        <v>88</v>
      </c>
      <c r="Y8" s="984" t="s">
        <v>89</v>
      </c>
      <c r="Z8" s="984" t="s">
        <v>90</v>
      </c>
      <c r="AA8" s="984" t="s">
        <v>91</v>
      </c>
      <c r="AB8" s="984" t="s">
        <v>92</v>
      </c>
      <c r="AC8" s="984" t="s">
        <v>93</v>
      </c>
      <c r="AD8" s="984" t="s">
        <v>94</v>
      </c>
      <c r="AE8" s="984" t="s">
        <v>95</v>
      </c>
      <c r="AF8" s="984" t="s">
        <v>96</v>
      </c>
      <c r="AG8" s="984" t="s">
        <v>97</v>
      </c>
      <c r="AH8" s="984" t="s">
        <v>98</v>
      </c>
      <c r="AI8" s="984" t="s">
        <v>75</v>
      </c>
      <c r="AO8" s="985" t="s">
        <v>100</v>
      </c>
    </row>
    <row r="9" spans="1:58" ht="14.25" customHeight="1">
      <c r="A9" s="197"/>
      <c r="B9" s="323" t="s">
        <v>107</v>
      </c>
      <c r="C9" s="324"/>
      <c r="D9" s="325">
        <v>91.064999999999998</v>
      </c>
      <c r="E9" s="325">
        <v>54.561</v>
      </c>
      <c r="F9" s="1184">
        <f t="shared" si="0"/>
        <v>0.66904932094353109</v>
      </c>
      <c r="G9" s="202"/>
      <c r="H9" s="202"/>
      <c r="I9" s="203"/>
      <c r="J9" s="199"/>
      <c r="K9" s="145"/>
      <c r="U9" s="634">
        <v>2014</v>
      </c>
      <c r="V9" s="986">
        <v>1</v>
      </c>
      <c r="W9" s="980"/>
      <c r="X9" s="987">
        <v>45.814286095755399</v>
      </c>
      <c r="Y9" s="987">
        <v>104.61314283098464</v>
      </c>
      <c r="Z9" s="987">
        <v>31.571999686104871</v>
      </c>
      <c r="AA9" s="987">
        <v>17.96414253</v>
      </c>
      <c r="AB9" s="987">
        <v>11.870428698403462</v>
      </c>
      <c r="AC9" s="988">
        <v>299.47557503836458</v>
      </c>
      <c r="AD9" s="987">
        <v>98.19285714285715</v>
      </c>
      <c r="AE9" s="987">
        <v>24.754285948617071</v>
      </c>
      <c r="AF9" s="987">
        <v>14.002857208251942</v>
      </c>
      <c r="AG9" s="987">
        <v>4.2468571322304829</v>
      </c>
      <c r="AH9" s="987">
        <v>341.09000069754433</v>
      </c>
      <c r="AI9" s="987">
        <v>107.01071384974837</v>
      </c>
      <c r="AO9" s="985" t="s">
        <v>101</v>
      </c>
      <c r="AW9" s="985" t="s">
        <v>102</v>
      </c>
      <c r="BC9" s="1047" t="s">
        <v>103</v>
      </c>
    </row>
    <row r="10" spans="1:58" ht="14.25" customHeight="1">
      <c r="A10" s="197"/>
      <c r="B10" s="329" t="s">
        <v>108</v>
      </c>
      <c r="C10" s="330"/>
      <c r="D10" s="331">
        <v>80.451999999999998</v>
      </c>
      <c r="E10" s="331">
        <v>63.555999999999997</v>
      </c>
      <c r="F10" s="1185">
        <f t="shared" si="0"/>
        <v>0.26584429479514132</v>
      </c>
      <c r="G10" s="202"/>
      <c r="H10" s="202"/>
      <c r="I10" s="203"/>
      <c r="J10" s="199"/>
      <c r="K10" s="146"/>
      <c r="U10" s="633"/>
      <c r="V10" s="632"/>
      <c r="W10" s="980"/>
      <c r="X10" s="989">
        <v>57.100000108991324</v>
      </c>
      <c r="Y10" s="989">
        <v>101.16556985037651</v>
      </c>
      <c r="Z10" s="989">
        <v>18.800000054495627</v>
      </c>
      <c r="AA10" s="989">
        <v>18.098571368626171</v>
      </c>
      <c r="AB10" s="989">
        <v>13.948571205139114</v>
      </c>
      <c r="AC10" s="990">
        <v>381.51428222656199</v>
      </c>
      <c r="AD10" s="989">
        <v>193.07428414480972</v>
      </c>
      <c r="AE10" s="989">
        <v>29.882857186453634</v>
      </c>
      <c r="AF10" s="989">
        <v>14.230000087193057</v>
      </c>
      <c r="AG10" s="989">
        <v>2.1289999825613801</v>
      </c>
      <c r="AH10" s="989">
        <v>258.36142839704183</v>
      </c>
      <c r="AI10" s="989">
        <v>87.34771401541569</v>
      </c>
      <c r="AP10" s="991">
        <v>2014</v>
      </c>
      <c r="AQ10" s="991">
        <v>2015</v>
      </c>
      <c r="AR10" s="991">
        <v>2016</v>
      </c>
      <c r="AS10" s="991">
        <v>2017</v>
      </c>
      <c r="AX10" s="991">
        <v>2014</v>
      </c>
      <c r="AY10" s="991">
        <v>2015</v>
      </c>
      <c r="AZ10" s="991">
        <v>2016</v>
      </c>
      <c r="BA10" s="991">
        <v>2017</v>
      </c>
      <c r="BC10" s="991">
        <v>2014</v>
      </c>
      <c r="BD10" s="991">
        <v>2015</v>
      </c>
      <c r="BE10" s="991">
        <v>2016</v>
      </c>
      <c r="BF10" s="991">
        <v>2017</v>
      </c>
    </row>
    <row r="11" spans="1:58" ht="14.25" customHeight="1">
      <c r="A11" s="197"/>
      <c r="B11" s="323" t="s">
        <v>109</v>
      </c>
      <c r="C11" s="324"/>
      <c r="D11" s="325">
        <v>38.6</v>
      </c>
      <c r="E11" s="325">
        <v>24.239000000000001</v>
      </c>
      <c r="F11" s="1184">
        <f t="shared" si="0"/>
        <v>0.59247493708486321</v>
      </c>
      <c r="G11" s="202"/>
      <c r="H11" s="202"/>
      <c r="I11" s="203"/>
      <c r="J11" s="199"/>
      <c r="K11" s="149"/>
      <c r="N11" s="315"/>
      <c r="O11" s="315"/>
      <c r="P11" s="315"/>
      <c r="Q11" s="316"/>
      <c r="R11" s="316"/>
      <c r="U11" s="633"/>
      <c r="V11" s="632"/>
      <c r="W11" s="980"/>
      <c r="X11" s="989">
        <v>82.4</v>
      </c>
      <c r="Y11" s="989">
        <v>111.64</v>
      </c>
      <c r="Z11" s="989">
        <v>24.53</v>
      </c>
      <c r="AA11" s="989">
        <v>25.12</v>
      </c>
      <c r="AB11" s="989">
        <v>21.56</v>
      </c>
      <c r="AC11" s="990">
        <v>431.35</v>
      </c>
      <c r="AD11" s="989">
        <v>173.3</v>
      </c>
      <c r="AE11" s="989">
        <v>37.090000000000003</v>
      </c>
      <c r="AF11" s="989">
        <v>19.02</v>
      </c>
      <c r="AG11" s="989">
        <v>5.39</v>
      </c>
      <c r="AH11" s="989">
        <v>372.98</v>
      </c>
      <c r="AI11" s="989">
        <v>113.44</v>
      </c>
      <c r="AO11" s="993">
        <v>1</v>
      </c>
      <c r="AP11" s="994">
        <v>133.74</v>
      </c>
      <c r="AQ11" s="994">
        <v>120.986000061035</v>
      </c>
      <c r="AR11" s="995">
        <v>138.54</v>
      </c>
      <c r="AS11" s="404">
        <v>93.1</v>
      </c>
      <c r="AW11" s="993">
        <v>1</v>
      </c>
      <c r="AX11" s="994">
        <v>111.015998840332</v>
      </c>
      <c r="AY11" s="994">
        <v>98.037002563476506</v>
      </c>
      <c r="AZ11" s="995">
        <v>119.86</v>
      </c>
      <c r="BA11" s="404">
        <v>27.56</v>
      </c>
      <c r="BB11" s="993">
        <v>1</v>
      </c>
      <c r="BC11" s="1013">
        <v>176.68799662590013</v>
      </c>
      <c r="BD11" s="998">
        <v>77.525999411940418</v>
      </c>
      <c r="BE11" s="999">
        <v>150.22999999999999</v>
      </c>
      <c r="BF11" s="404">
        <v>122.2</v>
      </c>
    </row>
    <row r="12" spans="1:58" ht="14.25" customHeight="1">
      <c r="A12" s="197"/>
      <c r="B12" s="329" t="s">
        <v>110</v>
      </c>
      <c r="C12" s="330"/>
      <c r="D12" s="331">
        <v>21.04</v>
      </c>
      <c r="E12" s="331">
        <v>16.488</v>
      </c>
      <c r="F12" s="1185">
        <f t="shared" si="0"/>
        <v>0.27607957302280445</v>
      </c>
      <c r="G12" s="202"/>
      <c r="H12" s="202"/>
      <c r="I12" s="203"/>
      <c r="J12" s="199"/>
      <c r="K12" s="149"/>
      <c r="N12" s="315"/>
      <c r="O12" s="315"/>
      <c r="P12" s="315"/>
      <c r="Q12" s="316"/>
      <c r="R12" s="316"/>
      <c r="U12" s="633"/>
      <c r="V12" s="632">
        <v>4</v>
      </c>
      <c r="W12" s="980"/>
      <c r="X12" s="989">
        <v>61.07</v>
      </c>
      <c r="Y12" s="989">
        <v>95.39</v>
      </c>
      <c r="Z12" s="989">
        <v>19.45</v>
      </c>
      <c r="AA12" s="989">
        <v>17.23</v>
      </c>
      <c r="AB12" s="989">
        <v>15.99</v>
      </c>
      <c r="AC12" s="990">
        <v>273.22000000000003</v>
      </c>
      <c r="AD12" s="989">
        <v>127.94</v>
      </c>
      <c r="AE12" s="989">
        <v>28.03</v>
      </c>
      <c r="AF12" s="989">
        <v>19.78</v>
      </c>
      <c r="AG12" s="989">
        <v>2.48</v>
      </c>
      <c r="AH12" s="989">
        <v>269.07</v>
      </c>
      <c r="AI12" s="989">
        <v>134.16999999999999</v>
      </c>
      <c r="AO12" s="993">
        <v>2</v>
      </c>
      <c r="AP12" s="994">
        <v>140.50399780000001</v>
      </c>
      <c r="AQ12" s="994">
        <v>137.12399291992099</v>
      </c>
      <c r="AR12" s="995">
        <v>140.53</v>
      </c>
      <c r="AS12" s="404">
        <v>93.1</v>
      </c>
      <c r="AW12" s="993">
        <v>2</v>
      </c>
      <c r="AX12" s="994">
        <v>111.015998840332</v>
      </c>
      <c r="AY12" s="994">
        <v>126.60299682617099</v>
      </c>
      <c r="AZ12" s="995">
        <v>113.21</v>
      </c>
      <c r="BA12" s="404">
        <v>36.590000000000003</v>
      </c>
      <c r="BB12" s="993">
        <v>2</v>
      </c>
      <c r="BC12" s="1013">
        <v>192.07700252532933</v>
      </c>
      <c r="BD12" s="998">
        <v>78.785000398754988</v>
      </c>
      <c r="BE12" s="999">
        <v>145.21</v>
      </c>
      <c r="BF12" s="404">
        <v>136.54</v>
      </c>
    </row>
    <row r="13" spans="1:58" ht="14.25" customHeight="1">
      <c r="A13" s="197"/>
      <c r="B13" s="323" t="s">
        <v>111</v>
      </c>
      <c r="C13" s="324"/>
      <c r="D13" s="325">
        <v>91.4</v>
      </c>
      <c r="E13" s="325">
        <v>112.78</v>
      </c>
      <c r="F13" s="1184">
        <f t="shared" si="0"/>
        <v>-0.18957261925873378</v>
      </c>
      <c r="G13" s="202"/>
      <c r="H13" s="202"/>
      <c r="I13" s="203"/>
      <c r="J13" s="199"/>
      <c r="K13" s="149"/>
      <c r="N13" s="315"/>
      <c r="O13" s="315"/>
      <c r="P13" s="315"/>
      <c r="Q13" s="316"/>
      <c r="R13" s="316"/>
      <c r="U13" s="632"/>
      <c r="V13" s="632"/>
      <c r="W13" s="980"/>
      <c r="X13" s="989">
        <v>62.75</v>
      </c>
      <c r="Y13" s="989">
        <v>103.58</v>
      </c>
      <c r="Z13" s="989">
        <v>14.62</v>
      </c>
      <c r="AA13" s="989">
        <v>17.52</v>
      </c>
      <c r="AB13" s="989">
        <v>15.91</v>
      </c>
      <c r="AC13" s="990">
        <v>360.15</v>
      </c>
      <c r="AD13" s="989">
        <v>172</v>
      </c>
      <c r="AE13" s="989">
        <v>34.06</v>
      </c>
      <c r="AF13" s="989">
        <v>16.795000000000002</v>
      </c>
      <c r="AG13" s="989">
        <v>1.3140000000000001</v>
      </c>
      <c r="AH13" s="989">
        <v>373.63</v>
      </c>
      <c r="AI13" s="989">
        <v>134.30000000000001</v>
      </c>
      <c r="AO13" s="993">
        <v>3</v>
      </c>
      <c r="AP13" s="994">
        <v>140.5</v>
      </c>
      <c r="AQ13" s="994">
        <v>137.12399291992099</v>
      </c>
      <c r="AR13" s="995">
        <v>140.53</v>
      </c>
      <c r="AS13" s="404">
        <v>98.74</v>
      </c>
      <c r="AW13" s="993">
        <v>3</v>
      </c>
      <c r="AX13" s="994">
        <v>152.07</v>
      </c>
      <c r="AY13" s="994">
        <v>147.34800720214801</v>
      </c>
      <c r="AZ13" s="995">
        <v>117.64</v>
      </c>
      <c r="BA13" s="404">
        <v>63.18</v>
      </c>
      <c r="BB13" s="993">
        <v>3</v>
      </c>
      <c r="BC13" s="1013">
        <v>234.58800000000002</v>
      </c>
      <c r="BD13" s="998">
        <v>76.62799982726554</v>
      </c>
      <c r="BE13" s="999">
        <v>143.88</v>
      </c>
      <c r="BF13" s="404">
        <v>170.81</v>
      </c>
    </row>
    <row r="14" spans="1:58" ht="14.25" customHeight="1">
      <c r="A14" s="197"/>
      <c r="B14" s="329" t="s">
        <v>112</v>
      </c>
      <c r="C14" s="330"/>
      <c r="D14" s="331">
        <v>234.33799999999999</v>
      </c>
      <c r="E14" s="331">
        <v>232.08099999999999</v>
      </c>
      <c r="F14" s="1185">
        <f t="shared" si="0"/>
        <v>9.7250528910165206E-3</v>
      </c>
      <c r="G14" s="202"/>
      <c r="H14" s="202"/>
      <c r="I14" s="203"/>
      <c r="J14" s="199"/>
      <c r="K14" s="149"/>
      <c r="N14" s="315"/>
      <c r="O14" s="315"/>
      <c r="P14" s="315"/>
      <c r="Q14" s="316"/>
      <c r="R14" s="316"/>
      <c r="U14" s="632"/>
      <c r="V14" s="632"/>
      <c r="W14" s="980"/>
      <c r="X14" s="989">
        <v>71.03</v>
      </c>
      <c r="Y14" s="989">
        <v>145.91</v>
      </c>
      <c r="Z14" s="989">
        <v>15.904999999999999</v>
      </c>
      <c r="AA14" s="989">
        <v>18.044</v>
      </c>
      <c r="AB14" s="989">
        <v>14.96</v>
      </c>
      <c r="AC14" s="990">
        <v>369.98</v>
      </c>
      <c r="AD14" s="989">
        <v>175.17</v>
      </c>
      <c r="AE14" s="989">
        <v>43.62</v>
      </c>
      <c r="AF14" s="989">
        <v>14.701000000000001</v>
      </c>
      <c r="AG14" s="989">
        <v>1.1140000000000001</v>
      </c>
      <c r="AH14" s="989">
        <v>404.34</v>
      </c>
      <c r="AI14" s="989">
        <v>129.29</v>
      </c>
      <c r="AO14" s="993">
        <v>4</v>
      </c>
      <c r="AP14" s="994">
        <v>163.19800000000001</v>
      </c>
      <c r="AQ14" s="994">
        <v>150.91200256347599</v>
      </c>
      <c r="AR14" s="995">
        <v>137.44</v>
      </c>
      <c r="AS14" s="404">
        <v>98.74</v>
      </c>
      <c r="AW14" s="993">
        <v>4</v>
      </c>
      <c r="AX14" s="994">
        <v>203.96</v>
      </c>
      <c r="AY14" s="994">
        <v>161.61799619999999</v>
      </c>
      <c r="AZ14" s="995">
        <v>117.64</v>
      </c>
      <c r="BA14" s="404">
        <v>113.21</v>
      </c>
      <c r="BB14" s="993">
        <v>4</v>
      </c>
      <c r="BC14" s="1013">
        <v>232.04400016784652</v>
      </c>
      <c r="BD14" s="998">
        <v>82.207001742533564</v>
      </c>
      <c r="BE14" s="999">
        <v>139.38200000000001</v>
      </c>
      <c r="BF14" s="404">
        <v>186.39</v>
      </c>
    </row>
    <row r="15" spans="1:58" ht="14.25" customHeight="1">
      <c r="A15" s="197"/>
      <c r="B15" s="323" t="s">
        <v>113</v>
      </c>
      <c r="C15" s="324"/>
      <c r="D15" s="325">
        <v>20.63</v>
      </c>
      <c r="E15" s="325">
        <v>26.96</v>
      </c>
      <c r="F15" s="1184">
        <f t="shared" si="0"/>
        <v>-0.23479228486646891</v>
      </c>
      <c r="G15" s="202"/>
      <c r="H15" s="202"/>
      <c r="I15" s="203"/>
      <c r="J15" s="199"/>
      <c r="K15" s="149"/>
      <c r="N15" s="315"/>
      <c r="O15" s="317"/>
      <c r="P15" s="315"/>
      <c r="Q15" s="316"/>
      <c r="R15" s="316"/>
      <c r="U15" s="632"/>
      <c r="V15" s="632"/>
      <c r="W15" s="980"/>
      <c r="X15" s="989">
        <v>79.42857142857136</v>
      </c>
      <c r="Y15" s="989">
        <v>146.2477155412943</v>
      </c>
      <c r="Z15" s="989">
        <v>34.528000150408026</v>
      </c>
      <c r="AA15" s="989">
        <v>19.531571524483784</v>
      </c>
      <c r="AB15" s="989">
        <v>16.602428981235999</v>
      </c>
      <c r="AC15" s="990">
        <v>362.92442975725425</v>
      </c>
      <c r="AD15" s="989">
        <v>172.78000313895041</v>
      </c>
      <c r="AE15" s="989">
        <v>37.718571254185221</v>
      </c>
      <c r="AF15" s="989">
        <v>12.252857208251928</v>
      </c>
      <c r="AG15" s="989">
        <v>1.0977142708642085</v>
      </c>
      <c r="AH15" s="989">
        <v>396.4942801339281</v>
      </c>
      <c r="AI15" s="989">
        <v>108.11000061035121</v>
      </c>
      <c r="AO15" s="993">
        <v>5</v>
      </c>
      <c r="AP15" s="994">
        <v>163.19800000000001</v>
      </c>
      <c r="AQ15" s="994">
        <v>150.91200256347599</v>
      </c>
      <c r="AR15" s="995">
        <v>137.44</v>
      </c>
      <c r="AS15" s="404">
        <v>125.15</v>
      </c>
      <c r="AW15" s="993">
        <v>5</v>
      </c>
      <c r="AX15" s="994">
        <v>235.55</v>
      </c>
      <c r="AY15" s="994">
        <v>191.21299743652301</v>
      </c>
      <c r="AZ15" s="995">
        <v>133.43</v>
      </c>
      <c r="BA15" s="404">
        <v>156.82</v>
      </c>
      <c r="BB15" s="993">
        <v>5</v>
      </c>
      <c r="BC15" s="1013">
        <v>229.71699501037588</v>
      </c>
      <c r="BD15" s="998">
        <v>99.395001649856425</v>
      </c>
      <c r="BE15" s="999">
        <v>135.79099489999999</v>
      </c>
      <c r="BF15" s="404">
        <v>204.81</v>
      </c>
    </row>
    <row r="16" spans="1:58" ht="14.25" customHeight="1">
      <c r="A16" s="197"/>
      <c r="B16" s="329" t="s">
        <v>114</v>
      </c>
      <c r="C16" s="330"/>
      <c r="D16" s="331">
        <v>354.11399999999998</v>
      </c>
      <c r="E16" s="331">
        <v>326.68</v>
      </c>
      <c r="F16" s="1185">
        <f t="shared" si="0"/>
        <v>8.3978204971225573E-2</v>
      </c>
      <c r="G16" s="202"/>
      <c r="H16" s="202"/>
      <c r="I16" s="203"/>
      <c r="J16" s="199"/>
      <c r="K16" s="149"/>
      <c r="U16" s="632"/>
      <c r="V16" s="632">
        <v>8</v>
      </c>
      <c r="W16" s="980"/>
      <c r="X16" s="989">
        <v>95.671427045549564</v>
      </c>
      <c r="Y16" s="989">
        <v>310.30528479999998</v>
      </c>
      <c r="Z16" s="989">
        <v>123.4721418</v>
      </c>
      <c r="AA16" s="989">
        <v>21.873999999999999</v>
      </c>
      <c r="AB16" s="989">
        <v>19.75271429</v>
      </c>
      <c r="AC16" s="990">
        <v>428.29571529999998</v>
      </c>
      <c r="AD16" s="989">
        <v>191.44571139999999</v>
      </c>
      <c r="AE16" s="989">
        <v>49.187142510000001</v>
      </c>
      <c r="AF16" s="989">
        <v>12.017142979999999</v>
      </c>
      <c r="AG16" s="989">
        <v>1.644428577</v>
      </c>
      <c r="AH16" s="989">
        <v>277.80142869999997</v>
      </c>
      <c r="AI16" s="989">
        <v>81.150284900000003</v>
      </c>
      <c r="AO16" s="993">
        <v>6</v>
      </c>
      <c r="AP16" s="994">
        <v>163.19800000000001</v>
      </c>
      <c r="AQ16" s="994">
        <v>170.628005981445</v>
      </c>
      <c r="AR16" s="995">
        <v>137.44</v>
      </c>
      <c r="AS16" s="404">
        <v>125.15</v>
      </c>
      <c r="AW16" s="993">
        <v>6</v>
      </c>
      <c r="AX16" s="994">
        <v>257.39999999999998</v>
      </c>
      <c r="AY16" s="994">
        <v>216.95199584960901</v>
      </c>
      <c r="AZ16" s="995">
        <v>159.21</v>
      </c>
      <c r="BA16" s="404">
        <v>168.88</v>
      </c>
      <c r="BB16" s="993">
        <v>6</v>
      </c>
      <c r="BC16" s="1013">
        <v>228.29300178527819</v>
      </c>
      <c r="BD16" s="998">
        <v>122.14100027084339</v>
      </c>
      <c r="BE16" s="999">
        <v>150.04800030000001</v>
      </c>
      <c r="BF16" s="404">
        <v>201.83</v>
      </c>
    </row>
    <row r="17" spans="1:78" ht="14.25" customHeight="1">
      <c r="A17" s="197"/>
      <c r="B17" s="323" t="s">
        <v>115</v>
      </c>
      <c r="C17" s="324"/>
      <c r="D17" s="325">
        <v>198.43</v>
      </c>
      <c r="E17" s="325">
        <v>169.9</v>
      </c>
      <c r="F17" s="1184">
        <f t="shared" si="0"/>
        <v>0.16792230723955268</v>
      </c>
      <c r="G17" s="202"/>
      <c r="H17" s="202"/>
      <c r="I17" s="203"/>
      <c r="J17" s="199"/>
      <c r="K17" s="149"/>
      <c r="U17" s="632"/>
      <c r="V17" s="632"/>
      <c r="W17" s="980"/>
      <c r="X17" s="989">
        <v>101.84</v>
      </c>
      <c r="Y17" s="989">
        <v>232.7</v>
      </c>
      <c r="Z17" s="989">
        <v>127.05</v>
      </c>
      <c r="AA17" s="989">
        <v>25.35</v>
      </c>
      <c r="AB17" s="989">
        <v>21.95</v>
      </c>
      <c r="AC17" s="990">
        <v>383.16</v>
      </c>
      <c r="AD17" s="989">
        <v>140.93</v>
      </c>
      <c r="AE17" s="989">
        <v>38.619999999999997</v>
      </c>
      <c r="AF17" s="989">
        <v>12</v>
      </c>
      <c r="AG17" s="989">
        <v>1.43</v>
      </c>
      <c r="AH17" s="989">
        <v>179.2</v>
      </c>
      <c r="AI17" s="989">
        <v>58.33</v>
      </c>
      <c r="AO17" s="993">
        <v>7</v>
      </c>
      <c r="AP17" s="994">
        <v>180.73800659179599</v>
      </c>
      <c r="AQ17" s="994">
        <v>170.628005981445</v>
      </c>
      <c r="AR17" s="995">
        <v>151.05000000000001</v>
      </c>
      <c r="AS17" s="404">
        <v>142.99</v>
      </c>
      <c r="AW17" s="993">
        <v>7</v>
      </c>
      <c r="AX17" s="994">
        <v>300.037994384765</v>
      </c>
      <c r="AY17" s="994">
        <v>240.95399475097599</v>
      </c>
      <c r="AZ17" s="995">
        <v>186.18</v>
      </c>
      <c r="BA17" s="404">
        <v>196.28</v>
      </c>
      <c r="BB17" s="993">
        <v>7</v>
      </c>
      <c r="BC17" s="1013">
        <v>224.18200111389126</v>
      </c>
      <c r="BD17" s="998">
        <v>164.75300073623634</v>
      </c>
      <c r="BE17" s="999">
        <v>174.31999970000001</v>
      </c>
      <c r="BF17" s="404">
        <v>199.6</v>
      </c>
    </row>
    <row r="18" spans="1:78" ht="14.25" customHeight="1">
      <c r="A18" s="197"/>
      <c r="B18" s="329" t="s">
        <v>116</v>
      </c>
      <c r="C18" s="330"/>
      <c r="D18" s="331">
        <v>26.8</v>
      </c>
      <c r="E18" s="331">
        <v>18.558</v>
      </c>
      <c r="F18" s="1185">
        <f t="shared" si="0"/>
        <v>0.44412113374286027</v>
      </c>
      <c r="G18" s="202"/>
      <c r="H18" s="202"/>
      <c r="I18" s="203"/>
      <c r="J18" s="199"/>
      <c r="K18" s="157"/>
      <c r="U18" s="632"/>
      <c r="V18" s="632"/>
      <c r="W18" s="980"/>
      <c r="X18" s="989">
        <v>111.7285712</v>
      </c>
      <c r="Y18" s="989">
        <v>313.02366640000002</v>
      </c>
      <c r="Z18" s="989">
        <v>102.4850019</v>
      </c>
      <c r="AA18" s="989">
        <v>32.583857129999998</v>
      </c>
      <c r="AB18" s="989">
        <v>16.16099998</v>
      </c>
      <c r="AC18" s="990">
        <v>557.40757099999996</v>
      </c>
      <c r="AD18" s="989">
        <v>175.57571630000001</v>
      </c>
      <c r="AE18" s="989">
        <v>47.68142864</v>
      </c>
      <c r="AF18" s="989">
        <v>12.001428600000001</v>
      </c>
      <c r="AG18" s="989">
        <v>1.4118571280000001</v>
      </c>
      <c r="AH18" s="989">
        <v>158.30857409999999</v>
      </c>
      <c r="AI18" s="989">
        <v>48.130142759999998</v>
      </c>
      <c r="AO18" s="993">
        <v>8</v>
      </c>
      <c r="AP18" s="994">
        <v>199.62100219999999</v>
      </c>
      <c r="AQ18" s="994">
        <v>170.628005981445</v>
      </c>
      <c r="AR18" s="995">
        <v>151.05000000000001</v>
      </c>
      <c r="AS18" s="404">
        <v>142.99</v>
      </c>
      <c r="AW18" s="993">
        <v>8</v>
      </c>
      <c r="AX18" s="994">
        <v>326.67999270000001</v>
      </c>
      <c r="AY18" s="994">
        <v>240.95399475097599</v>
      </c>
      <c r="AZ18" s="995">
        <v>206.54</v>
      </c>
      <c r="BA18" s="404">
        <v>230.19</v>
      </c>
      <c r="BB18" s="993">
        <v>8</v>
      </c>
      <c r="BC18" s="1013">
        <v>220.41400382999998</v>
      </c>
      <c r="BD18" s="998">
        <v>173.15699958801241</v>
      </c>
      <c r="BE18" s="999">
        <v>262.93500039999998</v>
      </c>
      <c r="BF18" s="404">
        <v>214.34</v>
      </c>
    </row>
    <row r="19" spans="1:78" ht="14.25" customHeight="1">
      <c r="A19" s="197"/>
      <c r="B19" s="323" t="s">
        <v>117</v>
      </c>
      <c r="C19" s="324"/>
      <c r="D19" s="325">
        <v>51.838000000000001</v>
      </c>
      <c r="E19" s="325">
        <v>56.885640000000002</v>
      </c>
      <c r="F19" s="1184">
        <f t="shared" si="0"/>
        <v>-8.8733114367703356E-2</v>
      </c>
      <c r="G19" s="202"/>
      <c r="H19" s="202"/>
      <c r="I19" s="203"/>
      <c r="J19" s="199"/>
      <c r="K19" s="157"/>
      <c r="U19" s="632"/>
      <c r="V19" s="632"/>
      <c r="W19" s="980"/>
      <c r="X19" s="989">
        <v>107.21428571428528</v>
      </c>
      <c r="Y19" s="989">
        <v>264.70640258789024</v>
      </c>
      <c r="Z19" s="989">
        <v>100.62920074462855</v>
      </c>
      <c r="AA19" s="989">
        <v>35.707000187465077</v>
      </c>
      <c r="AB19" s="989">
        <v>20.230571338108572</v>
      </c>
      <c r="AC19" s="990">
        <v>738.35199846540127</v>
      </c>
      <c r="AD19" s="989">
        <v>222.98999895368257</v>
      </c>
      <c r="AE19" s="989">
        <v>58.7428567068917</v>
      </c>
      <c r="AF19" s="989">
        <v>11.715714318411687</v>
      </c>
      <c r="AG19" s="989">
        <v>1.4087142603737945</v>
      </c>
      <c r="AH19" s="989">
        <v>187.32428414480987</v>
      </c>
      <c r="AI19" s="989">
        <v>66.01142992292128</v>
      </c>
      <c r="AO19" s="993">
        <v>9</v>
      </c>
      <c r="AP19" s="994">
        <v>199.62100219999999</v>
      </c>
      <c r="AQ19" s="994">
        <v>185.25</v>
      </c>
      <c r="AR19" s="995">
        <v>165.01</v>
      </c>
      <c r="AS19" s="404">
        <v>159.53</v>
      </c>
      <c r="AW19" s="993">
        <v>9</v>
      </c>
      <c r="AX19" s="994">
        <v>332.71</v>
      </c>
      <c r="AY19" s="994">
        <v>274.18798828125</v>
      </c>
      <c r="AZ19" s="995">
        <v>240.95</v>
      </c>
      <c r="BA19" s="404">
        <v>249.13</v>
      </c>
      <c r="BB19" s="993">
        <v>9</v>
      </c>
      <c r="BC19" s="1013">
        <v>218.33100054931617</v>
      </c>
      <c r="BD19" s="998">
        <v>186.28200244903536</v>
      </c>
      <c r="BE19" s="999">
        <v>279.08800120000001</v>
      </c>
      <c r="BF19" s="404">
        <v>250.89</v>
      </c>
    </row>
    <row r="20" spans="1:78" ht="14.25" customHeight="1">
      <c r="A20" s="197"/>
      <c r="B20" s="329" t="s">
        <v>118</v>
      </c>
      <c r="C20" s="330"/>
      <c r="D20" s="331">
        <v>28.491</v>
      </c>
      <c r="E20" s="331">
        <v>26.794070000000001</v>
      </c>
      <c r="F20" s="1185">
        <f t="shared" si="0"/>
        <v>6.3332297034381049E-2</v>
      </c>
      <c r="G20" s="202"/>
      <c r="H20" s="202"/>
      <c r="I20" s="203"/>
      <c r="J20" s="199"/>
      <c r="K20" s="161"/>
      <c r="U20" s="632"/>
      <c r="V20" s="632">
        <v>12</v>
      </c>
      <c r="W20" s="980"/>
      <c r="X20" s="989">
        <v>105.2142846</v>
      </c>
      <c r="Y20" s="989">
        <v>260.1815709</v>
      </c>
      <c r="Z20" s="989">
        <v>165.7174268</v>
      </c>
      <c r="AA20" s="989">
        <v>31.82685661</v>
      </c>
      <c r="AB20" s="989">
        <v>9.8735712600000003</v>
      </c>
      <c r="AC20" s="990">
        <v>531.9642857</v>
      </c>
      <c r="AD20" s="989">
        <v>193.36714169999999</v>
      </c>
      <c r="AE20" s="989">
        <v>60.019999910000003</v>
      </c>
      <c r="AF20" s="989">
        <v>11.001428600000001</v>
      </c>
      <c r="AG20" s="989">
        <v>1.3644285709999999</v>
      </c>
      <c r="AH20" s="989">
        <v>215.06571310000001</v>
      </c>
      <c r="AI20" s="989">
        <v>62.787142070000002</v>
      </c>
      <c r="AO20" s="993">
        <v>10</v>
      </c>
      <c r="AP20" s="994">
        <v>199.62100219999999</v>
      </c>
      <c r="AQ20" s="994">
        <v>185.25</v>
      </c>
      <c r="AR20" s="995">
        <v>165.01</v>
      </c>
      <c r="AS20" s="404">
        <v>159.53</v>
      </c>
      <c r="AW20" s="993">
        <v>10</v>
      </c>
      <c r="AX20" s="994">
        <v>332.70800780000002</v>
      </c>
      <c r="AY20" s="994">
        <v>288.45</v>
      </c>
      <c r="AZ20" s="995">
        <v>279.86</v>
      </c>
      <c r="BA20" s="404">
        <v>311.77999999999997</v>
      </c>
      <c r="BB20" s="993">
        <v>10</v>
      </c>
      <c r="BC20" s="1013">
        <v>215.62899492000003</v>
      </c>
      <c r="BD20" s="998">
        <v>223.25000000000003</v>
      </c>
      <c r="BE20" s="999">
        <v>283.7940006</v>
      </c>
      <c r="BF20" s="404">
        <v>299</v>
      </c>
    </row>
    <row r="21" spans="1:78" s="162" customFormat="1" ht="14.25" customHeight="1">
      <c r="A21" s="244"/>
      <c r="B21" s="323" t="s">
        <v>119</v>
      </c>
      <c r="C21" s="324"/>
      <c r="D21" s="325">
        <v>46.021999999999998</v>
      </c>
      <c r="E21" s="325">
        <v>25.181000000000001</v>
      </c>
      <c r="F21" s="1184">
        <f t="shared" si="0"/>
        <v>0.82764782971287865</v>
      </c>
      <c r="G21" s="202"/>
      <c r="H21" s="202"/>
      <c r="I21" s="203"/>
      <c r="J21" s="199"/>
      <c r="K21" s="157"/>
      <c r="T21" s="399"/>
      <c r="U21" s="632"/>
      <c r="V21" s="632"/>
      <c r="W21" s="980"/>
      <c r="X21" s="989">
        <v>85.84</v>
      </c>
      <c r="Y21" s="989">
        <v>163.47999999999999</v>
      </c>
      <c r="Z21" s="989">
        <v>81.83</v>
      </c>
      <c r="AA21" s="989">
        <v>24.225000000000001</v>
      </c>
      <c r="AB21" s="989">
        <v>10.32</v>
      </c>
      <c r="AC21" s="990">
        <v>277.75099999999998</v>
      </c>
      <c r="AD21" s="989">
        <v>132.26300000000001</v>
      </c>
      <c r="AE21" s="989">
        <v>35.963999999999999</v>
      </c>
      <c r="AF21" s="989">
        <v>10.43</v>
      </c>
      <c r="AG21" s="989">
        <v>1.35</v>
      </c>
      <c r="AH21" s="989">
        <v>145.36000000000001</v>
      </c>
      <c r="AI21" s="989">
        <v>49.43</v>
      </c>
      <c r="AJ21" s="399"/>
      <c r="AK21" s="399"/>
      <c r="AL21" s="399"/>
      <c r="AM21" s="399"/>
      <c r="AN21" s="399"/>
      <c r="AO21" s="993">
        <v>11</v>
      </c>
      <c r="AP21" s="994">
        <v>218.65400695800699</v>
      </c>
      <c r="AQ21" s="994">
        <v>203.9</v>
      </c>
      <c r="AR21" s="995">
        <v>186.45</v>
      </c>
      <c r="AS21" s="399">
        <v>184.94</v>
      </c>
      <c r="AT21" s="399"/>
      <c r="AU21" s="399"/>
      <c r="AV21" s="399"/>
      <c r="AW21" s="993">
        <v>11</v>
      </c>
      <c r="AX21" s="994">
        <v>363.43499755859301</v>
      </c>
      <c r="AY21" s="994">
        <v>311.77999999999997</v>
      </c>
      <c r="AZ21" s="995">
        <v>308.83</v>
      </c>
      <c r="BA21" s="399">
        <v>332.71</v>
      </c>
      <c r="BB21" s="993">
        <v>11</v>
      </c>
      <c r="BC21" s="1013">
        <v>222.04299736022926</v>
      </c>
      <c r="BD21" s="998">
        <v>237.42999999999998</v>
      </c>
      <c r="BE21" s="999">
        <v>286.24</v>
      </c>
      <c r="BF21" s="399">
        <v>321.02999999999997</v>
      </c>
      <c r="BG21" s="399"/>
      <c r="BH21" s="399"/>
      <c r="BI21" s="807"/>
      <c r="BJ21" s="807"/>
      <c r="BK21" s="399"/>
      <c r="BL21" s="399"/>
      <c r="BM21" s="399"/>
      <c r="BN21" s="399"/>
      <c r="BO21" s="399"/>
      <c r="BP21" s="399"/>
      <c r="BQ21" s="399"/>
      <c r="BR21" s="399"/>
      <c r="BS21" s="399"/>
      <c r="BT21" s="399"/>
      <c r="BU21" s="399"/>
      <c r="BV21" s="399"/>
      <c r="BW21" s="399"/>
      <c r="BX21" s="399"/>
      <c r="BY21" s="399"/>
      <c r="BZ21" s="399"/>
    </row>
    <row r="22" spans="1:78" s="162" customFormat="1" ht="14.25" customHeight="1">
      <c r="A22" s="244"/>
      <c r="B22" s="329" t="s">
        <v>120</v>
      </c>
      <c r="C22" s="330"/>
      <c r="D22" s="331">
        <v>7.3609999999999998</v>
      </c>
      <c r="E22" s="331">
        <v>9.8800000000000008</v>
      </c>
      <c r="F22" s="1185">
        <f t="shared" si="0"/>
        <v>-0.25495951417004059</v>
      </c>
      <c r="G22" s="202"/>
      <c r="H22" s="202"/>
      <c r="I22" s="203"/>
      <c r="J22" s="199"/>
      <c r="K22" s="157"/>
      <c r="T22" s="399"/>
      <c r="U22" s="632"/>
      <c r="V22" s="632"/>
      <c r="W22" s="980"/>
      <c r="X22" s="989">
        <v>60.343000000000004</v>
      </c>
      <c r="Y22" s="989">
        <v>101.372</v>
      </c>
      <c r="Z22" s="989">
        <v>38.957999999999998</v>
      </c>
      <c r="AA22" s="989">
        <v>17.963999999999999</v>
      </c>
      <c r="AB22" s="989">
        <v>11.87</v>
      </c>
      <c r="AC22" s="990">
        <v>251.89099999999999</v>
      </c>
      <c r="AD22" s="989">
        <v>209.01</v>
      </c>
      <c r="AE22" s="989">
        <v>24.754000000000001</v>
      </c>
      <c r="AF22" s="989">
        <v>9.0090000000000003</v>
      </c>
      <c r="AG22" s="989">
        <v>1.3260000000000001</v>
      </c>
      <c r="AH22" s="989">
        <v>124.146</v>
      </c>
      <c r="AI22" s="989">
        <v>54.344000000000001</v>
      </c>
      <c r="AJ22" s="399"/>
      <c r="AK22" s="399"/>
      <c r="AL22" s="399"/>
      <c r="AM22" s="399"/>
      <c r="AN22" s="399"/>
      <c r="AO22" s="993">
        <v>12</v>
      </c>
      <c r="AP22" s="994">
        <v>218.65400695800699</v>
      </c>
      <c r="AQ22" s="994">
        <v>203.9</v>
      </c>
      <c r="AR22" s="995">
        <v>186.45</v>
      </c>
      <c r="AS22" s="399">
        <v>184.94</v>
      </c>
      <c r="AT22" s="399"/>
      <c r="AU22" s="399"/>
      <c r="AV22" s="399"/>
      <c r="AW22" s="993">
        <v>12</v>
      </c>
      <c r="AX22" s="994">
        <v>404.84201050000001</v>
      </c>
      <c r="AY22" s="994">
        <v>314.74099731445301</v>
      </c>
      <c r="AZ22" s="995">
        <v>308.83</v>
      </c>
      <c r="BA22" s="399">
        <v>344.88</v>
      </c>
      <c r="BB22" s="993">
        <v>12</v>
      </c>
      <c r="BC22" s="1013">
        <v>222.46699903000001</v>
      </c>
      <c r="BD22" s="998">
        <v>259.42500019073447</v>
      </c>
      <c r="BE22" s="999">
        <v>285.0129948</v>
      </c>
      <c r="BF22" s="399">
        <v>332.35</v>
      </c>
      <c r="BG22" s="399"/>
      <c r="BH22" s="399"/>
      <c r="BI22" s="807"/>
      <c r="BJ22" s="807"/>
      <c r="BK22" s="399"/>
      <c r="BL22" s="399"/>
      <c r="BM22" s="399"/>
      <c r="BN22" s="399"/>
      <c r="BO22" s="399"/>
      <c r="BP22" s="399"/>
      <c r="BQ22" s="399"/>
      <c r="BR22" s="399"/>
      <c r="BS22" s="399"/>
      <c r="BT22" s="399"/>
      <c r="BU22" s="399"/>
      <c r="BV22" s="399"/>
      <c r="BW22" s="399"/>
      <c r="BX22" s="399"/>
      <c r="BY22" s="399"/>
      <c r="BZ22" s="399"/>
    </row>
    <row r="23" spans="1:78" s="162" customFormat="1" ht="14.25" customHeight="1">
      <c r="A23" s="244"/>
      <c r="B23" s="323" t="s">
        <v>121</v>
      </c>
      <c r="C23" s="324"/>
      <c r="D23" s="325">
        <v>8.5229999999999997</v>
      </c>
      <c r="E23" s="325">
        <v>8.0239999999999991</v>
      </c>
      <c r="F23" s="1184">
        <f t="shared" si="0"/>
        <v>6.2188434695912342E-2</v>
      </c>
      <c r="G23" s="202"/>
      <c r="H23" s="202"/>
      <c r="I23" s="203"/>
      <c r="J23" s="199"/>
      <c r="K23" s="157"/>
      <c r="T23" s="399"/>
      <c r="U23" s="632"/>
      <c r="V23" s="632"/>
      <c r="W23" s="980"/>
      <c r="X23" s="989">
        <v>45.5</v>
      </c>
      <c r="Y23" s="989">
        <v>86.66</v>
      </c>
      <c r="Z23" s="989">
        <v>30.167999999999999</v>
      </c>
      <c r="AA23" s="989">
        <v>15.83</v>
      </c>
      <c r="AB23" s="989">
        <v>10.039999999999999</v>
      </c>
      <c r="AC23" s="990">
        <v>183.58199999999999</v>
      </c>
      <c r="AD23" s="989">
        <v>95.99</v>
      </c>
      <c r="AE23" s="989">
        <v>26.423999999999999</v>
      </c>
      <c r="AF23" s="989">
        <v>9</v>
      </c>
      <c r="AG23" s="989">
        <v>1.319</v>
      </c>
      <c r="AH23" s="989">
        <v>97.190700000000007</v>
      </c>
      <c r="AI23" s="989">
        <v>41.814</v>
      </c>
      <c r="AJ23" s="399"/>
      <c r="AK23" s="399"/>
      <c r="AL23" s="399"/>
      <c r="AM23" s="399"/>
      <c r="AN23" s="399"/>
      <c r="AO23" s="993">
        <v>13</v>
      </c>
      <c r="AP23" s="994">
        <v>220.94</v>
      </c>
      <c r="AQ23" s="994">
        <v>221.62</v>
      </c>
      <c r="AR23" s="995">
        <v>195.65</v>
      </c>
      <c r="AS23" s="399">
        <v>203.73</v>
      </c>
      <c r="AT23" s="399"/>
      <c r="AU23" s="399"/>
      <c r="AV23" s="399"/>
      <c r="AW23" s="993">
        <v>13</v>
      </c>
      <c r="AX23" s="994">
        <v>395.14</v>
      </c>
      <c r="AY23" s="994">
        <v>323.68</v>
      </c>
      <c r="AZ23" s="995">
        <v>308.83</v>
      </c>
      <c r="BA23" s="399">
        <v>338.77</v>
      </c>
      <c r="BB23" s="993">
        <v>13</v>
      </c>
      <c r="BC23" s="1013">
        <v>220.64399999999998</v>
      </c>
      <c r="BD23" s="998">
        <v>263.17400000000004</v>
      </c>
      <c r="BE23" s="999">
        <v>279.9690008</v>
      </c>
      <c r="BF23" s="399">
        <v>366.03</v>
      </c>
      <c r="BG23" s="399"/>
      <c r="BH23" s="399"/>
      <c r="BI23" s="807"/>
      <c r="BJ23" s="807"/>
      <c r="BK23" s="399"/>
      <c r="BL23" s="399"/>
      <c r="BM23" s="399"/>
      <c r="BN23" s="399"/>
      <c r="BO23" s="399"/>
      <c r="BP23" s="399"/>
      <c r="BQ23" s="399"/>
      <c r="BR23" s="399"/>
      <c r="BS23" s="399"/>
      <c r="BT23" s="399"/>
      <c r="BU23" s="399"/>
      <c r="BV23" s="399"/>
      <c r="BW23" s="399"/>
      <c r="BX23" s="399"/>
      <c r="BY23" s="399"/>
      <c r="BZ23" s="399"/>
    </row>
    <row r="24" spans="1:78" s="162" customFormat="1" ht="14.25" customHeight="1">
      <c r="A24" s="244"/>
      <c r="B24" s="329" t="s">
        <v>122</v>
      </c>
      <c r="C24" s="330"/>
      <c r="D24" s="331">
        <v>11.058</v>
      </c>
      <c r="E24" s="331">
        <v>10.987</v>
      </c>
      <c r="F24" s="1185">
        <f t="shared" si="0"/>
        <v>6.4621825794120074E-3</v>
      </c>
      <c r="G24" s="202"/>
      <c r="H24" s="202"/>
      <c r="I24" s="203"/>
      <c r="J24" s="199"/>
      <c r="K24" s="157"/>
      <c r="T24" s="399"/>
      <c r="U24" s="632"/>
      <c r="V24" s="632">
        <v>16</v>
      </c>
      <c r="W24" s="980"/>
      <c r="X24" s="989">
        <v>43.256999999999998</v>
      </c>
      <c r="Y24" s="989">
        <v>82.16</v>
      </c>
      <c r="Z24" s="989">
        <v>40.76</v>
      </c>
      <c r="AA24" s="989">
        <v>15.3</v>
      </c>
      <c r="AB24" s="989">
        <v>9.1</v>
      </c>
      <c r="AC24" s="990">
        <v>155.88999999999999</v>
      </c>
      <c r="AD24" s="989">
        <v>89.72</v>
      </c>
      <c r="AE24" s="989">
        <v>20.83</v>
      </c>
      <c r="AF24" s="989">
        <v>9</v>
      </c>
      <c r="AG24" s="989">
        <v>1.3069999999999999</v>
      </c>
      <c r="AH24" s="989">
        <v>89.46</v>
      </c>
      <c r="AI24" s="989">
        <v>33.630000000000003</v>
      </c>
      <c r="AJ24" s="399"/>
      <c r="AK24" s="399"/>
      <c r="AL24" s="399"/>
      <c r="AM24" s="399"/>
      <c r="AN24" s="399"/>
      <c r="AO24" s="993">
        <v>14</v>
      </c>
      <c r="AP24" s="994">
        <v>220.94</v>
      </c>
      <c r="AQ24" s="994">
        <v>221.62</v>
      </c>
      <c r="AR24" s="995">
        <v>195.65</v>
      </c>
      <c r="AS24" s="399">
        <v>203.73</v>
      </c>
      <c r="AT24" s="399"/>
      <c r="AU24" s="399"/>
      <c r="AV24" s="399"/>
      <c r="AW24" s="993">
        <v>14</v>
      </c>
      <c r="AX24" s="994">
        <v>376</v>
      </c>
      <c r="AY24" s="994">
        <v>323.68</v>
      </c>
      <c r="AZ24" s="995">
        <v>302.95999999999998</v>
      </c>
      <c r="BA24" s="399">
        <v>338.78</v>
      </c>
      <c r="BB24" s="993">
        <v>14</v>
      </c>
      <c r="BC24" s="1013">
        <v>223.27600000000001</v>
      </c>
      <c r="BD24" s="998">
        <v>268.62</v>
      </c>
      <c r="BE24" s="999">
        <v>286.5410023</v>
      </c>
      <c r="BF24" s="399">
        <v>382.58</v>
      </c>
      <c r="BG24" s="399"/>
      <c r="BH24" s="399"/>
      <c r="BI24" s="807"/>
      <c r="BJ24" s="807"/>
      <c r="BK24" s="399"/>
      <c r="BL24" s="399"/>
      <c r="BM24" s="399"/>
      <c r="BN24" s="399"/>
      <c r="BO24" s="399"/>
      <c r="BP24" s="399"/>
      <c r="BQ24" s="399"/>
      <c r="BR24" s="399"/>
      <c r="BS24" s="399"/>
      <c r="BT24" s="399"/>
      <c r="BU24" s="399"/>
      <c r="BV24" s="399"/>
      <c r="BW24" s="399"/>
      <c r="BX24" s="399"/>
      <c r="BY24" s="399"/>
      <c r="BZ24" s="399"/>
    </row>
    <row r="25" spans="1:78" s="162" customFormat="1" ht="14.25" customHeight="1">
      <c r="A25" s="244"/>
      <c r="B25" s="323" t="s">
        <v>123</v>
      </c>
      <c r="C25" s="324"/>
      <c r="D25" s="325">
        <v>225.57599999999999</v>
      </c>
      <c r="E25" s="325">
        <v>207.589</v>
      </c>
      <c r="F25" s="1184">
        <f t="shared" si="0"/>
        <v>8.6647173019764989E-2</v>
      </c>
      <c r="G25" s="202"/>
      <c r="H25" s="202"/>
      <c r="I25" s="203"/>
      <c r="J25" s="199"/>
      <c r="K25" s="157"/>
      <c r="T25" s="399"/>
      <c r="U25" s="632"/>
      <c r="V25" s="632"/>
      <c r="W25" s="980"/>
      <c r="X25" s="989">
        <v>50.91</v>
      </c>
      <c r="Y25" s="989">
        <v>97.92</v>
      </c>
      <c r="Z25" s="989">
        <v>50.25</v>
      </c>
      <c r="AA25" s="989">
        <v>15.52</v>
      </c>
      <c r="AB25" s="989">
        <v>9.36</v>
      </c>
      <c r="AC25" s="990">
        <v>166.41</v>
      </c>
      <c r="AD25" s="989">
        <v>101.72</v>
      </c>
      <c r="AE25" s="989">
        <v>23.6</v>
      </c>
      <c r="AF25" s="989">
        <v>9.0057144165039045</v>
      </c>
      <c r="AG25" s="989">
        <v>1.42</v>
      </c>
      <c r="AH25" s="989">
        <v>99.16</v>
      </c>
      <c r="AI25" s="989">
        <v>32.46</v>
      </c>
      <c r="AJ25" s="399"/>
      <c r="AK25" s="399"/>
      <c r="AL25" s="399"/>
      <c r="AM25" s="399"/>
      <c r="AN25" s="399"/>
      <c r="AO25" s="993">
        <v>15</v>
      </c>
      <c r="AP25" s="994">
        <v>221.99</v>
      </c>
      <c r="AQ25" s="994">
        <v>226.28</v>
      </c>
      <c r="AR25" s="995">
        <v>201.94</v>
      </c>
      <c r="AS25" s="399">
        <v>203.73</v>
      </c>
      <c r="AT25" s="399"/>
      <c r="AU25" s="399"/>
      <c r="AV25" s="399"/>
      <c r="AW25" s="993">
        <v>15</v>
      </c>
      <c r="AX25" s="994">
        <v>363.43</v>
      </c>
      <c r="AY25" s="994">
        <v>335.74</v>
      </c>
      <c r="AZ25" s="995">
        <v>311.77999999999997</v>
      </c>
      <c r="BA25" s="399">
        <v>347.95</v>
      </c>
      <c r="BB25" s="993">
        <v>15</v>
      </c>
      <c r="BC25" s="1013">
        <v>222.00500000000002</v>
      </c>
      <c r="BD25" s="998">
        <v>278.94</v>
      </c>
      <c r="BE25" s="999">
        <v>288.78499979999998</v>
      </c>
      <c r="BF25" s="399">
        <v>385.3</v>
      </c>
      <c r="BG25" s="399"/>
      <c r="BH25" s="399"/>
      <c r="BI25" s="807"/>
      <c r="BJ25" s="807"/>
      <c r="BK25" s="399"/>
      <c r="BL25" s="399"/>
      <c r="BM25" s="399"/>
      <c r="BN25" s="399"/>
      <c r="BO25" s="399"/>
      <c r="BP25" s="399"/>
      <c r="BQ25" s="399"/>
      <c r="BR25" s="399"/>
      <c r="BS25" s="399"/>
      <c r="BT25" s="399"/>
      <c r="BU25" s="399"/>
      <c r="BV25" s="399"/>
      <c r="BW25" s="399"/>
      <c r="BX25" s="399"/>
      <c r="BY25" s="399"/>
      <c r="BZ25" s="399"/>
    </row>
    <row r="26" spans="1:78" s="162" customFormat="1" ht="14.25" customHeight="1">
      <c r="A26" s="244"/>
      <c r="B26" s="329" t="s">
        <v>124</v>
      </c>
      <c r="C26" s="330"/>
      <c r="D26" s="331">
        <v>48.848999999999997</v>
      </c>
      <c r="E26" s="331">
        <v>42.09</v>
      </c>
      <c r="F26" s="1185">
        <f t="shared" si="0"/>
        <v>0.16058446186742678</v>
      </c>
      <c r="G26" s="202"/>
      <c r="H26" s="216"/>
      <c r="I26" s="216"/>
      <c r="J26" s="239"/>
      <c r="K26" s="157"/>
      <c r="T26" s="399"/>
      <c r="U26" s="632"/>
      <c r="V26" s="632"/>
      <c r="W26" s="980"/>
      <c r="X26" s="989">
        <v>60.1</v>
      </c>
      <c r="Y26" s="989">
        <v>118.21</v>
      </c>
      <c r="Z26" s="989">
        <v>88.1</v>
      </c>
      <c r="AA26" s="989">
        <v>15.59</v>
      </c>
      <c r="AB26" s="989">
        <v>8.8000000000000007</v>
      </c>
      <c r="AC26" s="990">
        <v>178.05</v>
      </c>
      <c r="AD26" s="989">
        <v>95.81</v>
      </c>
      <c r="AE26" s="989">
        <v>22.27</v>
      </c>
      <c r="AF26" s="989">
        <v>9.0057144165039045</v>
      </c>
      <c r="AG26" s="989">
        <v>1.2150000000000001</v>
      </c>
      <c r="AH26" s="989">
        <v>71.319999999999993</v>
      </c>
      <c r="AI26" s="989">
        <v>32.46</v>
      </c>
      <c r="AJ26" s="399"/>
      <c r="AK26" s="399"/>
      <c r="AL26" s="399"/>
      <c r="AM26" s="399"/>
      <c r="AN26" s="399"/>
      <c r="AO26" s="993">
        <v>16</v>
      </c>
      <c r="AP26" s="994">
        <v>221.99</v>
      </c>
      <c r="AQ26" s="994">
        <v>226.28</v>
      </c>
      <c r="AR26" s="995">
        <v>201.94</v>
      </c>
      <c r="AS26" s="399">
        <v>222.8</v>
      </c>
      <c r="AT26" s="399"/>
      <c r="AU26" s="399"/>
      <c r="AV26" s="399"/>
      <c r="AW26" s="993">
        <v>16</v>
      </c>
      <c r="AX26" s="994">
        <v>347.95</v>
      </c>
      <c r="AY26" s="994">
        <v>329.68899540000001</v>
      </c>
      <c r="AZ26" s="995">
        <v>320.69</v>
      </c>
      <c r="BA26" s="399">
        <v>354.11</v>
      </c>
      <c r="BB26" s="993">
        <v>16</v>
      </c>
      <c r="BC26" s="1013">
        <v>223.80200000000002</v>
      </c>
      <c r="BD26" s="998">
        <v>283.35699175000002</v>
      </c>
      <c r="BE26" s="999">
        <v>293.26400000000001</v>
      </c>
      <c r="BF26" s="399">
        <v>384.96</v>
      </c>
      <c r="BG26" s="399"/>
      <c r="BH26" s="399"/>
      <c r="BI26" s="807"/>
      <c r="BJ26" s="807"/>
      <c r="BK26" s="399"/>
      <c r="BL26" s="399"/>
      <c r="BM26" s="399"/>
      <c r="BN26" s="399"/>
      <c r="BO26" s="399"/>
      <c r="BP26" s="399"/>
      <c r="BQ26" s="399"/>
      <c r="BR26" s="399"/>
      <c r="BS26" s="399"/>
      <c r="BT26" s="399"/>
      <c r="BU26" s="399"/>
      <c r="BV26" s="399"/>
      <c r="BW26" s="399"/>
      <c r="BX26" s="399"/>
      <c r="BY26" s="399"/>
      <c r="BZ26" s="399"/>
    </row>
    <row r="27" spans="1:78" s="162" customFormat="1" ht="14.25" customHeight="1">
      <c r="A27" s="244"/>
      <c r="B27" s="323" t="s">
        <v>125</v>
      </c>
      <c r="C27" s="324"/>
      <c r="D27" s="325">
        <v>65.77</v>
      </c>
      <c r="E27" s="325">
        <v>67.260000000000005</v>
      </c>
      <c r="F27" s="1184">
        <f t="shared" si="0"/>
        <v>-2.2152839726434864E-2</v>
      </c>
      <c r="G27" s="202"/>
      <c r="H27" s="216"/>
      <c r="I27" s="216"/>
      <c r="J27" s="239"/>
      <c r="K27" s="157"/>
      <c r="T27" s="399"/>
      <c r="U27" s="632"/>
      <c r="V27" s="632"/>
      <c r="W27" s="980"/>
      <c r="X27" s="989">
        <v>51.714286260000002</v>
      </c>
      <c r="Y27" s="989">
        <v>91.569599909999994</v>
      </c>
      <c r="Z27" s="989">
        <v>109.7940002</v>
      </c>
      <c r="AA27" s="989">
        <v>14.470856939999999</v>
      </c>
      <c r="AB27" s="989">
        <v>7.7015714649999998</v>
      </c>
      <c r="AC27" s="990">
        <v>158.61442779999999</v>
      </c>
      <c r="AD27" s="989">
        <v>86.274285449999994</v>
      </c>
      <c r="AE27" s="989">
        <v>20.1857139</v>
      </c>
      <c r="AF27" s="989">
        <v>9</v>
      </c>
      <c r="AG27" s="989">
        <v>1.3400000160000001</v>
      </c>
      <c r="AH27" s="989">
        <v>61.869286670000001</v>
      </c>
      <c r="AI27" s="989">
        <v>18.350000380000001</v>
      </c>
      <c r="AJ27" s="399"/>
      <c r="AK27" s="399"/>
      <c r="AL27" s="399"/>
      <c r="AM27" s="399"/>
      <c r="AN27" s="399"/>
      <c r="AO27" s="993">
        <v>17</v>
      </c>
      <c r="AP27" s="994">
        <v>225.06</v>
      </c>
      <c r="AQ27" s="994">
        <v>228.07400000000001</v>
      </c>
      <c r="AR27" s="995">
        <v>201.94</v>
      </c>
      <c r="AS27" s="399">
        <v>222.8</v>
      </c>
      <c r="AT27" s="399"/>
      <c r="AU27" s="399"/>
      <c r="AV27" s="399"/>
      <c r="AW27" s="993">
        <v>17</v>
      </c>
      <c r="AX27" s="994">
        <v>338.77</v>
      </c>
      <c r="AY27" s="994">
        <v>326.68</v>
      </c>
      <c r="AZ27" s="995">
        <v>326.68</v>
      </c>
      <c r="BA27" s="399">
        <v>351.03</v>
      </c>
      <c r="BB27" s="993">
        <v>17</v>
      </c>
      <c r="BC27" s="1013">
        <v>217.49399757385231</v>
      </c>
      <c r="BD27" s="998">
        <v>293.363</v>
      </c>
      <c r="BE27" s="999">
        <v>292.87300069999998</v>
      </c>
      <c r="BF27" s="399">
        <v>381.87</v>
      </c>
      <c r="BG27" s="399"/>
      <c r="BH27" s="399"/>
      <c r="BI27" s="807"/>
      <c r="BJ27" s="807"/>
      <c r="BK27" s="399"/>
      <c r="BL27" s="399"/>
      <c r="BM27" s="399"/>
      <c r="BN27" s="399"/>
      <c r="BO27" s="399"/>
      <c r="BP27" s="399"/>
      <c r="BQ27" s="399"/>
      <c r="BR27" s="399"/>
      <c r="BS27" s="399"/>
      <c r="BT27" s="399"/>
      <c r="BU27" s="399"/>
      <c r="BV27" s="399"/>
      <c r="BW27" s="399"/>
      <c r="BX27" s="399"/>
      <c r="BY27" s="399"/>
      <c r="BZ27" s="399"/>
    </row>
    <row r="28" spans="1:78" s="162" customFormat="1" ht="14.25" customHeight="1">
      <c r="A28" s="244"/>
      <c r="B28" s="326" t="s">
        <v>126</v>
      </c>
      <c r="C28" s="327"/>
      <c r="D28" s="328">
        <v>383.86900000000003</v>
      </c>
      <c r="E28" s="328">
        <v>260.12</v>
      </c>
      <c r="F28" s="1186">
        <f t="shared" si="0"/>
        <v>0.47573812086729211</v>
      </c>
      <c r="G28" s="202"/>
      <c r="H28" s="216"/>
      <c r="I28" s="216"/>
      <c r="J28" s="239"/>
      <c r="K28" s="157"/>
      <c r="T28" s="399"/>
      <c r="U28" s="632"/>
      <c r="V28" s="632">
        <v>20</v>
      </c>
      <c r="W28" s="980"/>
      <c r="X28" s="989">
        <v>37.44</v>
      </c>
      <c r="Y28" s="989">
        <v>67.650000000000006</v>
      </c>
      <c r="Z28" s="989">
        <v>77.853999999999999</v>
      </c>
      <c r="AA28" s="989">
        <v>12.94</v>
      </c>
      <c r="AB28" s="989">
        <v>5.64</v>
      </c>
      <c r="AC28" s="990">
        <v>121.72</v>
      </c>
      <c r="AD28" s="989">
        <v>79.86</v>
      </c>
      <c r="AE28" s="989">
        <v>19.373000000000001</v>
      </c>
      <c r="AF28" s="989">
        <v>9</v>
      </c>
      <c r="AG28" s="989">
        <v>1.355</v>
      </c>
      <c r="AH28" s="989">
        <v>62.061</v>
      </c>
      <c r="AI28" s="989">
        <v>16.739999999999998</v>
      </c>
      <c r="AJ28" s="399"/>
      <c r="AK28" s="399"/>
      <c r="AL28" s="399"/>
      <c r="AM28" s="399"/>
      <c r="AN28" s="399"/>
      <c r="AO28" s="993">
        <v>18</v>
      </c>
      <c r="AP28" s="994">
        <v>225.06</v>
      </c>
      <c r="AQ28" s="994">
        <v>228.07400000000001</v>
      </c>
      <c r="AR28" s="995">
        <v>207.59</v>
      </c>
      <c r="AS28" s="399"/>
      <c r="AT28" s="399"/>
      <c r="AU28" s="399"/>
      <c r="AV28" s="399"/>
      <c r="AW28" s="993">
        <v>18</v>
      </c>
      <c r="AX28" s="994">
        <v>326.67999267578102</v>
      </c>
      <c r="AY28" s="994">
        <v>323.68</v>
      </c>
      <c r="AZ28" s="995">
        <v>314.74</v>
      </c>
      <c r="BA28" s="399"/>
      <c r="BB28" s="993">
        <v>18</v>
      </c>
      <c r="BC28" s="1013">
        <v>213.5109978485107</v>
      </c>
      <c r="BD28" s="998">
        <v>295.185</v>
      </c>
      <c r="BE28" s="999">
        <v>289.06400009999999</v>
      </c>
      <c r="BF28" s="399"/>
      <c r="BG28" s="399"/>
      <c r="BH28" s="399"/>
      <c r="BI28" s="807"/>
      <c r="BJ28" s="807"/>
      <c r="BK28" s="399"/>
      <c r="BL28" s="399"/>
      <c r="BM28" s="399"/>
      <c r="BN28" s="399"/>
      <c r="BO28" s="399"/>
      <c r="BP28" s="399"/>
      <c r="BQ28" s="399"/>
      <c r="BR28" s="399"/>
      <c r="BS28" s="399"/>
      <c r="BT28" s="399"/>
      <c r="BU28" s="399"/>
      <c r="BV28" s="399"/>
      <c r="BW28" s="399"/>
      <c r="BX28" s="399"/>
      <c r="BY28" s="399"/>
      <c r="BZ28" s="399"/>
    </row>
    <row r="29" spans="1:78" s="162" customFormat="1" ht="30.75" customHeight="1">
      <c r="A29" s="204"/>
      <c r="B29" s="1311" t="s">
        <v>935</v>
      </c>
      <c r="C29" s="1311"/>
      <c r="D29" s="1311"/>
      <c r="E29" s="1311"/>
      <c r="F29" s="1311"/>
      <c r="G29" s="216"/>
      <c r="H29" s="216"/>
      <c r="I29" s="216"/>
      <c r="J29" s="239"/>
      <c r="K29" s="157"/>
      <c r="T29" s="399"/>
      <c r="U29" s="632"/>
      <c r="V29" s="632"/>
      <c r="W29" s="980"/>
      <c r="X29" s="989">
        <v>27.871428353445829</v>
      </c>
      <c r="Y29" s="989">
        <v>56.340142386300158</v>
      </c>
      <c r="Z29" s="989">
        <v>46.279857635497997</v>
      </c>
      <c r="AA29" s="989">
        <v>12.185285568237273</v>
      </c>
      <c r="AB29" s="989">
        <v>4.946999958583282</v>
      </c>
      <c r="AC29" s="990">
        <v>97.352142333984176</v>
      </c>
      <c r="AD29" s="989">
        <v>59.180000305175732</v>
      </c>
      <c r="AE29" s="989">
        <v>15.218571390424414</v>
      </c>
      <c r="AF29" s="989">
        <v>9.0042858123779261</v>
      </c>
      <c r="AG29" s="989">
        <v>1.5431428466524355</v>
      </c>
      <c r="AH29" s="989">
        <v>58.464999607631093</v>
      </c>
      <c r="AI29" s="989">
        <v>15.350000108991299</v>
      </c>
      <c r="AJ29" s="399"/>
      <c r="AK29" s="399"/>
      <c r="AL29" s="399"/>
      <c r="AM29" s="399"/>
      <c r="AN29" s="399"/>
      <c r="AO29" s="993">
        <v>19</v>
      </c>
      <c r="AP29" s="994">
        <v>225.9400024</v>
      </c>
      <c r="AQ29" s="994">
        <v>229.173</v>
      </c>
      <c r="AR29" s="995">
        <v>207.59</v>
      </c>
      <c r="AS29" s="399"/>
      <c r="AT29" s="399"/>
      <c r="AU29" s="399"/>
      <c r="AV29" s="399"/>
      <c r="AW29" s="993">
        <v>19</v>
      </c>
      <c r="AX29" s="994">
        <v>326.67999270000001</v>
      </c>
      <c r="AY29" s="994">
        <v>317.71099853515602</v>
      </c>
      <c r="AZ29" s="995">
        <v>308.83</v>
      </c>
      <c r="BA29" s="399"/>
      <c r="BB29" s="993">
        <v>19</v>
      </c>
      <c r="BC29" s="1013">
        <v>210.8809986</v>
      </c>
      <c r="BD29" s="998">
        <v>294.39800000000002</v>
      </c>
      <c r="BE29" s="999">
        <v>283.7310013</v>
      </c>
      <c r="BF29" s="399"/>
      <c r="BG29" s="399"/>
      <c r="BH29" s="399"/>
      <c r="BI29" s="807"/>
      <c r="BJ29" s="807"/>
      <c r="BK29" s="399"/>
      <c r="BL29" s="399"/>
      <c r="BM29" s="399"/>
      <c r="BN29" s="399"/>
      <c r="BO29" s="399"/>
      <c r="BP29" s="399"/>
      <c r="BQ29" s="399"/>
      <c r="BR29" s="399"/>
      <c r="BS29" s="399"/>
      <c r="BT29" s="399"/>
      <c r="BU29" s="399"/>
      <c r="BV29" s="399"/>
      <c r="BW29" s="399"/>
      <c r="BX29" s="399"/>
      <c r="BY29" s="399"/>
      <c r="BZ29" s="399"/>
    </row>
    <row r="30" spans="1:78" s="162" customFormat="1" ht="52.5" customHeight="1">
      <c r="A30" s="1240" t="s">
        <v>896</v>
      </c>
      <c r="B30" s="1240"/>
      <c r="C30" s="1240"/>
      <c r="D30" s="1240"/>
      <c r="E30" s="1240"/>
      <c r="F30" s="1240"/>
      <c r="G30" s="1240"/>
      <c r="H30" s="1240"/>
      <c r="I30" s="1240"/>
      <c r="J30" s="239"/>
      <c r="K30" s="157"/>
      <c r="T30" s="399"/>
      <c r="U30" s="632"/>
      <c r="V30" s="632"/>
      <c r="W30" s="980"/>
      <c r="X30" s="989">
        <v>22.73</v>
      </c>
      <c r="Y30" s="989">
        <v>42.3</v>
      </c>
      <c r="Z30" s="989">
        <v>27.998000000000001</v>
      </c>
      <c r="AA30" s="989">
        <v>11.54</v>
      </c>
      <c r="AB30" s="989">
        <v>4.165</v>
      </c>
      <c r="AC30" s="990">
        <v>85.36</v>
      </c>
      <c r="AD30" s="989">
        <v>45.05</v>
      </c>
      <c r="AE30" s="989">
        <v>12.23</v>
      </c>
      <c r="AF30" s="989">
        <v>9</v>
      </c>
      <c r="AG30" s="989">
        <v>1.57</v>
      </c>
      <c r="AH30" s="989">
        <v>45.284999999999997</v>
      </c>
      <c r="AI30" s="989">
        <v>15.35</v>
      </c>
      <c r="AJ30" s="399"/>
      <c r="AK30" s="399"/>
      <c r="AL30" s="399"/>
      <c r="AM30" s="399"/>
      <c r="AN30" s="399"/>
      <c r="AO30" s="993">
        <v>20</v>
      </c>
      <c r="AP30" s="994">
        <v>225.9400024</v>
      </c>
      <c r="AQ30" s="994">
        <v>229.173</v>
      </c>
      <c r="AR30" s="995">
        <v>205.7</v>
      </c>
      <c r="AS30" s="399"/>
      <c r="AT30" s="399"/>
      <c r="AU30" s="399"/>
      <c r="AV30" s="399"/>
      <c r="AW30" s="993">
        <v>20</v>
      </c>
      <c r="AX30" s="994">
        <v>323.7</v>
      </c>
      <c r="AY30" s="994">
        <v>320.69100950000001</v>
      </c>
      <c r="AZ30" s="995">
        <v>308.8</v>
      </c>
      <c r="BA30" s="399"/>
      <c r="BB30" s="993">
        <v>20</v>
      </c>
      <c r="BC30" s="1013">
        <v>207.37700241088851</v>
      </c>
      <c r="BD30" s="998">
        <v>292.23500059000003</v>
      </c>
      <c r="BE30" s="999">
        <v>278.89999999999998</v>
      </c>
      <c r="BF30" s="399"/>
      <c r="BG30" s="399"/>
      <c r="BH30" s="399"/>
      <c r="BI30" s="807"/>
      <c r="BJ30" s="807"/>
      <c r="BK30" s="399"/>
      <c r="BL30" s="399"/>
      <c r="BM30" s="399"/>
      <c r="BN30" s="399"/>
      <c r="BO30" s="399"/>
      <c r="BP30" s="399"/>
      <c r="BQ30" s="399"/>
      <c r="BR30" s="399"/>
      <c r="BS30" s="399"/>
      <c r="BT30" s="399"/>
      <c r="BU30" s="399"/>
      <c r="BV30" s="399"/>
      <c r="BW30" s="399"/>
      <c r="BX30" s="399"/>
      <c r="BY30" s="399"/>
      <c r="BZ30" s="399"/>
    </row>
    <row r="31" spans="1:78" s="162" customFormat="1" ht="39" customHeight="1">
      <c r="A31" s="204"/>
      <c r="B31" s="216"/>
      <c r="C31" s="216"/>
      <c r="D31" s="216"/>
      <c r="E31" s="216"/>
      <c r="F31" s="216"/>
      <c r="G31" s="216"/>
      <c r="H31" s="216"/>
      <c r="I31" s="216"/>
      <c r="J31" s="239"/>
      <c r="K31" s="157"/>
      <c r="T31" s="399"/>
      <c r="U31" s="633"/>
      <c r="V31" s="632"/>
      <c r="W31" s="980"/>
      <c r="X31" s="989">
        <v>19.685714449999999</v>
      </c>
      <c r="Y31" s="989">
        <v>42.036570959999999</v>
      </c>
      <c r="Z31" s="989">
        <v>20.883000240000001</v>
      </c>
      <c r="AA31" s="989">
        <v>10.125571389999999</v>
      </c>
      <c r="AB31" s="989">
        <v>2.893857138</v>
      </c>
      <c r="AC31" s="990">
        <v>79.191714700000006</v>
      </c>
      <c r="AD31" s="989">
        <v>42.964286260000002</v>
      </c>
      <c r="AE31" s="989">
        <v>11.14142854</v>
      </c>
      <c r="AF31" s="989">
        <v>9.0013386860000004</v>
      </c>
      <c r="AG31" s="989">
        <v>1.7202857389999999</v>
      </c>
      <c r="AH31" s="989">
        <v>39.832142419999997</v>
      </c>
      <c r="AI31" s="989">
        <v>11.67585727</v>
      </c>
      <c r="AJ31" s="399"/>
      <c r="AK31" s="399"/>
      <c r="AL31" s="399"/>
      <c r="AM31" s="399"/>
      <c r="AN31" s="399"/>
      <c r="AO31" s="993">
        <v>21</v>
      </c>
      <c r="AP31" s="994">
        <v>225.9400024</v>
      </c>
      <c r="AQ31" s="994">
        <v>229.173</v>
      </c>
      <c r="AR31" s="995">
        <v>205.7</v>
      </c>
      <c r="AS31" s="399"/>
      <c r="AT31" s="399"/>
      <c r="AU31" s="399"/>
      <c r="AV31" s="399"/>
      <c r="AW31" s="993">
        <v>21</v>
      </c>
      <c r="AX31" s="994">
        <v>314.74099731445301</v>
      </c>
      <c r="AY31" s="994">
        <v>314.7409973</v>
      </c>
      <c r="AZ31" s="995">
        <v>311.77999999999997</v>
      </c>
      <c r="BA31" s="399"/>
      <c r="BB31" s="993">
        <v>21</v>
      </c>
      <c r="BC31" s="1013">
        <v>203.7669992446898</v>
      </c>
      <c r="BD31" s="998">
        <v>289.28499365999994</v>
      </c>
      <c r="BE31" s="999">
        <v>274.65599980000002</v>
      </c>
      <c r="BF31" s="399"/>
      <c r="BG31" s="399"/>
      <c r="BH31" s="399"/>
      <c r="BI31" s="807"/>
      <c r="BJ31" s="807"/>
      <c r="BK31" s="399"/>
      <c r="BL31" s="399"/>
      <c r="BM31" s="399"/>
      <c r="BN31" s="399"/>
      <c r="BO31" s="399"/>
      <c r="BP31" s="399"/>
      <c r="BQ31" s="399"/>
      <c r="BR31" s="399"/>
      <c r="BS31" s="399"/>
      <c r="BT31" s="399"/>
      <c r="BU31" s="399"/>
      <c r="BV31" s="399"/>
      <c r="BW31" s="399"/>
      <c r="BX31" s="399"/>
      <c r="BY31" s="399"/>
      <c r="BZ31" s="399"/>
    </row>
    <row r="32" spans="1:78" s="162" customFormat="1" ht="12.75">
      <c r="A32" s="204"/>
      <c r="B32" s="216"/>
      <c r="C32" s="216"/>
      <c r="D32" s="216"/>
      <c r="E32" s="216"/>
      <c r="F32" s="216"/>
      <c r="G32" s="216"/>
      <c r="H32" s="216"/>
      <c r="I32" s="216"/>
      <c r="J32" s="239"/>
      <c r="K32" s="157"/>
      <c r="T32" s="399"/>
      <c r="U32" s="633"/>
      <c r="V32" s="632">
        <v>24</v>
      </c>
      <c r="W32" s="980"/>
      <c r="X32" s="989">
        <v>18.34285736</v>
      </c>
      <c r="Y32" s="989">
        <v>37.365667340000002</v>
      </c>
      <c r="Z32" s="989">
        <v>16.6200002</v>
      </c>
      <c r="AA32" s="989">
        <v>9.6549998689999992</v>
      </c>
      <c r="AB32" s="989">
        <v>4.0768571920000003</v>
      </c>
      <c r="AC32" s="990">
        <v>77.282856530000004</v>
      </c>
      <c r="AD32" s="989">
        <v>48.352857319999998</v>
      </c>
      <c r="AE32" s="989">
        <v>11.87857151</v>
      </c>
      <c r="AF32" s="989">
        <v>9</v>
      </c>
      <c r="AG32" s="989">
        <v>1.7888571529999999</v>
      </c>
      <c r="AH32" s="989">
        <v>37.416428699999997</v>
      </c>
      <c r="AI32" s="989">
        <v>11.18857152</v>
      </c>
      <c r="AJ32" s="399"/>
      <c r="AK32" s="399"/>
      <c r="AL32" s="399"/>
      <c r="AM32" s="399"/>
      <c r="AN32" s="399"/>
      <c r="AO32" s="993">
        <v>22</v>
      </c>
      <c r="AP32" s="994">
        <v>224.12</v>
      </c>
      <c r="AQ32" s="994">
        <v>227.72900390625</v>
      </c>
      <c r="AR32" s="995">
        <v>204.65</v>
      </c>
      <c r="AS32" s="399"/>
      <c r="AT32" s="399"/>
      <c r="AU32" s="399"/>
      <c r="AV32" s="399"/>
      <c r="AW32" s="993">
        <v>22</v>
      </c>
      <c r="AX32" s="994">
        <v>300.04000000000002</v>
      </c>
      <c r="AY32" s="994">
        <v>308.829986572265</v>
      </c>
      <c r="AZ32" s="995">
        <v>314.74</v>
      </c>
      <c r="BA32" s="399"/>
      <c r="BB32" s="993">
        <v>22</v>
      </c>
      <c r="BC32" s="1013">
        <v>200.18000106811502</v>
      </c>
      <c r="BD32" s="998">
        <v>287.342002868652</v>
      </c>
      <c r="BE32" s="999">
        <v>269.74</v>
      </c>
      <c r="BF32" s="399"/>
      <c r="BG32" s="399"/>
      <c r="BH32" s="399"/>
      <c r="BI32" s="807"/>
      <c r="BJ32" s="807"/>
      <c r="BK32" s="399"/>
      <c r="BL32" s="399"/>
      <c r="BM32" s="399"/>
      <c r="BN32" s="399"/>
      <c r="BO32" s="399"/>
      <c r="BP32" s="399"/>
      <c r="BQ32" s="399"/>
      <c r="BR32" s="399"/>
      <c r="BS32" s="399"/>
      <c r="BT32" s="399"/>
      <c r="BU32" s="399"/>
      <c r="BV32" s="399"/>
      <c r="BW32" s="399"/>
      <c r="BX32" s="399"/>
      <c r="BY32" s="399"/>
      <c r="BZ32" s="399"/>
    </row>
    <row r="33" spans="1:78" s="162" customFormat="1" ht="12.75">
      <c r="A33" s="204"/>
      <c r="B33" s="216"/>
      <c r="C33" s="216"/>
      <c r="D33" s="216"/>
      <c r="E33" s="216"/>
      <c r="F33" s="216"/>
      <c r="G33" s="216"/>
      <c r="H33" s="216"/>
      <c r="I33" s="216"/>
      <c r="J33" s="239"/>
      <c r="K33" s="157"/>
      <c r="T33" s="399"/>
      <c r="U33" s="633"/>
      <c r="V33" s="632"/>
      <c r="W33" s="980"/>
      <c r="X33" s="989">
        <v>18.350000000000001</v>
      </c>
      <c r="Y33" s="989">
        <v>33.43</v>
      </c>
      <c r="Z33" s="989">
        <v>13.565</v>
      </c>
      <c r="AA33" s="989">
        <v>9.0500000000000007</v>
      </c>
      <c r="AB33" s="989">
        <v>3.68</v>
      </c>
      <c r="AC33" s="990">
        <v>78.992999999999995</v>
      </c>
      <c r="AD33" s="989">
        <v>35.799999999999997</v>
      </c>
      <c r="AE33" s="989">
        <v>10.18</v>
      </c>
      <c r="AF33" s="989">
        <v>9</v>
      </c>
      <c r="AG33" s="989">
        <v>1.89</v>
      </c>
      <c r="AH33" s="989">
        <v>35.86</v>
      </c>
      <c r="AI33" s="989">
        <v>11.34</v>
      </c>
      <c r="AJ33" s="399"/>
      <c r="AK33" s="399"/>
      <c r="AL33" s="399"/>
      <c r="AM33" s="399"/>
      <c r="AN33" s="399"/>
      <c r="AO33" s="993">
        <v>23</v>
      </c>
      <c r="AP33" s="994">
        <v>224.12</v>
      </c>
      <c r="AQ33" s="994">
        <v>227.72900390625</v>
      </c>
      <c r="AR33" s="995">
        <v>204.65</v>
      </c>
      <c r="AS33" s="399"/>
      <c r="AT33" s="399"/>
      <c r="AU33" s="399"/>
      <c r="AV33" s="399"/>
      <c r="AW33" s="993">
        <v>23</v>
      </c>
      <c r="AX33" s="994">
        <v>297.12701420000002</v>
      </c>
      <c r="AY33" s="994">
        <v>311.78100000000001</v>
      </c>
      <c r="AZ33" s="995">
        <v>308.83</v>
      </c>
      <c r="BA33" s="399"/>
      <c r="BB33" s="993">
        <v>23</v>
      </c>
      <c r="BC33" s="1013">
        <v>196.66499901</v>
      </c>
      <c r="BD33" s="998">
        <v>285.25799999999998</v>
      </c>
      <c r="BE33" s="999">
        <v>265.4609997</v>
      </c>
      <c r="BF33" s="399"/>
      <c r="BG33" s="399"/>
      <c r="BH33" s="399"/>
      <c r="BI33" s="807"/>
      <c r="BJ33" s="807"/>
      <c r="BK33" s="399"/>
      <c r="BL33" s="399"/>
      <c r="BM33" s="399"/>
      <c r="BN33" s="399"/>
      <c r="BO33" s="399"/>
      <c r="BP33" s="399"/>
      <c r="BQ33" s="399"/>
      <c r="BR33" s="399"/>
      <c r="BS33" s="399"/>
      <c r="BT33" s="399"/>
      <c r="BU33" s="399"/>
      <c r="BV33" s="399"/>
      <c r="BW33" s="399"/>
      <c r="BX33" s="399"/>
      <c r="BY33" s="399"/>
      <c r="BZ33" s="399"/>
    </row>
    <row r="34" spans="1:78" s="162" customFormat="1" ht="12.75">
      <c r="A34" s="204"/>
      <c r="B34" s="216"/>
      <c r="C34" s="216"/>
      <c r="D34" s="216"/>
      <c r="E34" s="216"/>
      <c r="F34" s="216"/>
      <c r="G34" s="216"/>
      <c r="H34" s="216"/>
      <c r="I34" s="216"/>
      <c r="J34" s="239"/>
      <c r="K34" s="157"/>
      <c r="T34" s="399"/>
      <c r="U34" s="633"/>
      <c r="V34" s="632"/>
      <c r="W34" s="980"/>
      <c r="X34" s="989">
        <v>17.23</v>
      </c>
      <c r="Y34" s="989">
        <v>32.89</v>
      </c>
      <c r="Z34" s="989">
        <v>12.42</v>
      </c>
      <c r="AA34" s="989">
        <v>8.61</v>
      </c>
      <c r="AB34" s="989">
        <v>2.5219999999999998</v>
      </c>
      <c r="AC34" s="990">
        <v>93.44</v>
      </c>
      <c r="AD34" s="989">
        <v>34.47</v>
      </c>
      <c r="AE34" s="989">
        <v>9.86</v>
      </c>
      <c r="AF34" s="989">
        <v>8.9860000000000007</v>
      </c>
      <c r="AG34" s="989">
        <v>1.47</v>
      </c>
      <c r="AH34" s="989">
        <v>35.03</v>
      </c>
      <c r="AI34" s="989">
        <v>10.78</v>
      </c>
      <c r="AJ34" s="399"/>
      <c r="AK34" s="399"/>
      <c r="AL34" s="399"/>
      <c r="AM34" s="399"/>
      <c r="AN34" s="399"/>
      <c r="AO34" s="993">
        <v>24</v>
      </c>
      <c r="AP34" s="994">
        <v>217.49299619999999</v>
      </c>
      <c r="AQ34" s="994">
        <v>223.85</v>
      </c>
      <c r="AR34" s="995">
        <v>200.38</v>
      </c>
      <c r="AS34" s="399"/>
      <c r="AT34" s="399"/>
      <c r="AU34" s="399"/>
      <c r="AV34" s="399"/>
      <c r="AW34" s="993">
        <v>24</v>
      </c>
      <c r="AX34" s="994">
        <v>297.12701420000002</v>
      </c>
      <c r="AY34" s="994">
        <v>311.77999999999997</v>
      </c>
      <c r="AZ34" s="995">
        <v>300.04000000000002</v>
      </c>
      <c r="BA34" s="399"/>
      <c r="BB34" s="993">
        <v>24</v>
      </c>
      <c r="BC34" s="1013">
        <v>194.99600025000001</v>
      </c>
      <c r="BD34" s="998">
        <v>281.64</v>
      </c>
      <c r="BE34" s="999">
        <v>261.10000000000002</v>
      </c>
      <c r="BF34" s="399"/>
      <c r="BG34" s="399"/>
      <c r="BH34" s="399"/>
      <c r="BI34" s="807"/>
      <c r="BJ34" s="807"/>
      <c r="BK34" s="399"/>
      <c r="BL34" s="399"/>
      <c r="BM34" s="399"/>
      <c r="BN34" s="399"/>
      <c r="BO34" s="399"/>
      <c r="BP34" s="399"/>
      <c r="BQ34" s="399"/>
      <c r="BR34" s="399"/>
      <c r="BS34" s="399"/>
      <c r="BT34" s="399"/>
      <c r="BU34" s="399"/>
      <c r="BV34" s="399"/>
      <c r="BW34" s="399"/>
      <c r="BX34" s="399"/>
      <c r="BY34" s="399"/>
      <c r="BZ34" s="399"/>
    </row>
    <row r="35" spans="1:78" s="162" customFormat="1" ht="12.75">
      <c r="A35" s="204"/>
      <c r="B35" s="216"/>
      <c r="C35" s="216"/>
      <c r="D35" s="216"/>
      <c r="E35" s="216"/>
      <c r="F35" s="216"/>
      <c r="G35" s="216"/>
      <c r="H35" s="216"/>
      <c r="I35" s="216"/>
      <c r="J35" s="239"/>
      <c r="K35" s="157"/>
      <c r="T35" s="399"/>
      <c r="U35" s="633"/>
      <c r="V35" s="632"/>
      <c r="W35" s="980"/>
      <c r="X35" s="989">
        <v>15.81</v>
      </c>
      <c r="Y35" s="989">
        <v>29.11</v>
      </c>
      <c r="Z35" s="989">
        <v>10.92</v>
      </c>
      <c r="AA35" s="989">
        <v>8.08</v>
      </c>
      <c r="AB35" s="989">
        <v>2.29</v>
      </c>
      <c r="AC35" s="990">
        <v>75.959999999999994</v>
      </c>
      <c r="AD35" s="989">
        <v>32.409999999999997</v>
      </c>
      <c r="AE35" s="989">
        <v>9.5500000000000007</v>
      </c>
      <c r="AF35" s="989">
        <v>9.0100000930000004</v>
      </c>
      <c r="AG35" s="989">
        <v>1.6</v>
      </c>
      <c r="AH35" s="989">
        <v>34.11</v>
      </c>
      <c r="AI35" s="989">
        <v>9.3800000000000008</v>
      </c>
      <c r="AJ35" s="399"/>
      <c r="AK35" s="399"/>
      <c r="AL35" s="399"/>
      <c r="AM35" s="399"/>
      <c r="AN35" s="399"/>
      <c r="AO35" s="993">
        <v>25</v>
      </c>
      <c r="AP35" s="994">
        <v>217.49299619999999</v>
      </c>
      <c r="AQ35" s="994">
        <v>223.85</v>
      </c>
      <c r="AR35" s="995">
        <v>200.38</v>
      </c>
      <c r="AS35" s="399"/>
      <c r="AT35" s="399"/>
      <c r="AU35" s="399"/>
      <c r="AV35" s="399"/>
      <c r="AW35" s="993">
        <v>25</v>
      </c>
      <c r="AX35" s="994">
        <v>294.225006103515</v>
      </c>
      <c r="AY35" s="994">
        <v>308.83</v>
      </c>
      <c r="AZ35" s="995">
        <v>282.72000000000003</v>
      </c>
      <c r="BA35" s="399"/>
      <c r="BB35" s="993">
        <v>25</v>
      </c>
      <c r="BC35" s="1013">
        <v>193.36700119018531</v>
      </c>
      <c r="BD35" s="998">
        <v>276.89499999999998</v>
      </c>
      <c r="BE35" s="999">
        <v>256.25999990000003</v>
      </c>
      <c r="BF35" s="399"/>
      <c r="BG35" s="399"/>
      <c r="BH35" s="399"/>
      <c r="BI35" s="807"/>
      <c r="BJ35" s="807"/>
      <c r="BK35" s="399"/>
      <c r="BL35" s="399"/>
      <c r="BM35" s="399"/>
      <c r="BN35" s="399"/>
      <c r="BO35" s="399"/>
      <c r="BP35" s="399"/>
      <c r="BQ35" s="399"/>
      <c r="BR35" s="399"/>
      <c r="BS35" s="399"/>
      <c r="BT35" s="399"/>
      <c r="BU35" s="399"/>
      <c r="BV35" s="399"/>
      <c r="BW35" s="399"/>
      <c r="BX35" s="399"/>
      <c r="BY35" s="399"/>
      <c r="BZ35" s="399"/>
    </row>
    <row r="36" spans="1:78" s="162" customFormat="1" ht="12.75">
      <c r="A36" s="204"/>
      <c r="B36" s="216"/>
      <c r="C36" s="216"/>
      <c r="D36" s="216"/>
      <c r="E36" s="216"/>
      <c r="F36" s="216"/>
      <c r="G36" s="216"/>
      <c r="H36" s="216"/>
      <c r="I36" s="216"/>
      <c r="J36" s="239"/>
      <c r="K36" s="157"/>
      <c r="T36" s="399"/>
      <c r="U36" s="633"/>
      <c r="V36" s="632">
        <v>28</v>
      </c>
      <c r="W36" s="980"/>
      <c r="X36" s="989">
        <v>14.83</v>
      </c>
      <c r="Y36" s="989">
        <v>26.72</v>
      </c>
      <c r="Z36" s="989">
        <v>8.65</v>
      </c>
      <c r="AA36" s="989">
        <v>8.27</v>
      </c>
      <c r="AB36" s="989">
        <v>11.83</v>
      </c>
      <c r="AC36" s="990">
        <v>95.68</v>
      </c>
      <c r="AD36" s="989">
        <v>27.36</v>
      </c>
      <c r="AE36" s="989">
        <v>8.51</v>
      </c>
      <c r="AF36" s="989">
        <v>9.0014286040000009</v>
      </c>
      <c r="AG36" s="989">
        <v>0.97099999999999997</v>
      </c>
      <c r="AH36" s="989">
        <v>33.92</v>
      </c>
      <c r="AI36" s="989">
        <v>7.82</v>
      </c>
      <c r="AJ36" s="399"/>
      <c r="AK36" s="399"/>
      <c r="AL36" s="399"/>
      <c r="AM36" s="399"/>
      <c r="AN36" s="399"/>
      <c r="AO36" s="993">
        <v>26</v>
      </c>
      <c r="AP36" s="994">
        <v>210.53</v>
      </c>
      <c r="AQ36" s="994">
        <v>216.86000060000001</v>
      </c>
      <c r="AR36" s="995">
        <v>193.55</v>
      </c>
      <c r="AS36" s="399"/>
      <c r="AT36" s="399"/>
      <c r="AU36" s="399"/>
      <c r="AV36" s="399"/>
      <c r="AW36" s="993">
        <v>26</v>
      </c>
      <c r="AX36" s="994">
        <v>294.23</v>
      </c>
      <c r="AY36" s="994">
        <v>288.4509888</v>
      </c>
      <c r="AZ36" s="995">
        <v>262.95</v>
      </c>
      <c r="BA36" s="399"/>
      <c r="BB36" s="993">
        <v>26</v>
      </c>
      <c r="BC36" s="1013">
        <v>190.59600123596181</v>
      </c>
      <c r="BD36" s="998">
        <v>272.34099963</v>
      </c>
      <c r="BE36" s="999">
        <v>252.54899979999999</v>
      </c>
      <c r="BF36" s="399"/>
      <c r="BG36" s="399"/>
      <c r="BH36" s="399"/>
      <c r="BI36" s="807"/>
      <c r="BJ36" s="807"/>
      <c r="BK36" s="399"/>
      <c r="BL36" s="399"/>
      <c r="BM36" s="399"/>
      <c r="BN36" s="399"/>
      <c r="BO36" s="399"/>
      <c r="BP36" s="399"/>
      <c r="BQ36" s="399"/>
      <c r="BR36" s="399"/>
      <c r="BS36" s="399"/>
      <c r="BT36" s="399"/>
      <c r="BU36" s="399"/>
      <c r="BV36" s="399"/>
      <c r="BW36" s="399"/>
      <c r="BX36" s="399"/>
      <c r="BY36" s="399"/>
      <c r="BZ36" s="399"/>
    </row>
    <row r="37" spans="1:78" s="162" customFormat="1" ht="12.75">
      <c r="A37" s="204"/>
      <c r="B37" s="216"/>
      <c r="C37" s="216"/>
      <c r="D37" s="216"/>
      <c r="E37" s="216"/>
      <c r="F37" s="216"/>
      <c r="G37" s="216"/>
      <c r="H37" s="216"/>
      <c r="I37" s="216"/>
      <c r="J37" s="239"/>
      <c r="K37" s="157"/>
      <c r="T37" s="399"/>
      <c r="U37" s="633"/>
      <c r="V37" s="632"/>
      <c r="W37" s="980"/>
      <c r="X37" s="989">
        <v>14.57142844</v>
      </c>
      <c r="Y37" s="989">
        <v>25.072999639999999</v>
      </c>
      <c r="Z37" s="989">
        <v>6.3326666359999999</v>
      </c>
      <c r="AA37" s="989">
        <v>7.9144286429999999</v>
      </c>
      <c r="AB37" s="989">
        <v>3.6995714730000002</v>
      </c>
      <c r="AC37" s="990">
        <v>98.174714219999998</v>
      </c>
      <c r="AD37" s="989">
        <v>31.010000229999999</v>
      </c>
      <c r="AE37" s="989">
        <v>8.7557142799999994</v>
      </c>
      <c r="AF37" s="989">
        <v>8.9985715319999997</v>
      </c>
      <c r="AG37" s="989">
        <v>1.6887143</v>
      </c>
      <c r="AH37" s="989">
        <v>34.240000039999998</v>
      </c>
      <c r="AI37" s="989">
        <v>6.7918571060000001</v>
      </c>
      <c r="AJ37" s="399"/>
      <c r="AK37" s="399"/>
      <c r="AL37" s="399"/>
      <c r="AM37" s="399"/>
      <c r="AN37" s="399"/>
      <c r="AO37" s="993">
        <v>27</v>
      </c>
      <c r="AP37" s="994">
        <v>210.53</v>
      </c>
      <c r="AQ37" s="994">
        <v>216.86000060000001</v>
      </c>
      <c r="AR37" s="995">
        <v>193.55</v>
      </c>
      <c r="AS37" s="399"/>
      <c r="AT37" s="399"/>
      <c r="AU37" s="399"/>
      <c r="AV37" s="399"/>
      <c r="AW37" s="993">
        <v>27</v>
      </c>
      <c r="AX37" s="994">
        <v>285.58</v>
      </c>
      <c r="AY37" s="994">
        <v>265.74700000000001</v>
      </c>
      <c r="AZ37" s="995">
        <v>254.63</v>
      </c>
      <c r="BA37" s="399"/>
      <c r="BB37" s="993">
        <v>27</v>
      </c>
      <c r="BC37" s="1013">
        <v>187.24</v>
      </c>
      <c r="BD37" s="998">
        <v>268.09899999999999</v>
      </c>
      <c r="BE37" s="999">
        <v>248.26700020000001</v>
      </c>
      <c r="BF37" s="399"/>
      <c r="BG37" s="399"/>
      <c r="BH37" s="399"/>
      <c r="BI37" s="807"/>
      <c r="BJ37" s="807"/>
      <c r="BK37" s="399"/>
      <c r="BL37" s="399"/>
      <c r="BM37" s="399"/>
      <c r="BN37" s="399"/>
      <c r="BO37" s="399"/>
      <c r="BP37" s="399"/>
      <c r="BQ37" s="399"/>
      <c r="BR37" s="399"/>
      <c r="BS37" s="399"/>
      <c r="BT37" s="399"/>
      <c r="BU37" s="399"/>
      <c r="BV37" s="399"/>
      <c r="BW37" s="399"/>
      <c r="BX37" s="399"/>
      <c r="BY37" s="399"/>
      <c r="BZ37" s="399"/>
    </row>
    <row r="38" spans="1:78" s="162" customFormat="1" ht="12.75">
      <c r="A38" s="204"/>
      <c r="B38" s="216"/>
      <c r="C38" s="216"/>
      <c r="D38" s="216"/>
      <c r="E38" s="216"/>
      <c r="F38" s="216"/>
      <c r="G38" s="216"/>
      <c r="H38" s="216"/>
      <c r="I38" s="216"/>
      <c r="J38" s="239"/>
      <c r="K38" s="157"/>
      <c r="T38" s="399"/>
      <c r="U38" s="633"/>
      <c r="V38" s="632"/>
      <c r="W38" s="980"/>
      <c r="X38" s="989">
        <v>14.83</v>
      </c>
      <c r="Y38" s="989">
        <v>24.52</v>
      </c>
      <c r="Z38" s="989">
        <v>9.15</v>
      </c>
      <c r="AA38" s="989">
        <v>7.45</v>
      </c>
      <c r="AB38" s="989">
        <v>2.5</v>
      </c>
      <c r="AC38" s="990">
        <v>88.82</v>
      </c>
      <c r="AD38" s="989">
        <v>46.76</v>
      </c>
      <c r="AE38" s="989">
        <v>13.59</v>
      </c>
      <c r="AF38" s="989">
        <v>9.01</v>
      </c>
      <c r="AG38" s="989">
        <v>1.46</v>
      </c>
      <c r="AH38" s="989">
        <v>33.86</v>
      </c>
      <c r="AI38" s="989">
        <v>6.13</v>
      </c>
      <c r="AJ38" s="399"/>
      <c r="AK38" s="399"/>
      <c r="AL38" s="399"/>
      <c r="AM38" s="399"/>
      <c r="AN38" s="399"/>
      <c r="AO38" s="993">
        <v>28</v>
      </c>
      <c r="AP38" s="994">
        <v>201.54</v>
      </c>
      <c r="AQ38" s="996">
        <v>209.0310059</v>
      </c>
      <c r="AR38" s="995">
        <v>186.01</v>
      </c>
      <c r="AS38" s="399"/>
      <c r="AT38" s="399"/>
      <c r="AU38" s="399"/>
      <c r="AV38" s="399"/>
      <c r="AW38" s="993">
        <v>28</v>
      </c>
      <c r="AX38" s="994">
        <v>271.36</v>
      </c>
      <c r="AY38" s="996">
        <v>251.875</v>
      </c>
      <c r="AZ38" s="995">
        <v>240.95</v>
      </c>
      <c r="BA38" s="399"/>
      <c r="BB38" s="993">
        <v>28</v>
      </c>
      <c r="BC38" s="1013">
        <v>183.3</v>
      </c>
      <c r="BD38" s="998">
        <v>262.15200039500002</v>
      </c>
      <c r="BE38" s="999">
        <v>243.86400219999999</v>
      </c>
      <c r="BF38" s="399"/>
      <c r="BG38" s="399"/>
      <c r="BH38" s="399"/>
      <c r="BI38" s="807"/>
      <c r="BJ38" s="807"/>
      <c r="BK38" s="399"/>
      <c r="BL38" s="399"/>
      <c r="BM38" s="399"/>
      <c r="BN38" s="399"/>
      <c r="BO38" s="399"/>
      <c r="BP38" s="399"/>
      <c r="BQ38" s="399"/>
      <c r="BR38" s="399"/>
      <c r="BS38" s="399"/>
      <c r="BT38" s="399"/>
      <c r="BU38" s="399"/>
      <c r="BV38" s="399"/>
      <c r="BW38" s="399"/>
      <c r="BX38" s="399"/>
      <c r="BY38" s="399"/>
      <c r="BZ38" s="399"/>
    </row>
    <row r="39" spans="1:78" s="162" customFormat="1" ht="12.75">
      <c r="A39" s="204"/>
      <c r="B39" s="216"/>
      <c r="C39" s="216"/>
      <c r="D39" s="216"/>
      <c r="E39" s="216"/>
      <c r="F39" s="216"/>
      <c r="G39" s="216"/>
      <c r="H39" s="216"/>
      <c r="I39" s="216"/>
      <c r="J39" s="239"/>
      <c r="K39" s="157"/>
      <c r="T39" s="399"/>
      <c r="U39" s="633"/>
      <c r="V39" s="632"/>
      <c r="W39" s="980"/>
      <c r="X39" s="989">
        <v>14.21</v>
      </c>
      <c r="Y39" s="989">
        <v>24.25</v>
      </c>
      <c r="Z39" s="989">
        <v>6.6790000000000003</v>
      </c>
      <c r="AA39" s="989">
        <v>7.25</v>
      </c>
      <c r="AB39" s="989">
        <v>2.2799999999999998</v>
      </c>
      <c r="AC39" s="990">
        <v>74.238</v>
      </c>
      <c r="AD39" s="989">
        <v>28.186</v>
      </c>
      <c r="AE39" s="989">
        <v>8.69</v>
      </c>
      <c r="AF39" s="989">
        <v>9</v>
      </c>
      <c r="AG39" s="989">
        <v>1.657</v>
      </c>
      <c r="AH39" s="989">
        <v>34.549999999999997</v>
      </c>
      <c r="AI39" s="989">
        <v>6.1909999999999998</v>
      </c>
      <c r="AJ39" s="399"/>
      <c r="AK39" s="399"/>
      <c r="AL39" s="399"/>
      <c r="AM39" s="399"/>
      <c r="AN39" s="399"/>
      <c r="AO39" s="993">
        <v>29</v>
      </c>
      <c r="AP39" s="994">
        <v>201.54</v>
      </c>
      <c r="AQ39" s="994">
        <v>209.0310059</v>
      </c>
      <c r="AR39" s="995">
        <v>186.01</v>
      </c>
      <c r="AS39" s="399"/>
      <c r="AT39" s="399"/>
      <c r="AU39" s="399"/>
      <c r="AV39" s="399"/>
      <c r="AW39" s="993">
        <v>29</v>
      </c>
      <c r="AX39" s="994">
        <v>257.39498900000001</v>
      </c>
      <c r="AY39" s="994">
        <v>243.67</v>
      </c>
      <c r="AZ39" s="995">
        <v>227.52</v>
      </c>
      <c r="BA39" s="399"/>
      <c r="BB39" s="993">
        <v>29</v>
      </c>
      <c r="BC39" s="1013">
        <v>179.71700196999998</v>
      </c>
      <c r="BD39" s="998">
        <v>257.23599999999999</v>
      </c>
      <c r="BE39" s="999">
        <v>239.07999989999999</v>
      </c>
      <c r="BF39" s="399"/>
      <c r="BG39" s="399"/>
      <c r="BH39" s="399"/>
      <c r="BI39" s="807"/>
      <c r="BJ39" s="807"/>
      <c r="BK39" s="399"/>
      <c r="BL39" s="399"/>
      <c r="BM39" s="399"/>
      <c r="BN39" s="399"/>
      <c r="BO39" s="399"/>
      <c r="BP39" s="399"/>
      <c r="BQ39" s="399"/>
      <c r="BR39" s="399"/>
      <c r="BS39" s="399"/>
      <c r="BT39" s="399"/>
      <c r="BU39" s="399"/>
      <c r="BV39" s="399"/>
      <c r="BW39" s="399"/>
      <c r="BX39" s="399"/>
      <c r="BY39" s="399"/>
      <c r="BZ39" s="399"/>
    </row>
    <row r="40" spans="1:78" s="162" customFormat="1" ht="12.75">
      <c r="A40" s="204"/>
      <c r="B40" s="216"/>
      <c r="C40" s="216"/>
      <c r="D40" s="216"/>
      <c r="E40" s="216"/>
      <c r="F40" s="216"/>
      <c r="G40" s="216"/>
      <c r="H40" s="216"/>
      <c r="I40" s="216"/>
      <c r="J40" s="239"/>
      <c r="K40" s="157"/>
      <c r="T40" s="399"/>
      <c r="U40" s="633"/>
      <c r="V40" s="632">
        <v>32</v>
      </c>
      <c r="W40" s="980"/>
      <c r="X40" s="989">
        <v>13.75</v>
      </c>
      <c r="Y40" s="989">
        <v>23.87</v>
      </c>
      <c r="Z40" s="989">
        <v>7.0711000000000004</v>
      </c>
      <c r="AA40" s="989">
        <v>7.14</v>
      </c>
      <c r="AB40" s="989">
        <v>2.4049999999999998</v>
      </c>
      <c r="AC40" s="990">
        <v>74.95</v>
      </c>
      <c r="AD40" s="989">
        <v>37.49</v>
      </c>
      <c r="AE40" s="989">
        <v>9.43</v>
      </c>
      <c r="AF40" s="989">
        <v>9</v>
      </c>
      <c r="AG40" s="989">
        <v>1.96</v>
      </c>
      <c r="AH40" s="989">
        <v>35.44</v>
      </c>
      <c r="AI40" s="989">
        <v>7.2</v>
      </c>
      <c r="AJ40" s="399"/>
      <c r="AK40" s="399"/>
      <c r="AL40" s="399"/>
      <c r="AM40" s="399"/>
      <c r="AN40" s="399"/>
      <c r="AO40" s="993">
        <v>30</v>
      </c>
      <c r="AP40" s="994">
        <v>193.161</v>
      </c>
      <c r="AQ40" s="994">
        <v>200.79299926757801</v>
      </c>
      <c r="AR40" s="995">
        <v>186.01</v>
      </c>
      <c r="AS40" s="399"/>
      <c r="AT40" s="399"/>
      <c r="AU40" s="399"/>
      <c r="AV40" s="399"/>
      <c r="AW40" s="993">
        <v>30</v>
      </c>
      <c r="AX40" s="994">
        <v>243.67</v>
      </c>
      <c r="AY40" s="994">
        <v>235.552001953125</v>
      </c>
      <c r="AZ40" s="995">
        <v>216.95</v>
      </c>
      <c r="BA40" s="399"/>
      <c r="BB40" s="993">
        <v>30</v>
      </c>
      <c r="BC40" s="1013">
        <v>174.89</v>
      </c>
      <c r="BD40" s="998">
        <v>252.71100044250457</v>
      </c>
      <c r="BE40" s="999">
        <v>234.25399680000001</v>
      </c>
      <c r="BF40" s="399"/>
      <c r="BG40" s="399"/>
      <c r="BH40" s="399"/>
      <c r="BI40" s="807"/>
      <c r="BJ40" s="807"/>
      <c r="BK40" s="399"/>
      <c r="BL40" s="399"/>
      <c r="BM40" s="399"/>
      <c r="BN40" s="399"/>
      <c r="BO40" s="399"/>
      <c r="BP40" s="399"/>
      <c r="BQ40" s="399"/>
      <c r="BR40" s="399"/>
      <c r="BS40" s="399"/>
      <c r="BT40" s="399"/>
      <c r="BU40" s="399"/>
      <c r="BV40" s="399"/>
      <c r="BW40" s="399"/>
      <c r="BX40" s="399"/>
      <c r="BY40" s="399"/>
      <c r="BZ40" s="399"/>
    </row>
    <row r="41" spans="1:78" s="162" customFormat="1" ht="12.75">
      <c r="A41" s="204"/>
      <c r="B41" s="216"/>
      <c r="C41" s="216"/>
      <c r="D41" s="216"/>
      <c r="E41" s="216"/>
      <c r="F41" s="216"/>
      <c r="G41" s="216"/>
      <c r="H41" s="216"/>
      <c r="I41" s="216"/>
      <c r="J41" s="239"/>
      <c r="K41" s="157"/>
      <c r="T41" s="399"/>
      <c r="U41" s="633"/>
      <c r="V41" s="632"/>
      <c r="W41" s="980"/>
      <c r="X41" s="989">
        <v>11.95714269</v>
      </c>
      <c r="Y41" s="989">
        <v>25.065999600000001</v>
      </c>
      <c r="Z41" s="989">
        <v>5.4663999560000001</v>
      </c>
      <c r="AA41" s="989">
        <v>6.382142816</v>
      </c>
      <c r="AB41" s="989">
        <v>2.1164286140000002</v>
      </c>
      <c r="AC41" s="990">
        <v>73.207855219999999</v>
      </c>
      <c r="AD41" s="989">
        <v>25.639999929999998</v>
      </c>
      <c r="AE41" s="989">
        <v>7.5885714120000003</v>
      </c>
      <c r="AF41" s="989">
        <v>9.0014286040000009</v>
      </c>
      <c r="AG41" s="989">
        <v>1.7461428299999999</v>
      </c>
      <c r="AH41" s="989">
        <v>33.949999669999997</v>
      </c>
      <c r="AI41" s="989">
        <v>6.3285714559999997</v>
      </c>
      <c r="AJ41" s="399"/>
      <c r="AK41" s="399"/>
      <c r="AL41" s="399"/>
      <c r="AM41" s="399"/>
      <c r="AN41" s="399"/>
      <c r="AO41" s="993">
        <v>31</v>
      </c>
      <c r="AP41" s="994">
        <v>193.161</v>
      </c>
      <c r="AQ41" s="994">
        <v>200.79299926757801</v>
      </c>
      <c r="AR41" s="995">
        <v>178.58</v>
      </c>
      <c r="AS41" s="399"/>
      <c r="AT41" s="399"/>
      <c r="AU41" s="399"/>
      <c r="AV41" s="399"/>
      <c r="AW41" s="993">
        <v>31</v>
      </c>
      <c r="AX41" s="994">
        <v>230.18899999999999</v>
      </c>
      <c r="AY41" s="994">
        <v>224.8650055</v>
      </c>
      <c r="AZ41" s="995">
        <v>216.95</v>
      </c>
      <c r="BA41" s="399"/>
      <c r="BB41" s="993">
        <v>31</v>
      </c>
      <c r="BC41" s="1013">
        <v>169.00100000000003</v>
      </c>
      <c r="BD41" s="998">
        <v>248.01899674799998</v>
      </c>
      <c r="BE41" s="999">
        <v>229.68000129999999</v>
      </c>
      <c r="BF41" s="399"/>
      <c r="BG41" s="399"/>
      <c r="BH41" s="399"/>
      <c r="BI41" s="807"/>
      <c r="BJ41" s="807"/>
      <c r="BK41" s="399"/>
      <c r="BL41" s="399"/>
      <c r="BM41" s="399"/>
      <c r="BN41" s="399"/>
      <c r="BO41" s="399"/>
      <c r="BP41" s="399"/>
      <c r="BQ41" s="399"/>
      <c r="BR41" s="399"/>
      <c r="BS41" s="399"/>
      <c r="BT41" s="399"/>
      <c r="BU41" s="399"/>
      <c r="BV41" s="399"/>
      <c r="BW41" s="399"/>
      <c r="BX41" s="399"/>
      <c r="BY41" s="399"/>
      <c r="BZ41" s="399"/>
    </row>
    <row r="42" spans="1:78" s="162" customFormat="1" ht="12.75">
      <c r="A42" s="204"/>
      <c r="B42" s="216"/>
      <c r="C42" s="216"/>
      <c r="D42" s="216"/>
      <c r="E42" s="216"/>
      <c r="F42" s="216"/>
      <c r="G42" s="216"/>
      <c r="H42" s="216"/>
      <c r="I42" s="216"/>
      <c r="J42" s="239"/>
      <c r="K42" s="157"/>
      <c r="T42" s="399"/>
      <c r="U42" s="635"/>
      <c r="V42" s="632"/>
      <c r="W42" s="980"/>
      <c r="X42" s="989">
        <v>11.43</v>
      </c>
      <c r="Y42" s="989">
        <v>27.59</v>
      </c>
      <c r="Z42" s="989">
        <v>6.8719999999999999</v>
      </c>
      <c r="AA42" s="989">
        <v>6.18</v>
      </c>
      <c r="AB42" s="989">
        <v>1.52</v>
      </c>
      <c r="AC42" s="990">
        <v>84.45</v>
      </c>
      <c r="AD42" s="989">
        <v>22.95</v>
      </c>
      <c r="AE42" s="989">
        <v>7.36</v>
      </c>
      <c r="AF42" s="989">
        <v>9</v>
      </c>
      <c r="AG42" s="989">
        <v>1.405</v>
      </c>
      <c r="AH42" s="989">
        <v>32.43</v>
      </c>
      <c r="AI42" s="989">
        <v>5.54</v>
      </c>
      <c r="AJ42" s="399"/>
      <c r="AK42" s="399"/>
      <c r="AL42" s="399"/>
      <c r="AM42" s="399"/>
      <c r="AN42" s="399"/>
      <c r="AO42" s="993">
        <v>32</v>
      </c>
      <c r="AP42" s="994">
        <v>184.09</v>
      </c>
      <c r="AQ42" s="994">
        <v>200.79299926757801</v>
      </c>
      <c r="AR42" s="995">
        <v>178.58</v>
      </c>
      <c r="AS42" s="399"/>
      <c r="AT42" s="399"/>
      <c r="AU42" s="399"/>
      <c r="AV42" s="399"/>
      <c r="AW42" s="993">
        <v>32</v>
      </c>
      <c r="AX42" s="994">
        <v>211.73</v>
      </c>
      <c r="AY42" s="994">
        <v>219.58</v>
      </c>
      <c r="AZ42" s="995">
        <v>201.39</v>
      </c>
      <c r="BA42" s="399"/>
      <c r="BB42" s="993">
        <v>32</v>
      </c>
      <c r="BC42" s="1013">
        <v>163.14900000000003</v>
      </c>
      <c r="BD42" s="998">
        <v>243.71</v>
      </c>
      <c r="BE42" s="999">
        <v>224.73799990000001</v>
      </c>
      <c r="BF42" s="399"/>
      <c r="BG42" s="399"/>
      <c r="BH42" s="399"/>
      <c r="BI42" s="807"/>
      <c r="BJ42" s="807"/>
      <c r="BK42" s="399"/>
      <c r="BL42" s="399"/>
      <c r="BM42" s="399"/>
      <c r="BN42" s="399"/>
      <c r="BO42" s="399"/>
      <c r="BP42" s="399"/>
      <c r="BQ42" s="399"/>
      <c r="BR42" s="399"/>
      <c r="BS42" s="399"/>
      <c r="BT42" s="399"/>
      <c r="BU42" s="399"/>
      <c r="BV42" s="399"/>
      <c r="BW42" s="399"/>
      <c r="BX42" s="399"/>
      <c r="BY42" s="399"/>
      <c r="BZ42" s="399"/>
    </row>
    <row r="43" spans="1:78" s="162" customFormat="1" ht="12.75">
      <c r="A43" s="204"/>
      <c r="B43" s="216"/>
      <c r="C43" s="216"/>
      <c r="D43" s="216"/>
      <c r="E43" s="216"/>
      <c r="F43" s="216"/>
      <c r="G43" s="216"/>
      <c r="H43" s="216"/>
      <c r="I43" s="216"/>
      <c r="J43" s="239"/>
      <c r="K43" s="157"/>
      <c r="T43" s="399"/>
      <c r="U43" s="635"/>
      <c r="V43" s="632"/>
      <c r="W43" s="980"/>
      <c r="X43" s="989">
        <v>10.93</v>
      </c>
      <c r="Y43" s="989">
        <v>23.33</v>
      </c>
      <c r="Z43" s="989">
        <v>8.67</v>
      </c>
      <c r="AA43" s="989">
        <v>6.87</v>
      </c>
      <c r="AB43" s="989">
        <v>1.75</v>
      </c>
      <c r="AC43" s="990">
        <v>66.38</v>
      </c>
      <c r="AD43" s="989">
        <v>33.82</v>
      </c>
      <c r="AE43" s="989">
        <v>8.41</v>
      </c>
      <c r="AF43" s="989">
        <v>9.73</v>
      </c>
      <c r="AG43" s="989">
        <v>1.58</v>
      </c>
      <c r="AH43" s="989">
        <v>32.56</v>
      </c>
      <c r="AI43" s="989">
        <v>5.39</v>
      </c>
      <c r="AJ43" s="399"/>
      <c r="AK43" s="399"/>
      <c r="AL43" s="399"/>
      <c r="AM43" s="399"/>
      <c r="AN43" s="399"/>
      <c r="AO43" s="993">
        <v>33</v>
      </c>
      <c r="AP43" s="994">
        <v>184.09</v>
      </c>
      <c r="AQ43" s="994">
        <v>191.74600219999999</v>
      </c>
      <c r="AR43" s="995">
        <v>169.01</v>
      </c>
      <c r="AS43" s="399"/>
      <c r="AT43" s="399"/>
      <c r="AU43" s="399"/>
      <c r="AV43" s="399"/>
      <c r="AW43" s="993">
        <v>33</v>
      </c>
      <c r="AX43" s="994">
        <v>196.28300476074199</v>
      </c>
      <c r="AY43" s="994">
        <v>219.58000179999999</v>
      </c>
      <c r="AZ43" s="995">
        <v>193.74</v>
      </c>
      <c r="BA43" s="399"/>
      <c r="BB43" s="993">
        <v>33</v>
      </c>
      <c r="BC43" s="1013">
        <v>157.27300170999999</v>
      </c>
      <c r="BD43" s="998">
        <v>239.4640045127899</v>
      </c>
      <c r="BE43" s="999">
        <v>219.0029984</v>
      </c>
      <c r="BF43" s="399"/>
      <c r="BG43" s="399"/>
      <c r="BH43" s="399"/>
      <c r="BI43" s="807"/>
      <c r="BJ43" s="807"/>
      <c r="BK43" s="399"/>
      <c r="BL43" s="399"/>
      <c r="BM43" s="399"/>
      <c r="BN43" s="399"/>
      <c r="BO43" s="399"/>
      <c r="BP43" s="399"/>
      <c r="BQ43" s="399"/>
      <c r="BR43" s="399"/>
      <c r="BS43" s="399"/>
      <c r="BT43" s="399"/>
      <c r="BU43" s="399"/>
      <c r="BV43" s="399"/>
      <c r="BW43" s="399"/>
      <c r="BX43" s="399"/>
      <c r="BY43" s="399"/>
      <c r="BZ43" s="399"/>
    </row>
    <row r="44" spans="1:78" s="162" customFormat="1" ht="12.75">
      <c r="A44" s="204"/>
      <c r="B44" s="216"/>
      <c r="C44" s="216"/>
      <c r="D44" s="216"/>
      <c r="E44" s="216"/>
      <c r="F44" s="216"/>
      <c r="G44" s="216"/>
      <c r="H44" s="216"/>
      <c r="I44" s="216"/>
      <c r="J44" s="239"/>
      <c r="K44" s="157"/>
      <c r="T44" s="399"/>
      <c r="U44" s="635"/>
      <c r="V44" s="632">
        <v>36</v>
      </c>
      <c r="W44" s="980"/>
      <c r="X44" s="989">
        <v>12.042999999999999</v>
      </c>
      <c r="Y44" s="989">
        <v>23.27</v>
      </c>
      <c r="Z44" s="989">
        <v>4.5250000000000004</v>
      </c>
      <c r="AA44" s="989">
        <v>7.29</v>
      </c>
      <c r="AB44" s="989">
        <v>1.9330000000000001</v>
      </c>
      <c r="AC44" s="990">
        <v>68.36</v>
      </c>
      <c r="AD44" s="989">
        <v>34.42</v>
      </c>
      <c r="AE44" s="989">
        <v>8.1</v>
      </c>
      <c r="AF44" s="989">
        <v>10.001428604125973</v>
      </c>
      <c r="AG44" s="989">
        <v>1.65</v>
      </c>
      <c r="AH44" s="989">
        <v>34.997999999999998</v>
      </c>
      <c r="AI44" s="989">
        <v>7.78</v>
      </c>
      <c r="AJ44" s="399"/>
      <c r="AK44" s="399"/>
      <c r="AL44" s="399"/>
      <c r="AM44" s="399"/>
      <c r="AN44" s="399"/>
      <c r="AO44" s="993">
        <v>34</v>
      </c>
      <c r="AP44" s="994">
        <v>173.09</v>
      </c>
      <c r="AQ44" s="994">
        <v>191.74600219999999</v>
      </c>
      <c r="AR44" s="995">
        <v>169.01</v>
      </c>
      <c r="AS44" s="399"/>
      <c r="AT44" s="399"/>
      <c r="AU44" s="399"/>
      <c r="AV44" s="399"/>
      <c r="AW44" s="993">
        <v>34</v>
      </c>
      <c r="AX44" s="994">
        <v>183.68</v>
      </c>
      <c r="AY44" s="994">
        <v>201.39</v>
      </c>
      <c r="AZ44" s="995">
        <v>181.19</v>
      </c>
      <c r="BA44" s="399"/>
      <c r="BB44" s="993">
        <v>34</v>
      </c>
      <c r="BC44" s="1013">
        <v>150.78400000000002</v>
      </c>
      <c r="BD44" s="998">
        <v>234.72000000000003</v>
      </c>
      <c r="BE44" s="999">
        <v>214.38699819999999</v>
      </c>
      <c r="BF44" s="399"/>
      <c r="BG44" s="399"/>
      <c r="BH44" s="399"/>
      <c r="BI44" s="807"/>
      <c r="BJ44" s="807"/>
      <c r="BK44" s="399"/>
      <c r="BL44" s="399"/>
      <c r="BM44" s="399"/>
      <c r="BN44" s="399"/>
      <c r="BO44" s="399"/>
      <c r="BP44" s="399"/>
      <c r="BQ44" s="399"/>
      <c r="BR44" s="399"/>
      <c r="BS44" s="399"/>
      <c r="BT44" s="399"/>
      <c r="BU44" s="399"/>
      <c r="BV44" s="399"/>
      <c r="BW44" s="399"/>
      <c r="BX44" s="399"/>
      <c r="BY44" s="399"/>
      <c r="BZ44" s="399"/>
    </row>
    <row r="45" spans="1:78" s="162" customFormat="1" ht="12.75">
      <c r="A45" s="204"/>
      <c r="B45" s="216"/>
      <c r="C45" s="216"/>
      <c r="D45" s="216"/>
      <c r="E45" s="216"/>
      <c r="F45" s="216"/>
      <c r="G45" s="216"/>
      <c r="H45" s="216"/>
      <c r="I45" s="216"/>
      <c r="J45" s="239"/>
      <c r="K45" s="157"/>
      <c r="T45" s="399"/>
      <c r="U45" s="633"/>
      <c r="V45" s="632"/>
      <c r="W45" s="980"/>
      <c r="X45" s="989">
        <v>13.52857154</v>
      </c>
      <c r="Y45" s="989">
        <v>29.391285759999999</v>
      </c>
      <c r="Z45" s="989">
        <v>9.8840000969999995</v>
      </c>
      <c r="AA45" s="989">
        <v>6.6374286920000003</v>
      </c>
      <c r="AB45" s="989">
        <v>1.8661428689999999</v>
      </c>
      <c r="AC45" s="990">
        <v>78.939430239999993</v>
      </c>
      <c r="AD45" s="989">
        <v>46.51857158</v>
      </c>
      <c r="AE45" s="989">
        <v>10.15857145</v>
      </c>
      <c r="AF45" s="989">
        <v>10.002857208251942</v>
      </c>
      <c r="AG45" s="989">
        <v>1.9098571369999999</v>
      </c>
      <c r="AH45" s="989">
        <v>34.97357178</v>
      </c>
      <c r="AI45" s="989">
        <v>10.643142770000001</v>
      </c>
      <c r="AJ45" s="399"/>
      <c r="AK45" s="399"/>
      <c r="AL45" s="399"/>
      <c r="AM45" s="399"/>
      <c r="AN45" s="399"/>
      <c r="AO45" s="993">
        <v>35</v>
      </c>
      <c r="AP45" s="997">
        <v>173.09100341796801</v>
      </c>
      <c r="AQ45" s="994">
        <v>183.40100097656199</v>
      </c>
      <c r="AR45" s="995">
        <v>158.09</v>
      </c>
      <c r="AS45" s="399"/>
      <c r="AT45" s="399"/>
      <c r="AU45" s="399"/>
      <c r="AV45" s="399"/>
      <c r="AW45" s="993">
        <v>35</v>
      </c>
      <c r="AX45" s="994">
        <v>181.19</v>
      </c>
      <c r="AY45" s="997">
        <v>193.74299621582</v>
      </c>
      <c r="AZ45" s="995">
        <v>171.33</v>
      </c>
      <c r="BA45" s="399"/>
      <c r="BB45" s="993">
        <v>35</v>
      </c>
      <c r="BC45" s="1013">
        <v>146.97999999999999</v>
      </c>
      <c r="BD45" s="998">
        <v>230.6710003662109</v>
      </c>
      <c r="BE45" s="999">
        <v>208.9500017</v>
      </c>
      <c r="BF45" s="399"/>
      <c r="BG45" s="399"/>
      <c r="BH45" s="399"/>
      <c r="BI45" s="807"/>
      <c r="BJ45" s="807"/>
      <c r="BK45" s="399"/>
      <c r="BL45" s="399"/>
      <c r="BM45" s="399"/>
      <c r="BN45" s="399"/>
      <c r="BO45" s="399"/>
      <c r="BP45" s="399"/>
      <c r="BQ45" s="399"/>
      <c r="BR45" s="399"/>
      <c r="BS45" s="399"/>
      <c r="BT45" s="399"/>
      <c r="BU45" s="399"/>
      <c r="BV45" s="399"/>
      <c r="BW45" s="399"/>
      <c r="BX45" s="399"/>
      <c r="BY45" s="399"/>
      <c r="BZ45" s="399"/>
    </row>
    <row r="46" spans="1:78" s="162" customFormat="1" ht="12.75">
      <c r="A46" s="204"/>
      <c r="B46" s="216"/>
      <c r="C46" s="216"/>
      <c r="D46" s="216"/>
      <c r="E46" s="216"/>
      <c r="F46" s="216"/>
      <c r="G46" s="216"/>
      <c r="H46" s="216"/>
      <c r="I46" s="216"/>
      <c r="J46" s="239"/>
      <c r="K46" s="157"/>
      <c r="T46" s="399"/>
      <c r="U46" s="633"/>
      <c r="V46" s="632"/>
      <c r="W46" s="980"/>
      <c r="X46" s="989">
        <v>13.86</v>
      </c>
      <c r="Y46" s="989">
        <v>30.785</v>
      </c>
      <c r="Z46" s="989">
        <v>17.64</v>
      </c>
      <c r="AA46" s="989">
        <v>6.62</v>
      </c>
      <c r="AB46" s="989">
        <v>1.052</v>
      </c>
      <c r="AC46" s="990">
        <v>96.09</v>
      </c>
      <c r="AD46" s="989">
        <v>69.19</v>
      </c>
      <c r="AE46" s="989">
        <v>12.37</v>
      </c>
      <c r="AF46" s="989">
        <v>10.005714416503887</v>
      </c>
      <c r="AG46" s="989">
        <v>1.93</v>
      </c>
      <c r="AH46" s="989">
        <v>34.840000000000003</v>
      </c>
      <c r="AI46" s="989">
        <v>11.66</v>
      </c>
      <c r="AJ46" s="399"/>
      <c r="AK46" s="399"/>
      <c r="AL46" s="399"/>
      <c r="AM46" s="399"/>
      <c r="AN46" s="399"/>
      <c r="AO46" s="993">
        <v>36</v>
      </c>
      <c r="AP46" s="997">
        <v>173.09100341796801</v>
      </c>
      <c r="AQ46" s="994">
        <v>183.40100097656199</v>
      </c>
      <c r="AR46" s="995">
        <v>158.09</v>
      </c>
      <c r="AS46" s="399"/>
      <c r="AT46" s="399"/>
      <c r="AU46" s="399"/>
      <c r="AV46" s="399"/>
      <c r="AW46" s="993">
        <v>36</v>
      </c>
      <c r="AX46" s="994">
        <v>171.33</v>
      </c>
      <c r="AY46" s="997">
        <v>166.452</v>
      </c>
      <c r="AZ46" s="995">
        <v>164.03</v>
      </c>
      <c r="BA46" s="399"/>
      <c r="BB46" s="993">
        <v>36</v>
      </c>
      <c r="BC46" s="1013">
        <v>143.34800000000001</v>
      </c>
      <c r="BD46" s="998">
        <v>225.39499950408924</v>
      </c>
      <c r="BE46" s="999">
        <v>202.97300150000001</v>
      </c>
      <c r="BF46" s="399"/>
      <c r="BG46" s="399"/>
      <c r="BH46" s="399"/>
      <c r="BI46" s="807"/>
      <c r="BJ46" s="807"/>
      <c r="BK46" s="399"/>
      <c r="BL46" s="399"/>
      <c r="BM46" s="399"/>
      <c r="BN46" s="399"/>
      <c r="BO46" s="399"/>
      <c r="BP46" s="399"/>
      <c r="BQ46" s="399"/>
      <c r="BR46" s="399"/>
      <c r="BS46" s="399"/>
      <c r="BT46" s="399"/>
      <c r="BU46" s="399"/>
      <c r="BV46" s="399"/>
      <c r="BW46" s="399"/>
      <c r="BX46" s="399"/>
      <c r="BY46" s="399"/>
      <c r="BZ46" s="399"/>
    </row>
    <row r="47" spans="1:78" s="162" customFormat="1" ht="12.75">
      <c r="A47" s="204"/>
      <c r="B47" s="216"/>
      <c r="C47" s="216"/>
      <c r="D47" s="216"/>
      <c r="E47" s="216"/>
      <c r="F47" s="216"/>
      <c r="G47" s="216"/>
      <c r="H47" s="216"/>
      <c r="I47" s="216"/>
      <c r="J47" s="239"/>
      <c r="K47" s="157"/>
      <c r="T47" s="399"/>
      <c r="U47" s="633"/>
      <c r="V47" s="632"/>
      <c r="W47" s="980"/>
      <c r="X47" s="989">
        <v>14.18571418</v>
      </c>
      <c r="Y47" s="989">
        <v>30.662142620000001</v>
      </c>
      <c r="Z47" s="989">
        <v>13.24114282</v>
      </c>
      <c r="AA47" s="989">
        <v>6.9254285949999996</v>
      </c>
      <c r="AB47" s="989">
        <v>2.1361428839999999</v>
      </c>
      <c r="AC47" s="990">
        <v>84.515142170000004</v>
      </c>
      <c r="AD47" s="989">
        <v>56.14428547</v>
      </c>
      <c r="AE47" s="989">
        <v>11.487142970000001</v>
      </c>
      <c r="AF47" s="989">
        <v>10.430000032697402</v>
      </c>
      <c r="AG47" s="989">
        <v>1.7737142699999999</v>
      </c>
      <c r="AH47" s="989">
        <v>35.98928506</v>
      </c>
      <c r="AI47" s="989">
        <v>9.1042857850000001</v>
      </c>
      <c r="AJ47" s="399"/>
      <c r="AK47" s="399"/>
      <c r="AL47" s="399"/>
      <c r="AM47" s="399"/>
      <c r="AN47" s="399"/>
      <c r="AO47" s="993">
        <v>37</v>
      </c>
      <c r="AP47" s="994">
        <v>162.19599909999999</v>
      </c>
      <c r="AQ47" s="994">
        <v>172.60800169999999</v>
      </c>
      <c r="AR47" s="995">
        <v>147.07</v>
      </c>
      <c r="AS47" s="399"/>
      <c r="AT47" s="399"/>
      <c r="AU47" s="399"/>
      <c r="AV47" s="399"/>
      <c r="AW47" s="993">
        <v>37</v>
      </c>
      <c r="AX47" s="994">
        <v>164.02999879999999</v>
      </c>
      <c r="AY47" s="997">
        <v>149.70199579999999</v>
      </c>
      <c r="AZ47" s="995">
        <v>147.35</v>
      </c>
      <c r="BA47" s="399"/>
      <c r="BB47" s="993">
        <v>37</v>
      </c>
      <c r="BC47" s="1013">
        <v>140.58200252899999</v>
      </c>
      <c r="BD47" s="998">
        <v>220.07399951934806</v>
      </c>
      <c r="BE47" s="999">
        <v>196.9500008</v>
      </c>
      <c r="BF47" s="399"/>
      <c r="BG47" s="399"/>
      <c r="BH47" s="399"/>
      <c r="BI47" s="807"/>
      <c r="BJ47" s="807"/>
      <c r="BK47" s="399"/>
      <c r="BL47" s="399"/>
      <c r="BM47" s="399"/>
      <c r="BN47" s="399"/>
      <c r="BO47" s="399"/>
      <c r="BP47" s="399"/>
      <c r="BQ47" s="399"/>
      <c r="BR47" s="399"/>
      <c r="BS47" s="399"/>
      <c r="BT47" s="399"/>
      <c r="BU47" s="399"/>
      <c r="BV47" s="399"/>
      <c r="BW47" s="399"/>
      <c r="BX47" s="399"/>
      <c r="BY47" s="399"/>
      <c r="BZ47" s="399"/>
    </row>
    <row r="48" spans="1:78" s="162" customFormat="1" ht="12.75">
      <c r="A48" s="204"/>
      <c r="B48" s="216"/>
      <c r="C48" s="216"/>
      <c r="D48" s="216"/>
      <c r="E48" s="216"/>
      <c r="F48" s="216"/>
      <c r="G48" s="216"/>
      <c r="H48" s="216"/>
      <c r="I48" s="216"/>
      <c r="J48" s="239"/>
      <c r="K48" s="157"/>
      <c r="T48" s="399"/>
      <c r="U48" s="633"/>
      <c r="V48" s="632">
        <v>40</v>
      </c>
      <c r="W48" s="980"/>
      <c r="X48" s="989">
        <v>15.34</v>
      </c>
      <c r="Y48" s="989">
        <v>36.380000000000003</v>
      </c>
      <c r="Z48" s="989">
        <v>20.43</v>
      </c>
      <c r="AA48" s="989">
        <v>7.16</v>
      </c>
      <c r="AB48" s="989">
        <v>3.28</v>
      </c>
      <c r="AC48" s="990">
        <v>86.83</v>
      </c>
      <c r="AD48" s="989">
        <v>51.57</v>
      </c>
      <c r="AE48" s="989">
        <v>10.36</v>
      </c>
      <c r="AF48" s="989">
        <v>11</v>
      </c>
      <c r="AG48" s="989">
        <v>1.33</v>
      </c>
      <c r="AH48" s="989">
        <v>50.04</v>
      </c>
      <c r="AI48" s="989">
        <v>10.39</v>
      </c>
      <c r="AJ48" s="399"/>
      <c r="AK48" s="399"/>
      <c r="AL48" s="399"/>
      <c r="AM48" s="399"/>
      <c r="AN48" s="399"/>
      <c r="AO48" s="993">
        <v>38</v>
      </c>
      <c r="AP48" s="994">
        <v>162.19599909999999</v>
      </c>
      <c r="AQ48" s="994">
        <v>172.60800169999999</v>
      </c>
      <c r="AR48" s="995">
        <v>147.07</v>
      </c>
      <c r="AS48" s="399"/>
      <c r="AT48" s="399"/>
      <c r="AU48" s="399"/>
      <c r="AV48" s="399"/>
      <c r="AW48" s="993">
        <v>38</v>
      </c>
      <c r="AX48" s="994">
        <v>161.62</v>
      </c>
      <c r="AY48" s="997">
        <v>135.7250061</v>
      </c>
      <c r="AZ48" s="995">
        <v>131.15</v>
      </c>
      <c r="BA48" s="399"/>
      <c r="BB48" s="993">
        <v>38</v>
      </c>
      <c r="BC48" s="1013">
        <v>134.738</v>
      </c>
      <c r="BD48" s="998">
        <v>215.42199704999999</v>
      </c>
      <c r="BE48" s="999">
        <v>190.7840042</v>
      </c>
      <c r="BF48" s="399"/>
      <c r="BG48" s="399"/>
      <c r="BH48" s="399"/>
      <c r="BI48" s="807"/>
      <c r="BJ48" s="807"/>
      <c r="BK48" s="399"/>
      <c r="BL48" s="399"/>
      <c r="BM48" s="399"/>
      <c r="BN48" s="399"/>
      <c r="BO48" s="399"/>
      <c r="BP48" s="399"/>
      <c r="BQ48" s="399"/>
      <c r="BR48" s="399"/>
      <c r="BS48" s="399"/>
      <c r="BT48" s="399"/>
      <c r="BU48" s="399"/>
      <c r="BV48" s="399"/>
      <c r="BW48" s="399"/>
      <c r="BX48" s="399"/>
      <c r="BY48" s="399"/>
      <c r="BZ48" s="399"/>
    </row>
    <row r="49" spans="1:78" s="162" customFormat="1" ht="12.75">
      <c r="A49" s="204"/>
      <c r="B49" s="216"/>
      <c r="C49" s="216"/>
      <c r="D49" s="216"/>
      <c r="E49" s="216"/>
      <c r="F49" s="216"/>
      <c r="G49" s="216"/>
      <c r="H49" s="216"/>
      <c r="I49" s="216"/>
      <c r="J49" s="239"/>
      <c r="K49" s="157"/>
      <c r="T49" s="399"/>
      <c r="U49" s="632"/>
      <c r="V49" s="632"/>
      <c r="W49" s="980"/>
      <c r="X49" s="989">
        <v>18.08571448</v>
      </c>
      <c r="Y49" s="989">
        <v>34.163285940000002</v>
      </c>
      <c r="Z49" s="989">
        <v>19.903143069999999</v>
      </c>
      <c r="AA49" s="989">
        <v>7.0011427739999998</v>
      </c>
      <c r="AB49" s="989">
        <v>2.2765714610000001</v>
      </c>
      <c r="AC49" s="990">
        <v>81.298714770000004</v>
      </c>
      <c r="AD49" s="989">
        <v>48.17428589</v>
      </c>
      <c r="AE49" s="989">
        <v>15.737142560000001</v>
      </c>
      <c r="AF49" s="989">
        <v>11.00857162</v>
      </c>
      <c r="AG49" s="989">
        <v>1.9857142990000001</v>
      </c>
      <c r="AH49" s="989">
        <v>39.686428069999998</v>
      </c>
      <c r="AI49" s="989">
        <v>8.1814286369999998</v>
      </c>
      <c r="AJ49" s="399"/>
      <c r="AK49" s="399"/>
      <c r="AL49" s="399"/>
      <c r="AM49" s="399"/>
      <c r="AN49" s="399"/>
      <c r="AO49" s="993">
        <v>39</v>
      </c>
      <c r="AP49" s="994">
        <v>153.6340027</v>
      </c>
      <c r="AQ49" s="994">
        <v>172.60800170898401</v>
      </c>
      <c r="AR49" s="995">
        <v>139.11000000000001</v>
      </c>
      <c r="AS49" s="399"/>
      <c r="AT49" s="399"/>
      <c r="AU49" s="399"/>
      <c r="AV49" s="399"/>
      <c r="AW49" s="993">
        <v>39</v>
      </c>
      <c r="AX49" s="994">
        <v>145.00399780000001</v>
      </c>
      <c r="AY49" s="997">
        <v>126.6</v>
      </c>
      <c r="AZ49" s="995">
        <v>119.86</v>
      </c>
      <c r="BA49" s="399"/>
      <c r="BB49" s="993">
        <v>39</v>
      </c>
      <c r="BC49" s="1013">
        <v>131.20699792900001</v>
      </c>
      <c r="BD49" s="998">
        <v>210.14099999999999</v>
      </c>
      <c r="BE49" s="999">
        <v>184.4409995</v>
      </c>
      <c r="BF49" s="399"/>
      <c r="BG49" s="399"/>
      <c r="BH49" s="399"/>
      <c r="BI49" s="807"/>
      <c r="BJ49" s="807"/>
      <c r="BK49" s="399"/>
      <c r="BL49" s="399"/>
      <c r="BM49" s="399"/>
      <c r="BN49" s="399"/>
      <c r="BO49" s="399"/>
      <c r="BP49" s="399"/>
      <c r="BQ49" s="399"/>
      <c r="BR49" s="399"/>
      <c r="BS49" s="399"/>
      <c r="BT49" s="399"/>
      <c r="BU49" s="399"/>
      <c r="BV49" s="399"/>
      <c r="BW49" s="399"/>
      <c r="BX49" s="399"/>
      <c r="BY49" s="399"/>
      <c r="BZ49" s="399"/>
    </row>
    <row r="50" spans="1:78" s="162" customFormat="1" ht="12.75">
      <c r="A50" s="204"/>
      <c r="B50" s="216"/>
      <c r="C50" s="216"/>
      <c r="D50" s="216"/>
      <c r="E50" s="216"/>
      <c r="F50" s="216"/>
      <c r="G50" s="216"/>
      <c r="H50" s="216"/>
      <c r="I50" s="216"/>
      <c r="J50" s="239"/>
      <c r="K50" s="157"/>
      <c r="T50" s="399"/>
      <c r="U50" s="632"/>
      <c r="V50" s="632"/>
      <c r="W50" s="980"/>
      <c r="X50" s="989">
        <v>18.91</v>
      </c>
      <c r="Y50" s="989">
        <v>40.36</v>
      </c>
      <c r="Z50" s="989">
        <v>14.79</v>
      </c>
      <c r="AA50" s="989">
        <v>7.86</v>
      </c>
      <c r="AB50" s="989">
        <v>2.39</v>
      </c>
      <c r="AC50" s="990">
        <v>97.4</v>
      </c>
      <c r="AD50" s="989">
        <v>49.42</v>
      </c>
      <c r="AE50" s="989">
        <v>10.9</v>
      </c>
      <c r="AF50" s="989">
        <v>11</v>
      </c>
      <c r="AG50" s="989">
        <v>1.57</v>
      </c>
      <c r="AH50" s="989">
        <v>37.29</v>
      </c>
      <c r="AI50" s="989">
        <v>8.73</v>
      </c>
      <c r="AJ50" s="399"/>
      <c r="AK50" s="399"/>
      <c r="AL50" s="399"/>
      <c r="AM50" s="399"/>
      <c r="AN50" s="399"/>
      <c r="AO50" s="993">
        <v>40</v>
      </c>
      <c r="AP50" s="994">
        <v>153.6340027</v>
      </c>
      <c r="AQ50" s="994">
        <v>160.46600000000001</v>
      </c>
      <c r="AR50" s="995">
        <v>139.11000000000001</v>
      </c>
      <c r="AS50" s="399"/>
      <c r="AT50" s="399"/>
      <c r="AU50" s="399"/>
      <c r="AV50" s="399"/>
      <c r="AW50" s="993">
        <v>40</v>
      </c>
      <c r="AX50" s="994">
        <v>128.87</v>
      </c>
      <c r="AY50" s="994">
        <v>119.86</v>
      </c>
      <c r="AZ50" s="995">
        <v>119.86</v>
      </c>
      <c r="BA50" s="399"/>
      <c r="BB50" s="993">
        <v>40</v>
      </c>
      <c r="BC50" s="1013">
        <v>128.13</v>
      </c>
      <c r="BD50" s="998">
        <v>206.839</v>
      </c>
      <c r="BE50" s="999">
        <v>177.93399909999999</v>
      </c>
      <c r="BF50" s="399"/>
      <c r="BG50" s="399"/>
      <c r="BH50" s="399"/>
      <c r="BI50" s="807"/>
      <c r="BJ50" s="807"/>
      <c r="BK50" s="399"/>
      <c r="BL50" s="399"/>
      <c r="BM50" s="399"/>
      <c r="BN50" s="399"/>
      <c r="BO50" s="399"/>
      <c r="BP50" s="399"/>
      <c r="BQ50" s="399"/>
      <c r="BR50" s="399"/>
      <c r="BS50" s="399"/>
      <c r="BT50" s="399"/>
      <c r="BU50" s="399"/>
      <c r="BV50" s="399"/>
      <c r="BW50" s="399"/>
      <c r="BX50" s="399"/>
      <c r="BY50" s="399"/>
      <c r="BZ50" s="399"/>
    </row>
    <row r="51" spans="1:78" s="162" customFormat="1" ht="12.75">
      <c r="A51" s="204"/>
      <c r="B51" s="216"/>
      <c r="C51" s="216"/>
      <c r="D51" s="216"/>
      <c r="E51" s="216"/>
      <c r="F51" s="216"/>
      <c r="G51" s="216"/>
      <c r="H51" s="216"/>
      <c r="I51" s="216"/>
      <c r="J51" s="239"/>
      <c r="K51" s="157"/>
      <c r="T51" s="399"/>
      <c r="U51" s="632"/>
      <c r="V51" s="632"/>
      <c r="W51" s="980"/>
      <c r="X51" s="989">
        <v>18.942856924874402</v>
      </c>
      <c r="Y51" s="989">
        <v>45.664857046944704</v>
      </c>
      <c r="Z51" s="989">
        <v>13.250000136239143</v>
      </c>
      <c r="AA51" s="989">
        <v>7.7904285703386531</v>
      </c>
      <c r="AB51" s="989">
        <v>2.0807142598288357</v>
      </c>
      <c r="AC51" s="990">
        <v>89.837426321847062</v>
      </c>
      <c r="AD51" s="989">
        <v>52.804285866873556</v>
      </c>
      <c r="AE51" s="989">
        <v>9.0100000926426418</v>
      </c>
      <c r="AF51" s="989">
        <v>11</v>
      </c>
      <c r="AG51" s="989">
        <v>1.8558571338653529</v>
      </c>
      <c r="AH51" s="989">
        <v>38.216427939278695</v>
      </c>
      <c r="AI51" s="989">
        <v>10.265714509146521</v>
      </c>
      <c r="AJ51" s="399"/>
      <c r="AK51" s="399"/>
      <c r="AL51" s="399"/>
      <c r="AM51" s="399"/>
      <c r="AN51" s="399"/>
      <c r="AO51" s="993">
        <v>41</v>
      </c>
      <c r="AP51" s="994">
        <v>144.54400630000001</v>
      </c>
      <c r="AQ51" s="994">
        <v>148.89699999999999</v>
      </c>
      <c r="AR51" s="995">
        <v>139.11000000000001</v>
      </c>
      <c r="AS51" s="399"/>
      <c r="AT51" s="399"/>
      <c r="AU51" s="399"/>
      <c r="AV51" s="399"/>
      <c r="AW51" s="993">
        <v>41</v>
      </c>
      <c r="AX51" s="994">
        <v>113.2139969</v>
      </c>
      <c r="AY51" s="994">
        <v>108.82899999999999</v>
      </c>
      <c r="AZ51" s="995">
        <v>113.21</v>
      </c>
      <c r="BA51" s="399"/>
      <c r="BB51" s="993">
        <v>41</v>
      </c>
      <c r="BC51" s="1013">
        <v>123.19800044700001</v>
      </c>
      <c r="BD51" s="998">
        <v>201.45299999999997</v>
      </c>
      <c r="BE51" s="999">
        <v>171.6890023</v>
      </c>
      <c r="BF51" s="399"/>
      <c r="BG51" s="399"/>
      <c r="BH51" s="399"/>
      <c r="BI51" s="807"/>
      <c r="BJ51" s="807"/>
      <c r="BK51" s="399"/>
      <c r="BL51" s="399"/>
      <c r="BM51" s="399"/>
      <c r="BN51" s="399"/>
      <c r="BO51" s="399"/>
      <c r="BP51" s="399"/>
      <c r="BQ51" s="399"/>
      <c r="BR51" s="399"/>
      <c r="BS51" s="399"/>
      <c r="BT51" s="399"/>
      <c r="BU51" s="399"/>
      <c r="BV51" s="399"/>
      <c r="BW51" s="399"/>
      <c r="BX51" s="399"/>
      <c r="BY51" s="399"/>
      <c r="BZ51" s="399"/>
    </row>
    <row r="52" spans="1:78" s="162" customFormat="1" ht="12.75">
      <c r="A52" s="204"/>
      <c r="B52" s="216"/>
      <c r="C52" s="216"/>
      <c r="D52" s="216"/>
      <c r="E52" s="216"/>
      <c r="F52" s="216"/>
      <c r="G52" s="216"/>
      <c r="H52" s="216"/>
      <c r="I52" s="216"/>
      <c r="J52" s="239"/>
      <c r="K52" s="157"/>
      <c r="T52" s="399"/>
      <c r="U52" s="632"/>
      <c r="V52" s="632">
        <v>44</v>
      </c>
      <c r="W52" s="980"/>
      <c r="X52" s="989">
        <v>15.77</v>
      </c>
      <c r="Y52" s="989">
        <v>39.85</v>
      </c>
      <c r="Z52" s="989">
        <v>16.07</v>
      </c>
      <c r="AA52" s="989">
        <v>7.52</v>
      </c>
      <c r="AB52" s="989">
        <v>2.48</v>
      </c>
      <c r="AC52" s="990">
        <v>80.75</v>
      </c>
      <c r="AD52" s="989">
        <v>47.38</v>
      </c>
      <c r="AE52" s="989">
        <v>11.62</v>
      </c>
      <c r="AF52" s="989">
        <v>10</v>
      </c>
      <c r="AG52" s="989">
        <v>1.298</v>
      </c>
      <c r="AH52" s="989">
        <v>34.799999999999997</v>
      </c>
      <c r="AI52" s="989">
        <v>9.2100000000000009</v>
      </c>
      <c r="AJ52" s="399"/>
      <c r="AK52" s="399"/>
      <c r="AL52" s="399"/>
      <c r="AM52" s="399"/>
      <c r="AN52" s="399"/>
      <c r="AO52" s="993">
        <v>42</v>
      </c>
      <c r="AP52" s="994">
        <v>144.54400630000001</v>
      </c>
      <c r="AQ52" s="994">
        <v>148.89699999999999</v>
      </c>
      <c r="AR52" s="995">
        <v>128.35</v>
      </c>
      <c r="AS52" s="399"/>
      <c r="AT52" s="399"/>
      <c r="AU52" s="399"/>
      <c r="AV52" s="399"/>
      <c r="AW52" s="993">
        <v>42</v>
      </c>
      <c r="AX52" s="994">
        <v>117.64</v>
      </c>
      <c r="AY52" s="994">
        <v>98.04</v>
      </c>
      <c r="AZ52" s="995">
        <v>100.18</v>
      </c>
      <c r="BA52" s="399"/>
      <c r="BB52" s="993">
        <v>42</v>
      </c>
      <c r="BC52" s="1013">
        <v>118.85000000000001</v>
      </c>
      <c r="BD52" s="998">
        <v>196.38000000000002</v>
      </c>
      <c r="BE52" s="999">
        <v>165.69499870000001</v>
      </c>
      <c r="BF52" s="399"/>
      <c r="BG52" s="399"/>
      <c r="BH52" s="399"/>
      <c r="BI52" s="807"/>
      <c r="BJ52" s="807"/>
      <c r="BK52" s="399"/>
      <c r="BL52" s="399"/>
      <c r="BM52" s="399"/>
      <c r="BN52" s="399"/>
      <c r="BO52" s="399"/>
      <c r="BP52" s="399"/>
      <c r="BQ52" s="399"/>
      <c r="BR52" s="399"/>
      <c r="BS52" s="399"/>
      <c r="BT52" s="399"/>
      <c r="BU52" s="399"/>
      <c r="BV52" s="399"/>
      <c r="BW52" s="399"/>
      <c r="BX52" s="399"/>
      <c r="BY52" s="399"/>
      <c r="BZ52" s="399"/>
    </row>
    <row r="53" spans="1:78" s="162" customFormat="1" ht="12.75">
      <c r="A53" s="204"/>
      <c r="B53" s="216"/>
      <c r="C53" s="216"/>
      <c r="D53" s="216"/>
      <c r="E53" s="216"/>
      <c r="F53" s="216"/>
      <c r="G53" s="216"/>
      <c r="H53" s="216"/>
      <c r="I53" s="216"/>
      <c r="J53" s="239"/>
      <c r="K53" s="157"/>
      <c r="T53" s="399"/>
      <c r="U53" s="632"/>
      <c r="V53" s="632"/>
      <c r="W53" s="980"/>
      <c r="X53" s="989">
        <v>23.728571479999999</v>
      </c>
      <c r="Y53" s="989">
        <v>61.090667089999997</v>
      </c>
      <c r="Z53" s="989">
        <v>38.42033386</v>
      </c>
      <c r="AA53" s="989">
        <v>8.9832856999999997</v>
      </c>
      <c r="AB53" s="989">
        <v>4.4537142860000003</v>
      </c>
      <c r="AC53" s="990">
        <v>83.839285709999999</v>
      </c>
      <c r="AD53" s="989">
        <v>47.64285769</v>
      </c>
      <c r="AE53" s="989">
        <v>13.18000003</v>
      </c>
      <c r="AF53" s="989">
        <v>10.001428600000001</v>
      </c>
      <c r="AG53" s="989">
        <v>1.2431428769999999</v>
      </c>
      <c r="AH53" s="989">
        <v>37.059285850000002</v>
      </c>
      <c r="AI53" s="989">
        <v>9.9271429609999995</v>
      </c>
      <c r="AJ53" s="399"/>
      <c r="AK53" s="399"/>
      <c r="AL53" s="399"/>
      <c r="AM53" s="399"/>
      <c r="AN53" s="399"/>
      <c r="AO53" s="993">
        <v>43</v>
      </c>
      <c r="AP53" s="994">
        <v>133.50900268554599</v>
      </c>
      <c r="AQ53" s="994">
        <v>140.44499999999999</v>
      </c>
      <c r="AR53" s="995">
        <v>128.35</v>
      </c>
      <c r="AS53" s="399"/>
      <c r="AT53" s="399"/>
      <c r="AU53" s="399"/>
      <c r="AV53" s="399"/>
      <c r="AW53" s="993">
        <v>43</v>
      </c>
      <c r="AX53" s="994">
        <v>115.420997619628</v>
      </c>
      <c r="AY53" s="994">
        <v>102.325</v>
      </c>
      <c r="AZ53" s="995">
        <v>89.58</v>
      </c>
      <c r="BA53" s="399"/>
      <c r="BB53" s="993">
        <v>43</v>
      </c>
      <c r="BC53" s="1013">
        <v>112.50799894332873</v>
      </c>
      <c r="BD53" s="998">
        <v>192.565</v>
      </c>
      <c r="BE53" s="999">
        <v>160.3979965</v>
      </c>
      <c r="BF53" s="399"/>
      <c r="BG53" s="399"/>
      <c r="BH53" s="399"/>
      <c r="BI53" s="807"/>
      <c r="BJ53" s="807"/>
      <c r="BK53" s="399"/>
      <c r="BL53" s="399"/>
      <c r="BM53" s="399"/>
      <c r="BN53" s="399"/>
      <c r="BO53" s="399"/>
      <c r="BP53" s="399"/>
      <c r="BQ53" s="399"/>
      <c r="BR53" s="399"/>
      <c r="BS53" s="399"/>
      <c r="BT53" s="399"/>
      <c r="BU53" s="399"/>
      <c r="BV53" s="399"/>
      <c r="BW53" s="399"/>
      <c r="BX53" s="399"/>
      <c r="BY53" s="399"/>
      <c r="BZ53" s="399"/>
    </row>
    <row r="54" spans="1:78" s="162" customFormat="1" ht="12.75">
      <c r="A54" s="204"/>
      <c r="B54" s="216"/>
      <c r="C54" s="216"/>
      <c r="D54" s="216"/>
      <c r="E54" s="216"/>
      <c r="F54" s="216"/>
      <c r="G54" s="216"/>
      <c r="H54" s="216"/>
      <c r="I54" s="216"/>
      <c r="J54" s="239"/>
      <c r="K54" s="157"/>
      <c r="T54" s="399"/>
      <c r="U54" s="632"/>
      <c r="V54" s="632"/>
      <c r="W54" s="980"/>
      <c r="X54" s="989">
        <v>30.528571810041125</v>
      </c>
      <c r="Y54" s="989">
        <v>77.433666865030759</v>
      </c>
      <c r="Z54" s="989">
        <v>23.011333147684685</v>
      </c>
      <c r="AA54" s="989">
        <v>10.47</v>
      </c>
      <c r="AB54" s="989">
        <v>8.2200000000000006</v>
      </c>
      <c r="AC54" s="990">
        <v>80.249285016741013</v>
      </c>
      <c r="AD54" s="989">
        <v>64.83</v>
      </c>
      <c r="AE54" s="989">
        <v>12.43</v>
      </c>
      <c r="AF54" s="989">
        <v>10.001428604125973</v>
      </c>
      <c r="AG54" s="989">
        <v>1.5007142850330841</v>
      </c>
      <c r="AH54" s="989">
        <v>36.905714307512518</v>
      </c>
      <c r="AI54" s="989">
        <v>10.785714285714255</v>
      </c>
      <c r="AJ54" s="399"/>
      <c r="AK54" s="399"/>
      <c r="AL54" s="399"/>
      <c r="AM54" s="399"/>
      <c r="AN54" s="399"/>
      <c r="AO54" s="993">
        <v>44</v>
      </c>
      <c r="AP54" s="994">
        <v>133.50900268554599</v>
      </c>
      <c r="AQ54" s="994">
        <v>140.44499999999999</v>
      </c>
      <c r="AR54" s="399">
        <v>121.2</v>
      </c>
      <c r="AS54" s="399"/>
      <c r="AT54" s="399"/>
      <c r="AU54" s="399"/>
      <c r="AV54" s="399"/>
      <c r="AW54" s="993">
        <v>44</v>
      </c>
      <c r="AX54" s="994">
        <v>100.18</v>
      </c>
      <c r="AY54" s="994">
        <v>91.68</v>
      </c>
      <c r="AZ54" s="995">
        <v>75.16</v>
      </c>
      <c r="BA54" s="399"/>
      <c r="BB54" s="993">
        <v>44</v>
      </c>
      <c r="BC54" s="1013">
        <v>108.26299999999999</v>
      </c>
      <c r="BD54" s="998">
        <v>187.09000000000003</v>
      </c>
      <c r="BE54" s="999">
        <v>154.79199919999999</v>
      </c>
      <c r="BF54" s="399"/>
      <c r="BG54" s="399"/>
      <c r="BH54" s="399"/>
      <c r="BI54" s="807"/>
      <c r="BJ54" s="807"/>
      <c r="BK54" s="399"/>
      <c r="BL54" s="399"/>
      <c r="BM54" s="399"/>
      <c r="BN54" s="399"/>
      <c r="BO54" s="399"/>
      <c r="BP54" s="399"/>
      <c r="BQ54" s="399"/>
      <c r="BR54" s="399"/>
      <c r="BS54" s="399"/>
      <c r="BT54" s="399"/>
      <c r="BU54" s="399"/>
      <c r="BV54" s="399"/>
      <c r="BW54" s="399"/>
      <c r="BX54" s="399"/>
      <c r="BY54" s="399"/>
      <c r="BZ54" s="399"/>
    </row>
    <row r="55" spans="1:78" s="162" customFormat="1" ht="12.75">
      <c r="A55" s="204"/>
      <c r="B55" s="216"/>
      <c r="C55" s="216"/>
      <c r="D55" s="216"/>
      <c r="E55" s="216"/>
      <c r="F55" s="216"/>
      <c r="G55" s="216"/>
      <c r="H55" s="216"/>
      <c r="I55" s="216"/>
      <c r="J55" s="239"/>
      <c r="K55" s="157"/>
      <c r="T55" s="399"/>
      <c r="U55" s="632"/>
      <c r="V55" s="632"/>
      <c r="W55" s="980"/>
      <c r="X55" s="989">
        <v>19.285699999999999</v>
      </c>
      <c r="Y55" s="989">
        <v>47.748571668352348</v>
      </c>
      <c r="Z55" s="989">
        <v>14.493142809186628</v>
      </c>
      <c r="AA55" s="989">
        <v>7.8201428140912697</v>
      </c>
      <c r="AB55" s="989">
        <v>2.3963000000000001</v>
      </c>
      <c r="AC55" s="990">
        <v>74.034999999999997</v>
      </c>
      <c r="AD55" s="989">
        <v>60.726999999999997</v>
      </c>
      <c r="AE55" s="989">
        <v>9.5739999999999998</v>
      </c>
      <c r="AF55" s="989">
        <v>10.001428604125966</v>
      </c>
      <c r="AG55" s="989">
        <v>1.2811428649084857</v>
      </c>
      <c r="AH55" s="989">
        <v>38.396000000000001</v>
      </c>
      <c r="AI55" s="989">
        <v>21.811399999999999</v>
      </c>
      <c r="AJ55" s="399"/>
      <c r="AK55" s="399"/>
      <c r="AL55" s="399"/>
      <c r="AM55" s="399"/>
      <c r="AN55" s="399"/>
      <c r="AO55" s="993">
        <v>45</v>
      </c>
      <c r="AP55" s="994">
        <v>133.50900268554599</v>
      </c>
      <c r="AQ55" s="994">
        <v>134.84</v>
      </c>
      <c r="AR55" s="995">
        <v>121.2</v>
      </c>
      <c r="AS55" s="399"/>
      <c r="AT55" s="399"/>
      <c r="AU55" s="399"/>
      <c r="AV55" s="399"/>
      <c r="AW55" s="993">
        <v>45</v>
      </c>
      <c r="AX55" s="994">
        <v>83.341003420000007</v>
      </c>
      <c r="AY55" s="994">
        <v>79.23</v>
      </c>
      <c r="AZ55" s="995">
        <v>61.21</v>
      </c>
      <c r="BA55" s="399"/>
      <c r="BB55" s="993">
        <v>45</v>
      </c>
      <c r="BC55" s="1013">
        <v>102.77400085399999</v>
      </c>
      <c r="BD55" s="998">
        <v>183.072</v>
      </c>
      <c r="BE55" s="999">
        <v>149.715</v>
      </c>
      <c r="BF55" s="399"/>
      <c r="BG55" s="399"/>
      <c r="BH55" s="399"/>
      <c r="BI55" s="807"/>
      <c r="BJ55" s="807"/>
      <c r="BK55" s="399"/>
      <c r="BL55" s="399"/>
      <c r="BM55" s="399"/>
      <c r="BN55" s="399"/>
      <c r="BO55" s="399"/>
      <c r="BP55" s="399"/>
      <c r="BQ55" s="399"/>
      <c r="BR55" s="399"/>
      <c r="BS55" s="399"/>
      <c r="BT55" s="399"/>
      <c r="BU55" s="399"/>
      <c r="BV55" s="399"/>
      <c r="BW55" s="399"/>
      <c r="BX55" s="399"/>
      <c r="BY55" s="399"/>
      <c r="BZ55" s="399"/>
    </row>
    <row r="56" spans="1:78" s="162" customFormat="1" ht="12.75">
      <c r="A56" s="204"/>
      <c r="B56" s="216"/>
      <c r="C56" s="216"/>
      <c r="D56" s="216"/>
      <c r="E56" s="216"/>
      <c r="F56" s="216"/>
      <c r="G56" s="216"/>
      <c r="H56" s="216"/>
      <c r="I56" s="216"/>
      <c r="J56" s="239"/>
      <c r="K56" s="157"/>
      <c r="T56" s="399"/>
      <c r="U56" s="632"/>
      <c r="V56" s="632">
        <v>48</v>
      </c>
      <c r="W56" s="980"/>
      <c r="X56" s="989">
        <v>18.57</v>
      </c>
      <c r="Y56" s="989">
        <v>56.05</v>
      </c>
      <c r="Z56" s="989">
        <v>23.31</v>
      </c>
      <c r="AA56" s="989">
        <v>7.5830000000000002</v>
      </c>
      <c r="AB56" s="989">
        <v>2.44</v>
      </c>
      <c r="AC56" s="990">
        <v>82.129000000000005</v>
      </c>
      <c r="AD56" s="989">
        <v>61.54</v>
      </c>
      <c r="AE56" s="989">
        <v>8.7200000000000006</v>
      </c>
      <c r="AF56" s="989">
        <v>9.7940000000000005</v>
      </c>
      <c r="AG56" s="989">
        <v>1.64</v>
      </c>
      <c r="AH56" s="989">
        <v>40.08</v>
      </c>
      <c r="AI56" s="989">
        <v>26.073</v>
      </c>
      <c r="AJ56" s="399"/>
      <c r="AK56" s="399"/>
      <c r="AL56" s="399"/>
      <c r="AM56" s="399"/>
      <c r="AN56" s="399"/>
      <c r="AO56" s="993">
        <v>46</v>
      </c>
      <c r="AP56" s="994">
        <v>124.56</v>
      </c>
      <c r="AQ56" s="994">
        <v>134.84</v>
      </c>
      <c r="AR56" s="995">
        <v>112.14</v>
      </c>
      <c r="AS56" s="399"/>
      <c r="AT56" s="399"/>
      <c r="AU56" s="399"/>
      <c r="AV56" s="399"/>
      <c r="AW56" s="993">
        <v>46</v>
      </c>
      <c r="AX56" s="994">
        <v>73.136001586914006</v>
      </c>
      <c r="AY56" s="994">
        <v>81.28</v>
      </c>
      <c r="AZ56" s="995">
        <v>43.99</v>
      </c>
      <c r="BA56" s="399"/>
      <c r="BB56" s="993">
        <v>46</v>
      </c>
      <c r="BC56" s="1013">
        <v>99.224143177270747</v>
      </c>
      <c r="BD56" s="998">
        <v>179.65</v>
      </c>
      <c r="BE56" s="999">
        <v>144.1180004</v>
      </c>
      <c r="BF56" s="399"/>
      <c r="BG56" s="399"/>
      <c r="BH56" s="399"/>
      <c r="BI56" s="807"/>
      <c r="BJ56" s="807"/>
      <c r="BK56" s="399"/>
      <c r="BL56" s="399"/>
      <c r="BM56" s="399"/>
      <c r="BN56" s="399"/>
      <c r="BO56" s="399"/>
      <c r="BP56" s="399"/>
      <c r="BQ56" s="399"/>
      <c r="BR56" s="399"/>
      <c r="BS56" s="399"/>
      <c r="BT56" s="399"/>
      <c r="BU56" s="399"/>
      <c r="BV56" s="399"/>
      <c r="BW56" s="399"/>
      <c r="BX56" s="399"/>
      <c r="BY56" s="399"/>
      <c r="BZ56" s="399"/>
    </row>
    <row r="57" spans="1:78" s="162" customFormat="1" ht="12.75">
      <c r="A57" s="204"/>
      <c r="B57" s="216"/>
      <c r="C57" s="216"/>
      <c r="D57" s="216"/>
      <c r="E57" s="216"/>
      <c r="F57" s="216"/>
      <c r="G57" s="216"/>
      <c r="H57" s="216"/>
      <c r="I57" s="216"/>
      <c r="J57" s="239"/>
      <c r="K57" s="157"/>
      <c r="T57" s="399"/>
      <c r="U57" s="632"/>
      <c r="V57" s="632"/>
      <c r="W57" s="980"/>
      <c r="X57" s="989">
        <v>31.86</v>
      </c>
      <c r="Y57" s="989">
        <v>78.91</v>
      </c>
      <c r="Z57" s="989">
        <v>47.94</v>
      </c>
      <c r="AA57" s="989">
        <v>10.81</v>
      </c>
      <c r="AB57" s="989">
        <v>4.71</v>
      </c>
      <c r="AC57" s="990">
        <v>105.09</v>
      </c>
      <c r="AD57" s="989">
        <v>83.95</v>
      </c>
      <c r="AE57" s="989">
        <v>18.13</v>
      </c>
      <c r="AF57" s="989">
        <v>10</v>
      </c>
      <c r="AG57" s="989">
        <v>1.615</v>
      </c>
      <c r="AH57" s="989">
        <v>50.85</v>
      </c>
      <c r="AI57" s="989">
        <v>25.96</v>
      </c>
      <c r="AJ57" s="399"/>
      <c r="AK57" s="399"/>
      <c r="AL57" s="399"/>
      <c r="AM57" s="399"/>
      <c r="AN57" s="399"/>
      <c r="AO57" s="993">
        <v>47</v>
      </c>
      <c r="AP57" s="994">
        <v>124.56</v>
      </c>
      <c r="AQ57" s="994">
        <v>134.84</v>
      </c>
      <c r="AR57" s="995">
        <v>112.14</v>
      </c>
      <c r="AS57" s="399"/>
      <c r="AT57" s="399"/>
      <c r="AU57" s="399"/>
      <c r="AV57" s="399"/>
      <c r="AW57" s="993">
        <v>47</v>
      </c>
      <c r="AX57" s="994">
        <v>49.643001556396399</v>
      </c>
      <c r="AY57" s="994">
        <v>79.23</v>
      </c>
      <c r="AZ57" s="995">
        <v>25.78</v>
      </c>
      <c r="BA57" s="399"/>
      <c r="BB57" s="993">
        <v>47</v>
      </c>
      <c r="BC57" s="1013">
        <v>98.391001403331657</v>
      </c>
      <c r="BD57" s="998">
        <v>174.434</v>
      </c>
      <c r="BE57" s="999">
        <v>138.82499809999999</v>
      </c>
      <c r="BF57" s="399"/>
      <c r="BG57" s="399"/>
      <c r="BH57" s="399"/>
      <c r="BI57" s="807"/>
      <c r="BJ57" s="807"/>
      <c r="BK57" s="399"/>
      <c r="BL57" s="399"/>
      <c r="BM57" s="399"/>
      <c r="BN57" s="399"/>
      <c r="BO57" s="399"/>
      <c r="BP57" s="399"/>
      <c r="BQ57" s="399"/>
      <c r="BR57" s="399"/>
      <c r="BS57" s="399"/>
      <c r="BT57" s="399"/>
      <c r="BU57" s="399"/>
      <c r="BV57" s="399"/>
      <c r="BW57" s="399"/>
      <c r="BX57" s="399"/>
      <c r="BY57" s="399"/>
      <c r="BZ57" s="399"/>
    </row>
    <row r="58" spans="1:78" s="162" customFormat="1" ht="12.75">
      <c r="A58" s="204"/>
      <c r="B58" s="216"/>
      <c r="C58" s="216"/>
      <c r="D58" s="216"/>
      <c r="E58" s="216"/>
      <c r="F58" s="216"/>
      <c r="G58" s="216"/>
      <c r="H58" s="216"/>
      <c r="I58" s="216"/>
      <c r="J58" s="239"/>
      <c r="K58" s="157"/>
      <c r="T58" s="399"/>
      <c r="U58" s="632"/>
      <c r="V58" s="632"/>
      <c r="W58" s="980"/>
      <c r="X58" s="989">
        <v>45.715000000000003</v>
      </c>
      <c r="Y58" s="989">
        <v>120.64</v>
      </c>
      <c r="Z58" s="989">
        <v>31.65</v>
      </c>
      <c r="AA58" s="989">
        <v>19.32</v>
      </c>
      <c r="AB58" s="989">
        <v>12.4</v>
      </c>
      <c r="AC58" s="990">
        <v>111.883</v>
      </c>
      <c r="AD58" s="989">
        <v>89.3</v>
      </c>
      <c r="AE58" s="989">
        <v>21.54</v>
      </c>
      <c r="AF58" s="989">
        <v>10</v>
      </c>
      <c r="AG58" s="989">
        <v>1.31</v>
      </c>
      <c r="AH58" s="989">
        <v>85.53</v>
      </c>
      <c r="AI58" s="989">
        <v>28.62</v>
      </c>
      <c r="AJ58" s="399"/>
      <c r="AK58" s="399"/>
      <c r="AL58" s="399"/>
      <c r="AM58" s="399"/>
      <c r="AN58" s="399"/>
      <c r="AO58" s="993">
        <v>48</v>
      </c>
      <c r="AP58" s="994">
        <v>117.827</v>
      </c>
      <c r="AQ58" s="994">
        <v>134.15</v>
      </c>
      <c r="AR58" s="995">
        <v>101.14</v>
      </c>
      <c r="AS58" s="399"/>
      <c r="AT58" s="399"/>
      <c r="AU58" s="399"/>
      <c r="AV58" s="399"/>
      <c r="AW58" s="993">
        <v>48</v>
      </c>
      <c r="AX58" s="994">
        <v>45.865000000000002</v>
      </c>
      <c r="AY58" s="994">
        <v>79.23</v>
      </c>
      <c r="AZ58" s="995">
        <v>29.34</v>
      </c>
      <c r="BA58" s="399"/>
      <c r="BB58" s="993">
        <v>48</v>
      </c>
      <c r="BC58" s="1013">
        <v>87.924999999999983</v>
      </c>
      <c r="BD58" s="998">
        <v>169.50000000000003</v>
      </c>
      <c r="BE58" s="999">
        <v>133.112999</v>
      </c>
      <c r="BF58" s="399"/>
      <c r="BG58" s="399"/>
      <c r="BH58" s="399"/>
      <c r="BI58" s="807"/>
      <c r="BJ58" s="807"/>
      <c r="BK58" s="399"/>
      <c r="BL58" s="399"/>
      <c r="BM58" s="399"/>
      <c r="BN58" s="399"/>
      <c r="BO58" s="399"/>
      <c r="BP58" s="399"/>
      <c r="BQ58" s="399"/>
      <c r="BR58" s="399"/>
      <c r="BS58" s="399"/>
      <c r="BT58" s="399"/>
      <c r="BU58" s="399"/>
      <c r="BV58" s="399"/>
      <c r="BW58" s="399"/>
      <c r="BX58" s="399"/>
      <c r="BY58" s="399"/>
      <c r="BZ58" s="399"/>
    </row>
    <row r="59" spans="1:78" s="162" customFormat="1" ht="13.5">
      <c r="A59" s="955" t="s">
        <v>898</v>
      </c>
      <c r="B59" s="216"/>
      <c r="C59" s="216"/>
      <c r="D59" s="216"/>
      <c r="E59" s="216"/>
      <c r="F59" s="216"/>
      <c r="G59" s="216"/>
      <c r="H59" s="216"/>
      <c r="I59" s="216"/>
      <c r="J59" s="239"/>
      <c r="K59" s="157"/>
      <c r="T59" s="399"/>
      <c r="U59" s="632"/>
      <c r="V59" s="632">
        <v>51</v>
      </c>
      <c r="W59" s="980"/>
      <c r="X59" s="989">
        <v>36.909999999999997</v>
      </c>
      <c r="Y59" s="989">
        <v>78.84</v>
      </c>
      <c r="Z59" s="989">
        <v>19.73</v>
      </c>
      <c r="AA59" s="989">
        <v>13.65</v>
      </c>
      <c r="AB59" s="989">
        <v>8.74</v>
      </c>
      <c r="AC59" s="990">
        <v>101.2</v>
      </c>
      <c r="AD59" s="989">
        <v>99.78</v>
      </c>
      <c r="AE59" s="989">
        <v>27.96</v>
      </c>
      <c r="AF59" s="989">
        <v>10</v>
      </c>
      <c r="AG59" s="989">
        <v>1.1399999999999999</v>
      </c>
      <c r="AH59" s="989">
        <v>116.12</v>
      </c>
      <c r="AI59" s="989">
        <v>54.8</v>
      </c>
      <c r="AJ59" s="399"/>
      <c r="AK59" s="399"/>
      <c r="AL59" s="399"/>
      <c r="AM59" s="399"/>
      <c r="AN59" s="399"/>
      <c r="AO59" s="993">
        <v>49</v>
      </c>
      <c r="AP59" s="994">
        <v>117.827</v>
      </c>
      <c r="AQ59" s="994">
        <v>134.15</v>
      </c>
      <c r="AR59" s="995">
        <v>101.14</v>
      </c>
      <c r="AS59" s="399"/>
      <c r="AT59" s="399"/>
      <c r="AU59" s="399"/>
      <c r="AV59" s="399"/>
      <c r="AW59" s="993">
        <v>49</v>
      </c>
      <c r="AX59" s="1048">
        <v>51.566714695521732</v>
      </c>
      <c r="AY59" s="994">
        <v>81.28</v>
      </c>
      <c r="AZ59" s="995">
        <v>34.76</v>
      </c>
      <c r="BA59" s="399"/>
      <c r="BB59" s="993">
        <v>49</v>
      </c>
      <c r="BC59" s="1013">
        <v>85.033142868961448</v>
      </c>
      <c r="BD59" s="998">
        <v>164.72300000000001</v>
      </c>
      <c r="BE59" s="999">
        <v>128.37000269999999</v>
      </c>
      <c r="BF59" s="399"/>
      <c r="BG59" s="399"/>
      <c r="BH59" s="399"/>
      <c r="BI59" s="807"/>
      <c r="BJ59" s="807"/>
      <c r="BK59" s="399"/>
      <c r="BL59" s="399"/>
      <c r="BM59" s="399"/>
      <c r="BN59" s="399"/>
      <c r="BO59" s="399"/>
      <c r="BP59" s="399"/>
      <c r="BQ59" s="399"/>
      <c r="BR59" s="399"/>
      <c r="BS59" s="399"/>
      <c r="BT59" s="399"/>
      <c r="BU59" s="399"/>
      <c r="BV59" s="399"/>
      <c r="BW59" s="399"/>
      <c r="BX59" s="399"/>
      <c r="BY59" s="399"/>
      <c r="BZ59" s="399"/>
    </row>
    <row r="60" spans="1:78" s="162" customFormat="1" ht="13.5" thickBot="1">
      <c r="B60" s="216"/>
      <c r="C60" s="216"/>
      <c r="D60" s="216"/>
      <c r="E60" s="216"/>
      <c r="F60" s="216"/>
      <c r="G60" s="216"/>
      <c r="H60" s="216"/>
      <c r="I60" s="216"/>
      <c r="J60" s="239"/>
      <c r="K60" s="157"/>
      <c r="T60" s="399"/>
      <c r="U60" s="632"/>
      <c r="V60" s="632"/>
      <c r="W60" s="980"/>
      <c r="X60" s="989">
        <v>68.171428680419893</v>
      </c>
      <c r="Y60" s="989">
        <v>173.24642835344551</v>
      </c>
      <c r="Z60" s="989">
        <v>46.748427799769779</v>
      </c>
      <c r="AA60" s="989">
        <v>20.258571216038241</v>
      </c>
      <c r="AB60" s="989">
        <v>16.477428436279258</v>
      </c>
      <c r="AC60" s="990">
        <v>183.30985913957815</v>
      </c>
      <c r="AD60" s="989">
        <v>150.62857273646728</v>
      </c>
      <c r="AE60" s="989">
        <v>44.407142639160142</v>
      </c>
      <c r="AF60" s="989">
        <v>10</v>
      </c>
      <c r="AG60" s="989">
        <v>1.2935714210782672</v>
      </c>
      <c r="AH60" s="989">
        <v>146.74785723004999</v>
      </c>
      <c r="AI60" s="989">
        <v>50.432856423514181</v>
      </c>
      <c r="AJ60" s="399"/>
      <c r="AK60" s="399"/>
      <c r="AL60" s="399"/>
      <c r="AM60" s="399"/>
      <c r="AN60" s="399"/>
      <c r="AO60" s="993">
        <v>50</v>
      </c>
      <c r="AP60" s="994">
        <v>111.587</v>
      </c>
      <c r="AQ60" s="994">
        <v>128.977</v>
      </c>
      <c r="AR60" s="995">
        <v>96.75</v>
      </c>
      <c r="AS60" s="399"/>
      <c r="AT60" s="399"/>
      <c r="AU60" s="399"/>
      <c r="AV60" s="399"/>
      <c r="AW60" s="993">
        <v>50</v>
      </c>
      <c r="AX60" s="994">
        <v>69.12</v>
      </c>
      <c r="AY60" s="994">
        <v>69.123000000000005</v>
      </c>
      <c r="AZ60" s="995">
        <v>32.950000000000003</v>
      </c>
      <c r="BA60" s="399"/>
      <c r="BB60" s="993">
        <v>50</v>
      </c>
      <c r="BC60" s="1013">
        <v>78.216999999999999</v>
      </c>
      <c r="BD60" s="998">
        <v>160.208</v>
      </c>
      <c r="BE60" s="999">
        <v>122.7149982</v>
      </c>
      <c r="BF60" s="399"/>
      <c r="BG60" s="399"/>
      <c r="BH60" s="399"/>
      <c r="BI60" s="807"/>
      <c r="BJ60" s="807"/>
      <c r="BK60" s="399"/>
      <c r="BL60" s="399"/>
      <c r="BM60" s="399"/>
      <c r="BN60" s="399"/>
      <c r="BO60" s="399"/>
      <c r="BP60" s="399"/>
      <c r="BQ60" s="399"/>
      <c r="BR60" s="399"/>
      <c r="BS60" s="399"/>
      <c r="BT60" s="399"/>
      <c r="BU60" s="399"/>
      <c r="BV60" s="399"/>
      <c r="BW60" s="399"/>
      <c r="BX60" s="399"/>
      <c r="BY60" s="399"/>
      <c r="BZ60" s="399"/>
    </row>
    <row r="61" spans="1:78" s="162" customFormat="1" ht="12.75">
      <c r="A61" s="204"/>
      <c r="B61" s="216"/>
      <c r="C61" s="216"/>
      <c r="D61" s="216"/>
      <c r="E61" s="216"/>
      <c r="F61" s="216"/>
      <c r="G61" s="216"/>
      <c r="H61" s="216"/>
      <c r="I61" s="216"/>
      <c r="J61" s="239"/>
      <c r="K61" s="157"/>
      <c r="T61" s="399"/>
      <c r="U61" s="634">
        <v>2015</v>
      </c>
      <c r="V61" s="986">
        <v>1</v>
      </c>
      <c r="W61" s="980">
        <v>1</v>
      </c>
      <c r="X61" s="989">
        <v>68.54285648890901</v>
      </c>
      <c r="Y61" s="989">
        <v>128.19599696568042</v>
      </c>
      <c r="Z61" s="989">
        <v>45.029000418526742</v>
      </c>
      <c r="AA61" s="989">
        <v>22.87971414838513</v>
      </c>
      <c r="AB61" s="989">
        <v>19.893999917166528</v>
      </c>
      <c r="AC61" s="990">
        <v>330.59428187778974</v>
      </c>
      <c r="AD61" s="989">
        <v>194.22142791748016</v>
      </c>
      <c r="AE61" s="989">
        <v>47.308570316859615</v>
      </c>
      <c r="AF61" s="989">
        <v>10.010000092642628</v>
      </c>
      <c r="AG61" s="989">
        <v>1.0784285579408874</v>
      </c>
      <c r="AH61" s="989">
        <v>183.91999816894503</v>
      </c>
      <c r="AI61" s="989">
        <v>92.277143205914939</v>
      </c>
      <c r="AJ61" s="399"/>
      <c r="AK61" s="399"/>
      <c r="AL61" s="399"/>
      <c r="AM61" s="399"/>
      <c r="AN61" s="399"/>
      <c r="AO61" s="993">
        <v>51</v>
      </c>
      <c r="AP61" s="994">
        <v>111.587</v>
      </c>
      <c r="AQ61" s="994">
        <v>128.977</v>
      </c>
      <c r="AR61" s="995">
        <v>96.75</v>
      </c>
      <c r="AS61" s="399"/>
      <c r="AT61" s="399"/>
      <c r="AU61" s="399"/>
      <c r="AV61" s="399"/>
      <c r="AW61" s="993">
        <v>51</v>
      </c>
      <c r="AX61" s="994">
        <v>63.18</v>
      </c>
      <c r="AY61" s="994">
        <v>63.18</v>
      </c>
      <c r="AZ61" s="995">
        <v>25.78</v>
      </c>
      <c r="BA61" s="399"/>
      <c r="BB61" s="993">
        <v>51</v>
      </c>
      <c r="BC61" s="1013">
        <v>74.797000000476842</v>
      </c>
      <c r="BD61" s="998">
        <v>157.54600000000002</v>
      </c>
      <c r="BE61" s="999">
        <v>120.156003</v>
      </c>
      <c r="BF61" s="399"/>
      <c r="BG61" s="399"/>
      <c r="BH61" s="399"/>
      <c r="BI61" s="807"/>
      <c r="BJ61" s="807"/>
      <c r="BK61" s="399"/>
      <c r="BL61" s="399"/>
      <c r="BM61" s="399"/>
      <c r="BN61" s="399"/>
      <c r="BO61" s="399"/>
      <c r="BP61" s="399"/>
      <c r="BQ61" s="399"/>
      <c r="BR61" s="399"/>
      <c r="BS61" s="399"/>
      <c r="BT61" s="399"/>
      <c r="BU61" s="399"/>
      <c r="BV61" s="399"/>
      <c r="BW61" s="399"/>
      <c r="BX61" s="399"/>
      <c r="BY61" s="399"/>
      <c r="BZ61" s="399"/>
    </row>
    <row r="62" spans="1:78" s="162" customFormat="1" ht="12.75">
      <c r="A62" s="204"/>
      <c r="B62" s="216"/>
      <c r="C62" s="216"/>
      <c r="D62" s="216"/>
      <c r="E62" s="216"/>
      <c r="F62" s="216"/>
      <c r="G62" s="216"/>
      <c r="H62" s="216"/>
      <c r="I62" s="216"/>
      <c r="J62" s="239"/>
      <c r="K62" s="157"/>
      <c r="T62" s="399"/>
      <c r="U62" s="632"/>
      <c r="V62" s="632"/>
      <c r="W62" s="980">
        <v>2</v>
      </c>
      <c r="X62" s="989">
        <v>49.685714176722875</v>
      </c>
      <c r="Y62" s="989">
        <v>96.163429260253665</v>
      </c>
      <c r="Z62" s="989">
        <v>43.363000052315797</v>
      </c>
      <c r="AA62" s="989">
        <v>14.161143030439073</v>
      </c>
      <c r="AB62" s="989">
        <v>11.166571480887255</v>
      </c>
      <c r="AC62" s="990">
        <v>214.08728681291797</v>
      </c>
      <c r="AD62" s="989">
        <v>138.71857234409842</v>
      </c>
      <c r="AE62" s="989">
        <v>33.982857295444987</v>
      </c>
      <c r="AF62" s="989">
        <v>9.4300000326974018</v>
      </c>
      <c r="AG62" s="989">
        <v>1.124142876693178</v>
      </c>
      <c r="AH62" s="989">
        <v>270.27856881277859</v>
      </c>
      <c r="AI62" s="989">
        <v>92.534285409109799</v>
      </c>
      <c r="AJ62" s="399"/>
      <c r="AK62" s="399"/>
      <c r="AL62" s="399"/>
      <c r="AM62" s="399"/>
      <c r="AN62" s="399"/>
      <c r="AO62" s="993">
        <v>52</v>
      </c>
      <c r="AP62" s="994">
        <v>120.986000061035</v>
      </c>
      <c r="AQ62" s="994">
        <v>138.54</v>
      </c>
      <c r="AR62" s="995">
        <v>96.75</v>
      </c>
      <c r="AS62" s="399"/>
      <c r="AT62" s="399"/>
      <c r="AU62" s="399"/>
      <c r="AV62" s="399"/>
      <c r="AW62" s="993">
        <v>52</v>
      </c>
      <c r="AX62" s="994">
        <v>61.214000701904297</v>
      </c>
      <c r="AY62" s="994">
        <v>83.69</v>
      </c>
      <c r="AZ62" s="995">
        <v>22.26</v>
      </c>
      <c r="BA62" s="399"/>
      <c r="BB62" s="993">
        <v>52</v>
      </c>
      <c r="BC62" s="1013">
        <v>74.148001715540829</v>
      </c>
      <c r="BD62" s="998">
        <v>154.74090000000001</v>
      </c>
      <c r="BE62" s="999">
        <v>116.128997</v>
      </c>
      <c r="BF62" s="399"/>
      <c r="BG62" s="399"/>
      <c r="BH62" s="399"/>
      <c r="BI62" s="807"/>
      <c r="BJ62" s="807"/>
      <c r="BK62" s="399"/>
      <c r="BL62" s="399"/>
      <c r="BM62" s="399"/>
      <c r="BN62" s="399"/>
      <c r="BO62" s="399"/>
      <c r="BP62" s="399"/>
      <c r="BQ62" s="399"/>
      <c r="BR62" s="399"/>
      <c r="BS62" s="399"/>
      <c r="BT62" s="399"/>
      <c r="BU62" s="399"/>
      <c r="BV62" s="399"/>
      <c r="BW62" s="399"/>
      <c r="BX62" s="399"/>
      <c r="BY62" s="399"/>
      <c r="BZ62" s="399"/>
    </row>
    <row r="63" spans="1:78" s="162" customFormat="1" ht="12.75">
      <c r="A63" s="204"/>
      <c r="B63" s="216"/>
      <c r="C63" s="216"/>
      <c r="D63" s="216"/>
      <c r="E63" s="216"/>
      <c r="F63" s="216"/>
      <c r="G63" s="216"/>
      <c r="H63" s="216"/>
      <c r="I63" s="216"/>
      <c r="J63" s="239"/>
      <c r="K63" s="157"/>
      <c r="T63" s="399"/>
      <c r="U63" s="632"/>
      <c r="V63" s="632"/>
      <c r="W63" s="980">
        <v>3</v>
      </c>
      <c r="X63" s="989">
        <v>63.18571363176612</v>
      </c>
      <c r="Y63" s="989">
        <v>170.70128413609078</v>
      </c>
      <c r="Z63" s="989">
        <v>71.775428771972571</v>
      </c>
      <c r="AA63" s="989">
        <v>13.84971414293557</v>
      </c>
      <c r="AB63" s="989">
        <v>9.8989998953682861</v>
      </c>
      <c r="AC63" s="990">
        <v>181.50271388462556</v>
      </c>
      <c r="AD63" s="989">
        <v>156.31142970493829</v>
      </c>
      <c r="AE63" s="989">
        <v>26.197142464773954</v>
      </c>
      <c r="AF63" s="989">
        <v>9</v>
      </c>
      <c r="AG63" s="989">
        <v>1.2850000006811924</v>
      </c>
      <c r="AH63" s="989">
        <v>324.18071855817436</v>
      </c>
      <c r="AI63" s="989">
        <v>77.014000483921535</v>
      </c>
      <c r="AJ63" s="399"/>
      <c r="AK63" s="399"/>
      <c r="AL63" s="399"/>
      <c r="AM63" s="399"/>
      <c r="AN63" s="399"/>
      <c r="AO63" s="993">
        <v>53</v>
      </c>
      <c r="AP63" s="994"/>
      <c r="AQ63" s="994"/>
      <c r="AR63" s="995"/>
      <c r="AS63" s="399"/>
      <c r="AT63" s="399"/>
      <c r="AU63" s="399"/>
      <c r="AV63" s="399"/>
      <c r="AW63" s="993">
        <v>53</v>
      </c>
      <c r="AX63" s="399"/>
      <c r="AY63" s="399"/>
      <c r="AZ63" s="399"/>
      <c r="BA63" s="399"/>
      <c r="BB63" s="993">
        <v>53</v>
      </c>
      <c r="BC63" s="1013"/>
      <c r="BD63" s="998"/>
      <c r="BE63" s="999"/>
      <c r="BF63" s="399"/>
      <c r="BG63" s="399"/>
      <c r="BH63" s="399"/>
      <c r="BI63" s="807"/>
      <c r="BJ63" s="807"/>
      <c r="BK63" s="399"/>
      <c r="BL63" s="399"/>
      <c r="BM63" s="399"/>
      <c r="BN63" s="399"/>
      <c r="BO63" s="399"/>
      <c r="BP63" s="399"/>
      <c r="BQ63" s="399"/>
      <c r="BR63" s="399"/>
      <c r="BS63" s="399"/>
      <c r="BT63" s="399"/>
      <c r="BU63" s="399"/>
      <c r="BV63" s="399"/>
      <c r="BW63" s="399"/>
      <c r="BX63" s="399"/>
      <c r="BY63" s="399"/>
      <c r="BZ63" s="399"/>
    </row>
    <row r="64" spans="1:78" s="162" customFormat="1" ht="12.75">
      <c r="A64" s="204"/>
      <c r="B64" s="216"/>
      <c r="C64" s="216"/>
      <c r="D64" s="216"/>
      <c r="E64" s="216"/>
      <c r="F64" s="216"/>
      <c r="G64" s="216"/>
      <c r="H64" s="216"/>
      <c r="I64" s="216"/>
      <c r="J64" s="239"/>
      <c r="K64" s="157"/>
      <c r="T64" s="399"/>
      <c r="U64" s="632"/>
      <c r="V64" s="632">
        <v>4</v>
      </c>
      <c r="W64" s="980">
        <v>4</v>
      </c>
      <c r="X64" s="989">
        <v>92.357142857142819</v>
      </c>
      <c r="Y64" s="989">
        <v>159.75871276855426</v>
      </c>
      <c r="Z64" s="989">
        <v>123.43885803222614</v>
      </c>
      <c r="AA64" s="989">
        <v>23.090571539742559</v>
      </c>
      <c r="AB64" s="989">
        <v>17.496428762163383</v>
      </c>
      <c r="AC64" s="990">
        <v>321.27714320591474</v>
      </c>
      <c r="AD64" s="989">
        <v>188.44857134137786</v>
      </c>
      <c r="AE64" s="989">
        <v>42.578571592058424</v>
      </c>
      <c r="AF64" s="989">
        <v>9.0057144165039045</v>
      </c>
      <c r="AG64" s="989">
        <v>2.8518571853637655</v>
      </c>
      <c r="AH64" s="989">
        <v>226.1550009591233</v>
      </c>
      <c r="AI64" s="989">
        <v>82.329572405133788</v>
      </c>
      <c r="AJ64" s="399"/>
      <c r="AK64" s="399"/>
      <c r="AL64" s="399"/>
      <c r="AM64" s="399"/>
      <c r="AN64" s="399"/>
      <c r="AO64" s="399"/>
      <c r="AP64" s="998"/>
      <c r="AQ64" s="998"/>
      <c r="AR64" s="999"/>
      <c r="AS64" s="399"/>
      <c r="AT64" s="399"/>
      <c r="AU64" s="399"/>
      <c r="AV64" s="399"/>
      <c r="AW64" s="399"/>
      <c r="AX64" s="399"/>
      <c r="AY64" s="399"/>
      <c r="AZ64" s="399"/>
      <c r="BA64" s="399"/>
      <c r="BB64" s="399"/>
      <c r="BC64" s="399"/>
      <c r="BD64" s="399"/>
      <c r="BE64" s="399"/>
      <c r="BF64" s="399"/>
      <c r="BG64" s="399"/>
      <c r="BH64" s="399"/>
      <c r="BI64" s="807"/>
      <c r="BJ64" s="807"/>
      <c r="BK64" s="399"/>
      <c r="BL64" s="399"/>
      <c r="BM64" s="399"/>
      <c r="BN64" s="399"/>
      <c r="BO64" s="399"/>
      <c r="BP64" s="399"/>
      <c r="BQ64" s="399"/>
      <c r="BR64" s="399"/>
      <c r="BS64" s="399"/>
      <c r="BT64" s="399"/>
      <c r="BU64" s="399"/>
      <c r="BV64" s="399"/>
      <c r="BW64" s="399"/>
      <c r="BX64" s="399"/>
      <c r="BY64" s="399"/>
      <c r="BZ64" s="399"/>
    </row>
    <row r="65" spans="1:78" s="162" customFormat="1" ht="12.75">
      <c r="A65" s="204"/>
      <c r="B65" s="216"/>
      <c r="C65" s="216"/>
      <c r="D65" s="216"/>
      <c r="E65" s="216"/>
      <c r="F65" s="216"/>
      <c r="G65" s="216"/>
      <c r="H65" s="216"/>
      <c r="I65" s="216"/>
      <c r="J65" s="239"/>
      <c r="K65" s="157"/>
      <c r="T65" s="399"/>
      <c r="U65" s="632"/>
      <c r="V65" s="632"/>
      <c r="W65" s="980">
        <v>5</v>
      </c>
      <c r="X65" s="989">
        <v>89.485714503696826</v>
      </c>
      <c r="Y65" s="989">
        <v>175.85857282366015</v>
      </c>
      <c r="Z65" s="989">
        <v>98.794857025146186</v>
      </c>
      <c r="AA65" s="989">
        <v>20.899142946515727</v>
      </c>
      <c r="AB65" s="989">
        <v>18.429857390267454</v>
      </c>
      <c r="AC65" s="990">
        <v>327.06042698451427</v>
      </c>
      <c r="AD65" s="989">
        <v>191.91857365199442</v>
      </c>
      <c r="AE65" s="989">
        <v>47.517142159598151</v>
      </c>
      <c r="AF65" s="989">
        <v>9</v>
      </c>
      <c r="AG65" s="989">
        <v>6.0409999234335663</v>
      </c>
      <c r="AH65" s="989">
        <v>175.73643166678244</v>
      </c>
      <c r="AI65" s="989">
        <v>61.832857404436346</v>
      </c>
      <c r="AJ65" s="399"/>
      <c r="AK65" s="399"/>
      <c r="AL65" s="399"/>
      <c r="AM65" s="399"/>
      <c r="AN65" s="399"/>
      <c r="AO65" s="399"/>
      <c r="AP65" s="1000"/>
      <c r="AQ65" s="1000"/>
      <c r="AR65" s="999"/>
      <c r="AS65" s="399"/>
      <c r="AT65" s="399"/>
      <c r="AU65" s="399"/>
      <c r="AV65" s="399"/>
      <c r="AW65" s="399"/>
      <c r="AX65" s="399"/>
      <c r="AY65" s="399"/>
      <c r="AZ65" s="399"/>
      <c r="BA65" s="399"/>
      <c r="BB65" s="399"/>
      <c r="BC65" s="399"/>
      <c r="BD65" s="399"/>
      <c r="BE65" s="399"/>
      <c r="BF65" s="399"/>
      <c r="BG65" s="399"/>
      <c r="BH65" s="399"/>
      <c r="BI65" s="807"/>
      <c r="BJ65" s="807"/>
      <c r="BK65" s="399"/>
      <c r="BL65" s="399"/>
      <c r="BM65" s="399"/>
      <c r="BN65" s="399"/>
      <c r="BO65" s="399"/>
      <c r="BP65" s="399"/>
      <c r="BQ65" s="399"/>
      <c r="BR65" s="399"/>
      <c r="BS65" s="399"/>
      <c r="BT65" s="399"/>
      <c r="BU65" s="399"/>
      <c r="BV65" s="399"/>
      <c r="BW65" s="399"/>
      <c r="BX65" s="399"/>
      <c r="BY65" s="399"/>
      <c r="BZ65" s="399"/>
    </row>
    <row r="66" spans="1:78" s="162" customFormat="1" ht="12.75">
      <c r="A66" s="204"/>
      <c r="B66" s="216"/>
      <c r="C66" s="216"/>
      <c r="D66" s="216"/>
      <c r="E66" s="216"/>
      <c r="F66" s="216"/>
      <c r="G66" s="216"/>
      <c r="H66" s="216"/>
      <c r="I66" s="216"/>
      <c r="J66" s="239"/>
      <c r="K66" s="157"/>
      <c r="T66" s="399"/>
      <c r="U66" s="632"/>
      <c r="V66" s="632"/>
      <c r="W66" s="980">
        <v>6</v>
      </c>
      <c r="X66" s="989">
        <v>70.542857033865786</v>
      </c>
      <c r="Y66" s="989">
        <v>165.36414119175461</v>
      </c>
      <c r="Z66" s="989">
        <v>47.4197137015206</v>
      </c>
      <c r="AA66" s="989">
        <v>21.769857134137798</v>
      </c>
      <c r="AB66" s="989">
        <v>15.948999949863927</v>
      </c>
      <c r="AC66" s="990">
        <v>382.54914855956986</v>
      </c>
      <c r="AD66" s="989">
        <v>206.39285714285671</v>
      </c>
      <c r="AE66" s="989">
        <v>21.769857134137798</v>
      </c>
      <c r="AF66" s="989">
        <v>9</v>
      </c>
      <c r="AG66" s="989">
        <v>8.9162856510707265</v>
      </c>
      <c r="AH66" s="989">
        <v>124.30357033865756</v>
      </c>
      <c r="AI66" s="989">
        <v>71.741429465157537</v>
      </c>
      <c r="AJ66" s="399"/>
      <c r="AK66" s="399"/>
      <c r="AL66" s="399"/>
      <c r="AM66" s="399"/>
      <c r="AN66" s="399"/>
      <c r="AO66" s="399"/>
      <c r="AP66" s="1000"/>
      <c r="AQ66" s="1000"/>
      <c r="AR66" s="995"/>
      <c r="AS66" s="399"/>
      <c r="AT66" s="399"/>
      <c r="AU66" s="399"/>
      <c r="AV66" s="399"/>
      <c r="AW66" s="399"/>
      <c r="AX66" s="399"/>
      <c r="AY66" s="399"/>
      <c r="AZ66" s="399"/>
      <c r="BA66" s="399"/>
      <c r="BB66" s="399"/>
      <c r="BC66" s="399"/>
      <c r="BD66" s="399"/>
      <c r="BE66" s="399"/>
      <c r="BF66" s="399"/>
      <c r="BG66" s="399"/>
      <c r="BH66" s="399"/>
      <c r="BI66" s="807"/>
      <c r="BJ66" s="807"/>
      <c r="BK66" s="399"/>
      <c r="BL66" s="399"/>
      <c r="BM66" s="399"/>
      <c r="BN66" s="399"/>
      <c r="BO66" s="399"/>
      <c r="BP66" s="399"/>
      <c r="BQ66" s="399"/>
      <c r="BR66" s="399"/>
      <c r="BS66" s="399"/>
      <c r="BT66" s="399"/>
      <c r="BU66" s="399"/>
      <c r="BV66" s="399"/>
      <c r="BW66" s="399"/>
      <c r="BX66" s="399"/>
      <c r="BY66" s="399"/>
      <c r="BZ66" s="399"/>
    </row>
    <row r="67" spans="1:78" s="162" customFormat="1" ht="12.75">
      <c r="A67" s="204"/>
      <c r="B67" s="216"/>
      <c r="C67" s="216"/>
      <c r="D67" s="216"/>
      <c r="E67" s="216"/>
      <c r="F67" s="216"/>
      <c r="G67" s="216"/>
      <c r="H67" s="216"/>
      <c r="I67" s="216"/>
      <c r="J67" s="239"/>
      <c r="K67" s="157"/>
      <c r="T67" s="399"/>
      <c r="U67" s="632"/>
      <c r="V67" s="632"/>
      <c r="W67" s="980">
        <v>7</v>
      </c>
      <c r="X67" s="989">
        <v>74.442858014787944</v>
      </c>
      <c r="Y67" s="989">
        <v>115.832716805594</v>
      </c>
      <c r="Z67" s="989">
        <v>39.554857526506659</v>
      </c>
      <c r="AA67" s="989">
        <v>25.199285234723742</v>
      </c>
      <c r="AB67" s="989">
        <v>17.346428462437171</v>
      </c>
      <c r="AC67" s="990">
        <v>439.76600428989923</v>
      </c>
      <c r="AD67" s="989">
        <v>188.98428562709228</v>
      </c>
      <c r="AE67" s="989">
        <v>48.435713631766134</v>
      </c>
      <c r="AF67" s="989">
        <v>9.0028572082519513</v>
      </c>
      <c r="AG67" s="989">
        <v>14.150571210043733</v>
      </c>
      <c r="AH67" s="989">
        <v>311.82357134137811</v>
      </c>
      <c r="AI67" s="989">
        <v>78.088570186070001</v>
      </c>
      <c r="AJ67" s="399"/>
      <c r="AK67" s="399"/>
      <c r="AL67" s="399"/>
      <c r="AM67" s="399"/>
      <c r="AN67" s="399"/>
      <c r="AO67" s="399"/>
      <c r="AP67" s="991"/>
      <c r="AQ67" s="991"/>
      <c r="AR67" s="991"/>
      <c r="AS67" s="399"/>
      <c r="AT67" s="399"/>
      <c r="AU67" s="399"/>
      <c r="AV67" s="399"/>
      <c r="AW67" s="399"/>
      <c r="AX67" s="399"/>
      <c r="AY67" s="399"/>
      <c r="AZ67" s="399"/>
      <c r="BA67" s="399"/>
      <c r="BB67" s="399"/>
      <c r="BC67" s="399"/>
      <c r="BD67" s="399"/>
      <c r="BE67" s="399"/>
      <c r="BF67" s="399"/>
      <c r="BG67" s="399"/>
      <c r="BH67" s="399"/>
      <c r="BI67" s="807"/>
      <c r="BJ67" s="807"/>
      <c r="BK67" s="399"/>
      <c r="BL67" s="399"/>
      <c r="BM67" s="399"/>
      <c r="BN67" s="399"/>
      <c r="BO67" s="399"/>
      <c r="BP67" s="399"/>
      <c r="BQ67" s="399"/>
      <c r="BR67" s="399"/>
      <c r="BS67" s="399"/>
      <c r="BT67" s="399"/>
      <c r="BU67" s="399"/>
      <c r="BV67" s="399"/>
      <c r="BW67" s="399"/>
      <c r="BX67" s="399"/>
      <c r="BY67" s="399"/>
      <c r="BZ67" s="399"/>
    </row>
    <row r="68" spans="1:78" s="162" customFormat="1" ht="12.75">
      <c r="A68" s="204"/>
      <c r="B68" s="216"/>
      <c r="C68" s="216"/>
      <c r="D68" s="216"/>
      <c r="E68" s="216"/>
      <c r="F68" s="216"/>
      <c r="G68" s="216"/>
      <c r="H68" s="216"/>
      <c r="I68" s="216"/>
      <c r="J68" s="239"/>
      <c r="K68" s="157"/>
      <c r="T68" s="399"/>
      <c r="U68" s="632"/>
      <c r="V68" s="632">
        <v>8</v>
      </c>
      <c r="W68" s="980">
        <v>8</v>
      </c>
      <c r="X68" s="989">
        <v>57.657142639160107</v>
      </c>
      <c r="Y68" s="989">
        <v>105.39785766601526</v>
      </c>
      <c r="Z68" s="989">
        <v>40.561000006539437</v>
      </c>
      <c r="AA68" s="989">
        <v>20.075571877615744</v>
      </c>
      <c r="AB68" s="989">
        <v>12.653857094900914</v>
      </c>
      <c r="AC68" s="990">
        <v>288.93457249232642</v>
      </c>
      <c r="AD68" s="989">
        <v>201.38999720982085</v>
      </c>
      <c r="AE68" s="989">
        <v>43.595714569091747</v>
      </c>
      <c r="AF68" s="989">
        <v>9</v>
      </c>
      <c r="AG68" s="989">
        <v>4.65714287757873</v>
      </c>
      <c r="AH68" s="989">
        <v>283.68928527831974</v>
      </c>
      <c r="AI68" s="989">
        <v>88.551427568708121</v>
      </c>
      <c r="AJ68" s="399"/>
      <c r="AK68" s="399"/>
      <c r="AL68" s="399"/>
      <c r="AM68" s="399"/>
      <c r="AN68" s="399"/>
      <c r="AO68" s="399"/>
      <c r="AP68" s="998"/>
      <c r="AQ68" s="994"/>
      <c r="AR68" s="995"/>
      <c r="AS68" s="399"/>
      <c r="AT68" s="399"/>
      <c r="AU68" s="399"/>
      <c r="AV68" s="399"/>
      <c r="AW68" s="399"/>
      <c r="AX68" s="399"/>
      <c r="AY68" s="399"/>
      <c r="AZ68" s="399"/>
      <c r="BA68" s="399"/>
      <c r="BB68" s="399"/>
      <c r="BC68" s="399"/>
      <c r="BD68" s="399"/>
      <c r="BE68" s="399"/>
      <c r="BF68" s="399"/>
      <c r="BG68" s="399"/>
      <c r="BH68" s="399"/>
      <c r="BI68" s="807"/>
      <c r="BJ68" s="807"/>
      <c r="BK68" s="399"/>
      <c r="BL68" s="399"/>
      <c r="BM68" s="399"/>
      <c r="BN68" s="399"/>
      <c r="BO68" s="399"/>
      <c r="BP68" s="399"/>
      <c r="BQ68" s="399"/>
      <c r="BR68" s="399"/>
      <c r="BS68" s="399"/>
      <c r="BT68" s="399"/>
      <c r="BU68" s="399"/>
      <c r="BV68" s="399"/>
      <c r="BW68" s="399"/>
      <c r="BX68" s="399"/>
      <c r="BY68" s="399"/>
      <c r="BZ68" s="399"/>
    </row>
    <row r="69" spans="1:78" s="162" customFormat="1" ht="12.75">
      <c r="A69" s="204"/>
      <c r="B69" s="216"/>
      <c r="C69" s="216"/>
      <c r="D69" s="216"/>
      <c r="E69" s="216"/>
      <c r="F69" s="216"/>
      <c r="G69" s="216"/>
      <c r="H69" s="216"/>
      <c r="I69" s="216"/>
      <c r="J69" s="239"/>
      <c r="K69" s="157"/>
      <c r="T69" s="399"/>
      <c r="U69" s="632"/>
      <c r="V69" s="632"/>
      <c r="W69" s="980">
        <v>9</v>
      </c>
      <c r="X69" s="989">
        <v>88.771428789410876</v>
      </c>
      <c r="Y69" s="989">
        <v>162.89514378138898</v>
      </c>
      <c r="Z69" s="989">
        <v>99.332141876220447</v>
      </c>
      <c r="AA69" s="989">
        <v>19.496999740600501</v>
      </c>
      <c r="AB69" s="989">
        <v>15.7849998474121</v>
      </c>
      <c r="AC69" s="990">
        <v>411.09385899134998</v>
      </c>
      <c r="AD69" s="989">
        <v>179.96000671386699</v>
      </c>
      <c r="AE69" s="989">
        <v>37.669998168945298</v>
      </c>
      <c r="AF69" s="989">
        <v>9.0014286041259748</v>
      </c>
      <c r="AG69" s="989">
        <v>3.743571417672289</v>
      </c>
      <c r="AH69" s="989">
        <v>317.80857631138355</v>
      </c>
      <c r="AI69" s="989">
        <v>91.184855869838046</v>
      </c>
      <c r="AJ69" s="399"/>
      <c r="AK69" s="399"/>
      <c r="AL69" s="399"/>
      <c r="AM69" s="399"/>
      <c r="AN69" s="399"/>
      <c r="AO69" s="399"/>
      <c r="AP69" s="994"/>
      <c r="AQ69" s="994"/>
      <c r="AR69" s="995"/>
      <c r="AS69" s="399"/>
      <c r="AT69" s="399"/>
      <c r="AU69" s="399"/>
      <c r="AV69" s="399"/>
      <c r="AW69" s="399"/>
      <c r="AX69" s="399"/>
      <c r="AY69" s="399"/>
      <c r="AZ69" s="399"/>
      <c r="BA69" s="399"/>
      <c r="BB69" s="399"/>
      <c r="BC69" s="399"/>
      <c r="BD69" s="399"/>
      <c r="BE69" s="399"/>
      <c r="BF69" s="399"/>
      <c r="BG69" s="399"/>
      <c r="BH69" s="399"/>
      <c r="BI69" s="807"/>
      <c r="BJ69" s="807"/>
      <c r="BK69" s="399"/>
      <c r="BL69" s="399"/>
      <c r="BM69" s="399"/>
      <c r="BN69" s="399"/>
      <c r="BO69" s="399"/>
      <c r="BP69" s="399"/>
      <c r="BQ69" s="399"/>
      <c r="BR69" s="399"/>
      <c r="BS69" s="399"/>
      <c r="BT69" s="399"/>
      <c r="BU69" s="399"/>
      <c r="BV69" s="399"/>
      <c r="BW69" s="399"/>
      <c r="BX69" s="399"/>
      <c r="BY69" s="399"/>
      <c r="BZ69" s="399"/>
    </row>
    <row r="70" spans="1:78" s="162" customFormat="1" ht="12.75">
      <c r="A70" s="204"/>
      <c r="B70" s="216"/>
      <c r="C70" s="216"/>
      <c r="D70" s="216"/>
      <c r="E70" s="216"/>
      <c r="F70" s="216"/>
      <c r="G70" s="216"/>
      <c r="H70" s="216"/>
      <c r="I70" s="216"/>
      <c r="J70" s="239"/>
      <c r="K70" s="157"/>
      <c r="T70" s="399"/>
      <c r="U70" s="632"/>
      <c r="V70" s="632"/>
      <c r="W70" s="980">
        <v>10</v>
      </c>
      <c r="X70" s="989">
        <v>82.44</v>
      </c>
      <c r="Y70" s="989">
        <v>131.47999999999999</v>
      </c>
      <c r="Z70" s="989">
        <v>63.86</v>
      </c>
      <c r="AA70" s="989">
        <v>23.33</v>
      </c>
      <c r="AB70" s="989">
        <v>16.84</v>
      </c>
      <c r="AC70" s="990">
        <v>435.11</v>
      </c>
      <c r="AD70" s="989">
        <v>175.54</v>
      </c>
      <c r="AE70" s="989">
        <v>52.55</v>
      </c>
      <c r="AF70" s="989">
        <v>15.41</v>
      </c>
      <c r="AG70" s="989">
        <v>22.31</v>
      </c>
      <c r="AH70" s="989">
        <v>307.52</v>
      </c>
      <c r="AI70" s="989">
        <v>98.38</v>
      </c>
      <c r="AJ70" s="399"/>
      <c r="AK70" s="399"/>
      <c r="AL70" s="399"/>
      <c r="AM70" s="399"/>
      <c r="AN70" s="399"/>
      <c r="AO70" s="399"/>
      <c r="AP70" s="994"/>
      <c r="AQ70" s="994"/>
      <c r="AR70" s="995"/>
      <c r="AS70" s="399"/>
      <c r="AT70" s="399"/>
      <c r="AU70" s="399"/>
      <c r="AV70" s="399"/>
      <c r="AW70" s="399"/>
      <c r="AX70" s="399"/>
      <c r="AY70" s="399"/>
      <c r="AZ70" s="399"/>
      <c r="BA70" s="399"/>
      <c r="BB70" s="399"/>
      <c r="BC70" s="399"/>
      <c r="BD70" s="399"/>
      <c r="BE70" s="399"/>
      <c r="BF70" s="399"/>
      <c r="BG70" s="399"/>
      <c r="BH70" s="399"/>
      <c r="BI70" s="807"/>
      <c r="BJ70" s="807"/>
      <c r="BK70" s="399"/>
      <c r="BL70" s="399"/>
      <c r="BM70" s="399"/>
      <c r="BN70" s="399"/>
      <c r="BO70" s="399"/>
      <c r="BP70" s="399"/>
      <c r="BQ70" s="399"/>
      <c r="BR70" s="399"/>
      <c r="BS70" s="399"/>
      <c r="BT70" s="399"/>
      <c r="BU70" s="399"/>
      <c r="BV70" s="399"/>
      <c r="BW70" s="399"/>
      <c r="BX70" s="399"/>
      <c r="BY70" s="399"/>
      <c r="BZ70" s="399"/>
    </row>
    <row r="71" spans="1:78" s="162" customFormat="1" ht="12.75">
      <c r="A71" s="204"/>
      <c r="B71" s="216"/>
      <c r="C71" s="216"/>
      <c r="D71" s="216"/>
      <c r="E71" s="216"/>
      <c r="F71" s="216"/>
      <c r="G71" s="216"/>
      <c r="H71" s="216"/>
      <c r="I71" s="216"/>
      <c r="J71" s="239"/>
      <c r="K71" s="157"/>
      <c r="T71" s="399"/>
      <c r="U71" s="632"/>
      <c r="V71" s="632"/>
      <c r="W71" s="980">
        <v>11</v>
      </c>
      <c r="X71" s="989">
        <v>79.385999999999996</v>
      </c>
      <c r="Y71" s="989">
        <v>168.71</v>
      </c>
      <c r="Z71" s="989">
        <v>149.82</v>
      </c>
      <c r="AA71" s="989">
        <v>21.65</v>
      </c>
      <c r="AB71" s="989">
        <v>17.920000000000002</v>
      </c>
      <c r="AC71" s="990">
        <v>268.85000000000002</v>
      </c>
      <c r="AD71" s="989">
        <v>139.57</v>
      </c>
      <c r="AE71" s="989">
        <v>35.479999999999997</v>
      </c>
      <c r="AF71" s="989">
        <v>11.194000000000001</v>
      </c>
      <c r="AG71" s="989">
        <v>11.012</v>
      </c>
      <c r="AH71" s="989">
        <v>267.10000000000002</v>
      </c>
      <c r="AI71" s="989">
        <v>73.144999999999996</v>
      </c>
      <c r="AJ71" s="399"/>
      <c r="AK71" s="399"/>
      <c r="AL71" s="399"/>
      <c r="AM71" s="399"/>
      <c r="AN71" s="399"/>
      <c r="AO71" s="399"/>
      <c r="AP71" s="994"/>
      <c r="AQ71" s="994"/>
      <c r="AR71" s="995"/>
      <c r="AS71" s="399"/>
      <c r="AT71" s="399"/>
      <c r="AU71" s="399"/>
      <c r="AV71" s="399"/>
      <c r="AW71" s="399"/>
      <c r="AX71" s="399"/>
      <c r="AY71" s="399"/>
      <c r="AZ71" s="399"/>
      <c r="BA71" s="399"/>
      <c r="BB71" s="399"/>
      <c r="BC71" s="399"/>
      <c r="BD71" s="399"/>
      <c r="BE71" s="399"/>
      <c r="BF71" s="399"/>
      <c r="BG71" s="399"/>
      <c r="BH71" s="399"/>
      <c r="BI71" s="807"/>
      <c r="BJ71" s="807"/>
      <c r="BK71" s="399"/>
      <c r="BL71" s="399"/>
      <c r="BM71" s="399"/>
      <c r="BN71" s="399"/>
      <c r="BO71" s="399"/>
      <c r="BP71" s="399"/>
      <c r="BQ71" s="399"/>
      <c r="BR71" s="399"/>
      <c r="BS71" s="399"/>
      <c r="BT71" s="399"/>
      <c r="BU71" s="399"/>
      <c r="BV71" s="399"/>
      <c r="BW71" s="399"/>
      <c r="BX71" s="399"/>
      <c r="BY71" s="399"/>
      <c r="BZ71" s="399"/>
    </row>
    <row r="72" spans="1:78" s="162" customFormat="1" ht="12.75">
      <c r="A72" s="204"/>
      <c r="B72" s="216"/>
      <c r="C72" s="216"/>
      <c r="D72" s="216"/>
      <c r="E72" s="216"/>
      <c r="F72" s="216"/>
      <c r="G72" s="216"/>
      <c r="H72" s="216"/>
      <c r="I72" s="216"/>
      <c r="J72" s="239"/>
      <c r="K72" s="157"/>
      <c r="T72" s="399"/>
      <c r="U72" s="632"/>
      <c r="V72" s="632">
        <v>12</v>
      </c>
      <c r="W72" s="980">
        <v>12</v>
      </c>
      <c r="X72" s="989">
        <v>79.385000000000005</v>
      </c>
      <c r="Y72" s="989">
        <v>283.36357334681884</v>
      </c>
      <c r="Z72" s="989">
        <v>237.20571463448616</v>
      </c>
      <c r="AA72" s="989">
        <v>27.377714429582827</v>
      </c>
      <c r="AB72" s="989">
        <v>22.34300013950887</v>
      </c>
      <c r="AC72" s="990">
        <v>380.93800136021173</v>
      </c>
      <c r="AD72" s="989">
        <v>144.48428562709242</v>
      </c>
      <c r="AE72" s="989">
        <v>34.888571330479174</v>
      </c>
      <c r="AF72" s="989">
        <v>21.529999869210325</v>
      </c>
      <c r="AG72" s="989">
        <v>11.088000297546349</v>
      </c>
      <c r="AH72" s="989">
        <v>256.24499947684097</v>
      </c>
      <c r="AI72" s="989">
        <v>60.913855961390873</v>
      </c>
      <c r="AJ72" s="399"/>
      <c r="AK72" s="399"/>
      <c r="AL72" s="399"/>
      <c r="AM72" s="399"/>
      <c r="AN72" s="399"/>
      <c r="AO72" s="399"/>
      <c r="AP72" s="994"/>
      <c r="AQ72" s="994"/>
      <c r="AR72" s="995"/>
      <c r="AS72" s="399"/>
      <c r="AT72" s="399"/>
      <c r="AU72" s="399"/>
      <c r="AV72" s="399"/>
      <c r="AW72" s="399"/>
      <c r="AX72" s="399"/>
      <c r="AY72" s="399"/>
      <c r="AZ72" s="399"/>
      <c r="BA72" s="399"/>
      <c r="BB72" s="399"/>
      <c r="BC72" s="399"/>
      <c r="BD72" s="399"/>
      <c r="BE72" s="399"/>
      <c r="BF72" s="399"/>
      <c r="BG72" s="399"/>
      <c r="BH72" s="399"/>
      <c r="BI72" s="807"/>
      <c r="BJ72" s="807"/>
      <c r="BK72" s="399"/>
      <c r="BL72" s="399"/>
      <c r="BM72" s="399"/>
      <c r="BN72" s="399"/>
      <c r="BO72" s="399"/>
      <c r="BP72" s="399"/>
      <c r="BQ72" s="399"/>
      <c r="BR72" s="399"/>
      <c r="BS72" s="399"/>
      <c r="BT72" s="399"/>
      <c r="BU72" s="399"/>
      <c r="BV72" s="399"/>
      <c r="BW72" s="399"/>
      <c r="BX72" s="399"/>
      <c r="BY72" s="399"/>
      <c r="BZ72" s="399"/>
    </row>
    <row r="73" spans="1:78" s="162" customFormat="1" ht="12.75">
      <c r="A73" s="204"/>
      <c r="B73" s="216"/>
      <c r="C73" s="216"/>
      <c r="D73" s="216"/>
      <c r="E73" s="216"/>
      <c r="F73" s="216"/>
      <c r="G73" s="216"/>
      <c r="H73" s="216"/>
      <c r="I73" s="216"/>
      <c r="J73" s="239"/>
      <c r="K73" s="157"/>
      <c r="T73" s="399"/>
      <c r="U73" s="632"/>
      <c r="V73" s="632"/>
      <c r="W73" s="980">
        <v>13</v>
      </c>
      <c r="X73" s="989">
        <v>106.27142769949758</v>
      </c>
      <c r="Y73" s="989">
        <v>166.3</v>
      </c>
      <c r="Z73" s="989">
        <v>146.00399999999999</v>
      </c>
      <c r="AA73" s="989">
        <v>18.302499999999998</v>
      </c>
      <c r="AB73" s="989">
        <v>13.263</v>
      </c>
      <c r="AC73" s="990">
        <v>284.01</v>
      </c>
      <c r="AD73" s="989">
        <v>128.37</v>
      </c>
      <c r="AE73" s="989">
        <v>35.216999999999999</v>
      </c>
      <c r="AF73" s="989">
        <v>13.0228</v>
      </c>
      <c r="AG73" s="989">
        <v>5.0830000000000002</v>
      </c>
      <c r="AH73" s="989">
        <v>172.56</v>
      </c>
      <c r="AI73" s="989">
        <v>49.094000000000001</v>
      </c>
      <c r="AJ73" s="399"/>
      <c r="AK73" s="399"/>
      <c r="AL73" s="399"/>
      <c r="AM73" s="399"/>
      <c r="AN73" s="399"/>
      <c r="AO73" s="399"/>
      <c r="AP73" s="994"/>
      <c r="AQ73" s="994"/>
      <c r="AR73" s="995"/>
      <c r="AS73" s="399"/>
      <c r="AT73" s="399"/>
      <c r="AU73" s="399"/>
      <c r="AV73" s="399"/>
      <c r="AW73" s="399"/>
      <c r="AX73" s="399"/>
      <c r="AY73" s="399"/>
      <c r="AZ73" s="399"/>
      <c r="BA73" s="399"/>
      <c r="BB73" s="399"/>
      <c r="BC73" s="399"/>
      <c r="BD73" s="399"/>
      <c r="BE73" s="399"/>
      <c r="BF73" s="399"/>
      <c r="BG73" s="399"/>
      <c r="BH73" s="399"/>
      <c r="BI73" s="807"/>
      <c r="BJ73" s="807"/>
      <c r="BK73" s="399"/>
      <c r="BL73" s="399"/>
      <c r="BM73" s="399"/>
      <c r="BN73" s="399"/>
      <c r="BO73" s="399"/>
      <c r="BP73" s="399"/>
      <c r="BQ73" s="399"/>
      <c r="BR73" s="399"/>
      <c r="BS73" s="399"/>
      <c r="BT73" s="399"/>
      <c r="BU73" s="399"/>
      <c r="BV73" s="399"/>
      <c r="BW73" s="399"/>
      <c r="BX73" s="399"/>
      <c r="BY73" s="399"/>
      <c r="BZ73" s="399"/>
    </row>
    <row r="74" spans="1:78" s="162" customFormat="1" ht="12.75">
      <c r="A74" s="204"/>
      <c r="B74" s="216"/>
      <c r="C74" s="216"/>
      <c r="D74" s="216"/>
      <c r="E74" s="216"/>
      <c r="F74" s="216"/>
      <c r="G74" s="216"/>
      <c r="H74" s="216"/>
      <c r="I74" s="216"/>
      <c r="J74" s="239"/>
      <c r="K74" s="157"/>
      <c r="T74" s="399"/>
      <c r="U74" s="632"/>
      <c r="V74" s="632"/>
      <c r="W74" s="980">
        <v>14</v>
      </c>
      <c r="X74" s="989">
        <v>81.84</v>
      </c>
      <c r="Y74" s="989">
        <v>135.46</v>
      </c>
      <c r="Z74" s="989">
        <v>119.48</v>
      </c>
      <c r="AA74" s="989">
        <v>17.7</v>
      </c>
      <c r="AB74" s="989">
        <v>7.28</v>
      </c>
      <c r="AC74" s="990">
        <v>319.68499755859301</v>
      </c>
      <c r="AD74" s="989">
        <v>172.46</v>
      </c>
      <c r="AE74" s="989">
        <v>34</v>
      </c>
      <c r="AF74" s="989">
        <v>10.01</v>
      </c>
      <c r="AG74" s="989">
        <v>2.54</v>
      </c>
      <c r="AH74" s="989">
        <v>207.4</v>
      </c>
      <c r="AI74" s="989">
        <v>81.2</v>
      </c>
      <c r="AJ74" s="399"/>
      <c r="AK74" s="399"/>
      <c r="AL74" s="399"/>
      <c r="AM74" s="399"/>
      <c r="AN74" s="399"/>
      <c r="AO74" s="399"/>
      <c r="AP74" s="994"/>
      <c r="AQ74" s="994"/>
      <c r="AR74" s="995"/>
      <c r="AS74" s="399"/>
      <c r="AT74" s="399"/>
      <c r="AU74" s="399"/>
      <c r="AV74" s="399"/>
      <c r="AW74" s="399"/>
      <c r="AX74" s="399"/>
      <c r="AY74" s="399"/>
      <c r="AZ74" s="399"/>
      <c r="BA74" s="399"/>
      <c r="BB74" s="399"/>
      <c r="BC74" s="399"/>
      <c r="BD74" s="399"/>
      <c r="BE74" s="399"/>
      <c r="BF74" s="399"/>
      <c r="BG74" s="399"/>
      <c r="BH74" s="399"/>
      <c r="BI74" s="807"/>
      <c r="BJ74" s="807"/>
      <c r="BK74" s="399"/>
      <c r="BL74" s="399"/>
      <c r="BM74" s="399"/>
      <c r="BN74" s="399"/>
      <c r="BO74" s="399"/>
      <c r="BP74" s="399"/>
      <c r="BQ74" s="399"/>
      <c r="BR74" s="399"/>
      <c r="BS74" s="399"/>
      <c r="BT74" s="399"/>
      <c r="BU74" s="399"/>
      <c r="BV74" s="399"/>
      <c r="BW74" s="399"/>
      <c r="BX74" s="399"/>
      <c r="BY74" s="399"/>
      <c r="BZ74" s="399"/>
    </row>
    <row r="75" spans="1:78" s="162" customFormat="1" ht="12.75">
      <c r="A75" s="204"/>
      <c r="B75" s="216"/>
      <c r="C75" s="216"/>
      <c r="D75" s="216"/>
      <c r="E75" s="216"/>
      <c r="F75" s="216"/>
      <c r="G75" s="216"/>
      <c r="H75" s="216"/>
      <c r="I75" s="216"/>
      <c r="J75" s="239"/>
      <c r="K75" s="157"/>
      <c r="T75" s="399"/>
      <c r="U75" s="632"/>
      <c r="V75" s="632"/>
      <c r="W75" s="980">
        <v>15</v>
      </c>
      <c r="X75" s="989">
        <v>64.599999999999994</v>
      </c>
      <c r="Y75" s="989">
        <v>144.72999999999999</v>
      </c>
      <c r="Z75" s="989">
        <v>117.33</v>
      </c>
      <c r="AA75" s="989">
        <v>17.95</v>
      </c>
      <c r="AB75" s="989">
        <v>10.97</v>
      </c>
      <c r="AC75" s="990">
        <v>334.82</v>
      </c>
      <c r="AD75" s="989">
        <v>134.32</v>
      </c>
      <c r="AE75" s="989">
        <v>34.4</v>
      </c>
      <c r="AF75" s="989">
        <v>10</v>
      </c>
      <c r="AG75" s="989">
        <v>2.68</v>
      </c>
      <c r="AH75" s="989">
        <v>268.58999999999997</v>
      </c>
      <c r="AI75" s="989">
        <v>99.91</v>
      </c>
      <c r="AJ75" s="399"/>
      <c r="AK75" s="399"/>
      <c r="AL75" s="399"/>
      <c r="AM75" s="399"/>
      <c r="AN75" s="399"/>
      <c r="AO75" s="399"/>
      <c r="AP75" s="994"/>
      <c r="AQ75" s="994"/>
      <c r="AR75" s="995"/>
      <c r="AS75" s="399"/>
      <c r="AT75" s="399"/>
      <c r="AU75" s="399"/>
      <c r="AV75" s="399"/>
      <c r="AW75" s="399"/>
      <c r="AX75" s="399"/>
      <c r="AY75" s="399"/>
      <c r="AZ75" s="399"/>
      <c r="BA75" s="399"/>
      <c r="BB75" s="399"/>
      <c r="BC75" s="399"/>
      <c r="BD75" s="399"/>
      <c r="BE75" s="399"/>
      <c r="BF75" s="399"/>
      <c r="BG75" s="399"/>
      <c r="BH75" s="399"/>
      <c r="BI75" s="807"/>
      <c r="BJ75" s="807"/>
      <c r="BK75" s="399"/>
      <c r="BL75" s="399"/>
      <c r="BM75" s="399"/>
      <c r="BN75" s="399"/>
      <c r="BO75" s="399"/>
      <c r="BP75" s="399"/>
      <c r="BQ75" s="399"/>
      <c r="BR75" s="399"/>
      <c r="BS75" s="399"/>
      <c r="BT75" s="399"/>
      <c r="BU75" s="399"/>
      <c r="BV75" s="399"/>
      <c r="BW75" s="399"/>
      <c r="BX75" s="399"/>
      <c r="BY75" s="399"/>
      <c r="BZ75" s="399"/>
    </row>
    <row r="76" spans="1:78" s="162" customFormat="1" ht="12.75">
      <c r="A76" s="204"/>
      <c r="B76" s="216"/>
      <c r="C76" s="216"/>
      <c r="D76" s="216"/>
      <c r="E76" s="216"/>
      <c r="F76" s="216"/>
      <c r="G76" s="216"/>
      <c r="H76" s="216"/>
      <c r="I76" s="216"/>
      <c r="J76" s="239"/>
      <c r="K76" s="157"/>
      <c r="T76" s="399"/>
      <c r="U76" s="632"/>
      <c r="V76" s="632">
        <v>16</v>
      </c>
      <c r="W76" s="980">
        <v>16</v>
      </c>
      <c r="X76" s="989">
        <v>78.33</v>
      </c>
      <c r="Y76" s="989">
        <v>119.2355706</v>
      </c>
      <c r="Z76" s="989">
        <v>96.842713489999994</v>
      </c>
      <c r="AA76" s="989">
        <v>15.54999978</v>
      </c>
      <c r="AB76" s="989">
        <v>7.3847143309999996</v>
      </c>
      <c r="AC76" s="990">
        <v>242.2711443</v>
      </c>
      <c r="AD76" s="989">
        <v>123.28142769999999</v>
      </c>
      <c r="AE76" s="989">
        <v>31.61571421</v>
      </c>
      <c r="AF76" s="989">
        <v>10.00857149</v>
      </c>
      <c r="AG76" s="989">
        <v>1.739714282</v>
      </c>
      <c r="AH76" s="989">
        <v>219.1407122</v>
      </c>
      <c r="AI76" s="989">
        <v>73.782856530000004</v>
      </c>
      <c r="AJ76" s="399"/>
      <c r="AK76" s="399"/>
      <c r="AL76" s="399"/>
      <c r="AM76" s="399"/>
      <c r="AN76" s="399"/>
      <c r="AO76" s="399"/>
      <c r="AP76" s="994"/>
      <c r="AQ76" s="994"/>
      <c r="AR76" s="995"/>
      <c r="AS76" s="399"/>
      <c r="AT76" s="399"/>
      <c r="AU76" s="399"/>
      <c r="AV76" s="399"/>
      <c r="AW76" s="399"/>
      <c r="AX76" s="399"/>
      <c r="AY76" s="399"/>
      <c r="AZ76" s="399"/>
      <c r="BA76" s="399"/>
      <c r="BB76" s="399"/>
      <c r="BC76" s="399"/>
      <c r="BD76" s="399"/>
      <c r="BE76" s="399"/>
      <c r="BF76" s="399"/>
      <c r="BG76" s="399"/>
      <c r="BH76" s="399"/>
      <c r="BI76" s="807"/>
      <c r="BJ76" s="807"/>
      <c r="BK76" s="399"/>
      <c r="BL76" s="399"/>
      <c r="BM76" s="399"/>
      <c r="BN76" s="399"/>
      <c r="BO76" s="399"/>
      <c r="BP76" s="399"/>
      <c r="BQ76" s="399"/>
      <c r="BR76" s="399"/>
      <c r="BS76" s="399"/>
      <c r="BT76" s="399"/>
      <c r="BU76" s="399"/>
      <c r="BV76" s="399"/>
      <c r="BW76" s="399"/>
      <c r="BX76" s="399"/>
      <c r="BY76" s="399"/>
      <c r="BZ76" s="399"/>
    </row>
    <row r="77" spans="1:78" s="162" customFormat="1" ht="12.75">
      <c r="A77" s="204"/>
      <c r="B77" s="216"/>
      <c r="C77" s="216"/>
      <c r="D77" s="216"/>
      <c r="E77" s="216"/>
      <c r="F77" s="216"/>
      <c r="G77" s="216"/>
      <c r="H77" s="216"/>
      <c r="I77" s="216"/>
      <c r="J77" s="239"/>
      <c r="K77" s="157"/>
      <c r="T77" s="399"/>
      <c r="U77" s="632"/>
      <c r="V77" s="632"/>
      <c r="W77" s="980">
        <v>17</v>
      </c>
      <c r="X77" s="989">
        <v>60.25714275</v>
      </c>
      <c r="Y77" s="989">
        <v>87.61</v>
      </c>
      <c r="Z77" s="989">
        <v>50</v>
      </c>
      <c r="AA77" s="989">
        <v>14.797000000000001</v>
      </c>
      <c r="AB77" s="989">
        <v>9.26</v>
      </c>
      <c r="AC77" s="990">
        <v>224.91</v>
      </c>
      <c r="AD77" s="989">
        <v>109.76</v>
      </c>
      <c r="AE77" s="989">
        <v>26.86</v>
      </c>
      <c r="AF77" s="989">
        <v>10</v>
      </c>
      <c r="AG77" s="989">
        <v>1.53</v>
      </c>
      <c r="AH77" s="989">
        <v>165.05</v>
      </c>
      <c r="AI77" s="989">
        <v>46.43</v>
      </c>
      <c r="AJ77" s="399"/>
      <c r="AK77" s="399"/>
      <c r="AL77" s="399"/>
      <c r="AM77" s="399"/>
      <c r="AN77" s="399"/>
      <c r="AO77" s="399"/>
      <c r="AP77" s="994"/>
      <c r="AQ77" s="994"/>
      <c r="AR77" s="995"/>
      <c r="AS77" s="399"/>
      <c r="AT77" s="399"/>
      <c r="AU77" s="399"/>
      <c r="AV77" s="399"/>
      <c r="AW77" s="399"/>
      <c r="AX77" s="399"/>
      <c r="AY77" s="399"/>
      <c r="AZ77" s="399"/>
      <c r="BA77" s="399"/>
      <c r="BB77" s="399"/>
      <c r="BC77" s="399"/>
      <c r="BD77" s="399"/>
      <c r="BE77" s="399"/>
      <c r="BF77" s="399"/>
      <c r="BG77" s="399"/>
      <c r="BH77" s="399"/>
      <c r="BI77" s="807"/>
      <c r="BJ77" s="807"/>
      <c r="BK77" s="399"/>
      <c r="BL77" s="399"/>
      <c r="BM77" s="399"/>
      <c r="BN77" s="399"/>
      <c r="BO77" s="399"/>
      <c r="BP77" s="399"/>
      <c r="BQ77" s="399"/>
      <c r="BR77" s="399"/>
      <c r="BS77" s="399"/>
      <c r="BT77" s="399"/>
      <c r="BU77" s="399"/>
      <c r="BV77" s="399"/>
      <c r="BW77" s="399"/>
      <c r="BX77" s="399"/>
      <c r="BY77" s="399"/>
      <c r="BZ77" s="399"/>
    </row>
    <row r="78" spans="1:78" s="162" customFormat="1" ht="12.75">
      <c r="A78" s="204"/>
      <c r="B78" s="216"/>
      <c r="C78" s="216"/>
      <c r="D78" s="216"/>
      <c r="E78" s="216"/>
      <c r="F78" s="216"/>
      <c r="G78" s="216"/>
      <c r="H78" s="216"/>
      <c r="I78" s="216"/>
      <c r="J78" s="239"/>
      <c r="K78" s="157"/>
      <c r="T78" s="399"/>
      <c r="U78" s="632"/>
      <c r="V78" s="632"/>
      <c r="W78" s="980">
        <v>18</v>
      </c>
      <c r="X78" s="989">
        <v>42.69</v>
      </c>
      <c r="Y78" s="989">
        <v>85.12</v>
      </c>
      <c r="Z78" s="989">
        <v>49.42</v>
      </c>
      <c r="AA78" s="989">
        <v>14.55</v>
      </c>
      <c r="AB78" s="989">
        <v>8</v>
      </c>
      <c r="AC78" s="990">
        <v>165.54</v>
      </c>
      <c r="AD78" s="989">
        <v>94.2</v>
      </c>
      <c r="AE78" s="989">
        <v>21.22</v>
      </c>
      <c r="AF78" s="989">
        <v>10.039999999999999</v>
      </c>
      <c r="AG78" s="989">
        <v>1.1060000000000001</v>
      </c>
      <c r="AH78" s="989">
        <v>119.089</v>
      </c>
      <c r="AI78" s="989">
        <v>40.600999999999999</v>
      </c>
      <c r="AJ78" s="399"/>
      <c r="AK78" s="399"/>
      <c r="AL78" s="399"/>
      <c r="AM78" s="399"/>
      <c r="AN78" s="399"/>
      <c r="AO78" s="399"/>
      <c r="AP78" s="994"/>
      <c r="AQ78" s="994"/>
      <c r="AR78" s="995"/>
      <c r="AS78" s="399"/>
      <c r="AT78" s="399"/>
      <c r="AU78" s="399"/>
      <c r="AV78" s="399"/>
      <c r="AW78" s="399"/>
      <c r="AX78" s="399"/>
      <c r="AY78" s="399"/>
      <c r="AZ78" s="399"/>
      <c r="BA78" s="399"/>
      <c r="BB78" s="399"/>
      <c r="BC78" s="399"/>
      <c r="BD78" s="399"/>
      <c r="BE78" s="399"/>
      <c r="BF78" s="399"/>
      <c r="BG78" s="399"/>
      <c r="BH78" s="399"/>
      <c r="BI78" s="807"/>
      <c r="BJ78" s="807"/>
      <c r="BK78" s="399"/>
      <c r="BL78" s="399"/>
      <c r="BM78" s="399"/>
      <c r="BN78" s="399"/>
      <c r="BO78" s="399"/>
      <c r="BP78" s="399"/>
      <c r="BQ78" s="399"/>
      <c r="BR78" s="399"/>
      <c r="BS78" s="399"/>
      <c r="BT78" s="399"/>
      <c r="BU78" s="399"/>
      <c r="BV78" s="399"/>
      <c r="BW78" s="399"/>
      <c r="BX78" s="399"/>
      <c r="BY78" s="399"/>
      <c r="BZ78" s="399"/>
    </row>
    <row r="79" spans="1:78" s="162" customFormat="1" ht="12.75">
      <c r="A79" s="204"/>
      <c r="B79" s="216"/>
      <c r="C79" s="216"/>
      <c r="D79" s="216"/>
      <c r="E79" s="216"/>
      <c r="F79" s="216"/>
      <c r="G79" s="216"/>
      <c r="H79" s="216"/>
      <c r="I79" s="216"/>
      <c r="J79" s="239"/>
      <c r="K79" s="157"/>
      <c r="T79" s="399"/>
      <c r="U79" s="632"/>
      <c r="V79" s="632"/>
      <c r="W79" s="980">
        <v>19</v>
      </c>
      <c r="X79" s="989">
        <v>28.51</v>
      </c>
      <c r="Y79" s="989">
        <v>72.61</v>
      </c>
      <c r="Z79" s="989">
        <v>35.74</v>
      </c>
      <c r="AA79" s="989">
        <v>13.66</v>
      </c>
      <c r="AB79" s="989">
        <v>6.6</v>
      </c>
      <c r="AC79" s="990">
        <v>146.38</v>
      </c>
      <c r="AD79" s="989">
        <v>94.697000000000003</v>
      </c>
      <c r="AE79" s="989">
        <v>19.11</v>
      </c>
      <c r="AF79" s="989">
        <v>9.94</v>
      </c>
      <c r="AG79" s="989">
        <v>1.4219999999999999</v>
      </c>
      <c r="AH79" s="989">
        <v>92.77</v>
      </c>
      <c r="AI79" s="989">
        <v>44.54</v>
      </c>
      <c r="AJ79" s="399"/>
      <c r="AK79" s="399"/>
      <c r="AL79" s="399"/>
      <c r="AM79" s="399"/>
      <c r="AN79" s="399"/>
      <c r="AO79" s="399"/>
      <c r="AP79" s="994"/>
      <c r="AQ79" s="994"/>
      <c r="AR79" s="995"/>
      <c r="AS79" s="399"/>
      <c r="AT79" s="399"/>
      <c r="AU79" s="399"/>
      <c r="AV79" s="399"/>
      <c r="AW79" s="399"/>
      <c r="AX79" s="399"/>
      <c r="AY79" s="399"/>
      <c r="AZ79" s="399"/>
      <c r="BA79" s="399"/>
      <c r="BB79" s="399"/>
      <c r="BC79" s="399"/>
      <c r="BD79" s="399"/>
      <c r="BE79" s="399"/>
      <c r="BF79" s="399"/>
      <c r="BG79" s="399"/>
      <c r="BH79" s="399"/>
      <c r="BI79" s="807"/>
      <c r="BJ79" s="807"/>
      <c r="BK79" s="399"/>
      <c r="BL79" s="399"/>
      <c r="BM79" s="399"/>
      <c r="BN79" s="399"/>
      <c r="BO79" s="399"/>
      <c r="BP79" s="399"/>
      <c r="BQ79" s="399"/>
      <c r="BR79" s="399"/>
      <c r="BS79" s="399"/>
      <c r="BT79" s="399"/>
      <c r="BU79" s="399"/>
      <c r="BV79" s="399"/>
      <c r="BW79" s="399"/>
      <c r="BX79" s="399"/>
      <c r="BY79" s="399"/>
      <c r="BZ79" s="399"/>
    </row>
    <row r="80" spans="1:78" s="162" customFormat="1" ht="12.75">
      <c r="A80" s="204"/>
      <c r="B80" s="216"/>
      <c r="C80" s="216"/>
      <c r="D80" s="216"/>
      <c r="E80" s="216"/>
      <c r="F80" s="216"/>
      <c r="G80" s="216"/>
      <c r="H80" s="216"/>
      <c r="I80" s="216"/>
      <c r="J80" s="239"/>
      <c r="K80" s="157"/>
      <c r="T80" s="399"/>
      <c r="U80" s="632"/>
      <c r="V80" s="632">
        <v>20</v>
      </c>
      <c r="W80" s="980">
        <v>20</v>
      </c>
      <c r="X80" s="989">
        <v>35.168999810000003</v>
      </c>
      <c r="Y80" s="989">
        <v>131.49528609999999</v>
      </c>
      <c r="Z80" s="989">
        <v>63.049000329999998</v>
      </c>
      <c r="AA80" s="989">
        <v>13.311428619999999</v>
      </c>
      <c r="AB80" s="989">
        <v>5.4271428930000001</v>
      </c>
      <c r="AC80" s="990">
        <v>134.76942879999999</v>
      </c>
      <c r="AD80" s="989">
        <v>86.832857399999995</v>
      </c>
      <c r="AE80" s="989">
        <v>19.79285703</v>
      </c>
      <c r="AF80" s="989">
        <v>10.00285721</v>
      </c>
      <c r="AG80" s="989">
        <v>1.410000001</v>
      </c>
      <c r="AH80" s="989">
        <v>83.964998519999995</v>
      </c>
      <c r="AI80" s="989">
        <v>26.044285909999999</v>
      </c>
      <c r="AJ80" s="399"/>
      <c r="AK80" s="399"/>
      <c r="AL80" s="399"/>
      <c r="AM80" s="399"/>
      <c r="AN80" s="399"/>
      <c r="AO80" s="399"/>
      <c r="AP80" s="994"/>
      <c r="AQ80" s="994"/>
      <c r="AR80" s="995"/>
      <c r="AS80" s="399"/>
      <c r="AT80" s="399"/>
      <c r="AU80" s="399"/>
      <c r="AV80" s="399"/>
      <c r="AW80" s="399"/>
      <c r="AX80" s="399"/>
      <c r="AY80" s="399"/>
      <c r="AZ80" s="399"/>
      <c r="BA80" s="399"/>
      <c r="BB80" s="399"/>
      <c r="BC80" s="399"/>
      <c r="BD80" s="399"/>
      <c r="BE80" s="399"/>
      <c r="BF80" s="399"/>
      <c r="BG80" s="399"/>
      <c r="BH80" s="399"/>
      <c r="BI80" s="807"/>
      <c r="BJ80" s="807"/>
      <c r="BK80" s="399"/>
      <c r="BL80" s="399"/>
      <c r="BM80" s="399"/>
      <c r="BN80" s="399"/>
      <c r="BO80" s="399"/>
      <c r="BP80" s="399"/>
      <c r="BQ80" s="399"/>
      <c r="BR80" s="399"/>
      <c r="BS80" s="399"/>
      <c r="BT80" s="399"/>
      <c r="BU80" s="399"/>
      <c r="BV80" s="399"/>
      <c r="BW80" s="399"/>
      <c r="BX80" s="399"/>
      <c r="BY80" s="399"/>
      <c r="BZ80" s="399"/>
    </row>
    <row r="81" spans="1:78" s="162" customFormat="1" ht="12.75">
      <c r="A81" s="204"/>
      <c r="B81" s="216"/>
      <c r="C81" s="216"/>
      <c r="D81" s="216"/>
      <c r="E81" s="216"/>
      <c r="F81" s="216"/>
      <c r="G81" s="216"/>
      <c r="H81" s="216"/>
      <c r="I81" s="216"/>
      <c r="J81" s="239"/>
      <c r="K81" s="157"/>
      <c r="T81" s="399"/>
      <c r="U81" s="632"/>
      <c r="V81" s="632"/>
      <c r="W81" s="980">
        <v>21</v>
      </c>
      <c r="X81" s="989">
        <v>29.271428790000002</v>
      </c>
      <c r="Y81" s="989">
        <v>75.344715120000004</v>
      </c>
      <c r="Z81" s="989">
        <v>58.513571599999999</v>
      </c>
      <c r="AA81" s="989">
        <v>11.43428557</v>
      </c>
      <c r="AB81" s="989">
        <v>3.7200000289999999</v>
      </c>
      <c r="AC81" s="990">
        <v>114.5781435</v>
      </c>
      <c r="AD81" s="989">
        <v>68.318569729999993</v>
      </c>
      <c r="AE81" s="989">
        <v>14.84571416</v>
      </c>
      <c r="AF81" s="989">
        <v>10.00857162</v>
      </c>
      <c r="AG81" s="989">
        <v>1.4790000059999999</v>
      </c>
      <c r="AH81" s="989">
        <v>65.562856949999997</v>
      </c>
      <c r="AI81" s="989">
        <v>21.073571609999998</v>
      </c>
      <c r="AJ81" s="399"/>
      <c r="AK81" s="399"/>
      <c r="AL81" s="399"/>
      <c r="AM81" s="399"/>
      <c r="AN81" s="399"/>
      <c r="AO81" s="399"/>
      <c r="AP81" s="994"/>
      <c r="AQ81" s="994"/>
      <c r="AR81" s="995"/>
      <c r="AS81" s="399"/>
      <c r="AT81" s="399"/>
      <c r="AU81" s="399"/>
      <c r="AV81" s="399"/>
      <c r="AW81" s="399"/>
      <c r="AX81" s="399"/>
      <c r="AY81" s="399"/>
      <c r="AZ81" s="399"/>
      <c r="BA81" s="399"/>
      <c r="BB81" s="399"/>
      <c r="BC81" s="399"/>
      <c r="BD81" s="399"/>
      <c r="BE81" s="399"/>
      <c r="BF81" s="399"/>
      <c r="BG81" s="399"/>
      <c r="BH81" s="399"/>
      <c r="BI81" s="807"/>
      <c r="BJ81" s="807"/>
      <c r="BK81" s="399"/>
      <c r="BL81" s="399"/>
      <c r="BM81" s="399"/>
      <c r="BN81" s="399"/>
      <c r="BO81" s="399"/>
      <c r="BP81" s="399"/>
      <c r="BQ81" s="399"/>
      <c r="BR81" s="399"/>
      <c r="BS81" s="399"/>
      <c r="BT81" s="399"/>
      <c r="BU81" s="399"/>
      <c r="BV81" s="399"/>
      <c r="BW81" s="399"/>
      <c r="BX81" s="399"/>
      <c r="BY81" s="399"/>
      <c r="BZ81" s="399"/>
    </row>
    <row r="82" spans="1:78" s="162" customFormat="1" ht="12.75">
      <c r="A82" s="204"/>
      <c r="B82" s="216"/>
      <c r="C82" s="216"/>
      <c r="D82" s="216"/>
      <c r="E82" s="216"/>
      <c r="F82" s="216"/>
      <c r="G82" s="216"/>
      <c r="H82" s="216"/>
      <c r="I82" s="216"/>
      <c r="J82" s="239"/>
      <c r="K82" s="157"/>
      <c r="T82" s="399"/>
      <c r="U82" s="632"/>
      <c r="V82" s="632"/>
      <c r="W82" s="980">
        <v>22</v>
      </c>
      <c r="X82" s="989">
        <v>26.585714339999999</v>
      </c>
      <c r="Y82" s="989">
        <v>59.612285610000001</v>
      </c>
      <c r="Z82" s="989">
        <v>62.080428529999999</v>
      </c>
      <c r="AA82" s="989">
        <v>11.052285875592885</v>
      </c>
      <c r="AB82" s="989">
        <v>3.3728571278708288</v>
      </c>
      <c r="AC82" s="990">
        <v>115.02742876325301</v>
      </c>
      <c r="AD82" s="989">
        <v>61.075714111328075</v>
      </c>
      <c r="AE82" s="989">
        <v>12.268571444920086</v>
      </c>
      <c r="AF82" s="989">
        <v>10.010000092642615</v>
      </c>
      <c r="AG82" s="989">
        <v>1.7637142960000001</v>
      </c>
      <c r="AH82" s="989">
        <v>57.502857210000002</v>
      </c>
      <c r="AI82" s="989">
        <v>20.06771415</v>
      </c>
      <c r="AJ82" s="399"/>
      <c r="AK82" s="399"/>
      <c r="AL82" s="399"/>
      <c r="AM82" s="399"/>
      <c r="AN82" s="399"/>
      <c r="AO82" s="399"/>
      <c r="AP82" s="994"/>
      <c r="AQ82" s="994"/>
      <c r="AR82" s="995"/>
      <c r="AS82" s="399"/>
      <c r="AT82" s="399"/>
      <c r="AU82" s="399"/>
      <c r="AV82" s="399"/>
      <c r="AW82" s="399"/>
      <c r="AX82" s="399"/>
      <c r="AY82" s="399"/>
      <c r="AZ82" s="399"/>
      <c r="BA82" s="399"/>
      <c r="BB82" s="399"/>
      <c r="BC82" s="399"/>
      <c r="BD82" s="399"/>
      <c r="BE82" s="399"/>
      <c r="BF82" s="399"/>
      <c r="BG82" s="399"/>
      <c r="BH82" s="399"/>
      <c r="BI82" s="807"/>
      <c r="BJ82" s="807"/>
      <c r="BK82" s="399"/>
      <c r="BL82" s="399"/>
      <c r="BM82" s="399"/>
      <c r="BN82" s="399"/>
      <c r="BO82" s="399"/>
      <c r="BP82" s="399"/>
      <c r="BQ82" s="399"/>
      <c r="BR82" s="399"/>
      <c r="BS82" s="399"/>
      <c r="BT82" s="399"/>
      <c r="BU82" s="399"/>
      <c r="BV82" s="399"/>
      <c r="BW82" s="399"/>
      <c r="BX82" s="399"/>
      <c r="BY82" s="399"/>
      <c r="BZ82" s="399"/>
    </row>
    <row r="83" spans="1:78" s="162" customFormat="1" ht="12.75">
      <c r="A83" s="204"/>
      <c r="B83" s="216"/>
      <c r="C83" s="216"/>
      <c r="D83" s="216"/>
      <c r="E83" s="216"/>
      <c r="F83" s="216"/>
      <c r="G83" s="216"/>
      <c r="H83" s="216"/>
      <c r="I83" s="216"/>
      <c r="J83" s="239"/>
      <c r="K83" s="157"/>
      <c r="T83" s="399"/>
      <c r="U83" s="632"/>
      <c r="V83" s="632"/>
      <c r="W83" s="980">
        <v>23</v>
      </c>
      <c r="X83" s="989">
        <v>21.46</v>
      </c>
      <c r="Y83" s="989">
        <v>45.06</v>
      </c>
      <c r="Z83" s="989">
        <v>30.1</v>
      </c>
      <c r="AA83" s="989">
        <v>10.09</v>
      </c>
      <c r="AB83" s="989">
        <v>2.0499999999999998</v>
      </c>
      <c r="AC83" s="990">
        <v>101.04</v>
      </c>
      <c r="AD83" s="989">
        <v>47.76</v>
      </c>
      <c r="AE83" s="989">
        <v>10.95</v>
      </c>
      <c r="AF83" s="989">
        <v>10</v>
      </c>
      <c r="AG83" s="989">
        <v>1.65</v>
      </c>
      <c r="AH83" s="989">
        <v>51.89</v>
      </c>
      <c r="AI83" s="989">
        <v>15.036</v>
      </c>
      <c r="AJ83" s="399"/>
      <c r="AK83" s="399"/>
      <c r="AL83" s="399"/>
      <c r="AM83" s="399"/>
      <c r="AN83" s="399"/>
      <c r="AO83" s="399"/>
      <c r="AP83" s="994"/>
      <c r="AQ83" s="994"/>
      <c r="AR83" s="995"/>
      <c r="AS83" s="399"/>
      <c r="AT83" s="399"/>
      <c r="AU83" s="399"/>
      <c r="AV83" s="399"/>
      <c r="AW83" s="399"/>
      <c r="AX83" s="399"/>
      <c r="AY83" s="399"/>
      <c r="AZ83" s="399"/>
      <c r="BA83" s="399"/>
      <c r="BB83" s="399"/>
      <c r="BC83" s="399"/>
      <c r="BD83" s="399"/>
      <c r="BE83" s="399"/>
      <c r="BF83" s="399"/>
      <c r="BG83" s="399"/>
      <c r="BH83" s="399"/>
      <c r="BI83" s="807"/>
      <c r="BJ83" s="807"/>
      <c r="BK83" s="399"/>
      <c r="BL83" s="399"/>
      <c r="BM83" s="399"/>
      <c r="BN83" s="399"/>
      <c r="BO83" s="399"/>
      <c r="BP83" s="399"/>
      <c r="BQ83" s="399"/>
      <c r="BR83" s="399"/>
      <c r="BS83" s="399"/>
      <c r="BT83" s="399"/>
      <c r="BU83" s="399"/>
      <c r="BV83" s="399"/>
      <c r="BW83" s="399"/>
      <c r="BX83" s="399"/>
      <c r="BY83" s="399"/>
      <c r="BZ83" s="399"/>
    </row>
    <row r="84" spans="1:78" s="162" customFormat="1" ht="40.5" customHeight="1">
      <c r="A84" s="204"/>
      <c r="B84" s="216"/>
      <c r="C84" s="216"/>
      <c r="D84" s="216"/>
      <c r="E84" s="216"/>
      <c r="F84" s="216"/>
      <c r="G84" s="216"/>
      <c r="H84" s="216"/>
      <c r="I84" s="216"/>
      <c r="J84" s="239"/>
      <c r="K84" s="157"/>
      <c r="T84" s="399"/>
      <c r="U84" s="632"/>
      <c r="V84" s="632">
        <v>24</v>
      </c>
      <c r="W84" s="980">
        <v>24</v>
      </c>
      <c r="X84" s="989">
        <v>18.829999999999998</v>
      </c>
      <c r="Y84" s="989">
        <v>39.22</v>
      </c>
      <c r="Z84" s="989">
        <v>22.76</v>
      </c>
      <c r="AA84" s="989">
        <v>9.61</v>
      </c>
      <c r="AB84" s="989">
        <v>2.5099999999999998</v>
      </c>
      <c r="AC84" s="990">
        <v>92.81</v>
      </c>
      <c r="AD84" s="989">
        <v>46.73</v>
      </c>
      <c r="AE84" s="989">
        <v>10.98</v>
      </c>
      <c r="AF84" s="989">
        <v>10</v>
      </c>
      <c r="AG84" s="989">
        <v>1.65</v>
      </c>
      <c r="AH84" s="989">
        <v>47.66</v>
      </c>
      <c r="AI84" s="989">
        <v>13.44</v>
      </c>
      <c r="AJ84" s="399"/>
      <c r="AK84" s="399"/>
      <c r="AL84" s="399"/>
      <c r="AM84" s="399"/>
      <c r="AN84" s="399"/>
      <c r="AO84" s="399"/>
      <c r="AP84" s="994"/>
      <c r="AQ84" s="994"/>
      <c r="AR84" s="995"/>
      <c r="AS84" s="399"/>
      <c r="AT84" s="399"/>
      <c r="AU84" s="399"/>
      <c r="AV84" s="399"/>
      <c r="AW84" s="399"/>
      <c r="AX84" s="399"/>
      <c r="AY84" s="399"/>
      <c r="AZ84" s="399"/>
      <c r="BA84" s="399"/>
      <c r="BB84" s="399"/>
      <c r="BC84" s="399"/>
      <c r="BD84" s="399"/>
      <c r="BE84" s="399"/>
      <c r="BF84" s="399"/>
      <c r="BG84" s="399"/>
      <c r="BH84" s="399"/>
      <c r="BI84" s="807"/>
      <c r="BJ84" s="807"/>
      <c r="BK84" s="399"/>
      <c r="BL84" s="399"/>
      <c r="BM84" s="399"/>
      <c r="BN84" s="399"/>
      <c r="BO84" s="399"/>
      <c r="BP84" s="399"/>
      <c r="BQ84" s="399"/>
      <c r="BR84" s="399"/>
      <c r="BS84" s="399"/>
      <c r="BT84" s="399"/>
      <c r="BU84" s="399"/>
      <c r="BV84" s="399"/>
      <c r="BW84" s="399"/>
      <c r="BX84" s="399"/>
      <c r="BY84" s="399"/>
      <c r="BZ84" s="399"/>
    </row>
    <row r="85" spans="1:78" s="162" customFormat="1" ht="12.75">
      <c r="A85" s="204"/>
      <c r="B85" s="216"/>
      <c r="C85" s="216"/>
      <c r="D85" s="216"/>
      <c r="E85" s="216"/>
      <c r="F85" s="216"/>
      <c r="G85" s="216"/>
      <c r="H85" s="216"/>
      <c r="I85" s="216"/>
      <c r="J85" s="239"/>
      <c r="K85" s="157"/>
      <c r="T85" s="399"/>
      <c r="U85" s="632"/>
      <c r="V85" s="632"/>
      <c r="W85" s="980">
        <v>25</v>
      </c>
      <c r="X85" s="989">
        <v>17.614000000000001</v>
      </c>
      <c r="Y85" s="989">
        <v>35.65</v>
      </c>
      <c r="Z85" s="989">
        <v>16.28</v>
      </c>
      <c r="AA85" s="989">
        <v>9.0299999999999994</v>
      </c>
      <c r="AB85" s="989">
        <v>2.41</v>
      </c>
      <c r="AC85" s="990">
        <v>84.18</v>
      </c>
      <c r="AD85" s="989">
        <v>47.56</v>
      </c>
      <c r="AE85" s="989">
        <v>10.367000000000001</v>
      </c>
      <c r="AF85" s="989">
        <v>10</v>
      </c>
      <c r="AG85" s="989">
        <v>1.89</v>
      </c>
      <c r="AH85" s="989">
        <v>43.03</v>
      </c>
      <c r="AI85" s="989">
        <v>11.38</v>
      </c>
      <c r="AJ85" s="399"/>
      <c r="AK85" s="399"/>
      <c r="AL85" s="399"/>
      <c r="AM85" s="399"/>
      <c r="AN85" s="399"/>
      <c r="AO85" s="399"/>
      <c r="AP85" s="994"/>
      <c r="AQ85" s="994"/>
      <c r="AR85" s="995"/>
      <c r="AS85" s="399"/>
      <c r="AT85" s="399"/>
      <c r="AU85" s="399"/>
      <c r="AV85" s="399"/>
      <c r="AW85" s="399"/>
      <c r="AX85" s="399"/>
      <c r="AY85" s="399"/>
      <c r="AZ85" s="399"/>
      <c r="BA85" s="399"/>
      <c r="BB85" s="399"/>
      <c r="BC85" s="399"/>
      <c r="BD85" s="399"/>
      <c r="BE85" s="399"/>
      <c r="BF85" s="399"/>
      <c r="BG85" s="399"/>
      <c r="BH85" s="399"/>
      <c r="BI85" s="807"/>
      <c r="BJ85" s="807"/>
      <c r="BK85" s="399"/>
      <c r="BL85" s="399"/>
      <c r="BM85" s="399"/>
      <c r="BN85" s="399"/>
      <c r="BO85" s="399"/>
      <c r="BP85" s="399"/>
      <c r="BQ85" s="399"/>
      <c r="BR85" s="399"/>
      <c r="BS85" s="399"/>
      <c r="BT85" s="399"/>
      <c r="BU85" s="399"/>
      <c r="BV85" s="399"/>
      <c r="BW85" s="399"/>
      <c r="BX85" s="399"/>
      <c r="BY85" s="399"/>
      <c r="BZ85" s="399"/>
    </row>
    <row r="86" spans="1:78" s="162" customFormat="1" ht="12.75">
      <c r="A86" s="204"/>
      <c r="B86" s="216"/>
      <c r="C86" s="216"/>
      <c r="D86" s="216"/>
      <c r="E86" s="216"/>
      <c r="F86" s="216"/>
      <c r="G86" s="216"/>
      <c r="H86" s="216"/>
      <c r="I86" s="216"/>
      <c r="J86" s="239"/>
      <c r="K86" s="157"/>
      <c r="T86" s="399"/>
      <c r="U86" s="632"/>
      <c r="V86" s="632"/>
      <c r="W86" s="980">
        <v>26</v>
      </c>
      <c r="X86" s="989">
        <v>16.271428790000002</v>
      </c>
      <c r="Y86" s="989">
        <v>32.878427780000003</v>
      </c>
      <c r="Z86" s="989">
        <v>13.60685703</v>
      </c>
      <c r="AA86" s="989">
        <v>8.5145713260000004</v>
      </c>
      <c r="AB86" s="989">
        <v>2.8185714480000001</v>
      </c>
      <c r="AC86" s="990">
        <v>73.514571599999996</v>
      </c>
      <c r="AD86" s="989">
        <v>39.89285769</v>
      </c>
      <c r="AE86" s="989">
        <v>8.9742856710000005</v>
      </c>
      <c r="AF86" s="989">
        <v>10.001428600000001</v>
      </c>
      <c r="AG86" s="989">
        <v>1.6758571520000001</v>
      </c>
      <c r="AH86" s="989">
        <v>39.17514311</v>
      </c>
      <c r="AI86" s="989">
        <v>10</v>
      </c>
      <c r="AJ86" s="399"/>
      <c r="AK86" s="399"/>
      <c r="AL86" s="399"/>
      <c r="AM86" s="399"/>
      <c r="AN86" s="399"/>
      <c r="AO86" s="399"/>
      <c r="AP86" s="994"/>
      <c r="AQ86" s="994"/>
      <c r="AR86" s="995"/>
      <c r="AS86" s="399"/>
      <c r="AT86" s="399"/>
      <c r="AU86" s="399"/>
      <c r="AV86" s="399"/>
      <c r="AW86" s="399"/>
      <c r="AX86" s="399"/>
      <c r="AY86" s="399"/>
      <c r="AZ86" s="399"/>
      <c r="BA86" s="399"/>
      <c r="BB86" s="399"/>
      <c r="BC86" s="399"/>
      <c r="BD86" s="399"/>
      <c r="BE86" s="399"/>
      <c r="BF86" s="399"/>
      <c r="BG86" s="399"/>
      <c r="BH86" s="399"/>
      <c r="BI86" s="807"/>
      <c r="BJ86" s="807"/>
      <c r="BK86" s="399"/>
      <c r="BL86" s="399"/>
      <c r="BM86" s="399"/>
      <c r="BN86" s="399"/>
      <c r="BO86" s="399"/>
      <c r="BP86" s="399"/>
      <c r="BQ86" s="399"/>
      <c r="BR86" s="399"/>
      <c r="BS86" s="399"/>
      <c r="BT86" s="399"/>
      <c r="BU86" s="399"/>
      <c r="BV86" s="399"/>
      <c r="BW86" s="399"/>
      <c r="BX86" s="399"/>
      <c r="BY86" s="399"/>
      <c r="BZ86" s="399"/>
    </row>
    <row r="87" spans="1:78" s="162" customFormat="1" ht="12.75">
      <c r="A87" s="204"/>
      <c r="B87" s="216"/>
      <c r="C87" s="216"/>
      <c r="D87" s="216"/>
      <c r="E87" s="216"/>
      <c r="F87" s="216"/>
      <c r="G87" s="216"/>
      <c r="H87" s="216"/>
      <c r="I87" s="216"/>
      <c r="J87" s="239"/>
      <c r="K87" s="157"/>
      <c r="T87" s="399"/>
      <c r="U87" s="632"/>
      <c r="V87" s="632"/>
      <c r="W87" s="980">
        <v>27</v>
      </c>
      <c r="X87" s="989">
        <v>16.23</v>
      </c>
      <c r="Y87" s="989">
        <v>31.86</v>
      </c>
      <c r="Z87" s="989">
        <v>11.76</v>
      </c>
      <c r="AA87" s="989">
        <v>8.7200000000000006</v>
      </c>
      <c r="AB87" s="989">
        <v>2.5099999999999998</v>
      </c>
      <c r="AC87" s="990">
        <v>78.14</v>
      </c>
      <c r="AD87" s="989">
        <v>35.340000000000003</v>
      </c>
      <c r="AE87" s="989">
        <v>9.23</v>
      </c>
      <c r="AF87" s="989">
        <v>10</v>
      </c>
      <c r="AG87" s="989">
        <v>1.29</v>
      </c>
      <c r="AH87" s="989">
        <v>42.66</v>
      </c>
      <c r="AI87" s="989">
        <v>9.59</v>
      </c>
      <c r="AJ87" s="399"/>
      <c r="AK87" s="399"/>
      <c r="AL87" s="399"/>
      <c r="AM87" s="399"/>
      <c r="AN87" s="399"/>
      <c r="AO87" s="399"/>
      <c r="AP87" s="994"/>
      <c r="AQ87" s="994"/>
      <c r="AR87" s="995"/>
      <c r="AS87" s="399"/>
      <c r="AT87" s="399"/>
      <c r="AU87" s="399"/>
      <c r="AV87" s="399"/>
      <c r="AW87" s="399"/>
      <c r="AX87" s="399"/>
      <c r="AY87" s="399"/>
      <c r="AZ87" s="399"/>
      <c r="BA87" s="399"/>
      <c r="BB87" s="399"/>
      <c r="BC87" s="399"/>
      <c r="BD87" s="399"/>
      <c r="BE87" s="399"/>
      <c r="BF87" s="399"/>
      <c r="BG87" s="399"/>
      <c r="BH87" s="399"/>
      <c r="BI87" s="807"/>
      <c r="BJ87" s="807"/>
      <c r="BK87" s="399"/>
      <c r="BL87" s="399"/>
      <c r="BM87" s="399"/>
      <c r="BN87" s="399"/>
      <c r="BO87" s="399"/>
      <c r="BP87" s="399"/>
      <c r="BQ87" s="399"/>
      <c r="BR87" s="399"/>
      <c r="BS87" s="399"/>
      <c r="BT87" s="399"/>
      <c r="BU87" s="399"/>
      <c r="BV87" s="399"/>
      <c r="BW87" s="399"/>
      <c r="BX87" s="399"/>
      <c r="BY87" s="399"/>
      <c r="BZ87" s="399"/>
    </row>
    <row r="88" spans="1:78" s="162" customFormat="1" ht="12.75">
      <c r="A88" s="204"/>
      <c r="B88" s="216"/>
      <c r="C88" s="216"/>
      <c r="D88" s="216"/>
      <c r="E88" s="216"/>
      <c r="F88" s="216"/>
      <c r="G88" s="216"/>
      <c r="H88" s="216"/>
      <c r="I88" s="216"/>
      <c r="J88" s="239"/>
      <c r="K88" s="157"/>
      <c r="T88" s="399"/>
      <c r="U88" s="632"/>
      <c r="V88" s="632">
        <v>28</v>
      </c>
      <c r="W88" s="980">
        <v>28</v>
      </c>
      <c r="X88" s="989">
        <v>15.585714339999999</v>
      </c>
      <c r="Y88" s="989">
        <v>28.237714220000001</v>
      </c>
      <c r="Z88" s="989">
        <v>11.887571469999999</v>
      </c>
      <c r="AA88" s="989">
        <v>8.3142856869999999</v>
      </c>
      <c r="AB88" s="989">
        <v>1.9500000310000001</v>
      </c>
      <c r="AC88" s="990">
        <v>94.135857720000004</v>
      </c>
      <c r="AD88" s="989">
        <v>30.624285830000002</v>
      </c>
      <c r="AE88" s="989">
        <v>8.2042856900000007</v>
      </c>
      <c r="AF88" s="989">
        <v>10.004285810000001</v>
      </c>
      <c r="AG88" s="989">
        <v>1.798428621</v>
      </c>
      <c r="AH88" s="989">
        <v>38.501427790000001</v>
      </c>
      <c r="AI88" s="989">
        <v>8.4171430039999997</v>
      </c>
      <c r="AJ88" s="399"/>
      <c r="AK88" s="399"/>
      <c r="AL88" s="399"/>
      <c r="AM88" s="399"/>
      <c r="AN88" s="399"/>
      <c r="AO88" s="399"/>
      <c r="AP88" s="994"/>
      <c r="AQ88" s="994"/>
      <c r="AR88" s="1001"/>
      <c r="AS88" s="399"/>
      <c r="AT88" s="399"/>
      <c r="AU88" s="399"/>
      <c r="AV88" s="399"/>
      <c r="AW88" s="399"/>
      <c r="AX88" s="399"/>
      <c r="AY88" s="399"/>
      <c r="AZ88" s="399"/>
      <c r="BA88" s="399"/>
      <c r="BB88" s="399"/>
      <c r="BC88" s="399"/>
      <c r="BD88" s="399"/>
      <c r="BE88" s="399"/>
      <c r="BF88" s="399"/>
      <c r="BG88" s="399"/>
      <c r="BH88" s="399"/>
      <c r="BI88" s="807"/>
      <c r="BJ88" s="807"/>
      <c r="BK88" s="399"/>
      <c r="BL88" s="399"/>
      <c r="BM88" s="399"/>
      <c r="BN88" s="399"/>
      <c r="BO88" s="399"/>
      <c r="BP88" s="399"/>
      <c r="BQ88" s="399"/>
      <c r="BR88" s="399"/>
      <c r="BS88" s="399"/>
      <c r="BT88" s="399"/>
      <c r="BU88" s="399"/>
      <c r="BV88" s="399"/>
      <c r="BW88" s="399"/>
      <c r="BX88" s="399"/>
      <c r="BY88" s="399"/>
      <c r="BZ88" s="399"/>
    </row>
    <row r="89" spans="1:78" s="162" customFormat="1" ht="12.75">
      <c r="A89" s="204"/>
      <c r="B89" s="216"/>
      <c r="C89" s="216"/>
      <c r="D89" s="216"/>
      <c r="E89" s="216"/>
      <c r="F89" s="216"/>
      <c r="G89" s="216"/>
      <c r="H89" s="216"/>
      <c r="I89" s="216"/>
      <c r="J89" s="239"/>
      <c r="K89" s="157"/>
      <c r="T89" s="399"/>
      <c r="U89" s="632"/>
      <c r="V89" s="632"/>
      <c r="W89" s="980">
        <v>29</v>
      </c>
      <c r="X89" s="989">
        <v>14.93</v>
      </c>
      <c r="Y89" s="989">
        <v>26.65</v>
      </c>
      <c r="Z89" s="989">
        <v>10.27</v>
      </c>
      <c r="AA89" s="989">
        <v>8.1028571810041097</v>
      </c>
      <c r="AB89" s="989">
        <v>1.9357143130000001</v>
      </c>
      <c r="AC89" s="990">
        <v>90.32</v>
      </c>
      <c r="AD89" s="989">
        <v>30.7200001307896</v>
      </c>
      <c r="AE89" s="989">
        <v>7.5200000490461001</v>
      </c>
      <c r="AF89" s="989">
        <v>10</v>
      </c>
      <c r="AG89" s="989">
        <v>1.4</v>
      </c>
      <c r="AH89" s="989">
        <v>35.53</v>
      </c>
      <c r="AI89" s="989">
        <v>8.27</v>
      </c>
      <c r="AJ89" s="399"/>
      <c r="AK89" s="399"/>
      <c r="AL89" s="399"/>
      <c r="AM89" s="399"/>
      <c r="AN89" s="399"/>
      <c r="AO89" s="399"/>
      <c r="AP89" s="994"/>
      <c r="AQ89" s="994"/>
      <c r="AR89" s="995"/>
      <c r="AS89" s="399"/>
      <c r="AT89" s="399"/>
      <c r="AU89" s="399"/>
      <c r="AV89" s="399"/>
      <c r="AW89" s="399"/>
      <c r="AX89" s="399"/>
      <c r="AY89" s="399"/>
      <c r="AZ89" s="399"/>
      <c r="BA89" s="399"/>
      <c r="BB89" s="399"/>
      <c r="BC89" s="399"/>
      <c r="BD89" s="399"/>
      <c r="BE89" s="399"/>
      <c r="BF89" s="399"/>
      <c r="BG89" s="399"/>
      <c r="BH89" s="399"/>
      <c r="BI89" s="807"/>
      <c r="BJ89" s="807"/>
      <c r="BK89" s="399"/>
      <c r="BL89" s="399"/>
      <c r="BM89" s="399"/>
      <c r="BN89" s="399"/>
      <c r="BO89" s="399"/>
      <c r="BP89" s="399"/>
      <c r="BQ89" s="399"/>
      <c r="BR89" s="399"/>
      <c r="BS89" s="399"/>
      <c r="BT89" s="399"/>
      <c r="BU89" s="399"/>
      <c r="BV89" s="399"/>
      <c r="BW89" s="399"/>
      <c r="BX89" s="399"/>
      <c r="BY89" s="399"/>
      <c r="BZ89" s="399"/>
    </row>
    <row r="90" spans="1:78" s="162" customFormat="1" ht="12.75">
      <c r="A90" s="204"/>
      <c r="B90" s="216"/>
      <c r="C90" s="216"/>
      <c r="D90" s="216"/>
      <c r="E90" s="216"/>
      <c r="F90" s="216"/>
      <c r="G90" s="216"/>
      <c r="H90" s="216"/>
      <c r="I90" s="216"/>
      <c r="J90" s="239"/>
      <c r="K90" s="157"/>
      <c r="T90" s="399"/>
      <c r="U90" s="632"/>
      <c r="V90" s="632"/>
      <c r="W90" s="980">
        <v>30</v>
      </c>
      <c r="X90" s="989">
        <v>13.502856935773542</v>
      </c>
      <c r="Y90" s="989">
        <v>26.615142549787187</v>
      </c>
      <c r="Z90" s="989">
        <v>8.3531428745814704</v>
      </c>
      <c r="AA90" s="989">
        <v>6.9451428140912697</v>
      </c>
      <c r="AB90" s="989">
        <v>1.1404285771506149</v>
      </c>
      <c r="AC90" s="990">
        <v>79.859856741768922</v>
      </c>
      <c r="AD90" s="989">
        <v>26.590000152587869</v>
      </c>
      <c r="AE90" s="989">
        <v>7.6185714857918834</v>
      </c>
      <c r="AF90" s="989">
        <v>10</v>
      </c>
      <c r="AG90" s="989">
        <v>2.1097143036978538</v>
      </c>
      <c r="AH90" s="989">
        <v>34.39142826625276</v>
      </c>
      <c r="AI90" s="989">
        <v>6.896428448813297</v>
      </c>
      <c r="AJ90" s="399"/>
      <c r="AK90" s="399"/>
      <c r="AL90" s="399"/>
      <c r="AM90" s="399"/>
      <c r="AN90" s="399"/>
      <c r="AO90" s="399"/>
      <c r="AP90" s="994"/>
      <c r="AQ90" s="994"/>
      <c r="AR90" s="995"/>
      <c r="AS90" s="399"/>
      <c r="AT90" s="399"/>
      <c r="AU90" s="399"/>
      <c r="AV90" s="399"/>
      <c r="AW90" s="399"/>
      <c r="AX90" s="399"/>
      <c r="AY90" s="399"/>
      <c r="AZ90" s="399"/>
      <c r="BA90" s="399"/>
      <c r="BB90" s="399"/>
      <c r="BC90" s="399"/>
      <c r="BD90" s="399"/>
      <c r="BE90" s="399"/>
      <c r="BF90" s="399"/>
      <c r="BG90" s="399"/>
      <c r="BH90" s="399"/>
      <c r="BI90" s="807"/>
      <c r="BJ90" s="807"/>
      <c r="BK90" s="399"/>
      <c r="BL90" s="399"/>
      <c r="BM90" s="399"/>
      <c r="BN90" s="399"/>
      <c r="BO90" s="399"/>
      <c r="BP90" s="399"/>
      <c r="BQ90" s="399"/>
      <c r="BR90" s="399"/>
      <c r="BS90" s="399"/>
      <c r="BT90" s="399"/>
      <c r="BU90" s="399"/>
      <c r="BV90" s="399"/>
      <c r="BW90" s="399"/>
      <c r="BX90" s="399"/>
      <c r="BY90" s="399"/>
      <c r="BZ90" s="399"/>
    </row>
    <row r="91" spans="1:78" s="162" customFormat="1" ht="12.75">
      <c r="A91" s="204"/>
      <c r="B91" s="216"/>
      <c r="C91" s="216"/>
      <c r="D91" s="216"/>
      <c r="E91" s="216"/>
      <c r="F91" s="216"/>
      <c r="G91" s="216"/>
      <c r="H91" s="216"/>
      <c r="I91" s="216"/>
      <c r="J91" s="239"/>
      <c r="K91" s="157"/>
      <c r="T91" s="399"/>
      <c r="U91" s="632"/>
      <c r="V91" s="632"/>
      <c r="W91" s="980">
        <v>31</v>
      </c>
      <c r="X91" s="989">
        <v>13.61371449</v>
      </c>
      <c r="Y91" s="989">
        <v>28.730000090000001</v>
      </c>
      <c r="Z91" s="989">
        <v>7.3187142100000004</v>
      </c>
      <c r="AA91" s="989">
        <v>7.4785713469999999</v>
      </c>
      <c r="AB91" s="989">
        <v>0.64999997600000003</v>
      </c>
      <c r="AC91" s="990">
        <v>62.572570800000001</v>
      </c>
      <c r="AD91" s="989">
        <v>23.922857010000001</v>
      </c>
      <c r="AE91" s="989">
        <v>7.2285714150000002</v>
      </c>
      <c r="AF91" s="989">
        <v>10.00857149</v>
      </c>
      <c r="AG91" s="989">
        <v>1.8491428750000001</v>
      </c>
      <c r="AH91" s="989">
        <v>35.190714149999998</v>
      </c>
      <c r="AI91" s="989">
        <v>5.7529999869999999</v>
      </c>
      <c r="AJ91" s="399"/>
      <c r="AK91" s="399"/>
      <c r="AL91" s="399"/>
      <c r="AM91" s="399"/>
      <c r="AN91" s="399"/>
      <c r="AO91" s="399"/>
      <c r="AP91" s="994"/>
      <c r="AQ91" s="994"/>
      <c r="AR91" s="995"/>
      <c r="AS91" s="399"/>
      <c r="AT91" s="399"/>
      <c r="AU91" s="399"/>
      <c r="AV91" s="399"/>
      <c r="AW91" s="399"/>
      <c r="AX91" s="399"/>
      <c r="AY91" s="399"/>
      <c r="AZ91" s="399"/>
      <c r="BA91" s="399"/>
      <c r="BB91" s="399"/>
      <c r="BC91" s="399"/>
      <c r="BD91" s="399"/>
      <c r="BE91" s="399"/>
      <c r="BF91" s="399"/>
      <c r="BG91" s="399"/>
      <c r="BH91" s="399"/>
      <c r="BI91" s="807"/>
      <c r="BJ91" s="807"/>
      <c r="BK91" s="399"/>
      <c r="BL91" s="399"/>
      <c r="BM91" s="399"/>
      <c r="BN91" s="399"/>
      <c r="BO91" s="399"/>
      <c r="BP91" s="399"/>
      <c r="BQ91" s="399"/>
      <c r="BR91" s="399"/>
      <c r="BS91" s="399"/>
      <c r="BT91" s="399"/>
      <c r="BU91" s="399"/>
      <c r="BV91" s="399"/>
      <c r="BW91" s="399"/>
      <c r="BX91" s="399"/>
      <c r="BY91" s="399"/>
      <c r="BZ91" s="399"/>
    </row>
    <row r="92" spans="1:78" s="162" customFormat="1" ht="12.75">
      <c r="A92" s="204"/>
      <c r="B92" s="216"/>
      <c r="C92" s="216"/>
      <c r="D92" s="216"/>
      <c r="E92" s="216"/>
      <c r="F92" s="216"/>
      <c r="G92" s="216"/>
      <c r="H92" s="216"/>
      <c r="I92" s="216"/>
      <c r="J92" s="239"/>
      <c r="K92" s="157"/>
      <c r="T92" s="399"/>
      <c r="U92" s="632"/>
      <c r="V92" s="632">
        <v>32</v>
      </c>
      <c r="W92" s="980">
        <v>32</v>
      </c>
      <c r="X92" s="989">
        <v>13.74</v>
      </c>
      <c r="Y92" s="989">
        <v>30.58</v>
      </c>
      <c r="Z92" s="989">
        <v>6.6262857573372926</v>
      </c>
      <c r="AA92" s="989">
        <v>7.71</v>
      </c>
      <c r="AB92" s="989">
        <v>1.59</v>
      </c>
      <c r="AC92" s="990">
        <v>66.010000000000005</v>
      </c>
      <c r="AD92" s="989">
        <v>29.69</v>
      </c>
      <c r="AE92" s="989">
        <v>8.18</v>
      </c>
      <c r="AF92" s="989">
        <v>10.01</v>
      </c>
      <c r="AG92" s="989">
        <v>2.0099999999999998</v>
      </c>
      <c r="AH92" s="989">
        <v>39.28</v>
      </c>
      <c r="AI92" s="989">
        <v>7.41</v>
      </c>
      <c r="AJ92" s="399"/>
      <c r="AK92" s="399"/>
      <c r="AL92" s="399"/>
      <c r="AM92" s="399"/>
      <c r="AN92" s="399"/>
      <c r="AO92" s="399"/>
      <c r="AP92" s="994"/>
      <c r="AQ92" s="994"/>
      <c r="AR92" s="995"/>
      <c r="AS92" s="399"/>
      <c r="AT92" s="399"/>
      <c r="AU92" s="399"/>
      <c r="AV92" s="399"/>
      <c r="AW92" s="399"/>
      <c r="AX92" s="399"/>
      <c r="AY92" s="399"/>
      <c r="AZ92" s="399"/>
      <c r="BA92" s="399"/>
      <c r="BB92" s="399"/>
      <c r="BC92" s="399"/>
      <c r="BD92" s="399"/>
      <c r="BE92" s="399"/>
      <c r="BF92" s="399"/>
      <c r="BG92" s="399"/>
      <c r="BH92" s="399"/>
      <c r="BI92" s="807"/>
      <c r="BJ92" s="807"/>
      <c r="BK92" s="399"/>
      <c r="BL92" s="399"/>
      <c r="BM92" s="399"/>
      <c r="BN92" s="399"/>
      <c r="BO92" s="399"/>
      <c r="BP92" s="399"/>
      <c r="BQ92" s="399"/>
      <c r="BR92" s="399"/>
      <c r="BS92" s="399"/>
      <c r="BT92" s="399"/>
      <c r="BU92" s="399"/>
      <c r="BV92" s="399"/>
      <c r="BW92" s="399"/>
      <c r="BX92" s="399"/>
      <c r="BY92" s="399"/>
      <c r="BZ92" s="399"/>
    </row>
    <row r="93" spans="1:78" s="162" customFormat="1" ht="12.75">
      <c r="A93" s="204"/>
      <c r="B93" s="216"/>
      <c r="C93" s="216"/>
      <c r="D93" s="216"/>
      <c r="E93" s="216"/>
      <c r="F93" s="216"/>
      <c r="G93" s="216"/>
      <c r="H93" s="216"/>
      <c r="I93" s="216"/>
      <c r="J93" s="239"/>
      <c r="K93" s="157"/>
      <c r="T93" s="399"/>
      <c r="U93" s="632"/>
      <c r="V93" s="632"/>
      <c r="W93" s="980">
        <v>33</v>
      </c>
      <c r="X93" s="989">
        <v>12.47</v>
      </c>
      <c r="Y93" s="989">
        <v>30.24</v>
      </c>
      <c r="Z93" s="989">
        <v>6.4</v>
      </c>
      <c r="AA93" s="989">
        <v>7.59</v>
      </c>
      <c r="AB93" s="989">
        <v>2.27</v>
      </c>
      <c r="AC93" s="990">
        <v>60.96</v>
      </c>
      <c r="AD93" s="989">
        <v>27.66</v>
      </c>
      <c r="AE93" s="989">
        <v>8.11</v>
      </c>
      <c r="AF93" s="989">
        <v>10.16</v>
      </c>
      <c r="AG93" s="989">
        <v>1.81</v>
      </c>
      <c r="AH93" s="989">
        <v>43.2</v>
      </c>
      <c r="AI93" s="989">
        <v>9.2959999999999994</v>
      </c>
      <c r="AJ93" s="399"/>
      <c r="AK93" s="399"/>
      <c r="AL93" s="399"/>
      <c r="AM93" s="399"/>
      <c r="AN93" s="399"/>
      <c r="AO93" s="399"/>
      <c r="AP93" s="994"/>
      <c r="AQ93" s="994"/>
      <c r="AR93" s="995"/>
      <c r="AS93" s="399"/>
      <c r="AT93" s="399"/>
      <c r="AU93" s="399"/>
      <c r="AV93" s="399"/>
      <c r="AW93" s="399"/>
      <c r="AX93" s="399"/>
      <c r="AY93" s="399"/>
      <c r="AZ93" s="399"/>
      <c r="BA93" s="399"/>
      <c r="BB93" s="399"/>
      <c r="BC93" s="399"/>
      <c r="BD93" s="399"/>
      <c r="BE93" s="399"/>
      <c r="BF93" s="399"/>
      <c r="BG93" s="399"/>
      <c r="BH93" s="399"/>
      <c r="BI93" s="807"/>
      <c r="BJ93" s="807"/>
      <c r="BK93" s="399"/>
      <c r="BL93" s="399"/>
      <c r="BM93" s="399"/>
      <c r="BN93" s="399"/>
      <c r="BO93" s="399"/>
      <c r="BP93" s="399"/>
      <c r="BQ93" s="399"/>
      <c r="BR93" s="399"/>
      <c r="BS93" s="399"/>
      <c r="BT93" s="399"/>
      <c r="BU93" s="399"/>
      <c r="BV93" s="399"/>
      <c r="BW93" s="399"/>
      <c r="BX93" s="399"/>
      <c r="BY93" s="399"/>
      <c r="BZ93" s="399"/>
    </row>
    <row r="94" spans="1:78" s="162" customFormat="1" ht="12.75">
      <c r="A94" s="204"/>
      <c r="B94" s="216"/>
      <c r="C94" s="216"/>
      <c r="D94" s="216"/>
      <c r="E94" s="216"/>
      <c r="F94" s="216"/>
      <c r="G94" s="216"/>
      <c r="H94" s="216"/>
      <c r="I94" s="216"/>
      <c r="J94" s="239"/>
      <c r="K94" s="157"/>
      <c r="T94" s="399"/>
      <c r="U94" s="632"/>
      <c r="V94" s="632"/>
      <c r="W94" s="980">
        <v>34</v>
      </c>
      <c r="X94" s="989">
        <v>12.67</v>
      </c>
      <c r="Y94" s="989">
        <v>31.73</v>
      </c>
      <c r="Z94" s="989">
        <v>5.44</v>
      </c>
      <c r="AA94" s="989">
        <v>7.13</v>
      </c>
      <c r="AB94" s="989">
        <v>1.92</v>
      </c>
      <c r="AC94" s="990">
        <v>64.84</v>
      </c>
      <c r="AD94" s="989">
        <v>23.8</v>
      </c>
      <c r="AE94" s="989">
        <v>7.3</v>
      </c>
      <c r="AF94" s="989">
        <v>10.01</v>
      </c>
      <c r="AG94" s="989">
        <v>2.09</v>
      </c>
      <c r="AH94" s="989">
        <v>41.6</v>
      </c>
      <c r="AI94" s="989">
        <v>9.6</v>
      </c>
      <c r="AJ94" s="399"/>
      <c r="AK94" s="399"/>
      <c r="AL94" s="399"/>
      <c r="AM94" s="399"/>
      <c r="AN94" s="399"/>
      <c r="AO94" s="399"/>
      <c r="AP94" s="994"/>
      <c r="AQ94" s="994"/>
      <c r="AR94" s="995"/>
      <c r="AS94" s="399"/>
      <c r="AT94" s="399"/>
      <c r="AU94" s="399"/>
      <c r="AV94" s="399"/>
      <c r="AW94" s="399"/>
      <c r="AX94" s="399"/>
      <c r="AY94" s="399"/>
      <c r="AZ94" s="399"/>
      <c r="BA94" s="399"/>
      <c r="BB94" s="399"/>
      <c r="BC94" s="399"/>
      <c r="BD94" s="399"/>
      <c r="BE94" s="399"/>
      <c r="BF94" s="399"/>
      <c r="BG94" s="399"/>
      <c r="BH94" s="399"/>
      <c r="BI94" s="807"/>
      <c r="BJ94" s="807"/>
      <c r="BK94" s="399"/>
      <c r="BL94" s="399"/>
      <c r="BM94" s="399"/>
      <c r="BN94" s="399"/>
      <c r="BO94" s="399"/>
      <c r="BP94" s="399"/>
      <c r="BQ94" s="399"/>
      <c r="BR94" s="399"/>
      <c r="BS94" s="399"/>
      <c r="BT94" s="399"/>
      <c r="BU94" s="399"/>
      <c r="BV94" s="399"/>
      <c r="BW94" s="399"/>
      <c r="BX94" s="399"/>
      <c r="BY94" s="399"/>
      <c r="BZ94" s="399"/>
    </row>
    <row r="95" spans="1:78" s="162" customFormat="1" ht="12.75">
      <c r="A95" s="204"/>
      <c r="B95" s="216"/>
      <c r="C95" s="216"/>
      <c r="D95" s="216"/>
      <c r="E95" s="216"/>
      <c r="F95" s="216"/>
      <c r="G95" s="216"/>
      <c r="H95" s="216"/>
      <c r="I95" s="216"/>
      <c r="J95" s="239"/>
      <c r="K95" s="157"/>
      <c r="T95" s="399"/>
      <c r="U95" s="632"/>
      <c r="V95" s="632"/>
      <c r="W95" s="980">
        <v>35</v>
      </c>
      <c r="X95" s="989">
        <v>11.766666730244934</v>
      </c>
      <c r="Y95" s="989">
        <v>29.105667114257798</v>
      </c>
      <c r="Z95" s="989">
        <v>5.0230000813802063</v>
      </c>
      <c r="AA95" s="989">
        <v>6.9800000190734801</v>
      </c>
      <c r="AB95" s="989">
        <v>1.9199999570846498</v>
      </c>
      <c r="AC95" s="990">
        <v>59.800332387288364</v>
      </c>
      <c r="AD95" s="989">
        <v>23.433333079020169</v>
      </c>
      <c r="AE95" s="989">
        <v>6.9866666793823207</v>
      </c>
      <c r="AF95" s="989">
        <v>10.01</v>
      </c>
      <c r="AG95" s="989">
        <v>2.0118571349552661</v>
      </c>
      <c r="AH95" s="989">
        <v>34.785000119890448</v>
      </c>
      <c r="AI95" s="989">
        <v>7.3328572000775987</v>
      </c>
      <c r="AJ95" s="399"/>
      <c r="AK95" s="399"/>
      <c r="AL95" s="399"/>
      <c r="AM95" s="399"/>
      <c r="AN95" s="399"/>
      <c r="AO95" s="399"/>
      <c r="AP95" s="994"/>
      <c r="AQ95" s="996"/>
      <c r="AR95" s="995"/>
      <c r="AS95" s="399"/>
      <c r="AT95" s="399"/>
      <c r="AU95" s="399"/>
      <c r="AV95" s="399"/>
      <c r="AW95" s="399"/>
      <c r="AX95" s="399"/>
      <c r="AY95" s="399"/>
      <c r="AZ95" s="399"/>
      <c r="BA95" s="399"/>
      <c r="BB95" s="399"/>
      <c r="BC95" s="399"/>
      <c r="BD95" s="399"/>
      <c r="BE95" s="399"/>
      <c r="BF95" s="399"/>
      <c r="BG95" s="399"/>
      <c r="BH95" s="399"/>
      <c r="BI95" s="807"/>
      <c r="BJ95" s="807"/>
      <c r="BK95" s="399"/>
      <c r="BL95" s="399"/>
      <c r="BM95" s="399"/>
      <c r="BN95" s="399"/>
      <c r="BO95" s="399"/>
      <c r="BP95" s="399"/>
      <c r="BQ95" s="399"/>
      <c r="BR95" s="399"/>
      <c r="BS95" s="399"/>
      <c r="BT95" s="399"/>
      <c r="BU95" s="399"/>
      <c r="BV95" s="399"/>
      <c r="BW95" s="399"/>
      <c r="BX95" s="399"/>
      <c r="BY95" s="399"/>
      <c r="BZ95" s="399"/>
    </row>
    <row r="96" spans="1:78" s="162" customFormat="1" ht="12.75">
      <c r="A96" s="204"/>
      <c r="B96" s="216"/>
      <c r="C96" s="216"/>
      <c r="D96" s="216"/>
      <c r="E96" s="216"/>
      <c r="F96" s="216"/>
      <c r="G96" s="216"/>
      <c r="H96" s="216"/>
      <c r="I96" s="216"/>
      <c r="J96" s="239"/>
      <c r="K96" s="157"/>
      <c r="T96" s="399"/>
      <c r="U96" s="632"/>
      <c r="V96" s="632">
        <v>36</v>
      </c>
      <c r="W96" s="980">
        <v>36</v>
      </c>
      <c r="X96" s="989">
        <v>13.800000190734799</v>
      </c>
      <c r="Y96" s="989">
        <v>30.579000473022401</v>
      </c>
      <c r="Z96" s="989">
        <v>6.1409997940063397</v>
      </c>
      <c r="AA96" s="989">
        <v>7</v>
      </c>
      <c r="AB96" s="989">
        <v>2.1640000343322701</v>
      </c>
      <c r="AC96" s="990">
        <v>64.350997924804602</v>
      </c>
      <c r="AD96" s="989">
        <v>23</v>
      </c>
      <c r="AE96" s="989">
        <v>6.67000007629394</v>
      </c>
      <c r="AF96" s="989">
        <v>10.5</v>
      </c>
      <c r="AG96" s="989">
        <v>1.20000004768371</v>
      </c>
      <c r="AH96" s="989">
        <v>32.310001373291001</v>
      </c>
      <c r="AI96" s="989">
        <v>6.97300004959106</v>
      </c>
      <c r="AJ96" s="399"/>
      <c r="AK96" s="399"/>
      <c r="AL96" s="399"/>
      <c r="AM96" s="399"/>
      <c r="AN96" s="399"/>
      <c r="AO96" s="399"/>
      <c r="AP96" s="994"/>
      <c r="AQ96" s="996"/>
      <c r="AR96" s="995"/>
      <c r="AS96" s="399"/>
      <c r="AT96" s="399"/>
      <c r="AU96" s="399"/>
      <c r="AV96" s="399"/>
      <c r="AW96" s="399"/>
      <c r="AX96" s="399"/>
      <c r="AY96" s="399"/>
      <c r="AZ96" s="399"/>
      <c r="BA96" s="399"/>
      <c r="BB96" s="399"/>
      <c r="BC96" s="399"/>
      <c r="BD96" s="399"/>
      <c r="BE96" s="399"/>
      <c r="BF96" s="399"/>
      <c r="BG96" s="399"/>
      <c r="BH96" s="399"/>
      <c r="BI96" s="807"/>
      <c r="BJ96" s="807"/>
      <c r="BK96" s="399"/>
      <c r="BL96" s="399"/>
      <c r="BM96" s="399"/>
      <c r="BN96" s="399"/>
      <c r="BO96" s="399"/>
      <c r="BP96" s="399"/>
      <c r="BQ96" s="399"/>
      <c r="BR96" s="399"/>
      <c r="BS96" s="399"/>
      <c r="BT96" s="399"/>
      <c r="BU96" s="399"/>
      <c r="BV96" s="399"/>
      <c r="BW96" s="399"/>
      <c r="BX96" s="399"/>
      <c r="BY96" s="399"/>
      <c r="BZ96" s="399"/>
    </row>
    <row r="97" spans="1:78" s="162" customFormat="1" ht="12.75">
      <c r="A97" s="204"/>
      <c r="B97" s="216"/>
      <c r="C97" s="216"/>
      <c r="D97" s="216"/>
      <c r="E97" s="216"/>
      <c r="F97" s="216"/>
      <c r="G97" s="216"/>
      <c r="H97" s="216"/>
      <c r="I97" s="216"/>
      <c r="J97" s="239"/>
      <c r="K97" s="157"/>
      <c r="T97" s="399"/>
      <c r="U97" s="632"/>
      <c r="V97" s="632"/>
      <c r="W97" s="980">
        <v>37</v>
      </c>
      <c r="X97" s="989">
        <v>14.228571483067071</v>
      </c>
      <c r="Y97" s="989">
        <v>32.723000390189</v>
      </c>
      <c r="Z97" s="989">
        <v>4.9454285760000003</v>
      </c>
      <c r="AA97" s="989">
        <v>7.2014284819999999</v>
      </c>
      <c r="AB97" s="989">
        <v>1.3999999759999999</v>
      </c>
      <c r="AC97" s="990">
        <v>63.919498443603501</v>
      </c>
      <c r="AD97" s="989">
        <v>28.721428190000001</v>
      </c>
      <c r="AE97" s="989">
        <v>6.6328571180000004</v>
      </c>
      <c r="AF97" s="989">
        <v>9.9283333333333346</v>
      </c>
      <c r="AG97" s="989">
        <v>1.8319999831063358</v>
      </c>
      <c r="AH97" s="989">
        <v>35.785714830000003</v>
      </c>
      <c r="AI97" s="989">
        <v>7.0742856775011305</v>
      </c>
      <c r="AJ97" s="399"/>
      <c r="AK97" s="399"/>
      <c r="AL97" s="399"/>
      <c r="AM97" s="399"/>
      <c r="AN97" s="399"/>
      <c r="AO97" s="399"/>
      <c r="AP97" s="994"/>
      <c r="AQ97" s="994"/>
      <c r="AR97" s="995"/>
      <c r="AS97" s="399"/>
      <c r="AT97" s="399"/>
      <c r="AU97" s="399"/>
      <c r="AV97" s="399"/>
      <c r="AW97" s="399"/>
      <c r="AX97" s="399"/>
      <c r="AY97" s="399"/>
      <c r="AZ97" s="399"/>
      <c r="BA97" s="399"/>
      <c r="BB97" s="399"/>
      <c r="BC97" s="399"/>
      <c r="BD97" s="399"/>
      <c r="BE97" s="399"/>
      <c r="BF97" s="399"/>
      <c r="BG97" s="399"/>
      <c r="BH97" s="399"/>
      <c r="BI97" s="807"/>
      <c r="BJ97" s="807"/>
      <c r="BK97" s="399"/>
      <c r="BL97" s="399"/>
      <c r="BM97" s="399"/>
      <c r="BN97" s="399"/>
      <c r="BO97" s="399"/>
      <c r="BP97" s="399"/>
      <c r="BQ97" s="399"/>
      <c r="BR97" s="399"/>
      <c r="BS97" s="399"/>
      <c r="BT97" s="399"/>
      <c r="BU97" s="399"/>
      <c r="BV97" s="399"/>
      <c r="BW97" s="399"/>
      <c r="BX97" s="399"/>
      <c r="BY97" s="399"/>
      <c r="BZ97" s="399"/>
    </row>
    <row r="98" spans="1:78" s="162" customFormat="1" ht="12.75">
      <c r="A98" s="204"/>
      <c r="B98" s="216"/>
      <c r="C98" s="216"/>
      <c r="D98" s="216"/>
      <c r="E98" s="216"/>
      <c r="F98" s="216"/>
      <c r="G98" s="216"/>
      <c r="H98" s="216"/>
      <c r="I98" s="216"/>
      <c r="J98" s="239"/>
      <c r="K98" s="157"/>
      <c r="T98" s="399"/>
      <c r="U98" s="632"/>
      <c r="V98" s="632"/>
      <c r="W98" s="980">
        <v>38</v>
      </c>
      <c r="X98" s="989">
        <v>15.157142909999999</v>
      </c>
      <c r="Y98" s="989">
        <v>38.73833338</v>
      </c>
      <c r="Z98" s="989">
        <v>4.7753333250000001</v>
      </c>
      <c r="AA98" s="989">
        <v>7.0799999920000003</v>
      </c>
      <c r="AB98" s="989">
        <v>0.80900001499999996</v>
      </c>
      <c r="AC98" s="990">
        <v>72.23585783</v>
      </c>
      <c r="AD98" s="989">
        <v>38.034285949999997</v>
      </c>
      <c r="AE98" s="989">
        <v>6.5185714450000001</v>
      </c>
      <c r="AF98" s="989">
        <v>10.001428600000001</v>
      </c>
      <c r="AG98" s="989">
        <v>1.9189999959999999</v>
      </c>
      <c r="AH98" s="989">
        <v>42.055714739999999</v>
      </c>
      <c r="AI98" s="989">
        <v>7.3512855940000001</v>
      </c>
      <c r="AJ98" s="399"/>
      <c r="AK98" s="399"/>
      <c r="AL98" s="399"/>
      <c r="AM98" s="399"/>
      <c r="AN98" s="399"/>
      <c r="AO98" s="399"/>
      <c r="AP98" s="994"/>
      <c r="AQ98" s="994"/>
      <c r="AR98" s="995"/>
      <c r="AS98" s="399"/>
      <c r="AT98" s="399"/>
      <c r="AU98" s="399"/>
      <c r="AV98" s="399"/>
      <c r="AW98" s="399"/>
      <c r="AX98" s="399"/>
      <c r="AY98" s="399"/>
      <c r="AZ98" s="399"/>
      <c r="BA98" s="399"/>
      <c r="BB98" s="399"/>
      <c r="BC98" s="399"/>
      <c r="BD98" s="399"/>
      <c r="BE98" s="399"/>
      <c r="BF98" s="399"/>
      <c r="BG98" s="399"/>
      <c r="BH98" s="399"/>
      <c r="BI98" s="807"/>
      <c r="BJ98" s="807"/>
      <c r="BK98" s="399"/>
      <c r="BL98" s="399"/>
      <c r="BM98" s="399"/>
      <c r="BN98" s="399"/>
      <c r="BO98" s="399"/>
      <c r="BP98" s="399"/>
      <c r="BQ98" s="399"/>
      <c r="BR98" s="399"/>
      <c r="BS98" s="399"/>
      <c r="BT98" s="399"/>
      <c r="BU98" s="399"/>
      <c r="BV98" s="399"/>
      <c r="BW98" s="399"/>
      <c r="BX98" s="399"/>
      <c r="BY98" s="399"/>
      <c r="BZ98" s="399"/>
    </row>
    <row r="99" spans="1:78" s="162" customFormat="1" ht="12.75">
      <c r="A99" s="204"/>
      <c r="B99" s="216"/>
      <c r="C99" s="216"/>
      <c r="D99" s="216"/>
      <c r="E99" s="216"/>
      <c r="F99" s="216"/>
      <c r="G99" s="216"/>
      <c r="H99" s="216"/>
      <c r="I99" s="216"/>
      <c r="J99" s="239"/>
      <c r="K99" s="157"/>
      <c r="T99" s="399"/>
      <c r="U99" s="632"/>
      <c r="V99" s="632">
        <v>39</v>
      </c>
      <c r="W99" s="980">
        <v>39</v>
      </c>
      <c r="X99" s="989">
        <v>14.257142884390658</v>
      </c>
      <c r="Y99" s="989">
        <v>34.80900083269389</v>
      </c>
      <c r="Z99" s="989">
        <v>4.1092857973916139</v>
      </c>
      <c r="AA99" s="989">
        <v>6.8248571668352369</v>
      </c>
      <c r="AB99" s="989">
        <v>0.84642858164651058</v>
      </c>
      <c r="AC99" s="990">
        <v>72.897999999999996</v>
      </c>
      <c r="AD99" s="989">
        <v>36.480000087193012</v>
      </c>
      <c r="AE99" s="989">
        <v>7.5385714258466416</v>
      </c>
      <c r="AF99" s="989">
        <v>9.9984999999999999</v>
      </c>
      <c r="AG99" s="989">
        <v>1.9850000000000001</v>
      </c>
      <c r="AH99" s="989">
        <v>39.878572191510841</v>
      </c>
      <c r="AI99" s="989">
        <v>12.0242857251848</v>
      </c>
      <c r="AJ99" s="399"/>
      <c r="AK99" s="399"/>
      <c r="AL99" s="399"/>
      <c r="AM99" s="399"/>
      <c r="AN99" s="399"/>
      <c r="AO99" s="399"/>
      <c r="AP99" s="994"/>
      <c r="AQ99" s="994"/>
      <c r="AR99" s="995"/>
      <c r="AS99" s="399"/>
      <c r="AT99" s="399"/>
      <c r="AU99" s="399"/>
      <c r="AV99" s="399"/>
      <c r="AW99" s="399"/>
      <c r="AX99" s="399"/>
      <c r="AY99" s="399"/>
      <c r="AZ99" s="399"/>
      <c r="BA99" s="399"/>
      <c r="BB99" s="399"/>
      <c r="BC99" s="399"/>
      <c r="BD99" s="399"/>
      <c r="BE99" s="399"/>
      <c r="BF99" s="399"/>
      <c r="BG99" s="399"/>
      <c r="BH99" s="399"/>
      <c r="BI99" s="807"/>
      <c r="BJ99" s="807"/>
      <c r="BK99" s="399"/>
      <c r="BL99" s="399"/>
      <c r="BM99" s="399"/>
      <c r="BN99" s="399"/>
      <c r="BO99" s="399"/>
      <c r="BP99" s="399"/>
      <c r="BQ99" s="399"/>
      <c r="BR99" s="399"/>
      <c r="BS99" s="399"/>
      <c r="BT99" s="399"/>
      <c r="BU99" s="399"/>
      <c r="BV99" s="399"/>
      <c r="BW99" s="399"/>
      <c r="BX99" s="399"/>
      <c r="BY99" s="399"/>
      <c r="BZ99" s="399"/>
    </row>
    <row r="100" spans="1:78" s="162" customFormat="1" ht="12.75">
      <c r="A100" s="204"/>
      <c r="B100" s="216"/>
      <c r="C100" s="216"/>
      <c r="D100" s="216"/>
      <c r="E100" s="216"/>
      <c r="F100" s="216"/>
      <c r="G100" s="216"/>
      <c r="H100" s="216"/>
      <c r="I100" s="216"/>
      <c r="J100" s="239"/>
      <c r="K100" s="157"/>
      <c r="T100" s="399"/>
      <c r="U100" s="632"/>
      <c r="V100" s="632"/>
      <c r="W100" s="980">
        <v>40</v>
      </c>
      <c r="X100" s="989">
        <v>15.11</v>
      </c>
      <c r="Y100" s="989">
        <v>35.9</v>
      </c>
      <c r="Z100" s="989">
        <v>4.0540000000000003</v>
      </c>
      <c r="AA100" s="989">
        <v>6.77</v>
      </c>
      <c r="AB100" s="989">
        <v>1.57</v>
      </c>
      <c r="AC100" s="990">
        <v>74.19</v>
      </c>
      <c r="AD100" s="989">
        <v>37.44</v>
      </c>
      <c r="AE100" s="989">
        <v>7.56</v>
      </c>
      <c r="AF100" s="989">
        <v>10.006</v>
      </c>
      <c r="AG100" s="989">
        <v>1.8959999999999999</v>
      </c>
      <c r="AH100" s="989">
        <v>35.11</v>
      </c>
      <c r="AI100" s="989">
        <v>12.5</v>
      </c>
      <c r="AJ100" s="399"/>
      <c r="AK100" s="399"/>
      <c r="AL100" s="399"/>
      <c r="AM100" s="399"/>
      <c r="AN100" s="399"/>
      <c r="AO100" s="399"/>
      <c r="AP100" s="994"/>
      <c r="AQ100" s="994"/>
      <c r="AR100" s="995"/>
      <c r="AS100" s="399"/>
      <c r="AT100" s="399"/>
      <c r="AU100" s="399"/>
      <c r="AV100" s="399"/>
      <c r="AW100" s="399"/>
      <c r="AX100" s="399"/>
      <c r="AY100" s="399"/>
      <c r="AZ100" s="399"/>
      <c r="BA100" s="399"/>
      <c r="BB100" s="399"/>
      <c r="BC100" s="399"/>
      <c r="BD100" s="399"/>
      <c r="BE100" s="399"/>
      <c r="BF100" s="399"/>
      <c r="BG100" s="399"/>
      <c r="BH100" s="399"/>
      <c r="BI100" s="807"/>
      <c r="BJ100" s="807"/>
      <c r="BK100" s="399"/>
      <c r="BL100" s="399"/>
      <c r="BM100" s="399"/>
      <c r="BN100" s="399"/>
      <c r="BO100" s="399"/>
      <c r="BP100" s="399"/>
      <c r="BQ100" s="399"/>
      <c r="BR100" s="399"/>
      <c r="BS100" s="399"/>
      <c r="BT100" s="399"/>
      <c r="BU100" s="399"/>
      <c r="BV100" s="399"/>
      <c r="BW100" s="399"/>
      <c r="BX100" s="399"/>
      <c r="BY100" s="399"/>
      <c r="BZ100" s="399"/>
    </row>
    <row r="101" spans="1:78" s="162" customFormat="1" ht="12.75">
      <c r="A101" s="204"/>
      <c r="B101" s="216"/>
      <c r="C101" s="216"/>
      <c r="D101" s="216"/>
      <c r="E101" s="216"/>
      <c r="F101" s="216"/>
      <c r="G101" s="216"/>
      <c r="H101" s="216"/>
      <c r="I101" s="216"/>
      <c r="J101" s="239"/>
      <c r="K101" s="157"/>
      <c r="T101" s="399"/>
      <c r="U101" s="632"/>
      <c r="V101" s="632"/>
      <c r="W101" s="980">
        <v>41</v>
      </c>
      <c r="X101" s="989">
        <v>16.670000000000002</v>
      </c>
      <c r="Y101" s="989">
        <v>46.35</v>
      </c>
      <c r="Z101" s="989">
        <v>5.84</v>
      </c>
      <c r="AA101" s="989">
        <v>6.75</v>
      </c>
      <c r="AB101" s="989">
        <v>1.41</v>
      </c>
      <c r="AC101" s="990">
        <v>61.765000000000001</v>
      </c>
      <c r="AD101" s="989">
        <v>26.27</v>
      </c>
      <c r="AE101" s="989">
        <v>6.15</v>
      </c>
      <c r="AF101" s="989">
        <v>10.003</v>
      </c>
      <c r="AG101" s="989">
        <v>1.45</v>
      </c>
      <c r="AH101" s="989">
        <v>33.85</v>
      </c>
      <c r="AI101" s="989">
        <v>11.69</v>
      </c>
      <c r="AJ101" s="399"/>
      <c r="AK101" s="399"/>
      <c r="AL101" s="399"/>
      <c r="AM101" s="399"/>
      <c r="AN101" s="399"/>
      <c r="AO101" s="399"/>
      <c r="AP101" s="997"/>
      <c r="AQ101" s="994"/>
      <c r="AR101" s="995"/>
      <c r="AS101" s="399"/>
      <c r="AT101" s="399"/>
      <c r="AU101" s="399"/>
      <c r="AV101" s="399"/>
      <c r="AW101" s="399"/>
      <c r="AX101" s="399"/>
      <c r="AY101" s="399"/>
      <c r="AZ101" s="399"/>
      <c r="BA101" s="399"/>
      <c r="BB101" s="399"/>
      <c r="BC101" s="399"/>
      <c r="BD101" s="399"/>
      <c r="BE101" s="399"/>
      <c r="BF101" s="399"/>
      <c r="BG101" s="399"/>
      <c r="BH101" s="399"/>
      <c r="BI101" s="807"/>
      <c r="BJ101" s="807"/>
      <c r="BK101" s="399"/>
      <c r="BL101" s="399"/>
      <c r="BM101" s="399"/>
      <c r="BN101" s="399"/>
      <c r="BO101" s="399"/>
      <c r="BP101" s="399"/>
      <c r="BQ101" s="399"/>
      <c r="BR101" s="399"/>
      <c r="BS101" s="399"/>
      <c r="BT101" s="399"/>
      <c r="BU101" s="399"/>
      <c r="BV101" s="399"/>
      <c r="BW101" s="399"/>
      <c r="BX101" s="399"/>
      <c r="BY101" s="399"/>
      <c r="BZ101" s="399"/>
    </row>
    <row r="102" spans="1:78" s="171" customFormat="1" ht="12" customHeight="1">
      <c r="A102" s="204"/>
      <c r="B102" s="216"/>
      <c r="C102" s="216"/>
      <c r="D102" s="216"/>
      <c r="E102" s="216"/>
      <c r="F102" s="216"/>
      <c r="G102" s="216"/>
      <c r="H102" s="216"/>
      <c r="I102" s="216"/>
      <c r="J102" s="221"/>
      <c r="K102" s="170"/>
      <c r="T102" s="400"/>
      <c r="U102" s="632"/>
      <c r="V102" s="632"/>
      <c r="W102" s="980">
        <v>42</v>
      </c>
      <c r="X102" s="989">
        <v>15.74</v>
      </c>
      <c r="Y102" s="989">
        <v>46.9</v>
      </c>
      <c r="Z102" s="989">
        <v>6.71</v>
      </c>
      <c r="AA102" s="989">
        <v>6.8819999999999997</v>
      </c>
      <c r="AB102" s="989">
        <v>1.8280000000000001</v>
      </c>
      <c r="AC102" s="990">
        <v>59.17</v>
      </c>
      <c r="AD102" s="989">
        <v>29.35</v>
      </c>
      <c r="AE102" s="989">
        <v>7.25</v>
      </c>
      <c r="AF102" s="989">
        <v>10</v>
      </c>
      <c r="AG102" s="989">
        <v>1.2998000000000001</v>
      </c>
      <c r="AH102" s="989">
        <v>35.061999999999998</v>
      </c>
      <c r="AI102" s="989">
        <v>8.66</v>
      </c>
      <c r="AJ102" s="400"/>
      <c r="AK102" s="400"/>
      <c r="AL102" s="400"/>
      <c r="AM102" s="400"/>
      <c r="AN102" s="400"/>
      <c r="AO102" s="400"/>
      <c r="AP102" s="997"/>
      <c r="AQ102" s="994"/>
      <c r="AR102" s="995"/>
      <c r="AS102" s="400"/>
      <c r="AT102" s="400"/>
      <c r="AU102" s="400"/>
      <c r="AV102" s="400"/>
      <c r="AW102" s="400"/>
      <c r="AX102" s="400"/>
      <c r="AY102" s="400"/>
      <c r="AZ102" s="400"/>
      <c r="BA102" s="400"/>
      <c r="BB102" s="400"/>
      <c r="BC102" s="400"/>
      <c r="BD102" s="400"/>
      <c r="BE102" s="400"/>
      <c r="BF102" s="400"/>
      <c r="BG102" s="400"/>
      <c r="BH102" s="400"/>
      <c r="BI102" s="495"/>
      <c r="BJ102" s="495"/>
      <c r="BK102" s="400"/>
      <c r="BL102" s="400"/>
      <c r="BM102" s="400"/>
      <c r="BN102" s="400"/>
      <c r="BO102" s="400"/>
      <c r="BP102" s="400"/>
      <c r="BQ102" s="400"/>
      <c r="BR102" s="400"/>
      <c r="BS102" s="400"/>
      <c r="BT102" s="400"/>
      <c r="BU102" s="400"/>
      <c r="BV102" s="400"/>
      <c r="BW102" s="400"/>
      <c r="BX102" s="400"/>
      <c r="BY102" s="400"/>
      <c r="BZ102" s="400"/>
    </row>
    <row r="103" spans="1:78" s="169" customFormat="1" ht="14.1" customHeight="1">
      <c r="A103" s="204"/>
      <c r="B103" s="216"/>
      <c r="C103" s="216"/>
      <c r="D103" s="216"/>
      <c r="E103" s="216"/>
      <c r="F103" s="216"/>
      <c r="G103" s="216"/>
      <c r="H103" s="216"/>
      <c r="I103" s="216"/>
      <c r="J103" s="219"/>
      <c r="K103" s="174"/>
      <c r="T103" s="401"/>
      <c r="U103" s="632"/>
      <c r="V103" s="632">
        <v>43</v>
      </c>
      <c r="W103" s="980">
        <v>43</v>
      </c>
      <c r="X103" s="989">
        <v>19.09</v>
      </c>
      <c r="Y103" s="989">
        <v>61.18</v>
      </c>
      <c r="Z103" s="989">
        <v>17.54</v>
      </c>
      <c r="AA103" s="989">
        <v>8.36</v>
      </c>
      <c r="AB103" s="989">
        <v>3.86</v>
      </c>
      <c r="AC103" s="990">
        <v>72.53</v>
      </c>
      <c r="AD103" s="989">
        <v>47.29</v>
      </c>
      <c r="AE103" s="989">
        <v>8.82</v>
      </c>
      <c r="AF103" s="989">
        <v>10.01</v>
      </c>
      <c r="AG103" s="989">
        <v>1.1467000000000001</v>
      </c>
      <c r="AH103" s="989">
        <v>41.86</v>
      </c>
      <c r="AI103" s="989">
        <v>9.673</v>
      </c>
      <c r="AJ103" s="401"/>
      <c r="AK103" s="401"/>
      <c r="AL103" s="401"/>
      <c r="AM103" s="401"/>
      <c r="AN103" s="401"/>
      <c r="AO103" s="401"/>
      <c r="AP103" s="997"/>
      <c r="AQ103" s="994"/>
      <c r="AR103" s="995"/>
      <c r="AS103" s="401"/>
      <c r="AT103" s="401"/>
      <c r="AU103" s="401"/>
      <c r="AV103" s="401"/>
      <c r="AW103" s="401"/>
      <c r="AX103" s="401"/>
      <c r="AY103" s="401"/>
      <c r="AZ103" s="401"/>
      <c r="BA103" s="401"/>
      <c r="BB103" s="401"/>
      <c r="BC103" s="401"/>
      <c r="BD103" s="401"/>
      <c r="BE103" s="401"/>
      <c r="BF103" s="401"/>
      <c r="BG103" s="401"/>
      <c r="BH103" s="401"/>
      <c r="BI103" s="496"/>
      <c r="BJ103" s="496"/>
      <c r="BK103" s="401"/>
      <c r="BL103" s="401"/>
      <c r="BM103" s="401"/>
      <c r="BN103" s="401"/>
      <c r="BO103" s="401"/>
      <c r="BP103" s="401"/>
      <c r="BQ103" s="401"/>
      <c r="BR103" s="401"/>
      <c r="BS103" s="401"/>
      <c r="BT103" s="401"/>
      <c r="BU103" s="401"/>
      <c r="BV103" s="401"/>
      <c r="BW103" s="401"/>
      <c r="BX103" s="401"/>
      <c r="BY103" s="401"/>
      <c r="BZ103" s="401"/>
    </row>
    <row r="104" spans="1:78" s="140" customFormat="1" ht="12" customHeight="1">
      <c r="A104" s="204"/>
      <c r="B104" s="216"/>
      <c r="C104" s="216"/>
      <c r="D104" s="216"/>
      <c r="E104" s="216"/>
      <c r="F104" s="216"/>
      <c r="G104" s="216"/>
      <c r="H104" s="216"/>
      <c r="I104" s="216"/>
      <c r="J104" s="239"/>
      <c r="K104" s="157"/>
      <c r="T104" s="402"/>
      <c r="U104" s="632"/>
      <c r="V104" s="632"/>
      <c r="W104" s="980">
        <v>44</v>
      </c>
      <c r="X104" s="989">
        <v>18.899999999999999</v>
      </c>
      <c r="Y104" s="989">
        <v>47.64</v>
      </c>
      <c r="Z104" s="989">
        <v>11.26</v>
      </c>
      <c r="AA104" s="989">
        <v>7.36</v>
      </c>
      <c r="AB104" s="989">
        <v>3.34</v>
      </c>
      <c r="AC104" s="990">
        <v>69.37</v>
      </c>
      <c r="AD104" s="989">
        <v>37.5</v>
      </c>
      <c r="AE104" s="989">
        <v>9.32</v>
      </c>
      <c r="AF104" s="989">
        <v>10</v>
      </c>
      <c r="AG104" s="989">
        <v>1.0329999999999999</v>
      </c>
      <c r="AH104" s="989">
        <v>40.99</v>
      </c>
      <c r="AI104" s="989">
        <v>11.93</v>
      </c>
      <c r="AJ104" s="402"/>
      <c r="AK104" s="402"/>
      <c r="AL104" s="402"/>
      <c r="AM104" s="402"/>
      <c r="AN104" s="402"/>
      <c r="AO104" s="402"/>
      <c r="AP104" s="994"/>
      <c r="AQ104" s="994"/>
      <c r="AR104" s="995"/>
      <c r="AS104" s="402"/>
      <c r="AT104" s="402"/>
      <c r="AU104" s="402"/>
      <c r="AV104" s="402"/>
      <c r="AW104" s="402"/>
      <c r="AX104" s="402"/>
      <c r="AY104" s="402"/>
      <c r="AZ104" s="402"/>
      <c r="BA104" s="402"/>
      <c r="BB104" s="402"/>
      <c r="BC104" s="402"/>
      <c r="BD104" s="402"/>
      <c r="BE104" s="402"/>
      <c r="BF104" s="402"/>
      <c r="BG104" s="402"/>
      <c r="BH104" s="402"/>
      <c r="BI104" s="808"/>
      <c r="BJ104" s="808"/>
      <c r="BK104" s="402"/>
      <c r="BL104" s="402"/>
      <c r="BM104" s="402"/>
      <c r="BN104" s="402"/>
      <c r="BO104" s="402"/>
      <c r="BP104" s="402"/>
      <c r="BQ104" s="402"/>
      <c r="BR104" s="402"/>
      <c r="BS104" s="402"/>
      <c r="BT104" s="402"/>
      <c r="BU104" s="402"/>
      <c r="BV104" s="402"/>
      <c r="BW104" s="402"/>
      <c r="BX104" s="402"/>
      <c r="BY104" s="402"/>
      <c r="BZ104" s="402"/>
    </row>
    <row r="105" spans="1:78" s="140" customFormat="1" ht="12" customHeight="1">
      <c r="A105" s="204"/>
      <c r="B105" s="216"/>
      <c r="C105" s="216"/>
      <c r="D105" s="216"/>
      <c r="E105" s="216"/>
      <c r="F105" s="216"/>
      <c r="G105" s="216"/>
      <c r="H105" s="216"/>
      <c r="I105" s="216"/>
      <c r="J105" s="239"/>
      <c r="K105" s="157"/>
      <c r="T105" s="402"/>
      <c r="U105" s="632"/>
      <c r="V105" s="632"/>
      <c r="W105" s="980">
        <v>45</v>
      </c>
      <c r="X105" s="989">
        <v>25.86</v>
      </c>
      <c r="Y105" s="989">
        <v>57.13</v>
      </c>
      <c r="Z105" s="989">
        <v>16.84</v>
      </c>
      <c r="AA105" s="989">
        <v>7.94</v>
      </c>
      <c r="AB105" s="989">
        <v>4.54</v>
      </c>
      <c r="AC105" s="990">
        <v>81.2</v>
      </c>
      <c r="AD105" s="989">
        <v>105.06</v>
      </c>
      <c r="AE105" s="989">
        <v>17.329999999999998</v>
      </c>
      <c r="AF105" s="989">
        <v>10.01</v>
      </c>
      <c r="AG105" s="989">
        <v>1.56</v>
      </c>
      <c r="AH105" s="989">
        <v>54.37</v>
      </c>
      <c r="AI105" s="989">
        <v>16.29</v>
      </c>
      <c r="AJ105" s="402"/>
      <c r="AK105" s="402"/>
      <c r="AL105" s="402"/>
      <c r="AM105" s="402"/>
      <c r="AN105" s="402"/>
      <c r="AO105" s="402"/>
      <c r="AP105" s="994"/>
      <c r="AQ105" s="994"/>
      <c r="AR105" s="995"/>
      <c r="AS105" s="402"/>
      <c r="AT105" s="402"/>
      <c r="AU105" s="402"/>
      <c r="AV105" s="402"/>
      <c r="AW105" s="402"/>
      <c r="AX105" s="402"/>
      <c r="AY105" s="402"/>
      <c r="AZ105" s="402"/>
      <c r="BA105" s="402"/>
      <c r="BB105" s="402"/>
      <c r="BC105" s="402"/>
      <c r="BD105" s="402"/>
      <c r="BE105" s="402"/>
      <c r="BF105" s="402"/>
      <c r="BG105" s="402"/>
      <c r="BH105" s="402"/>
      <c r="BI105" s="808"/>
      <c r="BJ105" s="808"/>
      <c r="BK105" s="402"/>
      <c r="BL105" s="402"/>
      <c r="BM105" s="402"/>
      <c r="BN105" s="402"/>
      <c r="BO105" s="402"/>
      <c r="BP105" s="402"/>
      <c r="BQ105" s="402"/>
      <c r="BR105" s="402"/>
      <c r="BS105" s="402"/>
      <c r="BT105" s="402"/>
      <c r="BU105" s="402"/>
      <c r="BV105" s="402"/>
      <c r="BW105" s="402"/>
      <c r="BX105" s="402"/>
      <c r="BY105" s="402"/>
      <c r="BZ105" s="402"/>
    </row>
    <row r="106" spans="1:78" s="140" customFormat="1" ht="12" customHeight="1">
      <c r="A106" s="204"/>
      <c r="B106" s="216"/>
      <c r="C106" s="216"/>
      <c r="D106" s="216"/>
      <c r="E106" s="216"/>
      <c r="F106" s="216"/>
      <c r="G106" s="216"/>
      <c r="H106" s="216"/>
      <c r="I106" s="216"/>
      <c r="J106" s="239"/>
      <c r="K106" s="157"/>
      <c r="T106" s="402"/>
      <c r="U106" s="632"/>
      <c r="V106" s="632"/>
      <c r="W106" s="980">
        <v>46</v>
      </c>
      <c r="X106" s="989">
        <v>26.7</v>
      </c>
      <c r="Y106" s="989">
        <v>72.62</v>
      </c>
      <c r="Z106" s="989">
        <v>24.07</v>
      </c>
      <c r="AA106" s="989">
        <v>9.76</v>
      </c>
      <c r="AB106" s="989">
        <v>6.16</v>
      </c>
      <c r="AC106" s="990">
        <v>117.17</v>
      </c>
      <c r="AD106" s="989">
        <v>102.46</v>
      </c>
      <c r="AE106" s="989">
        <v>13.6</v>
      </c>
      <c r="AF106" s="989">
        <v>10.007</v>
      </c>
      <c r="AG106" s="989">
        <v>1.7775000000000001</v>
      </c>
      <c r="AH106" s="989">
        <v>68.680000000000007</v>
      </c>
      <c r="AI106" s="989">
        <v>16.026</v>
      </c>
      <c r="AJ106" s="402"/>
      <c r="AK106" s="402"/>
      <c r="AL106" s="402"/>
      <c r="AM106" s="402"/>
      <c r="AN106" s="402"/>
      <c r="AO106" s="402"/>
      <c r="AP106" s="994"/>
      <c r="AQ106" s="994"/>
      <c r="AR106" s="995"/>
      <c r="AS106" s="402"/>
      <c r="AT106" s="402"/>
      <c r="AU106" s="402"/>
      <c r="AV106" s="402"/>
      <c r="AW106" s="402"/>
      <c r="AX106" s="402"/>
      <c r="AY106" s="402"/>
      <c r="AZ106" s="402"/>
      <c r="BA106" s="402"/>
      <c r="BB106" s="402"/>
      <c r="BC106" s="402"/>
      <c r="BD106" s="402"/>
      <c r="BE106" s="402"/>
      <c r="BF106" s="402"/>
      <c r="BG106" s="402"/>
      <c r="BH106" s="402"/>
      <c r="BI106" s="808"/>
      <c r="BJ106" s="808"/>
      <c r="BK106" s="402"/>
      <c r="BL106" s="402"/>
      <c r="BM106" s="402"/>
      <c r="BN106" s="402"/>
      <c r="BO106" s="402"/>
      <c r="BP106" s="402"/>
      <c r="BQ106" s="402"/>
      <c r="BR106" s="402"/>
      <c r="BS106" s="402"/>
      <c r="BT106" s="402"/>
      <c r="BU106" s="402"/>
      <c r="BV106" s="402"/>
      <c r="BW106" s="402"/>
      <c r="BX106" s="402"/>
      <c r="BY106" s="402"/>
      <c r="BZ106" s="402"/>
    </row>
    <row r="107" spans="1:78" s="179" customFormat="1" ht="12" customHeight="1">
      <c r="A107" s="204"/>
      <c r="B107" s="216"/>
      <c r="C107" s="216"/>
      <c r="D107" s="216"/>
      <c r="E107" s="216"/>
      <c r="F107" s="216"/>
      <c r="G107" s="216"/>
      <c r="H107" s="216"/>
      <c r="I107" s="216"/>
      <c r="J107" s="240"/>
      <c r="T107" s="403"/>
      <c r="U107" s="632"/>
      <c r="V107" s="632"/>
      <c r="W107" s="980">
        <v>47</v>
      </c>
      <c r="X107" s="989">
        <v>25.93</v>
      </c>
      <c r="Y107" s="989">
        <v>62.65</v>
      </c>
      <c r="Z107" s="989">
        <v>50.4</v>
      </c>
      <c r="AA107" s="989">
        <v>8.19</v>
      </c>
      <c r="AB107" s="989">
        <v>4.76</v>
      </c>
      <c r="AC107" s="990">
        <v>90.89</v>
      </c>
      <c r="AD107" s="989">
        <v>51.21</v>
      </c>
      <c r="AE107" s="989">
        <v>12.141999999999999</v>
      </c>
      <c r="AF107" s="989">
        <v>10.01</v>
      </c>
      <c r="AG107" s="989">
        <v>1.9159999999999999</v>
      </c>
      <c r="AH107" s="989">
        <v>45.02</v>
      </c>
      <c r="AI107" s="989">
        <v>14.11</v>
      </c>
      <c r="AJ107" s="403"/>
      <c r="AK107" s="403"/>
      <c r="AL107" s="403"/>
      <c r="AM107" s="403"/>
      <c r="AN107" s="403"/>
      <c r="AO107" s="403"/>
      <c r="AP107" s="994"/>
      <c r="AQ107" s="994"/>
      <c r="AR107" s="995"/>
      <c r="AS107" s="403"/>
      <c r="AT107" s="403"/>
      <c r="AU107" s="403"/>
      <c r="AV107" s="403"/>
      <c r="AW107" s="403"/>
      <c r="AX107" s="403"/>
      <c r="AY107" s="403"/>
      <c r="AZ107" s="403"/>
      <c r="BA107" s="403"/>
      <c r="BB107" s="403"/>
      <c r="BC107" s="403"/>
      <c r="BD107" s="403"/>
      <c r="BE107" s="403"/>
      <c r="BF107" s="403"/>
      <c r="BG107" s="403"/>
      <c r="BH107" s="403"/>
      <c r="BI107" s="497"/>
      <c r="BJ107" s="497"/>
      <c r="BK107" s="403"/>
      <c r="BL107" s="403"/>
      <c r="BM107" s="403"/>
      <c r="BN107" s="403"/>
      <c r="BO107" s="403"/>
      <c r="BP107" s="403"/>
      <c r="BQ107" s="403"/>
      <c r="BR107" s="403"/>
      <c r="BS107" s="403"/>
      <c r="BT107" s="403"/>
      <c r="BU107" s="403"/>
      <c r="BV107" s="403"/>
      <c r="BW107" s="403"/>
      <c r="BX107" s="403"/>
      <c r="BY107" s="403"/>
      <c r="BZ107" s="403"/>
    </row>
    <row r="108" spans="1:78" s="140" customFormat="1" ht="12" customHeight="1">
      <c r="A108" s="204"/>
      <c r="B108" s="216"/>
      <c r="C108" s="216"/>
      <c r="D108" s="216"/>
      <c r="E108" s="216"/>
      <c r="F108" s="216"/>
      <c r="G108" s="216"/>
      <c r="H108" s="216"/>
      <c r="I108" s="216"/>
      <c r="J108" s="239"/>
      <c r="K108" s="157"/>
      <c r="T108" s="402"/>
      <c r="U108" s="632"/>
      <c r="V108" s="632">
        <v>48</v>
      </c>
      <c r="W108" s="980">
        <v>48</v>
      </c>
      <c r="X108" s="989">
        <v>35.64</v>
      </c>
      <c r="Y108" s="989">
        <v>83.52</v>
      </c>
      <c r="Z108" s="989">
        <v>55.63</v>
      </c>
      <c r="AA108" s="989">
        <v>9.2100000000000009</v>
      </c>
      <c r="AB108" s="989">
        <v>5.88</v>
      </c>
      <c r="AC108" s="990">
        <v>77.62</v>
      </c>
      <c r="AD108" s="989">
        <v>70.7</v>
      </c>
      <c r="AE108" s="989">
        <v>10.96</v>
      </c>
      <c r="AF108" s="989">
        <v>10</v>
      </c>
      <c r="AG108" s="989">
        <v>1.0449999999999999</v>
      </c>
      <c r="AH108" s="989">
        <v>54.12</v>
      </c>
      <c r="AI108" s="989">
        <v>16.25</v>
      </c>
      <c r="AJ108" s="402"/>
      <c r="AK108" s="402"/>
      <c r="AL108" s="402"/>
      <c r="AM108" s="402"/>
      <c r="AN108" s="402"/>
      <c r="AO108" s="402"/>
      <c r="AP108" s="994"/>
      <c r="AQ108" s="994"/>
      <c r="AR108" s="995"/>
      <c r="AS108" s="402"/>
      <c r="AT108" s="402"/>
      <c r="AU108" s="402"/>
      <c r="AV108" s="402"/>
      <c r="AW108" s="402"/>
      <c r="AX108" s="402"/>
      <c r="AY108" s="402"/>
      <c r="AZ108" s="402"/>
      <c r="BA108" s="402"/>
      <c r="BB108" s="402"/>
      <c r="BC108" s="402"/>
      <c r="BD108" s="402"/>
      <c r="BE108" s="402"/>
      <c r="BF108" s="402"/>
      <c r="BG108" s="402"/>
      <c r="BH108" s="402"/>
      <c r="BI108" s="808"/>
      <c r="BJ108" s="808"/>
      <c r="BK108" s="402"/>
      <c r="BL108" s="402"/>
      <c r="BM108" s="402"/>
      <c r="BN108" s="402"/>
      <c r="BO108" s="402"/>
      <c r="BP108" s="402"/>
      <c r="BQ108" s="402"/>
      <c r="BR108" s="402"/>
      <c r="BS108" s="402"/>
      <c r="BT108" s="402"/>
      <c r="BU108" s="402"/>
      <c r="BV108" s="402"/>
      <c r="BW108" s="402"/>
      <c r="BX108" s="402"/>
      <c r="BY108" s="402"/>
      <c r="BZ108" s="402"/>
    </row>
    <row r="109" spans="1:78" s="140" customFormat="1" ht="12" customHeight="1">
      <c r="A109" s="204"/>
      <c r="B109" s="216"/>
      <c r="C109" s="216"/>
      <c r="D109" s="216"/>
      <c r="E109" s="216"/>
      <c r="F109" s="216"/>
      <c r="G109" s="216"/>
      <c r="H109" s="216"/>
      <c r="I109" s="216"/>
      <c r="J109" s="242"/>
      <c r="K109" s="144"/>
      <c r="T109" s="402"/>
      <c r="U109" s="632"/>
      <c r="V109" s="632"/>
      <c r="W109" s="980">
        <v>49</v>
      </c>
      <c r="X109" s="989">
        <v>30.428599999999999</v>
      </c>
      <c r="Y109" s="989">
        <v>80.849999999999994</v>
      </c>
      <c r="Z109" s="989">
        <v>24.84</v>
      </c>
      <c r="AA109" s="989">
        <v>7.82</v>
      </c>
      <c r="AB109" s="989">
        <v>4.407</v>
      </c>
      <c r="AC109" s="990">
        <v>76.048000000000002</v>
      </c>
      <c r="AD109" s="989">
        <v>83.28</v>
      </c>
      <c r="AE109" s="989">
        <v>18.809999999999999</v>
      </c>
      <c r="AF109" s="989">
        <v>9.7970000000000006</v>
      </c>
      <c r="AG109" s="989">
        <v>0.55000000000000004</v>
      </c>
      <c r="AH109" s="989">
        <v>68.64</v>
      </c>
      <c r="AI109" s="989">
        <v>18.876000000000001</v>
      </c>
      <c r="AJ109" s="402"/>
      <c r="AK109" s="402"/>
      <c r="AL109" s="402"/>
      <c r="AM109" s="402"/>
      <c r="AN109" s="402"/>
      <c r="AO109" s="402"/>
      <c r="AP109" s="994"/>
      <c r="AQ109" s="994"/>
      <c r="AR109" s="995"/>
      <c r="AS109" s="402"/>
      <c r="AT109" s="402"/>
      <c r="AU109" s="402"/>
      <c r="AV109" s="402"/>
      <c r="AW109" s="402"/>
      <c r="AX109" s="402"/>
      <c r="AY109" s="402"/>
      <c r="AZ109" s="402"/>
      <c r="BA109" s="402"/>
      <c r="BB109" s="402"/>
      <c r="BC109" s="402"/>
      <c r="BD109" s="402"/>
      <c r="BE109" s="402"/>
      <c r="BF109" s="402"/>
      <c r="BG109" s="402"/>
      <c r="BH109" s="402"/>
      <c r="BI109" s="808"/>
      <c r="BJ109" s="808"/>
      <c r="BK109" s="402"/>
      <c r="BL109" s="402"/>
      <c r="BM109" s="402"/>
      <c r="BN109" s="402"/>
      <c r="BO109" s="402"/>
      <c r="BP109" s="402"/>
      <c r="BQ109" s="402"/>
      <c r="BR109" s="402"/>
      <c r="BS109" s="402"/>
      <c r="BT109" s="402"/>
      <c r="BU109" s="402"/>
      <c r="BV109" s="402"/>
      <c r="BW109" s="402"/>
      <c r="BX109" s="402"/>
      <c r="BY109" s="402"/>
      <c r="BZ109" s="402"/>
    </row>
    <row r="110" spans="1:78" s="140" customFormat="1" ht="12" customHeight="1">
      <c r="A110" s="204"/>
      <c r="B110" s="216"/>
      <c r="C110" s="216"/>
      <c r="D110" s="216"/>
      <c r="E110" s="216"/>
      <c r="F110" s="216"/>
      <c r="G110" s="216"/>
      <c r="H110" s="216"/>
      <c r="I110" s="216"/>
      <c r="J110" s="195"/>
      <c r="T110" s="402"/>
      <c r="U110" s="632"/>
      <c r="V110" s="632"/>
      <c r="W110" s="980">
        <v>50</v>
      </c>
      <c r="X110" s="989">
        <v>22.7</v>
      </c>
      <c r="Y110" s="989">
        <v>63.198999999999998</v>
      </c>
      <c r="Z110" s="989">
        <v>17.25</v>
      </c>
      <c r="AA110" s="989">
        <v>8.0939999999999994</v>
      </c>
      <c r="AB110" s="989">
        <v>4.99</v>
      </c>
      <c r="AC110" s="990">
        <v>74.156999999999996</v>
      </c>
      <c r="AD110" s="989">
        <v>68.84</v>
      </c>
      <c r="AE110" s="989">
        <v>17.55</v>
      </c>
      <c r="AF110" s="989">
        <v>10.211399999999999</v>
      </c>
      <c r="AG110" s="989">
        <v>1.0795999999999999</v>
      </c>
      <c r="AH110" s="989">
        <v>70.275999999999996</v>
      </c>
      <c r="AI110" s="989">
        <v>21.06</v>
      </c>
      <c r="AJ110" s="402"/>
      <c r="AK110" s="402"/>
      <c r="AL110" s="402"/>
      <c r="AM110" s="402"/>
      <c r="AN110" s="402"/>
      <c r="AO110" s="402"/>
      <c r="AP110" s="994"/>
      <c r="AQ110" s="994"/>
      <c r="AR110" s="995"/>
      <c r="AS110" s="402"/>
      <c r="AT110" s="402"/>
      <c r="AU110" s="402"/>
      <c r="AV110" s="402"/>
      <c r="AW110" s="402"/>
      <c r="AX110" s="402"/>
      <c r="AY110" s="402"/>
      <c r="AZ110" s="402"/>
      <c r="BA110" s="402"/>
      <c r="BB110" s="402"/>
      <c r="BC110" s="402"/>
      <c r="BD110" s="402"/>
      <c r="BE110" s="402"/>
      <c r="BF110" s="402"/>
      <c r="BG110" s="402"/>
      <c r="BH110" s="402"/>
      <c r="BI110" s="808"/>
      <c r="BJ110" s="808"/>
      <c r="BK110" s="402"/>
      <c r="BL110" s="402"/>
      <c r="BM110" s="402"/>
      <c r="BN110" s="402"/>
      <c r="BO110" s="402"/>
      <c r="BP110" s="402"/>
      <c r="BQ110" s="402"/>
      <c r="BR110" s="402"/>
      <c r="BS110" s="402"/>
      <c r="BT110" s="402"/>
      <c r="BU110" s="402"/>
      <c r="BV110" s="402"/>
      <c r="BW110" s="402"/>
      <c r="BX110" s="402"/>
      <c r="BY110" s="402"/>
      <c r="BZ110" s="402"/>
    </row>
    <row r="111" spans="1:78" s="140" customFormat="1" ht="12" customHeight="1">
      <c r="A111" s="204"/>
      <c r="B111" s="216"/>
      <c r="C111" s="216"/>
      <c r="D111" s="216"/>
      <c r="E111" s="216"/>
      <c r="F111" s="216"/>
      <c r="G111" s="216"/>
      <c r="H111" s="216"/>
      <c r="I111" s="216"/>
      <c r="J111" s="195"/>
      <c r="T111" s="402"/>
      <c r="U111" s="632"/>
      <c r="V111" s="632">
        <v>51</v>
      </c>
      <c r="W111" s="980">
        <v>51</v>
      </c>
      <c r="X111" s="989">
        <v>46.13</v>
      </c>
      <c r="Y111" s="989">
        <v>87.03</v>
      </c>
      <c r="Z111" s="989">
        <v>16.510000000000002</v>
      </c>
      <c r="AA111" s="989">
        <v>14.24</v>
      </c>
      <c r="AB111" s="989">
        <v>12.81</v>
      </c>
      <c r="AC111" s="990">
        <v>174.00200000000001</v>
      </c>
      <c r="AD111" s="989">
        <v>147.96</v>
      </c>
      <c r="AE111" s="989">
        <v>28.163</v>
      </c>
      <c r="AF111" s="989">
        <v>10</v>
      </c>
      <c r="AG111" s="989">
        <v>0.79949999999999999</v>
      </c>
      <c r="AH111" s="989">
        <v>224.41200000000001</v>
      </c>
      <c r="AI111" s="989">
        <v>46.25</v>
      </c>
      <c r="AJ111" s="402"/>
      <c r="AK111" s="402"/>
      <c r="AL111" s="402"/>
      <c r="AM111" s="402"/>
      <c r="AN111" s="402"/>
      <c r="AO111" s="402"/>
      <c r="AP111" s="994"/>
      <c r="AQ111" s="994"/>
      <c r="AR111" s="995"/>
      <c r="AS111" s="402"/>
      <c r="AT111" s="402"/>
      <c r="AU111" s="402"/>
      <c r="AV111" s="402"/>
      <c r="AW111" s="402"/>
      <c r="AX111" s="402"/>
      <c r="AY111" s="402"/>
      <c r="AZ111" s="402"/>
      <c r="BA111" s="402"/>
      <c r="BB111" s="402"/>
      <c r="BC111" s="402"/>
      <c r="BD111" s="402"/>
      <c r="BE111" s="402"/>
      <c r="BF111" s="402"/>
      <c r="BG111" s="402"/>
      <c r="BH111" s="402"/>
      <c r="BI111" s="808"/>
      <c r="BJ111" s="808"/>
      <c r="BK111" s="402"/>
      <c r="BL111" s="402"/>
      <c r="BM111" s="402"/>
      <c r="BN111" s="402"/>
      <c r="BO111" s="402"/>
      <c r="BP111" s="402"/>
      <c r="BQ111" s="402"/>
      <c r="BR111" s="402"/>
      <c r="BS111" s="402"/>
      <c r="BT111" s="402"/>
      <c r="BU111" s="402"/>
      <c r="BV111" s="402"/>
      <c r="BW111" s="402"/>
      <c r="BX111" s="402"/>
      <c r="BY111" s="402"/>
      <c r="BZ111" s="402"/>
    </row>
    <row r="112" spans="1:78" s="140" customFormat="1" ht="12" customHeight="1">
      <c r="A112" s="204"/>
      <c r="B112" s="216"/>
      <c r="C112" s="216"/>
      <c r="D112" s="216"/>
      <c r="E112" s="216"/>
      <c r="F112" s="216"/>
      <c r="G112" s="216"/>
      <c r="H112" s="216"/>
      <c r="I112" s="216"/>
      <c r="J112" s="195"/>
      <c r="T112" s="402"/>
      <c r="U112" s="632"/>
      <c r="V112" s="632"/>
      <c r="W112" s="980">
        <v>52</v>
      </c>
      <c r="X112" s="989">
        <v>63.850999999999999</v>
      </c>
      <c r="Y112" s="989">
        <v>110.661</v>
      </c>
      <c r="Z112" s="989">
        <v>18.1387</v>
      </c>
      <c r="AA112" s="989">
        <v>15.1157</v>
      </c>
      <c r="AB112" s="989">
        <v>15.846</v>
      </c>
      <c r="AC112" s="990">
        <v>338.70569999999998</v>
      </c>
      <c r="AD112" s="989">
        <v>198.84569999999999</v>
      </c>
      <c r="AE112" s="989">
        <v>41.433</v>
      </c>
      <c r="AF112" s="989">
        <v>10.01</v>
      </c>
      <c r="AG112" s="989">
        <v>1.25685</v>
      </c>
      <c r="AH112" s="989">
        <v>214.35</v>
      </c>
      <c r="AI112" s="989">
        <v>76.91</v>
      </c>
      <c r="AJ112" s="402"/>
      <c r="AK112" s="402"/>
      <c r="AL112" s="402"/>
      <c r="AM112" s="402"/>
      <c r="AN112" s="402"/>
      <c r="AO112" s="402"/>
      <c r="AP112" s="994"/>
      <c r="AQ112" s="994"/>
      <c r="AR112" s="995"/>
      <c r="AS112" s="402"/>
      <c r="AT112" s="402"/>
      <c r="AU112" s="402"/>
      <c r="AV112" s="402"/>
      <c r="AW112" s="402"/>
      <c r="AX112" s="402"/>
      <c r="AY112" s="402"/>
      <c r="AZ112" s="402"/>
      <c r="BA112" s="402"/>
      <c r="BB112" s="402"/>
      <c r="BC112" s="402"/>
      <c r="BD112" s="402"/>
      <c r="BE112" s="402"/>
      <c r="BF112" s="402"/>
      <c r="BG112" s="402"/>
      <c r="BH112" s="402"/>
      <c r="BI112" s="808"/>
      <c r="BJ112" s="808"/>
      <c r="BK112" s="402"/>
      <c r="BL112" s="402"/>
      <c r="BM112" s="402"/>
      <c r="BN112" s="402"/>
      <c r="BO112" s="402"/>
      <c r="BP112" s="402"/>
      <c r="BQ112" s="402"/>
      <c r="BR112" s="402"/>
      <c r="BS112" s="402"/>
      <c r="BT112" s="402"/>
      <c r="BU112" s="402"/>
      <c r="BV112" s="402"/>
      <c r="BW112" s="402"/>
      <c r="BX112" s="402"/>
      <c r="BY112" s="402"/>
      <c r="BZ112" s="402"/>
    </row>
    <row r="113" spans="1:78" s="140" customFormat="1" ht="12" customHeight="1">
      <c r="A113" s="204"/>
      <c r="B113" s="216"/>
      <c r="C113" s="216"/>
      <c r="D113" s="216"/>
      <c r="E113" s="216"/>
      <c r="F113" s="216"/>
      <c r="G113" s="216"/>
      <c r="H113" s="216"/>
      <c r="I113" s="216"/>
      <c r="J113" s="195"/>
      <c r="T113" s="402"/>
      <c r="U113" s="632">
        <v>2016</v>
      </c>
      <c r="V113" s="1002">
        <v>1</v>
      </c>
      <c r="W113" s="980">
        <v>1</v>
      </c>
      <c r="X113" s="989">
        <v>40.61</v>
      </c>
      <c r="Y113" s="989">
        <v>96.75</v>
      </c>
      <c r="Z113" s="989">
        <v>16.37</v>
      </c>
      <c r="AA113" s="989">
        <v>12.12</v>
      </c>
      <c r="AB113" s="989">
        <v>8.33</v>
      </c>
      <c r="AC113" s="990">
        <v>165.03200000000001</v>
      </c>
      <c r="AD113" s="989">
        <v>95.83</v>
      </c>
      <c r="AE113" s="989">
        <v>18.5</v>
      </c>
      <c r="AF113" s="989">
        <v>10.01</v>
      </c>
      <c r="AG113" s="989">
        <v>1.23</v>
      </c>
      <c r="AH113" s="989">
        <v>109.19</v>
      </c>
      <c r="AI113" s="989">
        <v>37.270000000000003</v>
      </c>
      <c r="AJ113" s="402"/>
      <c r="AK113" s="402"/>
      <c r="AL113" s="402"/>
      <c r="AM113" s="402"/>
      <c r="AN113" s="402"/>
      <c r="AO113" s="402"/>
      <c r="AP113" s="994"/>
      <c r="AQ113" s="994"/>
      <c r="AR113" s="995"/>
      <c r="AS113" s="402"/>
      <c r="AT113" s="402"/>
      <c r="AU113" s="402"/>
      <c r="AV113" s="402"/>
      <c r="AW113" s="402"/>
      <c r="AX113" s="402"/>
      <c r="AY113" s="402"/>
      <c r="AZ113" s="402"/>
      <c r="BA113" s="402"/>
      <c r="BB113" s="402"/>
      <c r="BC113" s="402"/>
      <c r="BD113" s="402"/>
      <c r="BE113" s="402"/>
      <c r="BF113" s="402"/>
      <c r="BG113" s="402"/>
      <c r="BH113" s="402"/>
      <c r="BI113" s="808"/>
      <c r="BJ113" s="808"/>
      <c r="BK113" s="402"/>
      <c r="BL113" s="402"/>
      <c r="BM113" s="402"/>
      <c r="BN113" s="402"/>
      <c r="BO113" s="402"/>
      <c r="BP113" s="402"/>
      <c r="BQ113" s="402"/>
      <c r="BR113" s="402"/>
      <c r="BS113" s="402"/>
      <c r="BT113" s="402"/>
      <c r="BU113" s="402"/>
      <c r="BV113" s="402"/>
      <c r="BW113" s="402"/>
      <c r="BX113" s="402"/>
      <c r="BY113" s="402"/>
      <c r="BZ113" s="402"/>
    </row>
    <row r="114" spans="1:78" s="140" customFormat="1" ht="12" customHeight="1">
      <c r="A114" s="204"/>
      <c r="B114" s="216"/>
      <c r="C114" s="216"/>
      <c r="D114" s="216"/>
      <c r="E114" s="216"/>
      <c r="F114" s="216"/>
      <c r="G114" s="216"/>
      <c r="H114" s="216"/>
      <c r="I114" s="216"/>
      <c r="J114" s="195"/>
      <c r="T114" s="402"/>
      <c r="U114" s="632"/>
      <c r="V114" s="1002"/>
      <c r="W114" s="980">
        <v>2</v>
      </c>
      <c r="X114" s="989">
        <v>29.82</v>
      </c>
      <c r="Y114" s="989">
        <v>76.510000000000005</v>
      </c>
      <c r="Z114" s="989">
        <v>15.9</v>
      </c>
      <c r="AA114" s="989">
        <v>10.45</v>
      </c>
      <c r="AB114" s="989">
        <v>5.38</v>
      </c>
      <c r="AC114" s="990">
        <v>137.04</v>
      </c>
      <c r="AD114" s="989">
        <v>78.260000000000005</v>
      </c>
      <c r="AE114" s="989">
        <v>13.1</v>
      </c>
      <c r="AF114" s="989">
        <v>10</v>
      </c>
      <c r="AG114" s="989">
        <v>1.18</v>
      </c>
      <c r="AH114" s="989">
        <v>177.91</v>
      </c>
      <c r="AI114" s="989">
        <v>53.34</v>
      </c>
      <c r="AJ114" s="402"/>
      <c r="AK114" s="402"/>
      <c r="AL114" s="402"/>
      <c r="AM114" s="402"/>
      <c r="AN114" s="402"/>
      <c r="AO114" s="402"/>
      <c r="AP114" s="994"/>
      <c r="AQ114" s="994"/>
      <c r="AR114" s="995"/>
      <c r="AS114" s="402"/>
      <c r="AT114" s="402"/>
      <c r="AU114" s="402"/>
      <c r="AV114" s="402"/>
      <c r="AW114" s="402"/>
      <c r="AX114" s="402"/>
      <c r="AY114" s="402"/>
      <c r="AZ114" s="402"/>
      <c r="BA114" s="402"/>
      <c r="BB114" s="402"/>
      <c r="BC114" s="402"/>
      <c r="BD114" s="402"/>
      <c r="BE114" s="402"/>
      <c r="BF114" s="402"/>
      <c r="BG114" s="402"/>
      <c r="BH114" s="402"/>
      <c r="BI114" s="808"/>
      <c r="BJ114" s="808"/>
      <c r="BK114" s="402"/>
      <c r="BL114" s="402"/>
      <c r="BM114" s="402"/>
      <c r="BN114" s="402"/>
      <c r="BO114" s="402"/>
      <c r="BP114" s="402"/>
      <c r="BQ114" s="402"/>
      <c r="BR114" s="402"/>
      <c r="BS114" s="402"/>
      <c r="BT114" s="402"/>
      <c r="BU114" s="402"/>
      <c r="BV114" s="402"/>
      <c r="BW114" s="402"/>
      <c r="BX114" s="402"/>
      <c r="BY114" s="402"/>
      <c r="BZ114" s="402"/>
    </row>
    <row r="115" spans="1:78" s="140" customFormat="1" ht="12" customHeight="1">
      <c r="A115" s="204"/>
      <c r="B115" s="216"/>
      <c r="C115" s="216"/>
      <c r="D115" s="216"/>
      <c r="E115" s="216"/>
      <c r="F115" s="216"/>
      <c r="G115" s="216"/>
      <c r="H115" s="216"/>
      <c r="I115" s="216"/>
      <c r="J115" s="195"/>
      <c r="T115" s="402"/>
      <c r="U115" s="632"/>
      <c r="V115" s="1002"/>
      <c r="W115" s="980">
        <v>3</v>
      </c>
      <c r="X115" s="989">
        <v>27.06</v>
      </c>
      <c r="Y115" s="989">
        <v>80.096000000000004</v>
      </c>
      <c r="Z115" s="989">
        <v>29.21</v>
      </c>
      <c r="AA115" s="989">
        <v>10.396000000000001</v>
      </c>
      <c r="AB115" s="989">
        <v>5.29</v>
      </c>
      <c r="AC115" s="990">
        <v>102.45</v>
      </c>
      <c r="AD115" s="989">
        <v>101.264</v>
      </c>
      <c r="AE115" s="989">
        <v>15.26</v>
      </c>
      <c r="AF115" s="989">
        <v>10.01</v>
      </c>
      <c r="AG115" s="989">
        <v>1.2529999999999999</v>
      </c>
      <c r="AH115" s="989">
        <v>248.28</v>
      </c>
      <c r="AI115" s="989">
        <v>76.69</v>
      </c>
      <c r="AJ115" s="402"/>
      <c r="AK115" s="402"/>
      <c r="AL115" s="402"/>
      <c r="AM115" s="402"/>
      <c r="AN115" s="402"/>
      <c r="AO115" s="402"/>
      <c r="AP115" s="994"/>
      <c r="AQ115" s="994"/>
      <c r="AR115" s="995"/>
      <c r="AS115" s="402"/>
      <c r="AT115" s="402"/>
      <c r="AU115" s="402"/>
      <c r="AV115" s="402"/>
      <c r="AW115" s="402"/>
      <c r="AX115" s="402"/>
      <c r="AY115" s="402"/>
      <c r="AZ115" s="402"/>
      <c r="BA115" s="402"/>
      <c r="BB115" s="402"/>
      <c r="BC115" s="402"/>
      <c r="BD115" s="402"/>
      <c r="BE115" s="402"/>
      <c r="BF115" s="402"/>
      <c r="BG115" s="402"/>
      <c r="BH115" s="402"/>
      <c r="BI115" s="808"/>
      <c r="BJ115" s="808"/>
      <c r="BK115" s="402"/>
      <c r="BL115" s="402"/>
      <c r="BM115" s="402"/>
      <c r="BN115" s="402"/>
      <c r="BO115" s="402"/>
      <c r="BP115" s="402"/>
      <c r="BQ115" s="402"/>
      <c r="BR115" s="402"/>
      <c r="BS115" s="402"/>
      <c r="BT115" s="402"/>
      <c r="BU115" s="402"/>
      <c r="BV115" s="402"/>
      <c r="BW115" s="402"/>
      <c r="BX115" s="402"/>
      <c r="BY115" s="402"/>
      <c r="BZ115" s="402"/>
    </row>
    <row r="116" spans="1:78" s="179" customFormat="1" ht="12" customHeight="1">
      <c r="A116" s="204"/>
      <c r="B116" s="216"/>
      <c r="C116" s="216"/>
      <c r="D116" s="216"/>
      <c r="E116" s="216"/>
      <c r="F116" s="216"/>
      <c r="G116" s="216"/>
      <c r="H116" s="216"/>
      <c r="I116" s="216"/>
      <c r="J116" s="240"/>
      <c r="T116" s="403"/>
      <c r="U116" s="632"/>
      <c r="V116" s="1002">
        <v>4</v>
      </c>
      <c r="W116" s="980">
        <v>4</v>
      </c>
      <c r="X116" s="989">
        <v>27.93</v>
      </c>
      <c r="Y116" s="989">
        <v>77.09</v>
      </c>
      <c r="Z116" s="989">
        <v>20.7</v>
      </c>
      <c r="AA116" s="989">
        <v>10.32</v>
      </c>
      <c r="AB116" s="989">
        <v>6.0640000000000001</v>
      </c>
      <c r="AC116" s="990">
        <v>93.71</v>
      </c>
      <c r="AD116" s="989">
        <v>79.73</v>
      </c>
      <c r="AE116" s="989">
        <v>12.66</v>
      </c>
      <c r="AF116" s="989">
        <v>10.01</v>
      </c>
      <c r="AG116" s="989">
        <v>1.22</v>
      </c>
      <c r="AH116" s="989">
        <v>142.55000000000001</v>
      </c>
      <c r="AI116" s="989">
        <v>40.92</v>
      </c>
      <c r="AJ116" s="403"/>
      <c r="AK116" s="403"/>
      <c r="AL116" s="403"/>
      <c r="AM116" s="403"/>
      <c r="AN116" s="403"/>
      <c r="AO116" s="403"/>
      <c r="AP116" s="1003"/>
      <c r="AQ116" s="994"/>
      <c r="AR116" s="995"/>
      <c r="AS116" s="403"/>
      <c r="AT116" s="403"/>
      <c r="AU116" s="403"/>
      <c r="AV116" s="403"/>
      <c r="AW116" s="403"/>
      <c r="AX116" s="403"/>
      <c r="AY116" s="403"/>
      <c r="AZ116" s="403"/>
      <c r="BA116" s="403"/>
      <c r="BB116" s="403"/>
      <c r="BC116" s="403"/>
      <c r="BD116" s="403"/>
      <c r="BE116" s="403"/>
      <c r="BF116" s="403"/>
      <c r="BG116" s="403"/>
      <c r="BH116" s="403"/>
      <c r="BI116" s="497"/>
      <c r="BJ116" s="497"/>
      <c r="BK116" s="403"/>
      <c r="BL116" s="403"/>
      <c r="BM116" s="403"/>
      <c r="BN116" s="403"/>
      <c r="BO116" s="403"/>
      <c r="BP116" s="403"/>
      <c r="BQ116" s="403"/>
      <c r="BR116" s="403"/>
      <c r="BS116" s="403"/>
      <c r="BT116" s="403"/>
      <c r="BU116" s="403"/>
      <c r="BV116" s="403"/>
      <c r="BW116" s="403"/>
      <c r="BX116" s="403"/>
      <c r="BY116" s="403"/>
      <c r="BZ116" s="403"/>
    </row>
    <row r="117" spans="1:78" s="140" customFormat="1" ht="12" customHeight="1">
      <c r="A117" s="204"/>
      <c r="B117" s="216"/>
      <c r="C117" s="216"/>
      <c r="D117" s="216"/>
      <c r="E117" s="216"/>
      <c r="F117" s="216"/>
      <c r="G117" s="216"/>
      <c r="H117" s="216"/>
      <c r="I117" s="216"/>
      <c r="J117" s="195"/>
      <c r="T117" s="402"/>
      <c r="U117" s="632"/>
      <c r="V117" s="1002"/>
      <c r="W117" s="980">
        <v>5</v>
      </c>
      <c r="X117" s="989">
        <v>49.585999999999999</v>
      </c>
      <c r="Y117" s="989">
        <v>140.12</v>
      </c>
      <c r="Z117" s="989">
        <v>74.02</v>
      </c>
      <c r="AA117" s="989">
        <v>14.34</v>
      </c>
      <c r="AB117" s="989">
        <v>9.59</v>
      </c>
      <c r="AC117" s="990">
        <v>142.55000000000001</v>
      </c>
      <c r="AD117" s="989">
        <v>128.66</v>
      </c>
      <c r="AE117" s="989">
        <v>24.24</v>
      </c>
      <c r="AF117" s="989">
        <v>10.01</v>
      </c>
      <c r="AG117" s="989">
        <v>1.17</v>
      </c>
      <c r="AH117" s="989">
        <v>251.59399999999999</v>
      </c>
      <c r="AI117" s="989">
        <v>58.97</v>
      </c>
      <c r="AJ117" s="402"/>
      <c r="AK117" s="402"/>
      <c r="AL117" s="402"/>
      <c r="AM117" s="402"/>
      <c r="AN117" s="402"/>
      <c r="AO117" s="402"/>
      <c r="AP117" s="994"/>
      <c r="AQ117" s="994"/>
      <c r="AR117" s="995"/>
      <c r="AS117" s="402"/>
      <c r="AT117" s="402"/>
      <c r="AU117" s="402"/>
      <c r="AV117" s="402"/>
      <c r="AW117" s="402"/>
      <c r="AX117" s="402"/>
      <c r="AY117" s="402"/>
      <c r="AZ117" s="402"/>
      <c r="BA117" s="402"/>
      <c r="BB117" s="402"/>
      <c r="BC117" s="402"/>
      <c r="BD117" s="402"/>
      <c r="BE117" s="402"/>
      <c r="BF117" s="402"/>
      <c r="BG117" s="402"/>
      <c r="BH117" s="402"/>
      <c r="BI117" s="808"/>
      <c r="BJ117" s="808"/>
      <c r="BK117" s="402"/>
      <c r="BL117" s="402"/>
      <c r="BM117" s="402"/>
      <c r="BN117" s="402"/>
      <c r="BO117" s="402"/>
      <c r="BP117" s="402"/>
      <c r="BQ117" s="402"/>
      <c r="BR117" s="402"/>
      <c r="BS117" s="402"/>
      <c r="BT117" s="402"/>
      <c r="BU117" s="402"/>
      <c r="BV117" s="402"/>
      <c r="BW117" s="402"/>
      <c r="BX117" s="402"/>
      <c r="BY117" s="402"/>
      <c r="BZ117" s="402"/>
    </row>
    <row r="118" spans="1:78" s="179" customFormat="1" ht="12" customHeight="1">
      <c r="A118" s="204"/>
      <c r="B118" s="216"/>
      <c r="C118" s="216"/>
      <c r="D118" s="216"/>
      <c r="E118" s="216"/>
      <c r="F118" s="216"/>
      <c r="G118" s="216"/>
      <c r="H118" s="216"/>
      <c r="I118" s="216"/>
      <c r="J118" s="238"/>
      <c r="K118" s="176"/>
      <c r="T118" s="403"/>
      <c r="U118" s="404"/>
      <c r="V118" s="1002"/>
      <c r="W118" s="980">
        <v>6</v>
      </c>
      <c r="X118" s="989">
        <v>57</v>
      </c>
      <c r="Y118" s="989">
        <v>144.66999999999999</v>
      </c>
      <c r="Z118" s="989">
        <v>78.08</v>
      </c>
      <c r="AA118" s="989">
        <v>14.98</v>
      </c>
      <c r="AB118" s="989">
        <v>12.82</v>
      </c>
      <c r="AC118" s="990">
        <v>223.15</v>
      </c>
      <c r="AD118" s="989">
        <v>174.87</v>
      </c>
      <c r="AE118" s="989">
        <v>35.18</v>
      </c>
      <c r="AF118" s="989">
        <v>9.01</v>
      </c>
      <c r="AG118" s="989">
        <v>0.82</v>
      </c>
      <c r="AH118" s="989">
        <v>388.05428210000002</v>
      </c>
      <c r="AI118" s="989">
        <v>80.41</v>
      </c>
      <c r="AJ118" s="403"/>
      <c r="AK118" s="403"/>
      <c r="AL118" s="403"/>
      <c r="AM118" s="403"/>
      <c r="AN118" s="403"/>
      <c r="AO118" s="403"/>
      <c r="AP118" s="994"/>
      <c r="AQ118" s="994"/>
      <c r="AR118" s="995"/>
      <c r="AS118" s="403"/>
      <c r="AT118" s="403"/>
      <c r="AU118" s="403"/>
      <c r="AV118" s="403"/>
      <c r="AW118" s="403"/>
      <c r="AX118" s="403"/>
      <c r="AY118" s="403"/>
      <c r="AZ118" s="403"/>
      <c r="BA118" s="403"/>
      <c r="BB118" s="403"/>
      <c r="BC118" s="403"/>
      <c r="BD118" s="403"/>
      <c r="BE118" s="403"/>
      <c r="BF118" s="403"/>
      <c r="BG118" s="403"/>
      <c r="BH118" s="403"/>
      <c r="BI118" s="497"/>
      <c r="BJ118" s="497"/>
      <c r="BK118" s="403"/>
      <c r="BL118" s="403"/>
      <c r="BM118" s="403"/>
      <c r="BN118" s="403"/>
      <c r="BO118" s="403"/>
      <c r="BP118" s="403"/>
      <c r="BQ118" s="403"/>
      <c r="BR118" s="403"/>
      <c r="BS118" s="403"/>
      <c r="BT118" s="403"/>
      <c r="BU118" s="403"/>
      <c r="BV118" s="403"/>
      <c r="BW118" s="403"/>
      <c r="BX118" s="403"/>
      <c r="BY118" s="403"/>
      <c r="BZ118" s="403"/>
    </row>
    <row r="119" spans="1:78" s="140" customFormat="1" ht="12" customHeight="1">
      <c r="A119" s="204"/>
      <c r="B119" s="216"/>
      <c r="C119" s="216"/>
      <c r="D119" s="216"/>
      <c r="E119" s="216"/>
      <c r="F119" s="216"/>
      <c r="G119" s="216"/>
      <c r="H119" s="216"/>
      <c r="I119" s="216"/>
      <c r="J119" s="243"/>
      <c r="K119" s="181"/>
      <c r="T119" s="402"/>
      <c r="U119" s="404"/>
      <c r="V119" s="1002"/>
      <c r="W119" s="980">
        <v>7</v>
      </c>
      <c r="X119" s="989">
        <v>52.31</v>
      </c>
      <c r="Y119" s="989">
        <v>117.32</v>
      </c>
      <c r="Z119" s="989">
        <v>41.34</v>
      </c>
      <c r="AA119" s="989">
        <v>15.86</v>
      </c>
      <c r="AB119" s="989">
        <v>12.43</v>
      </c>
      <c r="AC119" s="990">
        <v>223.86</v>
      </c>
      <c r="AD119" s="989">
        <v>126.56</v>
      </c>
      <c r="AE119" s="989">
        <v>25.04</v>
      </c>
      <c r="AF119" s="989">
        <v>9.01</v>
      </c>
      <c r="AG119" s="989">
        <v>1.59</v>
      </c>
      <c r="AH119" s="989">
        <v>283.21000240000001</v>
      </c>
      <c r="AI119" s="989">
        <v>53.36</v>
      </c>
      <c r="AJ119" s="402"/>
      <c r="AK119" s="402"/>
      <c r="AL119" s="402"/>
      <c r="AM119" s="402"/>
      <c r="AN119" s="402"/>
      <c r="AO119" s="402"/>
      <c r="AP119" s="994"/>
      <c r="AQ119" s="994"/>
      <c r="AR119" s="995"/>
      <c r="AS119" s="402"/>
      <c r="AT119" s="402"/>
      <c r="AU119" s="402"/>
      <c r="AV119" s="402"/>
      <c r="AW119" s="402"/>
      <c r="AX119" s="402"/>
      <c r="AY119" s="402"/>
      <c r="AZ119" s="402"/>
      <c r="BA119" s="402"/>
      <c r="BB119" s="402"/>
      <c r="BC119" s="402"/>
      <c r="BD119" s="402"/>
      <c r="BE119" s="402"/>
      <c r="BF119" s="402"/>
      <c r="BG119" s="402"/>
      <c r="BH119" s="402"/>
      <c r="BI119" s="808"/>
      <c r="BJ119" s="808"/>
      <c r="BK119" s="402"/>
      <c r="BL119" s="402"/>
      <c r="BM119" s="402"/>
      <c r="BN119" s="402"/>
      <c r="BO119" s="402"/>
      <c r="BP119" s="402"/>
      <c r="BQ119" s="402"/>
      <c r="BR119" s="402"/>
      <c r="BS119" s="402"/>
      <c r="BT119" s="402"/>
      <c r="BU119" s="402"/>
      <c r="BV119" s="402"/>
      <c r="BW119" s="402"/>
      <c r="BX119" s="402"/>
      <c r="BY119" s="402"/>
      <c r="BZ119" s="402"/>
    </row>
    <row r="120" spans="1:78" ht="12" customHeight="1">
      <c r="A120" s="204"/>
      <c r="B120" s="216"/>
      <c r="C120" s="216"/>
      <c r="D120" s="216"/>
      <c r="E120" s="216"/>
      <c r="F120" s="216"/>
      <c r="G120" s="216"/>
      <c r="H120" s="216"/>
      <c r="I120" s="216"/>
      <c r="V120" s="1002">
        <v>8</v>
      </c>
      <c r="W120" s="980">
        <v>8</v>
      </c>
      <c r="X120" s="989">
        <v>57.96</v>
      </c>
      <c r="Y120" s="989">
        <v>140.31</v>
      </c>
      <c r="Z120" s="989">
        <v>96.52</v>
      </c>
      <c r="AA120" s="989">
        <v>22.12</v>
      </c>
      <c r="AB120" s="989">
        <v>19.3</v>
      </c>
      <c r="AC120" s="990">
        <v>297.45999999999998</v>
      </c>
      <c r="AD120" s="989">
        <v>188.83</v>
      </c>
      <c r="AE120" s="989">
        <v>26.72</v>
      </c>
      <c r="AF120" s="989">
        <v>18.309999999999999</v>
      </c>
      <c r="AG120" s="989">
        <v>14.62</v>
      </c>
      <c r="AH120" s="989">
        <v>414.29357470000002</v>
      </c>
      <c r="AI120" s="989">
        <v>65.55</v>
      </c>
    </row>
    <row r="121" spans="1:78" ht="12" customHeight="1">
      <c r="A121" s="204"/>
      <c r="B121" s="216"/>
      <c r="C121" s="216"/>
      <c r="D121" s="216"/>
      <c r="E121" s="216"/>
      <c r="F121" s="216"/>
      <c r="G121" s="216"/>
      <c r="H121" s="216"/>
      <c r="I121" s="216"/>
      <c r="V121" s="1002"/>
      <c r="W121" s="980">
        <v>9</v>
      </c>
      <c r="X121" s="989">
        <v>100.51885660000001</v>
      </c>
      <c r="Y121" s="989">
        <v>268.94750210000001</v>
      </c>
      <c r="Z121" s="989">
        <v>150.104332</v>
      </c>
      <c r="AA121" s="989">
        <v>31.986428669999999</v>
      </c>
      <c r="AB121" s="989">
        <v>19.514333090000001</v>
      </c>
      <c r="AC121" s="990">
        <v>326.48699649999998</v>
      </c>
      <c r="AD121" s="989">
        <v>170.33500290000001</v>
      </c>
      <c r="AE121" s="989">
        <v>30.940000529999999</v>
      </c>
      <c r="AF121" s="989">
        <v>16.54985727582655</v>
      </c>
      <c r="AG121" s="989">
        <v>7.4597144130000004</v>
      </c>
      <c r="AH121" s="989">
        <v>382.60643219999997</v>
      </c>
      <c r="AI121" s="989">
        <v>72.96314185</v>
      </c>
    </row>
    <row r="122" spans="1:78" ht="12" customHeight="1">
      <c r="A122" s="204"/>
      <c r="B122" s="216"/>
      <c r="C122" s="216"/>
      <c r="D122" s="216"/>
      <c r="E122" s="216"/>
      <c r="F122" s="216"/>
      <c r="G122" s="216"/>
      <c r="H122" s="216"/>
      <c r="I122" s="216"/>
      <c r="V122" s="1002"/>
      <c r="W122" s="980">
        <v>10</v>
      </c>
      <c r="X122" s="989">
        <v>75.15657152448378</v>
      </c>
      <c r="Y122" s="989">
        <v>243.71150207519463</v>
      </c>
      <c r="Z122" s="989">
        <v>181.79733530680286</v>
      </c>
      <c r="AA122" s="989">
        <v>21.817856924874398</v>
      </c>
      <c r="AB122" s="989">
        <v>20.1870002746582</v>
      </c>
      <c r="AC122" s="990">
        <v>281.91442869999997</v>
      </c>
      <c r="AD122" s="989">
        <v>164.05856977190246</v>
      </c>
      <c r="AE122" s="989">
        <v>30.751428604125927</v>
      </c>
      <c r="AF122" s="989">
        <v>9.5257144655499921</v>
      </c>
      <c r="AG122" s="989">
        <v>2.1815714495522598</v>
      </c>
      <c r="AH122" s="989">
        <v>245.78571646554084</v>
      </c>
      <c r="AI122" s="989">
        <v>47.002858298165428</v>
      </c>
    </row>
    <row r="123" spans="1:78" ht="12" customHeight="1">
      <c r="A123" s="204"/>
      <c r="B123" s="216"/>
      <c r="C123" s="216"/>
      <c r="D123" s="216"/>
      <c r="E123" s="216"/>
      <c r="F123" s="216"/>
      <c r="G123" s="216"/>
      <c r="H123" s="216"/>
      <c r="I123" s="216"/>
      <c r="V123" s="1002"/>
      <c r="W123" s="980">
        <v>11</v>
      </c>
      <c r="X123" s="989">
        <v>52.24</v>
      </c>
      <c r="Y123" s="989">
        <v>154.21</v>
      </c>
      <c r="Z123" s="989">
        <v>79.12</v>
      </c>
      <c r="AA123" s="989">
        <v>21.645000185285259</v>
      </c>
      <c r="AB123" s="989">
        <v>18.452999932425314</v>
      </c>
      <c r="AC123" s="990">
        <v>302.97000000000003</v>
      </c>
      <c r="AD123" s="989">
        <v>146.11571393694155</v>
      </c>
      <c r="AE123" s="989">
        <v>26.230000359671411</v>
      </c>
      <c r="AF123" s="989">
        <v>10.001428604125973</v>
      </c>
      <c r="AG123" s="989">
        <v>1.7041428429739771</v>
      </c>
      <c r="AH123" s="989">
        <v>239.62</v>
      </c>
      <c r="AI123" s="989">
        <v>42.29</v>
      </c>
    </row>
    <row r="124" spans="1:78" ht="12" customHeight="1">
      <c r="A124" s="197"/>
      <c r="B124" s="197"/>
      <c r="C124" s="197"/>
      <c r="D124" s="197"/>
      <c r="E124" s="197"/>
      <c r="F124" s="197"/>
      <c r="G124" s="197"/>
      <c r="H124" s="197"/>
      <c r="I124" s="197"/>
      <c r="V124" s="404">
        <v>12</v>
      </c>
      <c r="W124" s="404">
        <v>12</v>
      </c>
      <c r="X124" s="989">
        <v>44.628571101597331</v>
      </c>
      <c r="Y124" s="989">
        <v>116.62271445138057</v>
      </c>
      <c r="Z124" s="989">
        <v>41.373285293579045</v>
      </c>
      <c r="AA124" s="989">
        <v>15.247000013078916</v>
      </c>
      <c r="AB124" s="989">
        <v>12.7100000381469</v>
      </c>
      <c r="AC124" s="990">
        <v>179.33771623883899</v>
      </c>
      <c r="AD124" s="989">
        <v>114.18428584507485</v>
      </c>
      <c r="AE124" s="989">
        <v>18.61999988555905</v>
      </c>
      <c r="AF124" s="989">
        <v>9.9999999999999964</v>
      </c>
      <c r="AG124" s="989">
        <v>1.2444285835538544</v>
      </c>
      <c r="AH124" s="989">
        <v>150.27357046944684</v>
      </c>
      <c r="AI124" s="989">
        <v>24.915714263915959</v>
      </c>
    </row>
    <row r="125" spans="1:78" ht="22.5" customHeight="1">
      <c r="A125" s="1307"/>
      <c r="B125" s="1307"/>
      <c r="C125" s="1307"/>
      <c r="D125" s="1307"/>
      <c r="E125" s="1307"/>
      <c r="F125" s="1307"/>
      <c r="G125" s="1307"/>
      <c r="H125" s="1307"/>
      <c r="I125" s="1307"/>
      <c r="W125" s="404">
        <v>13</v>
      </c>
      <c r="X125" s="989">
        <v>42.599998474121001</v>
      </c>
      <c r="Y125" s="989">
        <v>120.78800201416</v>
      </c>
      <c r="Z125" s="989">
        <v>93.665000915527301</v>
      </c>
      <c r="AA125" s="989">
        <v>17.322999954223601</v>
      </c>
      <c r="AB125" s="989">
        <v>15.171999931335399</v>
      </c>
      <c r="AC125" s="990">
        <v>130.67500305175699</v>
      </c>
      <c r="AD125" s="989">
        <v>89.040000915527301</v>
      </c>
      <c r="AE125" s="989">
        <v>15.310000419616699</v>
      </c>
      <c r="AF125" s="989">
        <v>10</v>
      </c>
      <c r="AG125" s="989">
        <v>1.0199999809265099</v>
      </c>
      <c r="AH125" s="989">
        <v>116.33999633789</v>
      </c>
      <c r="AI125" s="989">
        <v>24.159999847412099</v>
      </c>
    </row>
    <row r="126" spans="1:78" ht="12" customHeight="1">
      <c r="A126" s="204"/>
      <c r="B126" s="216"/>
      <c r="C126" s="216"/>
      <c r="D126" s="216"/>
      <c r="E126" s="216"/>
      <c r="F126" s="216"/>
      <c r="G126" s="216"/>
      <c r="H126" s="216"/>
      <c r="I126" s="216"/>
      <c r="W126" s="404">
        <v>14</v>
      </c>
      <c r="X126" s="989">
        <v>49.743000030517535</v>
      </c>
      <c r="Y126" s="989">
        <v>125.66285814557708</v>
      </c>
      <c r="Z126" s="989">
        <v>131.74585723876913</v>
      </c>
      <c r="AA126" s="989">
        <v>14.828142711094401</v>
      </c>
      <c r="AB126" s="989">
        <v>13.217000007629398</v>
      </c>
      <c r="AC126" s="990">
        <v>121.81457192557171</v>
      </c>
      <c r="AD126" s="989">
        <v>78.037142072405103</v>
      </c>
      <c r="AE126" s="989">
        <v>14.082857131957956</v>
      </c>
      <c r="AF126" s="989">
        <v>10.001428604125973</v>
      </c>
      <c r="AG126" s="989">
        <v>1.3691428899764975</v>
      </c>
      <c r="AH126" s="989">
        <v>126.18428475516127</v>
      </c>
      <c r="AI126" s="989">
        <v>22.646999904087572</v>
      </c>
    </row>
    <row r="127" spans="1:78" ht="12" customHeight="1">
      <c r="A127" s="204"/>
      <c r="B127" s="216"/>
      <c r="C127" s="216"/>
      <c r="D127" s="216"/>
      <c r="E127" s="216"/>
      <c r="F127" s="216"/>
      <c r="G127" s="216"/>
      <c r="H127" s="216"/>
      <c r="I127" s="216"/>
      <c r="W127" s="404">
        <v>15</v>
      </c>
      <c r="X127" s="989">
        <v>54.414285387311615</v>
      </c>
      <c r="Y127" s="989">
        <v>127.68985639299636</v>
      </c>
      <c r="Z127" s="989">
        <v>71.706143515450577</v>
      </c>
      <c r="AA127" s="989">
        <v>15.017142977033298</v>
      </c>
      <c r="AB127" s="989">
        <v>11.291000366210898</v>
      </c>
      <c r="AC127" s="990">
        <v>184.69442967006074</v>
      </c>
      <c r="AD127" s="989">
        <v>74.048570905412902</v>
      </c>
      <c r="AE127" s="989">
        <v>17.312857082911869</v>
      </c>
      <c r="AF127" s="989">
        <v>10.005714416503881</v>
      </c>
      <c r="AG127" s="989">
        <v>1.6558571543012313</v>
      </c>
      <c r="AH127" s="989">
        <v>140.54571315220355</v>
      </c>
      <c r="AI127" s="989">
        <v>22.742571422031897</v>
      </c>
    </row>
    <row r="128" spans="1:78" ht="25.5" customHeight="1">
      <c r="A128" s="204"/>
      <c r="B128" s="1306"/>
      <c r="C128" s="1306"/>
      <c r="D128" s="477"/>
      <c r="E128" s="477"/>
      <c r="F128" s="478"/>
      <c r="G128" s="216"/>
      <c r="H128" s="216"/>
      <c r="I128" s="216"/>
      <c r="V128" s="404">
        <v>16</v>
      </c>
      <c r="W128" s="404">
        <v>16</v>
      </c>
      <c r="X128" s="989">
        <v>47.73</v>
      </c>
      <c r="Y128" s="989">
        <v>97.4</v>
      </c>
      <c r="Z128" s="989">
        <v>53.49</v>
      </c>
      <c r="AA128" s="989">
        <v>13.98</v>
      </c>
      <c r="AB128" s="989">
        <v>11.63</v>
      </c>
      <c r="AC128" s="990">
        <v>164.52</v>
      </c>
      <c r="AD128" s="989">
        <v>81.069999999999993</v>
      </c>
      <c r="AE128" s="989">
        <v>21.07</v>
      </c>
      <c r="AF128" s="989">
        <v>10.01</v>
      </c>
      <c r="AG128" s="989">
        <v>1.27</v>
      </c>
      <c r="AH128" s="989">
        <v>141.29</v>
      </c>
      <c r="AI128" s="989">
        <v>23.21</v>
      </c>
    </row>
    <row r="129" spans="1:35" ht="15" customHeight="1">
      <c r="A129" s="204"/>
      <c r="B129" s="479"/>
      <c r="C129" s="480"/>
      <c r="D129" s="479"/>
      <c r="E129" s="479"/>
      <c r="F129" s="481"/>
      <c r="G129" s="216"/>
      <c r="H129" s="216"/>
      <c r="I129" s="216"/>
      <c r="W129" s="404">
        <v>17</v>
      </c>
      <c r="X129" s="989">
        <v>42.142857687813873</v>
      </c>
      <c r="Y129" s="989">
        <v>85.487143380301248</v>
      </c>
      <c r="Z129" s="989">
        <v>51.424428122384178</v>
      </c>
      <c r="AA129" s="989">
        <v>12.944285669999999</v>
      </c>
      <c r="AB129" s="989">
        <v>10.010000228881799</v>
      </c>
      <c r="AC129" s="990">
        <v>152.88357325962556</v>
      </c>
      <c r="AD129" s="989">
        <v>64.311428070000005</v>
      </c>
      <c r="AE129" s="989">
        <v>16.638571469999999</v>
      </c>
      <c r="AF129" s="989">
        <v>10.004285812377887</v>
      </c>
      <c r="AG129" s="989">
        <v>1.7342857122421229</v>
      </c>
      <c r="AH129" s="989">
        <v>105.73500061035119</v>
      </c>
      <c r="AI129" s="989">
        <v>19.724285806928286</v>
      </c>
    </row>
    <row r="130" spans="1:35" ht="15" customHeight="1">
      <c r="A130" s="204"/>
      <c r="B130" s="479"/>
      <c r="C130" s="480"/>
      <c r="D130" s="479"/>
      <c r="E130" s="479"/>
      <c r="F130" s="481"/>
      <c r="G130" s="216"/>
      <c r="H130" s="216"/>
      <c r="I130" s="216"/>
      <c r="W130" s="404">
        <v>18</v>
      </c>
      <c r="X130" s="989">
        <v>27.452428545270582</v>
      </c>
      <c r="Y130" s="989">
        <v>62.369998931884716</v>
      </c>
      <c r="Z130" s="989">
        <v>34.353571755545424</v>
      </c>
      <c r="AA130" s="989">
        <v>10.727142742701899</v>
      </c>
      <c r="AB130" s="989">
        <v>6.3112858363560251</v>
      </c>
      <c r="AC130" s="990">
        <v>98.225285121372636</v>
      </c>
      <c r="AD130" s="989">
        <v>46.242857796805197</v>
      </c>
      <c r="AE130" s="989">
        <v>10.637142998831566</v>
      </c>
      <c r="AF130" s="989">
        <v>10.007143020629858</v>
      </c>
      <c r="AG130" s="989">
        <v>1.4345714194433998</v>
      </c>
      <c r="AH130" s="989">
        <v>72.620000566754968</v>
      </c>
      <c r="AI130" s="989">
        <v>14.075714383806471</v>
      </c>
    </row>
    <row r="131" spans="1:35" ht="15" customHeight="1">
      <c r="A131" s="204"/>
      <c r="B131" s="479"/>
      <c r="C131" s="480"/>
      <c r="D131" s="479"/>
      <c r="E131" s="479"/>
      <c r="F131" s="481"/>
      <c r="G131" s="216"/>
      <c r="H131" s="216"/>
      <c r="I131" s="216"/>
      <c r="W131" s="404">
        <v>19</v>
      </c>
      <c r="X131" s="989">
        <v>21.857142584664455</v>
      </c>
      <c r="Y131" s="989">
        <v>58.684285300118525</v>
      </c>
      <c r="Z131" s="989">
        <v>29.207143238612552</v>
      </c>
      <c r="AA131" s="989">
        <v>9.4342857088361427</v>
      </c>
      <c r="AB131" s="989">
        <v>7.4910001754760689</v>
      </c>
      <c r="AC131" s="990">
        <v>86.615142822265582</v>
      </c>
      <c r="AD131" s="989">
        <v>41.954286302838973</v>
      </c>
      <c r="AE131" s="989">
        <v>9.4342857088361427</v>
      </c>
      <c r="AF131" s="989">
        <v>10.004285812377914</v>
      </c>
      <c r="AG131" s="989">
        <v>1.3051428794860784</v>
      </c>
      <c r="AH131" s="989">
        <v>60.497857775006928</v>
      </c>
      <c r="AI131" s="989">
        <v>12.797142846243686</v>
      </c>
    </row>
    <row r="132" spans="1:35" ht="15" customHeight="1">
      <c r="A132" s="204"/>
      <c r="B132" s="479"/>
      <c r="C132" s="480"/>
      <c r="D132" s="479"/>
      <c r="E132" s="479"/>
      <c r="F132" s="481"/>
      <c r="G132" s="216"/>
      <c r="H132" s="216"/>
      <c r="I132" s="216"/>
      <c r="V132" s="404">
        <v>20</v>
      </c>
      <c r="W132" s="404">
        <v>20</v>
      </c>
      <c r="X132" s="989">
        <v>19.5</v>
      </c>
      <c r="Y132" s="989">
        <v>54</v>
      </c>
      <c r="Z132" s="989">
        <v>22.1</v>
      </c>
      <c r="AA132" s="989">
        <v>9.1999999999999993</v>
      </c>
      <c r="AB132" s="989">
        <v>6.8</v>
      </c>
      <c r="AC132" s="990">
        <v>78.2</v>
      </c>
      <c r="AD132" s="989">
        <v>39.6</v>
      </c>
      <c r="AE132" s="989">
        <v>8.6</v>
      </c>
      <c r="AF132" s="989">
        <v>10</v>
      </c>
      <c r="AG132" s="989">
        <v>1.6</v>
      </c>
      <c r="AH132" s="989">
        <v>56.6</v>
      </c>
      <c r="AI132" s="989">
        <v>12.9</v>
      </c>
    </row>
    <row r="133" spans="1:35" ht="15" customHeight="1">
      <c r="A133" s="204"/>
      <c r="B133" s="479"/>
      <c r="C133" s="480"/>
      <c r="D133" s="479"/>
      <c r="E133" s="479"/>
      <c r="F133" s="481"/>
      <c r="G133" s="216"/>
      <c r="H133" s="216"/>
      <c r="I133" s="216"/>
      <c r="W133" s="404">
        <v>21</v>
      </c>
      <c r="X133" s="989">
        <v>19.485713958740185</v>
      </c>
      <c r="Y133" s="989">
        <v>50.756999969482365</v>
      </c>
      <c r="Z133" s="989">
        <v>17.473428726196214</v>
      </c>
      <c r="AA133" s="989">
        <v>9.0128573008945967</v>
      </c>
      <c r="AB133" s="989">
        <v>5.4099998474121005</v>
      </c>
      <c r="AC133" s="990">
        <v>73.744141714913454</v>
      </c>
      <c r="AD133" s="989">
        <v>44.79285812377924</v>
      </c>
      <c r="AE133" s="989">
        <v>10.11999988555907</v>
      </c>
      <c r="AF133" s="989">
        <v>10.011428560529414</v>
      </c>
      <c r="AG133" s="989">
        <v>1.2349999972752113</v>
      </c>
      <c r="AH133" s="989">
        <v>52.17071369716097</v>
      </c>
      <c r="AI133" s="989">
        <v>11.968571390424414</v>
      </c>
    </row>
    <row r="134" spans="1:35" ht="15" customHeight="1">
      <c r="A134" s="204"/>
      <c r="B134" s="479"/>
      <c r="C134" s="480"/>
      <c r="D134" s="479"/>
      <c r="E134" s="479"/>
      <c r="F134" s="481"/>
      <c r="G134" s="216"/>
      <c r="H134" s="216"/>
      <c r="I134" s="216"/>
      <c r="W134" s="404">
        <v>22</v>
      </c>
      <c r="X134" s="989">
        <v>16.329999999999998</v>
      </c>
      <c r="Y134" s="989">
        <v>46.59</v>
      </c>
      <c r="Z134" s="989">
        <v>17.04</v>
      </c>
      <c r="AA134" s="989">
        <v>7.95</v>
      </c>
      <c r="AB134" s="989">
        <v>3.82</v>
      </c>
      <c r="AC134" s="990">
        <v>66.739999999999995</v>
      </c>
      <c r="AD134" s="989">
        <v>34.01</v>
      </c>
      <c r="AE134" s="989">
        <v>8.15</v>
      </c>
      <c r="AF134" s="989">
        <v>10.02</v>
      </c>
      <c r="AG134" s="989">
        <v>1.52</v>
      </c>
      <c r="AH134" s="989">
        <v>46.88</v>
      </c>
      <c r="AI134" s="989">
        <v>9.89</v>
      </c>
    </row>
    <row r="135" spans="1:35" ht="15" customHeight="1">
      <c r="A135" s="204"/>
      <c r="B135" s="479"/>
      <c r="C135" s="480"/>
      <c r="D135" s="479"/>
      <c r="E135" s="479"/>
      <c r="F135" s="481"/>
      <c r="G135" s="216"/>
      <c r="H135" s="216"/>
      <c r="I135" s="216"/>
      <c r="W135" s="404">
        <v>23</v>
      </c>
      <c r="X135" s="989">
        <v>15.18</v>
      </c>
      <c r="Y135" s="989">
        <v>40.29</v>
      </c>
      <c r="Z135" s="989">
        <v>22.12</v>
      </c>
      <c r="AA135" s="989">
        <v>7.6</v>
      </c>
      <c r="AB135" s="989">
        <v>3.22</v>
      </c>
      <c r="AC135" s="990">
        <v>59.4</v>
      </c>
      <c r="AD135" s="989">
        <v>28.71</v>
      </c>
      <c r="AE135" s="989">
        <v>7.74</v>
      </c>
      <c r="AF135" s="989">
        <v>10</v>
      </c>
      <c r="AG135" s="989">
        <v>1.55</v>
      </c>
      <c r="AH135" s="989">
        <v>43.39</v>
      </c>
      <c r="AI135" s="989">
        <v>8.57</v>
      </c>
    </row>
    <row r="136" spans="1:35" ht="15" customHeight="1">
      <c r="A136" s="204"/>
      <c r="B136" s="479"/>
      <c r="C136" s="480"/>
      <c r="D136" s="479"/>
      <c r="E136" s="479"/>
      <c r="F136" s="481"/>
      <c r="G136" s="216"/>
      <c r="H136" s="216"/>
      <c r="I136" s="216"/>
      <c r="V136" s="404">
        <v>24</v>
      </c>
      <c r="W136" s="404">
        <v>24</v>
      </c>
      <c r="X136" s="989">
        <v>15.1</v>
      </c>
      <c r="Y136" s="989">
        <v>35.630000000000003</v>
      </c>
      <c r="Z136" s="989">
        <v>13.87</v>
      </c>
      <c r="AA136" s="989">
        <v>9.57</v>
      </c>
      <c r="AB136" s="989">
        <v>3.42</v>
      </c>
      <c r="AC136" s="990">
        <v>54.3</v>
      </c>
      <c r="AD136" s="989">
        <v>30.83</v>
      </c>
      <c r="AE136" s="989">
        <v>7.53</v>
      </c>
      <c r="AF136" s="989">
        <v>10</v>
      </c>
      <c r="AG136" s="989">
        <v>1.6</v>
      </c>
      <c r="AH136" s="989">
        <v>40.28</v>
      </c>
      <c r="AI136" s="989">
        <v>9.6</v>
      </c>
    </row>
    <row r="137" spans="1:35" ht="15" customHeight="1">
      <c r="A137" s="204"/>
      <c r="B137" s="479"/>
      <c r="C137" s="480"/>
      <c r="D137" s="479"/>
      <c r="E137" s="479"/>
      <c r="F137" s="481"/>
      <c r="G137" s="216"/>
      <c r="H137" s="216"/>
      <c r="I137" s="216"/>
      <c r="W137" s="404">
        <v>25</v>
      </c>
      <c r="X137" s="989">
        <v>18.016999930000001</v>
      </c>
      <c r="Y137" s="989">
        <v>34.608428410000002</v>
      </c>
      <c r="Z137" s="989">
        <v>10.78285721</v>
      </c>
      <c r="AA137" s="989">
        <v>9.0548571179999993</v>
      </c>
      <c r="AB137" s="989">
        <v>3.2130000590000001</v>
      </c>
      <c r="AC137" s="990">
        <v>56.674428669999998</v>
      </c>
      <c r="AD137" s="989">
        <v>25.690000260000001</v>
      </c>
      <c r="AE137" s="989">
        <v>6.9342856409999998</v>
      </c>
      <c r="AF137" s="989">
        <v>10.00571442</v>
      </c>
      <c r="AG137" s="989">
        <v>1.254714302</v>
      </c>
      <c r="AH137" s="989">
        <v>37.560714179999998</v>
      </c>
      <c r="AI137" s="989">
        <v>7.91285726</v>
      </c>
    </row>
    <row r="138" spans="1:35" ht="15" customHeight="1">
      <c r="A138" s="204"/>
      <c r="B138" s="479"/>
      <c r="C138" s="480"/>
      <c r="D138" s="479"/>
      <c r="E138" s="479"/>
      <c r="F138" s="481"/>
      <c r="G138" s="216"/>
      <c r="H138" s="216"/>
      <c r="I138" s="216"/>
      <c r="W138" s="404">
        <v>26</v>
      </c>
      <c r="X138" s="989">
        <v>16.489714209999999</v>
      </c>
      <c r="Y138" s="989">
        <v>34.074285510000003</v>
      </c>
      <c r="Z138" s="989">
        <v>9.5958572120000003</v>
      </c>
      <c r="AA138" s="989">
        <v>8.8612857550000008</v>
      </c>
      <c r="AB138" s="989">
        <v>3.5</v>
      </c>
      <c r="AC138" s="990">
        <v>68.087428501674069</v>
      </c>
      <c r="AD138" s="989">
        <v>30.317143300000001</v>
      </c>
      <c r="AE138" s="989">
        <v>8.8971428190000008</v>
      </c>
      <c r="AF138" s="989">
        <v>10</v>
      </c>
      <c r="AG138" s="989">
        <v>1.4324285809999999</v>
      </c>
      <c r="AH138" s="989">
        <v>37.759999409999999</v>
      </c>
      <c r="AI138" s="989">
        <v>8.911428656</v>
      </c>
    </row>
    <row r="139" spans="1:35" ht="15" customHeight="1">
      <c r="A139" s="204"/>
      <c r="B139" s="479"/>
      <c r="C139" s="480"/>
      <c r="D139" s="479"/>
      <c r="E139" s="479"/>
      <c r="F139" s="481"/>
      <c r="G139" s="216"/>
      <c r="H139" s="216"/>
      <c r="I139" s="216"/>
      <c r="W139" s="404">
        <v>27</v>
      </c>
      <c r="X139" s="989">
        <v>16.199999810000001</v>
      </c>
      <c r="Y139" s="989">
        <v>29.599571770000001</v>
      </c>
      <c r="Z139" s="989">
        <v>7.8892858370000001</v>
      </c>
      <c r="AA139" s="989">
        <v>8.3185714990000008</v>
      </c>
      <c r="AB139" s="989">
        <v>4.0900001530000001</v>
      </c>
      <c r="AC139" s="990">
        <v>60.110428400000004</v>
      </c>
      <c r="AD139" s="989">
        <v>28.581429350000001</v>
      </c>
      <c r="AE139" s="989">
        <v>7.9442856649999998</v>
      </c>
      <c r="AF139" s="989">
        <v>10.001428600000001</v>
      </c>
      <c r="AG139" s="989">
        <v>1.455999987</v>
      </c>
      <c r="AH139" s="989">
        <v>35.967143470000003</v>
      </c>
      <c r="AI139" s="989">
        <v>7.2057142259999996</v>
      </c>
    </row>
    <row r="140" spans="1:35" ht="15" customHeight="1">
      <c r="A140" s="204"/>
      <c r="B140" s="479"/>
      <c r="C140" s="480"/>
      <c r="D140" s="479"/>
      <c r="E140" s="479"/>
      <c r="F140" s="481"/>
      <c r="G140" s="216"/>
      <c r="H140" s="216"/>
      <c r="I140" s="216"/>
      <c r="V140" s="404">
        <v>28</v>
      </c>
      <c r="W140" s="404">
        <v>28</v>
      </c>
      <c r="X140" s="989">
        <v>12.016285760000001</v>
      </c>
      <c r="Y140" s="989">
        <v>29.3955713</v>
      </c>
      <c r="Z140" s="989">
        <v>7.2334286140000001</v>
      </c>
      <c r="AA140" s="989">
        <v>7.789714268</v>
      </c>
      <c r="AB140" s="989">
        <v>3.119999886</v>
      </c>
      <c r="AC140" s="990">
        <v>60.986856189999997</v>
      </c>
      <c r="AD140" s="989">
        <v>27.099999836512943</v>
      </c>
      <c r="AE140" s="989">
        <v>7.4514284819999999</v>
      </c>
      <c r="AF140" s="989">
        <v>10.0128573</v>
      </c>
      <c r="AG140" s="989">
        <v>1.5508571609999999</v>
      </c>
      <c r="AH140" s="989">
        <v>47.66357095</v>
      </c>
      <c r="AI140" s="989">
        <v>9.9999998639999994</v>
      </c>
    </row>
    <row r="141" spans="1:35" ht="15" customHeight="1">
      <c r="A141" s="204"/>
      <c r="B141" s="479"/>
      <c r="C141" s="480"/>
      <c r="D141" s="479"/>
      <c r="E141" s="479"/>
      <c r="F141" s="481"/>
      <c r="G141" s="216"/>
      <c r="H141" s="216"/>
      <c r="I141" s="216"/>
      <c r="W141" s="404">
        <v>29</v>
      </c>
      <c r="X141" s="989">
        <v>10.423571450000001</v>
      </c>
      <c r="Y141" s="989">
        <v>32.468857079999999</v>
      </c>
      <c r="Z141" s="989">
        <v>6.729428564</v>
      </c>
      <c r="AA141" s="989">
        <v>7.1615714349999999</v>
      </c>
      <c r="AB141" s="989">
        <v>3.4249999519999998</v>
      </c>
      <c r="AC141" s="990">
        <v>56.540714260000001</v>
      </c>
      <c r="AD141" s="989">
        <v>23.477142610000001</v>
      </c>
      <c r="AE141" s="989">
        <v>6.2828570089999998</v>
      </c>
      <c r="AF141" s="989">
        <v>10.001428600000001</v>
      </c>
      <c r="AG141" s="989">
        <v>2.1035714489999999</v>
      </c>
      <c r="AH141" s="989">
        <v>44.25</v>
      </c>
      <c r="AI141" s="989">
        <v>6.7128572460000004</v>
      </c>
    </row>
    <row r="142" spans="1:35" ht="15" customHeight="1">
      <c r="A142" s="204"/>
      <c r="B142" s="479"/>
      <c r="C142" s="480"/>
      <c r="D142" s="479"/>
      <c r="E142" s="479"/>
      <c r="F142" s="481"/>
      <c r="G142" s="216"/>
      <c r="H142" s="216"/>
      <c r="I142" s="216"/>
      <c r="W142" s="404">
        <v>30</v>
      </c>
      <c r="X142" s="989">
        <v>10.043285640000001</v>
      </c>
      <c r="Y142" s="989">
        <v>32.112285890000003</v>
      </c>
      <c r="Z142" s="989">
        <v>5.6338571819999999</v>
      </c>
      <c r="AA142" s="989">
        <v>6.6714285440000003</v>
      </c>
      <c r="AB142" s="989">
        <v>2.8789999489999998</v>
      </c>
      <c r="AC142" s="990">
        <v>65.491856709999993</v>
      </c>
      <c r="AD142" s="989">
        <v>21.095714300000001</v>
      </c>
      <c r="AE142" s="989">
        <v>5.8057142669999999</v>
      </c>
      <c r="AF142" s="989">
        <v>10.01142883</v>
      </c>
      <c r="AG142" s="989">
        <v>1.8491428750000001</v>
      </c>
      <c r="AH142" s="989">
        <v>42.498571668352326</v>
      </c>
      <c r="AI142" s="989">
        <v>6.0797142300000004</v>
      </c>
    </row>
    <row r="143" spans="1:35" ht="15" customHeight="1">
      <c r="A143" s="204"/>
      <c r="B143" s="479"/>
      <c r="C143" s="480"/>
      <c r="D143" s="479"/>
      <c r="E143" s="479"/>
      <c r="F143" s="481"/>
      <c r="G143" s="216"/>
      <c r="H143" s="216"/>
      <c r="I143" s="216"/>
      <c r="W143" s="404">
        <v>31</v>
      </c>
      <c r="X143" s="989">
        <v>10.086428642272944</v>
      </c>
      <c r="Y143" s="989">
        <v>29.132714407784558</v>
      </c>
      <c r="Z143" s="989">
        <v>5.181999887738904</v>
      </c>
      <c r="AA143" s="989">
        <v>6.2387143543788328</v>
      </c>
      <c r="AB143" s="989">
        <v>2.9382856232779297</v>
      </c>
      <c r="AC143" s="990">
        <v>65.491856711251344</v>
      </c>
      <c r="AD143" s="989">
        <v>20.037142889840243</v>
      </c>
      <c r="AE143" s="989">
        <v>5.4814286231994549</v>
      </c>
      <c r="AF143" s="989">
        <v>10.011428833007772</v>
      </c>
      <c r="AG143" s="989">
        <v>1.8019999946866672</v>
      </c>
      <c r="AH143" s="989">
        <v>39.98428617204933</v>
      </c>
      <c r="AI143" s="989">
        <v>4.9059999329703157</v>
      </c>
    </row>
    <row r="144" spans="1:35" ht="15" customHeight="1">
      <c r="A144" s="204"/>
      <c r="B144" s="479"/>
      <c r="C144" s="480"/>
      <c r="D144" s="479"/>
      <c r="E144" s="479"/>
      <c r="F144" s="481"/>
      <c r="G144" s="216"/>
      <c r="H144" s="216"/>
      <c r="I144" s="216"/>
      <c r="V144" s="404">
        <v>32</v>
      </c>
      <c r="W144" s="404">
        <v>32</v>
      </c>
      <c r="X144" s="989">
        <v>12.08228561</v>
      </c>
      <c r="Y144" s="989">
        <v>34.150143489999998</v>
      </c>
      <c r="Z144" s="989">
        <v>4.8032856669999999</v>
      </c>
      <c r="AA144" s="989">
        <v>6.1697142459999998</v>
      </c>
      <c r="AB144" s="989">
        <v>3.2030000689999998</v>
      </c>
      <c r="AC144" s="990">
        <v>49.942714418571427</v>
      </c>
      <c r="AD144" s="989">
        <v>23.275714059999999</v>
      </c>
      <c r="AE144" s="989">
        <v>5.8257142479999997</v>
      </c>
      <c r="AF144" s="989">
        <v>10.004285810000001</v>
      </c>
      <c r="AG144" s="989">
        <v>1.2214285650000001</v>
      </c>
      <c r="AH144" s="989">
        <v>36.654999320000002</v>
      </c>
      <c r="AI144" s="989">
        <v>4.0242800000000001</v>
      </c>
    </row>
    <row r="145" spans="1:35" ht="15" customHeight="1">
      <c r="A145" s="204"/>
      <c r="B145" s="479"/>
      <c r="C145" s="480"/>
      <c r="D145" s="479"/>
      <c r="E145" s="479"/>
      <c r="F145" s="481"/>
      <c r="G145" s="216"/>
      <c r="H145" s="216"/>
      <c r="I145" s="216"/>
      <c r="W145" s="404">
        <v>33</v>
      </c>
      <c r="X145" s="989">
        <v>11.874000004359614</v>
      </c>
      <c r="Y145" s="989">
        <v>35.225571223667643</v>
      </c>
      <c r="Z145" s="989">
        <v>4.3821428843906904</v>
      </c>
      <c r="AA145" s="989">
        <v>6.3728570940000004</v>
      </c>
      <c r="AB145" s="989">
        <v>2.841857144</v>
      </c>
      <c r="AC145" s="990">
        <v>57.183571406773112</v>
      </c>
      <c r="AD145" s="989">
        <v>22.619999750000002</v>
      </c>
      <c r="AE145" s="989">
        <v>5.5228571210000004</v>
      </c>
      <c r="AF145" s="989">
        <v>10</v>
      </c>
      <c r="AG145" s="989">
        <v>1.3032857349940685</v>
      </c>
      <c r="AH145" s="989">
        <v>35.152857099999999</v>
      </c>
      <c r="AI145" s="989">
        <v>4.354285752</v>
      </c>
    </row>
    <row r="146" spans="1:35" ht="15" customHeight="1">
      <c r="A146" s="204"/>
      <c r="B146" s="479"/>
      <c r="C146" s="480"/>
      <c r="D146" s="479"/>
      <c r="E146" s="479"/>
      <c r="F146" s="481"/>
      <c r="G146" s="216"/>
      <c r="H146" s="216"/>
      <c r="I146" s="216"/>
      <c r="W146" s="404">
        <v>34</v>
      </c>
      <c r="X146" s="989">
        <v>10.842857090000001</v>
      </c>
      <c r="Y146" s="989">
        <v>35.168570930000001</v>
      </c>
      <c r="Z146" s="989">
        <v>13.837000059999999</v>
      </c>
      <c r="AA146" s="989">
        <v>6.1195714130000001</v>
      </c>
      <c r="AB146" s="989">
        <v>3.058000088</v>
      </c>
      <c r="AC146" s="990">
        <v>49.366142269999997</v>
      </c>
      <c r="AD146" s="989">
        <v>25.04757145</v>
      </c>
      <c r="AE146" s="989">
        <v>5.8727143149999996</v>
      </c>
      <c r="AF146" s="989">
        <v>10.00857162</v>
      </c>
      <c r="AG146" s="989">
        <v>1.2842857160000001</v>
      </c>
      <c r="AH146" s="989">
        <v>34.115715029999997</v>
      </c>
      <c r="AI146" s="989">
        <v>4.3511429509999999</v>
      </c>
    </row>
    <row r="147" spans="1:35" ht="15" customHeight="1">
      <c r="A147" s="132"/>
      <c r="B147" s="479"/>
      <c r="C147" s="480"/>
      <c r="D147" s="479"/>
      <c r="E147" s="479"/>
      <c r="F147" s="481"/>
      <c r="G147" s="236"/>
      <c r="H147" s="221"/>
      <c r="I147" s="221"/>
      <c r="W147" s="404">
        <v>35</v>
      </c>
      <c r="X147" s="989">
        <v>10.48142842</v>
      </c>
      <c r="Y147" s="989">
        <v>37.824428560000001</v>
      </c>
      <c r="Z147" s="989">
        <v>3.922857182</v>
      </c>
      <c r="AA147" s="989">
        <v>5.9814286230000002</v>
      </c>
      <c r="AB147" s="989">
        <v>1.506999969</v>
      </c>
      <c r="AC147" s="990">
        <v>56.934856959999998</v>
      </c>
      <c r="AD147" s="989">
        <v>21.374285830000002</v>
      </c>
      <c r="AE147" s="989">
        <v>4.9342857090000001</v>
      </c>
      <c r="AF147" s="989">
        <v>10.28714289</v>
      </c>
      <c r="AG147" s="989">
        <v>1.5979999810000001</v>
      </c>
      <c r="AH147" s="989">
        <v>30.92</v>
      </c>
      <c r="AI147" s="989">
        <v>5.3042856629999999</v>
      </c>
    </row>
    <row r="148" spans="1:35" ht="15" customHeight="1">
      <c r="A148" s="237"/>
      <c r="B148" s="479"/>
      <c r="C148" s="480"/>
      <c r="D148" s="479"/>
      <c r="E148" s="479"/>
      <c r="F148" s="481"/>
      <c r="G148" s="195"/>
      <c r="H148" s="239"/>
      <c r="I148" s="239"/>
      <c r="V148" s="404">
        <v>36</v>
      </c>
      <c r="W148" s="404">
        <v>36</v>
      </c>
      <c r="X148" s="989">
        <v>11.85</v>
      </c>
      <c r="Y148" s="989">
        <v>39.78</v>
      </c>
      <c r="Z148" s="989">
        <v>4.9800000000000004</v>
      </c>
      <c r="AA148" s="989">
        <v>6.03</v>
      </c>
      <c r="AB148" s="989">
        <v>2.8</v>
      </c>
      <c r="AC148" s="990">
        <v>48.51</v>
      </c>
      <c r="AD148" s="989">
        <v>22.661428449999999</v>
      </c>
      <c r="AE148" s="989">
        <v>4.9800000000000004</v>
      </c>
      <c r="AF148" s="989">
        <v>11.01</v>
      </c>
      <c r="AG148" s="989">
        <v>1.63</v>
      </c>
      <c r="AH148" s="989">
        <v>30.922143120000001</v>
      </c>
      <c r="AI148" s="989">
        <v>7.46</v>
      </c>
    </row>
    <row r="149" spans="1:35" ht="15" customHeight="1">
      <c r="A149" s="195"/>
      <c r="B149" s="479"/>
      <c r="C149" s="480"/>
      <c r="D149" s="479"/>
      <c r="E149" s="479"/>
      <c r="F149" s="481"/>
      <c r="G149" s="238"/>
      <c r="H149" s="239"/>
      <c r="I149" s="239"/>
      <c r="W149" s="404">
        <v>37</v>
      </c>
      <c r="X149" s="989">
        <v>12.08</v>
      </c>
      <c r="Y149" s="989">
        <v>44.25</v>
      </c>
      <c r="Z149" s="989">
        <v>4.92</v>
      </c>
      <c r="AA149" s="989">
        <v>6.03</v>
      </c>
      <c r="AB149" s="989">
        <v>2.37</v>
      </c>
      <c r="AC149" s="990">
        <v>43.99</v>
      </c>
      <c r="AD149" s="989">
        <v>19.149999999999999</v>
      </c>
      <c r="AE149" s="989">
        <v>5.31</v>
      </c>
      <c r="AF149" s="989">
        <v>11</v>
      </c>
      <c r="AG149" s="989">
        <v>1.59</v>
      </c>
      <c r="AH149" s="989">
        <v>29.33</v>
      </c>
      <c r="AI149" s="989">
        <v>7.79</v>
      </c>
    </row>
    <row r="150" spans="1:35" ht="15" customHeight="1">
      <c r="A150" s="195"/>
      <c r="B150" s="479"/>
      <c r="C150" s="480"/>
      <c r="D150" s="479"/>
      <c r="E150" s="479"/>
      <c r="F150" s="481"/>
      <c r="G150" s="195"/>
      <c r="H150" s="239"/>
      <c r="I150" s="239"/>
      <c r="W150" s="404">
        <v>38</v>
      </c>
      <c r="X150" s="989">
        <v>11.88371427</v>
      </c>
      <c r="Y150" s="989">
        <v>41.311858039999997</v>
      </c>
      <c r="Z150" s="989">
        <v>4.6447142870000002</v>
      </c>
      <c r="AA150" s="989">
        <v>6.5951428410000004</v>
      </c>
      <c r="AB150" s="989">
        <v>3.0060000420000001</v>
      </c>
      <c r="AC150" s="990">
        <v>47.220570700000003</v>
      </c>
      <c r="AD150" s="989">
        <v>22.304285589999999</v>
      </c>
      <c r="AE150" s="989">
        <v>5.581428528</v>
      </c>
      <c r="AF150" s="989">
        <v>10.85142858</v>
      </c>
      <c r="AG150" s="989">
        <v>1.5402856890000001</v>
      </c>
      <c r="AH150" s="989">
        <v>34.179286410000003</v>
      </c>
      <c r="AI150" s="989">
        <v>8.5442856379999998</v>
      </c>
    </row>
    <row r="151" spans="1:35" ht="15" customHeight="1">
      <c r="A151" s="240"/>
      <c r="B151" s="479"/>
      <c r="C151" s="480"/>
      <c r="D151" s="479"/>
      <c r="E151" s="479"/>
      <c r="F151" s="481"/>
      <c r="G151" s="240"/>
      <c r="H151" s="240"/>
      <c r="I151" s="240"/>
      <c r="V151" s="404">
        <v>39</v>
      </c>
      <c r="W151" s="404">
        <v>39</v>
      </c>
      <c r="X151" s="989">
        <v>13.06</v>
      </c>
      <c r="Y151" s="989">
        <v>41.13</v>
      </c>
      <c r="Z151" s="989">
        <v>4.2699999999999996</v>
      </c>
      <c r="AA151" s="989">
        <v>6.84</v>
      </c>
      <c r="AB151" s="989">
        <v>3.32</v>
      </c>
      <c r="AC151" s="990">
        <v>63.05</v>
      </c>
      <c r="AD151" s="989">
        <v>48.7</v>
      </c>
      <c r="AE151" s="989">
        <v>7.81</v>
      </c>
      <c r="AF151" s="989">
        <v>11.15</v>
      </c>
      <c r="AG151" s="989">
        <v>1.32</v>
      </c>
      <c r="AH151" s="989">
        <v>38.82</v>
      </c>
      <c r="AI151" s="989">
        <v>6.81</v>
      </c>
    </row>
    <row r="152" spans="1:35" ht="15" customHeight="1">
      <c r="A152" s="241"/>
      <c r="B152" s="479"/>
      <c r="C152" s="480"/>
      <c r="D152" s="479"/>
      <c r="E152" s="479"/>
      <c r="F152" s="481"/>
      <c r="G152" s="195"/>
      <c r="H152" s="239"/>
      <c r="I152" s="239"/>
      <c r="W152" s="404">
        <v>40</v>
      </c>
      <c r="X152" s="989">
        <v>15.95</v>
      </c>
      <c r="Y152" s="989">
        <v>46.47</v>
      </c>
      <c r="Z152" s="989">
        <v>5.36</v>
      </c>
      <c r="AA152" s="989">
        <v>7.69</v>
      </c>
      <c r="AB152" s="989">
        <v>3.16</v>
      </c>
      <c r="AC152" s="990">
        <v>61.54</v>
      </c>
      <c r="AD152" s="989">
        <v>37.93</v>
      </c>
      <c r="AE152" s="989">
        <v>7.92</v>
      </c>
      <c r="AF152" s="989">
        <v>11.01</v>
      </c>
      <c r="AG152" s="989">
        <v>1.38</v>
      </c>
      <c r="AH152" s="989">
        <v>43.88</v>
      </c>
      <c r="AI152" s="989">
        <v>6.28</v>
      </c>
    </row>
    <row r="153" spans="1:35" ht="8.85" customHeight="1">
      <c r="A153" s="195"/>
      <c r="B153" s="195"/>
      <c r="C153" s="195"/>
      <c r="D153" s="195"/>
      <c r="E153" s="195"/>
      <c r="F153" s="195"/>
      <c r="G153" s="195"/>
      <c r="H153" s="242"/>
      <c r="I153" s="242"/>
      <c r="W153" s="404">
        <v>41</v>
      </c>
      <c r="X153" s="989">
        <v>15.85</v>
      </c>
      <c r="Y153" s="989">
        <v>37.270000000000003</v>
      </c>
      <c r="Z153" s="989">
        <v>6.97</v>
      </c>
      <c r="AA153" s="989">
        <v>7.1</v>
      </c>
      <c r="AB153" s="989">
        <v>2.9</v>
      </c>
      <c r="AC153" s="990">
        <v>58.12</v>
      </c>
      <c r="AD153" s="989">
        <v>48.92</v>
      </c>
      <c r="AE153" s="989">
        <v>8.59</v>
      </c>
      <c r="AF153" s="989">
        <v>11</v>
      </c>
      <c r="AG153" s="989">
        <v>1.32</v>
      </c>
      <c r="AH153" s="989">
        <v>45.63</v>
      </c>
      <c r="AI153" s="989">
        <v>9.93</v>
      </c>
    </row>
    <row r="154" spans="1:35" ht="8.85" customHeight="1">
      <c r="A154" s="197"/>
      <c r="B154" s="195"/>
      <c r="C154" s="195"/>
      <c r="D154" s="195"/>
      <c r="E154" s="195"/>
      <c r="F154" s="195"/>
      <c r="G154" s="197"/>
      <c r="H154" s="197"/>
      <c r="I154" s="197"/>
      <c r="W154" s="404">
        <v>42</v>
      </c>
      <c r="X154" s="989">
        <v>15.55</v>
      </c>
      <c r="Y154" s="989">
        <v>48.57</v>
      </c>
      <c r="Z154" s="989">
        <v>11.1</v>
      </c>
      <c r="AA154" s="989">
        <v>6.76</v>
      </c>
      <c r="AB154" s="989">
        <v>2.87</v>
      </c>
      <c r="AC154" s="990">
        <v>58.89</v>
      </c>
      <c r="AD154" s="989">
        <v>55.62</v>
      </c>
      <c r="AE154" s="989">
        <v>9.51</v>
      </c>
      <c r="AF154" s="989">
        <v>11.01</v>
      </c>
      <c r="AG154" s="989">
        <v>1.22</v>
      </c>
      <c r="AH154" s="989">
        <v>52.62</v>
      </c>
      <c r="AI154" s="989">
        <v>9.68</v>
      </c>
    </row>
    <row r="155" spans="1:35" ht="8.85" customHeight="1">
      <c r="A155" s="197"/>
      <c r="B155" s="195"/>
      <c r="C155" s="195"/>
      <c r="D155" s="195"/>
      <c r="E155" s="195"/>
      <c r="F155" s="195"/>
      <c r="G155" s="197"/>
      <c r="H155" s="197"/>
      <c r="I155" s="197"/>
      <c r="V155" s="404">
        <v>43</v>
      </c>
      <c r="W155" s="404">
        <v>43</v>
      </c>
      <c r="X155" s="989">
        <v>13.17</v>
      </c>
      <c r="Y155" s="989">
        <v>35.32</v>
      </c>
      <c r="Z155" s="989">
        <v>6.01</v>
      </c>
      <c r="AA155" s="989">
        <v>6.53</v>
      </c>
      <c r="AB155" s="989">
        <v>2.37</v>
      </c>
      <c r="AC155" s="990">
        <v>69.2</v>
      </c>
      <c r="AD155" s="989">
        <v>54.58</v>
      </c>
      <c r="AE155" s="989">
        <v>8.23</v>
      </c>
      <c r="AF155" s="989">
        <v>11.01</v>
      </c>
      <c r="AG155" s="989">
        <v>1.35</v>
      </c>
      <c r="AH155" s="989">
        <v>50.71</v>
      </c>
      <c r="AI155" s="989">
        <v>10.33</v>
      </c>
    </row>
    <row r="156" spans="1:35" ht="8.85" customHeight="1">
      <c r="A156" s="197"/>
      <c r="B156" s="195"/>
      <c r="C156" s="195"/>
      <c r="D156" s="195"/>
      <c r="E156" s="195"/>
      <c r="F156" s="195"/>
      <c r="G156" s="197"/>
      <c r="H156" s="197"/>
      <c r="I156" s="197"/>
      <c r="W156" s="404">
        <v>44</v>
      </c>
      <c r="X156" s="989">
        <v>13.18</v>
      </c>
      <c r="Y156" s="989">
        <v>36.83</v>
      </c>
      <c r="Z156" s="989">
        <v>4.57</v>
      </c>
      <c r="AA156" s="989">
        <v>7.58</v>
      </c>
      <c r="AB156" s="989">
        <v>4.8899999999999997</v>
      </c>
      <c r="AC156" s="990">
        <v>51.59</v>
      </c>
      <c r="AD156" s="989">
        <v>57.65</v>
      </c>
      <c r="AE156" s="989">
        <v>7.72</v>
      </c>
      <c r="AF156" s="989">
        <v>11.01</v>
      </c>
      <c r="AG156" s="989">
        <v>1.47</v>
      </c>
      <c r="AH156" s="989">
        <v>48.41</v>
      </c>
      <c r="AI156" s="989">
        <v>11.29</v>
      </c>
    </row>
    <row r="157" spans="1:35" ht="8.85" customHeight="1">
      <c r="A157" s="197"/>
      <c r="B157" s="195"/>
      <c r="C157" s="195"/>
      <c r="D157" s="195"/>
      <c r="E157" s="195"/>
      <c r="F157" s="195"/>
      <c r="G157" s="197"/>
      <c r="H157" s="197"/>
      <c r="I157" s="197"/>
      <c r="W157" s="404">
        <v>45</v>
      </c>
      <c r="X157" s="989">
        <v>13.49</v>
      </c>
      <c r="Y157" s="989">
        <v>39.520000000000003</v>
      </c>
      <c r="Z157" s="989">
        <v>4.83</v>
      </c>
      <c r="AA157" s="989">
        <v>6.95</v>
      </c>
      <c r="AB157" s="989">
        <v>1.61</v>
      </c>
      <c r="AC157" s="990">
        <v>72.92</v>
      </c>
      <c r="AD157" s="989">
        <v>67.069999999999993</v>
      </c>
      <c r="AE157" s="989">
        <v>6.9</v>
      </c>
      <c r="AF157" s="989">
        <v>11</v>
      </c>
      <c r="AG157" s="989">
        <v>1.42</v>
      </c>
      <c r="AH157" s="989">
        <v>47.24</v>
      </c>
      <c r="AI157" s="989">
        <v>9</v>
      </c>
    </row>
    <row r="158" spans="1:35" ht="8.85" customHeight="1">
      <c r="A158" s="197"/>
      <c r="B158" s="195"/>
      <c r="C158" s="195"/>
      <c r="D158" s="195"/>
      <c r="E158" s="195"/>
      <c r="F158" s="195"/>
      <c r="G158" s="197"/>
      <c r="H158" s="197"/>
      <c r="I158" s="197"/>
      <c r="W158" s="404">
        <v>46</v>
      </c>
      <c r="X158" s="989">
        <v>15.4</v>
      </c>
      <c r="Y158" s="989">
        <v>53.38</v>
      </c>
      <c r="Z158" s="989">
        <v>3.73</v>
      </c>
      <c r="AA158" s="989">
        <v>6.86</v>
      </c>
      <c r="AB158" s="989">
        <v>1.64</v>
      </c>
      <c r="AC158" s="990">
        <v>58.4</v>
      </c>
      <c r="AD158" s="989">
        <v>34.979999999999997</v>
      </c>
      <c r="AE158" s="989">
        <v>5.07</v>
      </c>
      <c r="AF158" s="989">
        <v>11.01</v>
      </c>
      <c r="AG158" s="989">
        <v>1.38</v>
      </c>
      <c r="AH158" s="989">
        <v>40.61</v>
      </c>
      <c r="AI158" s="989">
        <v>8.81</v>
      </c>
    </row>
    <row r="159" spans="1:35" ht="8.85" customHeight="1">
      <c r="A159" s="197"/>
      <c r="B159" s="195"/>
      <c r="C159" s="195"/>
      <c r="D159" s="195"/>
      <c r="E159" s="195"/>
      <c r="F159" s="195"/>
      <c r="G159" s="197"/>
      <c r="H159" s="197"/>
      <c r="I159" s="197"/>
      <c r="W159" s="404">
        <v>47</v>
      </c>
      <c r="X159" s="989">
        <v>16.41</v>
      </c>
      <c r="Y159" s="989">
        <v>61.85</v>
      </c>
      <c r="Z159" s="989">
        <v>2.52</v>
      </c>
      <c r="AA159" s="989">
        <v>6.99</v>
      </c>
      <c r="AB159" s="989">
        <v>1.51</v>
      </c>
      <c r="AC159" s="990">
        <v>52.55</v>
      </c>
      <c r="AD159" s="989">
        <v>29.08</v>
      </c>
      <c r="AE159" s="989">
        <v>4.2699999999999996</v>
      </c>
      <c r="AF159" s="989">
        <v>11</v>
      </c>
      <c r="AG159" s="989">
        <v>1.63</v>
      </c>
      <c r="AH159" s="989">
        <v>41.63</v>
      </c>
      <c r="AI159" s="989">
        <v>9.35</v>
      </c>
    </row>
    <row r="160" spans="1:35" ht="8.85" customHeight="1">
      <c r="A160" s="197"/>
      <c r="B160" s="195"/>
      <c r="C160" s="195"/>
      <c r="D160" s="195"/>
      <c r="E160" s="195"/>
      <c r="F160" s="195"/>
      <c r="G160" s="197"/>
      <c r="H160" s="197"/>
      <c r="I160" s="197"/>
      <c r="V160" s="404">
        <v>48</v>
      </c>
      <c r="W160" s="404">
        <v>48</v>
      </c>
      <c r="X160" s="989">
        <v>16.329999999999998</v>
      </c>
      <c r="Y160" s="989">
        <v>65.33</v>
      </c>
      <c r="Z160" s="989">
        <v>3.57</v>
      </c>
      <c r="AA160" s="989">
        <v>7.11</v>
      </c>
      <c r="AB160" s="989">
        <v>1.47</v>
      </c>
      <c r="AC160" s="990">
        <v>53.43</v>
      </c>
      <c r="AD160" s="989">
        <v>88.06</v>
      </c>
      <c r="AE160" s="989">
        <v>7.88</v>
      </c>
      <c r="AF160" s="989">
        <v>10.86</v>
      </c>
      <c r="AG160" s="989">
        <v>1.6</v>
      </c>
      <c r="AH160" s="989">
        <v>41.01</v>
      </c>
      <c r="AI160" s="989">
        <v>14.19</v>
      </c>
    </row>
    <row r="161" spans="1:35" ht="8.85" customHeight="1">
      <c r="A161" s="197"/>
      <c r="B161" s="197"/>
      <c r="C161" s="197"/>
      <c r="D161" s="197"/>
      <c r="E161" s="197"/>
      <c r="F161" s="197"/>
      <c r="G161" s="197"/>
      <c r="H161" s="197"/>
      <c r="I161" s="197"/>
      <c r="W161" s="404">
        <v>49</v>
      </c>
      <c r="X161" s="989">
        <v>20.239999999999998</v>
      </c>
      <c r="Y161" s="989">
        <v>66.680000000000007</v>
      </c>
      <c r="Z161" s="989">
        <v>6.1</v>
      </c>
      <c r="AA161" s="989">
        <v>8.43</v>
      </c>
      <c r="AB161" s="989">
        <v>2.2400000000000002</v>
      </c>
      <c r="AC161" s="990">
        <v>61.07</v>
      </c>
      <c r="AD161" s="989">
        <v>106.59</v>
      </c>
      <c r="AE161" s="989">
        <v>16.09</v>
      </c>
      <c r="AF161" s="989">
        <v>10.5</v>
      </c>
      <c r="AG161" s="989">
        <v>1.1200000000000001</v>
      </c>
      <c r="AH161" s="989">
        <v>83.6</v>
      </c>
      <c r="AI161" s="989">
        <v>22.62</v>
      </c>
    </row>
    <row r="162" spans="1:35" ht="8.85" customHeight="1">
      <c r="A162" s="197"/>
      <c r="B162" s="197"/>
      <c r="C162" s="197"/>
      <c r="D162" s="197"/>
      <c r="E162" s="197"/>
      <c r="F162" s="197"/>
      <c r="G162" s="197"/>
      <c r="H162" s="197"/>
      <c r="I162" s="197"/>
      <c r="W162" s="404">
        <v>50</v>
      </c>
      <c r="X162" s="989">
        <v>19.809999999999999</v>
      </c>
      <c r="Y162" s="989">
        <v>61.31</v>
      </c>
      <c r="Z162" s="989">
        <v>6.69</v>
      </c>
      <c r="AA162" s="989">
        <v>8.32</v>
      </c>
      <c r="AB162" s="989">
        <v>2.19</v>
      </c>
      <c r="AC162" s="990">
        <v>78.02</v>
      </c>
      <c r="AD162" s="989">
        <v>104.79</v>
      </c>
      <c r="AE162" s="989">
        <v>18.649999999999999</v>
      </c>
      <c r="AF162" s="989">
        <v>10.51</v>
      </c>
      <c r="AG162" s="989">
        <v>1.1399999999999999</v>
      </c>
      <c r="AH162" s="989">
        <v>66.8</v>
      </c>
      <c r="AI162" s="989">
        <v>22.62</v>
      </c>
    </row>
    <row r="163" spans="1:35" ht="8.85" customHeight="1">
      <c r="A163" s="197"/>
      <c r="B163" s="197"/>
      <c r="C163" s="197"/>
      <c r="D163" s="197"/>
      <c r="E163" s="197"/>
      <c r="F163" s="197"/>
      <c r="G163" s="197"/>
      <c r="H163" s="197"/>
      <c r="I163" s="197"/>
      <c r="W163" s="404">
        <v>51</v>
      </c>
      <c r="X163" s="989">
        <v>21.91</v>
      </c>
      <c r="Y163" s="989">
        <v>70.790000000000006</v>
      </c>
      <c r="Z163" s="989">
        <v>13.15</v>
      </c>
      <c r="AA163" s="989">
        <v>9.08</v>
      </c>
      <c r="AB163" s="989">
        <v>3.71</v>
      </c>
      <c r="AC163" s="990">
        <v>67.64</v>
      </c>
      <c r="AD163" s="989">
        <v>69.61</v>
      </c>
      <c r="AE163" s="989">
        <v>11.22</v>
      </c>
      <c r="AF163" s="989">
        <v>10.5</v>
      </c>
      <c r="AG163" s="989">
        <v>1.37</v>
      </c>
      <c r="AH163" s="989">
        <v>55.42</v>
      </c>
      <c r="AI163" s="989">
        <v>17.489999999999998</v>
      </c>
    </row>
    <row r="164" spans="1:35" ht="8.85" customHeight="1">
      <c r="A164" s="197"/>
      <c r="B164" s="197"/>
      <c r="C164" s="197"/>
      <c r="D164" s="197"/>
      <c r="E164" s="197"/>
      <c r="F164" s="197"/>
      <c r="G164" s="197"/>
      <c r="H164" s="197"/>
      <c r="I164" s="197"/>
      <c r="V164" s="404">
        <v>52</v>
      </c>
      <c r="W164" s="404">
        <v>52</v>
      </c>
      <c r="X164" s="989">
        <v>22</v>
      </c>
      <c r="Y164" s="989">
        <v>77.430000000000007</v>
      </c>
      <c r="Z164" s="989">
        <v>17.760000000000002</v>
      </c>
      <c r="AA164" s="989">
        <v>8.42</v>
      </c>
      <c r="AB164" s="989">
        <v>3.57</v>
      </c>
      <c r="AC164" s="990">
        <v>56.19</v>
      </c>
      <c r="AD164" s="989">
        <v>58.45</v>
      </c>
      <c r="AE164" s="989">
        <v>8.01</v>
      </c>
      <c r="AF164" s="989">
        <v>10.51</v>
      </c>
      <c r="AG164" s="989">
        <v>1.53</v>
      </c>
      <c r="AH164" s="989">
        <v>59.55</v>
      </c>
      <c r="AI164" s="989">
        <v>18.61</v>
      </c>
    </row>
    <row r="165" spans="1:35" ht="8.85" customHeight="1">
      <c r="A165" s="197"/>
      <c r="B165" s="197"/>
      <c r="C165" s="197"/>
      <c r="D165" s="197"/>
      <c r="E165" s="197"/>
      <c r="F165" s="197"/>
      <c r="G165" s="197"/>
      <c r="H165" s="197"/>
      <c r="I165" s="197"/>
      <c r="U165" s="632">
        <v>2017</v>
      </c>
      <c r="V165" s="1002">
        <v>1</v>
      </c>
      <c r="W165" s="980">
        <v>1</v>
      </c>
      <c r="X165" s="989">
        <v>41.55</v>
      </c>
      <c r="Y165" s="989">
        <v>103.58</v>
      </c>
      <c r="Z165" s="989">
        <v>29.67</v>
      </c>
      <c r="AA165" s="989">
        <v>13.85</v>
      </c>
      <c r="AB165" s="989">
        <v>11.3</v>
      </c>
      <c r="AC165" s="990">
        <v>104.02</v>
      </c>
      <c r="AD165" s="989">
        <v>148.43</v>
      </c>
      <c r="AE165" s="989">
        <v>24.1</v>
      </c>
      <c r="AF165" s="989">
        <v>10.220000000000001</v>
      </c>
      <c r="AG165" s="989">
        <v>3.28</v>
      </c>
      <c r="AH165" s="989">
        <v>89.46</v>
      </c>
      <c r="AI165" s="989">
        <v>25.43</v>
      </c>
    </row>
    <row r="166" spans="1:35" ht="8.85" customHeight="1">
      <c r="A166" s="197"/>
      <c r="B166" s="197"/>
      <c r="C166" s="197"/>
      <c r="D166" s="197"/>
      <c r="E166" s="197"/>
      <c r="F166" s="197"/>
      <c r="G166" s="197"/>
      <c r="H166" s="197"/>
      <c r="I166" s="197"/>
      <c r="U166" s="632"/>
      <c r="V166" s="1002"/>
      <c r="W166" s="980">
        <v>2</v>
      </c>
      <c r="X166" s="989">
        <v>39.6</v>
      </c>
      <c r="Y166" s="989">
        <v>105.01</v>
      </c>
      <c r="Z166" s="989">
        <v>51.2</v>
      </c>
      <c r="AA166" s="989">
        <v>14.96</v>
      </c>
      <c r="AB166" s="989">
        <v>15.4</v>
      </c>
      <c r="AC166" s="990">
        <v>143.97</v>
      </c>
      <c r="AD166" s="989">
        <v>175.88</v>
      </c>
      <c r="AE166" s="989">
        <v>33.74</v>
      </c>
      <c r="AF166" s="989">
        <v>10.17</v>
      </c>
      <c r="AG166" s="989">
        <v>6.45</v>
      </c>
      <c r="AH166" s="989">
        <v>178.14</v>
      </c>
      <c r="AI166" s="989">
        <v>55.67</v>
      </c>
    </row>
    <row r="167" spans="1:35" ht="8.85" customHeight="1">
      <c r="A167" s="197"/>
      <c r="B167" s="197"/>
      <c r="C167" s="197"/>
      <c r="D167" s="197"/>
      <c r="E167" s="197"/>
      <c r="F167" s="197"/>
      <c r="G167" s="197"/>
      <c r="H167" s="197"/>
      <c r="I167" s="197"/>
      <c r="U167" s="632"/>
      <c r="V167" s="1002"/>
      <c r="W167" s="980">
        <v>3</v>
      </c>
      <c r="X167" s="989">
        <v>73.650000000000006</v>
      </c>
      <c r="Y167" s="989">
        <v>137.41</v>
      </c>
      <c r="Z167" s="989">
        <v>43.26</v>
      </c>
      <c r="AA167" s="989">
        <v>28.98</v>
      </c>
      <c r="AB167" s="989">
        <v>21.94</v>
      </c>
      <c r="AC167" s="990">
        <v>355.12</v>
      </c>
      <c r="AD167" s="989">
        <v>177.57</v>
      </c>
      <c r="AE167" s="989">
        <v>35.49</v>
      </c>
      <c r="AF167" s="989">
        <v>10</v>
      </c>
      <c r="AG167" s="989">
        <v>9.0500000000000007</v>
      </c>
      <c r="AH167" s="989">
        <v>174.94</v>
      </c>
      <c r="AI167" s="989">
        <v>58.31</v>
      </c>
    </row>
    <row r="168" spans="1:35" ht="8.85" customHeight="1">
      <c r="A168" s="197"/>
      <c r="B168" s="197"/>
      <c r="C168" s="197"/>
      <c r="D168" s="197"/>
      <c r="E168" s="197"/>
      <c r="F168" s="197"/>
      <c r="G168" s="197"/>
      <c r="H168" s="197"/>
      <c r="I168" s="197"/>
      <c r="U168" s="632"/>
      <c r="V168" s="1002">
        <v>4</v>
      </c>
      <c r="W168" s="980">
        <v>4</v>
      </c>
      <c r="X168" s="989">
        <v>65.03</v>
      </c>
      <c r="Y168" s="989">
        <v>127.83</v>
      </c>
      <c r="Z168" s="989">
        <v>32.72</v>
      </c>
      <c r="AA168" s="989">
        <v>30.46</v>
      </c>
      <c r="AB168" s="989">
        <v>23.91</v>
      </c>
      <c r="AC168" s="990">
        <v>519.4</v>
      </c>
      <c r="AD168" s="989">
        <v>205.76</v>
      </c>
      <c r="AE168" s="989">
        <v>48.48</v>
      </c>
      <c r="AF168" s="989">
        <v>10</v>
      </c>
      <c r="AG168" s="989">
        <v>2.4300000000000002</v>
      </c>
      <c r="AH168" s="989">
        <v>141.31</v>
      </c>
      <c r="AI168" s="989">
        <v>47.49</v>
      </c>
    </row>
    <row r="169" spans="1:35" ht="8.85" customHeight="1">
      <c r="A169" s="197"/>
      <c r="B169" s="197"/>
      <c r="C169" s="197"/>
      <c r="D169" s="197"/>
      <c r="E169" s="197"/>
      <c r="F169" s="197"/>
      <c r="G169" s="197"/>
      <c r="H169" s="197"/>
      <c r="I169" s="197"/>
      <c r="W169" s="980">
        <v>5</v>
      </c>
      <c r="X169" s="404">
        <v>56.95</v>
      </c>
      <c r="Y169" s="404">
        <v>97.31</v>
      </c>
      <c r="Z169" s="404">
        <v>48.46</v>
      </c>
      <c r="AA169" s="404">
        <v>21.36</v>
      </c>
      <c r="AB169" s="404">
        <v>18.07</v>
      </c>
      <c r="AC169" s="404">
        <v>330.78</v>
      </c>
      <c r="AD169" s="404">
        <v>123.41</v>
      </c>
      <c r="AE169" s="404">
        <v>25.33</v>
      </c>
      <c r="AF169" s="404">
        <v>11.41</v>
      </c>
      <c r="AG169" s="404">
        <v>2.87</v>
      </c>
      <c r="AH169" s="404">
        <v>123.59</v>
      </c>
      <c r="AI169" s="404">
        <v>45.46</v>
      </c>
    </row>
    <row r="170" spans="1:35" ht="8.85" customHeight="1">
      <c r="A170" s="197"/>
      <c r="B170" s="197"/>
      <c r="C170" s="197"/>
      <c r="D170" s="197"/>
      <c r="E170" s="197"/>
      <c r="F170" s="197"/>
      <c r="G170" s="197"/>
      <c r="H170" s="197"/>
      <c r="I170" s="197"/>
      <c r="W170" s="980">
        <v>6</v>
      </c>
      <c r="X170" s="404">
        <v>61.87</v>
      </c>
      <c r="Y170" s="404">
        <v>123.44</v>
      </c>
      <c r="Z170" s="404">
        <v>72.52</v>
      </c>
      <c r="AA170" s="404">
        <v>25.42</v>
      </c>
      <c r="AB170" s="404">
        <v>21.42</v>
      </c>
      <c r="AC170" s="404">
        <v>200.58</v>
      </c>
      <c r="AD170" s="404">
        <v>108.48</v>
      </c>
      <c r="AE170" s="404">
        <v>22.99</v>
      </c>
      <c r="AF170" s="404">
        <v>10.57</v>
      </c>
      <c r="AG170" s="404">
        <v>3.01</v>
      </c>
      <c r="AH170" s="404">
        <v>85.48</v>
      </c>
      <c r="AI170" s="404">
        <v>28.56</v>
      </c>
    </row>
    <row r="171" spans="1:35">
      <c r="A171" s="197"/>
      <c r="B171" s="197"/>
      <c r="C171" s="197"/>
      <c r="D171" s="197"/>
      <c r="E171" s="197"/>
      <c r="F171" s="197"/>
      <c r="G171" s="197"/>
      <c r="H171" s="197"/>
      <c r="I171" s="197"/>
      <c r="W171" s="980">
        <v>7</v>
      </c>
      <c r="X171" s="404">
        <v>77.569999999999993</v>
      </c>
      <c r="Y171" s="404">
        <v>145.02000000000001</v>
      </c>
      <c r="Z171" s="404">
        <v>59.16</v>
      </c>
      <c r="AA171" s="404">
        <v>35.43</v>
      </c>
      <c r="AB171" s="404">
        <v>25.12</v>
      </c>
      <c r="AC171" s="404">
        <v>393.69</v>
      </c>
      <c r="AD171" s="404">
        <v>144.62</v>
      </c>
      <c r="AE171" s="404">
        <v>39.44</v>
      </c>
      <c r="AF171" s="404">
        <v>10</v>
      </c>
      <c r="AG171" s="404">
        <v>2.88</v>
      </c>
      <c r="AH171" s="404">
        <v>100.57</v>
      </c>
      <c r="AI171" s="404">
        <v>25.04</v>
      </c>
    </row>
    <row r="172" spans="1:35">
      <c r="A172" s="197"/>
      <c r="B172" s="197"/>
      <c r="C172" s="197"/>
      <c r="D172" s="197"/>
      <c r="E172" s="197"/>
      <c r="F172" s="197"/>
      <c r="G172" s="197"/>
      <c r="H172" s="197"/>
      <c r="I172" s="197"/>
      <c r="V172" s="404">
        <v>8</v>
      </c>
      <c r="W172" s="980">
        <v>8</v>
      </c>
      <c r="X172" s="404">
        <v>86.94</v>
      </c>
      <c r="Y172" s="404">
        <v>175.03</v>
      </c>
      <c r="Z172" s="404">
        <v>24.36</v>
      </c>
      <c r="AA172" s="404">
        <v>30.45</v>
      </c>
      <c r="AB172" s="404">
        <v>23.33</v>
      </c>
      <c r="AC172" s="404">
        <v>345.37</v>
      </c>
      <c r="AD172" s="404">
        <v>140.63</v>
      </c>
      <c r="AE172" s="404">
        <v>30.47</v>
      </c>
      <c r="AF172" s="404">
        <v>9.58</v>
      </c>
      <c r="AG172" s="404">
        <v>2.0699999999999998</v>
      </c>
      <c r="AH172" s="404">
        <v>163.72999999999999</v>
      </c>
      <c r="AI172" s="404">
        <v>58.84</v>
      </c>
    </row>
    <row r="173" spans="1:35">
      <c r="A173" s="197"/>
      <c r="B173" s="197"/>
      <c r="C173" s="197"/>
      <c r="D173" s="197"/>
      <c r="E173" s="197"/>
      <c r="F173" s="197"/>
      <c r="G173" s="197"/>
      <c r="H173" s="197"/>
      <c r="I173" s="197"/>
      <c r="W173" s="980">
        <v>9</v>
      </c>
      <c r="X173" s="404">
        <v>85.13</v>
      </c>
      <c r="Y173" s="404">
        <v>206.14</v>
      </c>
      <c r="Z173" s="404">
        <v>39.07</v>
      </c>
      <c r="AA173" s="404">
        <v>37.72</v>
      </c>
      <c r="AB173" s="404">
        <v>24.83</v>
      </c>
      <c r="AC173" s="404">
        <v>567.22</v>
      </c>
      <c r="AD173" s="404">
        <v>245.85</v>
      </c>
      <c r="AE173" s="404">
        <v>67.56</v>
      </c>
      <c r="AF173" s="404">
        <v>9.01</v>
      </c>
      <c r="AG173" s="404">
        <v>7.33</v>
      </c>
      <c r="AH173" s="404">
        <v>285.31</v>
      </c>
      <c r="AI173" s="404">
        <v>102.26</v>
      </c>
    </row>
    <row r="174" spans="1:35">
      <c r="A174" s="197"/>
      <c r="B174" s="197"/>
      <c r="C174" s="197"/>
      <c r="D174" s="197"/>
      <c r="E174" s="197"/>
      <c r="F174" s="197"/>
      <c r="G174" s="197"/>
      <c r="H174" s="197"/>
      <c r="I174" s="197"/>
      <c r="W174" s="980">
        <v>10</v>
      </c>
      <c r="X174" s="404">
        <v>84.78</v>
      </c>
      <c r="Y174" s="404">
        <v>270.17</v>
      </c>
      <c r="Z174" s="404">
        <v>109.16</v>
      </c>
      <c r="AA174" s="404">
        <v>36.46</v>
      </c>
      <c r="AB174" s="404">
        <v>24.95</v>
      </c>
      <c r="AC174" s="404">
        <v>467.04</v>
      </c>
      <c r="AD174" s="404">
        <v>188.01</v>
      </c>
      <c r="AE174" s="404">
        <v>50.5</v>
      </c>
      <c r="AF174" s="404">
        <v>10.06</v>
      </c>
      <c r="AG174" s="404">
        <v>3.71</v>
      </c>
      <c r="AH174" s="404">
        <v>374.33</v>
      </c>
      <c r="AI174" s="404">
        <v>83.74</v>
      </c>
    </row>
    <row r="175" spans="1:35">
      <c r="A175" s="197"/>
      <c r="B175" s="197"/>
      <c r="C175" s="197"/>
      <c r="D175" s="197"/>
      <c r="E175" s="197"/>
      <c r="F175" s="197"/>
      <c r="G175" s="197"/>
      <c r="H175" s="197"/>
      <c r="I175" s="197"/>
      <c r="W175" s="980">
        <v>11</v>
      </c>
      <c r="X175" s="404">
        <v>84.78</v>
      </c>
      <c r="Y175" s="404">
        <v>376.42</v>
      </c>
      <c r="Z175" s="404">
        <v>188.18</v>
      </c>
      <c r="AA175" s="404">
        <v>35.590000000000003</v>
      </c>
      <c r="AB175" s="404">
        <v>26.89</v>
      </c>
      <c r="AC175" s="404">
        <v>448.3</v>
      </c>
      <c r="AD175" s="404">
        <v>169.95</v>
      </c>
      <c r="AE175" s="404">
        <v>51.21</v>
      </c>
      <c r="AF175" s="404">
        <v>26.15</v>
      </c>
      <c r="AG175" s="404">
        <v>8.66</v>
      </c>
      <c r="AH175" s="404">
        <v>219.86</v>
      </c>
      <c r="AI175" s="404">
        <v>62.42</v>
      </c>
    </row>
    <row r="176" spans="1:35">
      <c r="A176" s="197"/>
      <c r="B176" s="197"/>
      <c r="C176" s="197"/>
      <c r="D176" s="197"/>
      <c r="E176" s="197"/>
      <c r="F176" s="197"/>
      <c r="G176" s="197"/>
      <c r="H176" s="197"/>
      <c r="I176" s="197"/>
      <c r="V176" s="404">
        <v>12</v>
      </c>
      <c r="W176" s="980">
        <v>12</v>
      </c>
      <c r="X176" s="404">
        <v>106.16</v>
      </c>
      <c r="Y176" s="404">
        <v>351.57</v>
      </c>
      <c r="Z176" s="404">
        <v>159.6</v>
      </c>
      <c r="AA176" s="404">
        <v>37.82</v>
      </c>
      <c r="AB176" s="404">
        <v>20.6</v>
      </c>
      <c r="AC176" s="404">
        <v>350.87</v>
      </c>
      <c r="AD176" s="404">
        <v>146.01</v>
      </c>
      <c r="AE176" s="404">
        <v>38.08</v>
      </c>
      <c r="AF176" s="404">
        <v>12.43</v>
      </c>
      <c r="AG176" s="404">
        <v>5.63</v>
      </c>
      <c r="AH176" s="404">
        <v>190.11</v>
      </c>
      <c r="AI176" s="404">
        <v>52.01</v>
      </c>
    </row>
    <row r="177" spans="1:35">
      <c r="A177" s="197"/>
      <c r="B177" s="197"/>
      <c r="C177" s="197"/>
      <c r="D177" s="197"/>
      <c r="E177" s="197"/>
      <c r="F177" s="197"/>
      <c r="G177" s="197"/>
      <c r="H177" s="197"/>
      <c r="I177" s="197"/>
      <c r="W177" s="980">
        <v>13</v>
      </c>
      <c r="X177" s="404">
        <v>101.71</v>
      </c>
      <c r="Y177" s="404">
        <v>384.37</v>
      </c>
      <c r="Z177" s="404">
        <v>161.77000000000001</v>
      </c>
      <c r="AA177" s="404">
        <v>35.93</v>
      </c>
      <c r="AB177" s="404">
        <v>25.47</v>
      </c>
      <c r="AC177" s="404">
        <v>380.48</v>
      </c>
      <c r="AD177" s="404">
        <v>173.02</v>
      </c>
      <c r="AE177" s="404">
        <v>38.869999999999997</v>
      </c>
      <c r="AF177" s="404">
        <v>11.98</v>
      </c>
      <c r="AG177" s="404">
        <v>5.83</v>
      </c>
      <c r="AH177" s="404">
        <v>272.08999999999997</v>
      </c>
      <c r="AI177" s="404">
        <v>65.430000000000007</v>
      </c>
    </row>
    <row r="178" spans="1:35">
      <c r="A178" s="197"/>
      <c r="B178" s="197"/>
      <c r="C178" s="197"/>
      <c r="D178" s="197"/>
      <c r="E178" s="197"/>
      <c r="F178" s="197"/>
      <c r="G178" s="197"/>
      <c r="H178" s="197"/>
      <c r="I178" s="197"/>
      <c r="W178" s="980">
        <v>14</v>
      </c>
      <c r="X178" s="404">
        <v>83.1</v>
      </c>
      <c r="Y178" s="404">
        <v>337.84</v>
      </c>
      <c r="Z178" s="404">
        <v>115.43</v>
      </c>
      <c r="AA178" s="404">
        <v>42.9</v>
      </c>
      <c r="AB178" s="404">
        <v>27.42</v>
      </c>
      <c r="AC178" s="404">
        <v>427.28</v>
      </c>
      <c r="AD178" s="404">
        <v>137.65</v>
      </c>
      <c r="AE178" s="404">
        <v>35.950000000000003</v>
      </c>
      <c r="AF178" s="404">
        <v>28.72</v>
      </c>
      <c r="AG178" s="404">
        <v>4.95</v>
      </c>
      <c r="AH178" s="404">
        <v>301.82</v>
      </c>
      <c r="AI178" s="404">
        <v>71.06</v>
      </c>
    </row>
    <row r="179" spans="1:35">
      <c r="A179" s="197"/>
      <c r="B179" s="197"/>
      <c r="C179" s="197"/>
      <c r="D179" s="197"/>
      <c r="E179" s="197"/>
      <c r="F179" s="197"/>
      <c r="G179" s="197"/>
      <c r="H179" s="197"/>
      <c r="I179" s="197"/>
      <c r="W179" s="980">
        <v>15</v>
      </c>
      <c r="X179" s="404">
        <v>61.23</v>
      </c>
      <c r="Y179" s="404">
        <v>282.32</v>
      </c>
      <c r="Z179" s="404">
        <v>98.92</v>
      </c>
      <c r="AA179" s="404">
        <v>31.19</v>
      </c>
      <c r="AB179" s="404">
        <v>20.8</v>
      </c>
      <c r="AC179" s="404">
        <v>334.14</v>
      </c>
      <c r="AD179" s="404">
        <v>129.9</v>
      </c>
      <c r="AE179" s="404">
        <v>29.93</v>
      </c>
      <c r="AF179" s="404">
        <v>16.28</v>
      </c>
      <c r="AG179" s="404">
        <v>1.82</v>
      </c>
      <c r="AH179" s="404">
        <v>203.49</v>
      </c>
      <c r="AI179" s="404">
        <v>77.099999999999994</v>
      </c>
    </row>
    <row r="180" spans="1:35">
      <c r="A180" s="197"/>
      <c r="B180" s="197"/>
      <c r="C180" s="197"/>
      <c r="D180" s="197"/>
      <c r="E180" s="197"/>
      <c r="F180" s="197"/>
      <c r="G180" s="197"/>
      <c r="H180" s="197"/>
      <c r="I180" s="197"/>
      <c r="V180" s="980">
        <v>16</v>
      </c>
      <c r="W180" s="980">
        <v>16</v>
      </c>
      <c r="X180" s="404">
        <v>49.8</v>
      </c>
      <c r="Y180" s="404">
        <v>191.65</v>
      </c>
      <c r="Z180" s="404">
        <v>82.48</v>
      </c>
      <c r="AA180" s="404">
        <v>22.8</v>
      </c>
      <c r="AB180" s="404">
        <v>15.73</v>
      </c>
      <c r="AC180" s="404">
        <v>218.96</v>
      </c>
      <c r="AD180" s="404">
        <v>100.66</v>
      </c>
      <c r="AE180" s="404">
        <v>21.85</v>
      </c>
      <c r="AF180" s="404">
        <v>15.43</v>
      </c>
      <c r="AG180" s="404">
        <v>2.33</v>
      </c>
      <c r="AH180" s="404">
        <v>155.33000000000001</v>
      </c>
      <c r="AI180" s="404">
        <v>48.77</v>
      </c>
    </row>
    <row r="181" spans="1:35">
      <c r="A181" s="197"/>
      <c r="B181" s="197"/>
      <c r="C181" s="197"/>
      <c r="D181" s="197"/>
      <c r="E181" s="197"/>
      <c r="F181" s="197"/>
      <c r="G181" s="197"/>
      <c r="H181" s="197"/>
      <c r="I181" s="197"/>
      <c r="W181" s="980">
        <v>17</v>
      </c>
      <c r="X181" s="404">
        <v>40.21</v>
      </c>
      <c r="Y181" s="404">
        <v>160.35</v>
      </c>
      <c r="Z181" s="404">
        <v>77.02</v>
      </c>
      <c r="AA181" s="404">
        <v>20.18</v>
      </c>
      <c r="AB181" s="404">
        <v>13.18</v>
      </c>
      <c r="AC181" s="404">
        <v>180.47</v>
      </c>
      <c r="AD181" s="404">
        <v>91.24</v>
      </c>
      <c r="AE181" s="404">
        <v>18.89</v>
      </c>
      <c r="AF181" s="404">
        <v>12.29</v>
      </c>
      <c r="AG181" s="404">
        <v>1.9</v>
      </c>
      <c r="AH181" s="404">
        <v>111.37</v>
      </c>
      <c r="AI181" s="404">
        <v>34.409999999999997</v>
      </c>
    </row>
    <row r="182" spans="1:35" ht="12.75">
      <c r="A182" s="197"/>
      <c r="B182" s="197"/>
      <c r="C182" s="197"/>
      <c r="D182" s="197"/>
      <c r="E182" s="197"/>
      <c r="F182" s="197"/>
      <c r="G182" s="197"/>
      <c r="H182" s="197"/>
      <c r="I182" s="197"/>
      <c r="U182" s="633"/>
      <c r="V182" s="632"/>
      <c r="W182" s="980"/>
      <c r="X182" s="1004"/>
      <c r="Y182" s="1004"/>
      <c r="Z182" s="1004"/>
      <c r="AA182" s="1004"/>
      <c r="AB182" s="1004"/>
      <c r="AC182" s="1004"/>
      <c r="AD182" s="1004"/>
      <c r="AE182" s="1004"/>
      <c r="AF182" s="1004"/>
      <c r="AG182" s="1004"/>
      <c r="AH182" s="1004"/>
      <c r="AI182" s="1004"/>
    </row>
    <row r="183" spans="1:35" ht="12.75">
      <c r="A183" s="197"/>
      <c r="B183" s="197"/>
      <c r="C183" s="197"/>
      <c r="D183" s="197"/>
      <c r="E183" s="197"/>
      <c r="F183" s="197"/>
      <c r="G183" s="197"/>
      <c r="H183" s="197"/>
      <c r="I183" s="197"/>
      <c r="U183" s="633"/>
      <c r="V183" s="632"/>
      <c r="W183" s="980"/>
      <c r="X183" s="1004"/>
      <c r="Y183" s="1004"/>
      <c r="Z183" s="1004"/>
      <c r="AA183" s="1004"/>
      <c r="AB183" s="1004"/>
      <c r="AC183" s="1004"/>
      <c r="AD183" s="1004"/>
      <c r="AE183" s="1004"/>
      <c r="AF183" s="1004"/>
      <c r="AG183" s="1004"/>
      <c r="AH183" s="1004"/>
      <c r="AI183" s="1004"/>
    </row>
    <row r="184" spans="1:35" ht="8.85" customHeight="1">
      <c r="A184" s="197"/>
      <c r="B184" s="197"/>
      <c r="C184" s="197"/>
      <c r="D184" s="197"/>
      <c r="E184" s="197"/>
      <c r="F184" s="197"/>
      <c r="G184" s="197"/>
      <c r="H184" s="197"/>
      <c r="I184" s="197"/>
      <c r="U184" s="633"/>
      <c r="V184" s="632"/>
      <c r="W184" s="980"/>
      <c r="X184" s="1004"/>
      <c r="Y184" s="1004"/>
      <c r="Z184" s="1004"/>
      <c r="AA184" s="1004"/>
      <c r="AB184" s="1004"/>
      <c r="AC184" s="1004"/>
      <c r="AD184" s="1004"/>
      <c r="AE184" s="1004"/>
      <c r="AF184" s="1004"/>
      <c r="AG184" s="1004"/>
      <c r="AH184" s="1004"/>
      <c r="AI184" s="1004"/>
    </row>
    <row r="185" spans="1:35" ht="8.85" customHeight="1">
      <c r="A185" s="197"/>
      <c r="B185" s="197"/>
      <c r="C185" s="197"/>
      <c r="D185" s="197"/>
      <c r="E185" s="197"/>
      <c r="F185" s="197"/>
      <c r="G185" s="197"/>
      <c r="H185" s="197"/>
      <c r="I185" s="197"/>
      <c r="U185" s="633"/>
      <c r="V185" s="632"/>
      <c r="W185" s="980"/>
      <c r="X185" s="1004"/>
      <c r="Y185" s="1004"/>
      <c r="Z185" s="1004"/>
      <c r="AA185" s="1004"/>
      <c r="AB185" s="1004"/>
      <c r="AC185" s="1004"/>
      <c r="AD185" s="1004"/>
      <c r="AE185" s="1004"/>
      <c r="AF185" s="1004"/>
      <c r="AG185" s="1004"/>
      <c r="AH185" s="1004"/>
      <c r="AI185" s="1004"/>
    </row>
    <row r="186" spans="1:35" ht="8.85" customHeight="1">
      <c r="A186" s="197"/>
      <c r="B186" s="197"/>
      <c r="C186" s="197"/>
      <c r="D186" s="197"/>
      <c r="E186" s="197"/>
      <c r="F186" s="197"/>
      <c r="G186" s="197"/>
      <c r="H186" s="197"/>
      <c r="I186" s="197"/>
      <c r="U186" s="633"/>
      <c r="V186" s="632"/>
      <c r="W186" s="980"/>
      <c r="X186" s="984" t="s">
        <v>88</v>
      </c>
      <c r="Y186" s="984" t="s">
        <v>89</v>
      </c>
      <c r="Z186" s="984" t="s">
        <v>90</v>
      </c>
      <c r="AA186" s="984" t="s">
        <v>91</v>
      </c>
      <c r="AB186" s="984" t="s">
        <v>92</v>
      </c>
      <c r="AC186" s="984" t="s">
        <v>93</v>
      </c>
      <c r="AD186" s="984" t="s">
        <v>94</v>
      </c>
      <c r="AE186" s="984" t="s">
        <v>95</v>
      </c>
      <c r="AF186" s="984" t="s">
        <v>96</v>
      </c>
      <c r="AG186" s="984" t="s">
        <v>97</v>
      </c>
      <c r="AH186" s="984" t="s">
        <v>98</v>
      </c>
      <c r="AI186" s="984" t="s">
        <v>75</v>
      </c>
    </row>
    <row r="187" spans="1:35" ht="8.85" customHeight="1">
      <c r="A187" s="197"/>
      <c r="B187" s="197"/>
      <c r="C187" s="197"/>
      <c r="D187" s="197"/>
      <c r="E187" s="197"/>
      <c r="F187" s="197"/>
      <c r="G187" s="197"/>
      <c r="H187" s="197"/>
      <c r="I187" s="197"/>
      <c r="U187" s="633"/>
      <c r="V187" s="632"/>
      <c r="W187" s="980"/>
      <c r="X187" s="1004"/>
      <c r="Y187" s="1004"/>
      <c r="Z187" s="1004"/>
      <c r="AA187" s="1004"/>
      <c r="AB187" s="1004"/>
      <c r="AC187" s="1004"/>
      <c r="AD187" s="1004"/>
      <c r="AE187" s="1004"/>
      <c r="AF187" s="1004"/>
      <c r="AG187" s="1004"/>
      <c r="AH187" s="1004"/>
      <c r="AI187" s="1004"/>
    </row>
    <row r="188" spans="1:35" ht="8.85" customHeight="1">
      <c r="A188" s="197"/>
      <c r="B188" s="197"/>
      <c r="C188" s="197"/>
      <c r="D188" s="197"/>
      <c r="E188" s="197"/>
      <c r="F188" s="197"/>
      <c r="G188" s="197"/>
      <c r="H188" s="197"/>
      <c r="I188" s="197"/>
      <c r="U188" s="633"/>
      <c r="V188" s="632"/>
      <c r="W188" s="980"/>
      <c r="X188" s="1004"/>
      <c r="Y188" s="1004"/>
      <c r="Z188" s="1004"/>
      <c r="AA188" s="1004"/>
      <c r="AB188" s="1004"/>
      <c r="AC188" s="1004"/>
      <c r="AD188" s="1004"/>
      <c r="AE188" s="1004"/>
      <c r="AF188" s="1004"/>
      <c r="AG188" s="1004"/>
      <c r="AH188" s="1004"/>
      <c r="AI188" s="1004"/>
    </row>
    <row r="189" spans="1:35" ht="8.85" customHeight="1">
      <c r="A189" s="197"/>
      <c r="B189" s="197"/>
      <c r="C189" s="197"/>
      <c r="D189" s="197"/>
      <c r="E189" s="197"/>
      <c r="F189" s="197"/>
      <c r="G189" s="197"/>
      <c r="H189" s="197"/>
      <c r="I189" s="197"/>
      <c r="U189" s="633"/>
      <c r="V189" s="632"/>
      <c r="W189" s="980"/>
      <c r="X189" s="1004"/>
      <c r="Y189" s="1004"/>
      <c r="Z189" s="1004"/>
      <c r="AA189" s="1004"/>
      <c r="AB189" s="1004"/>
      <c r="AC189" s="1004"/>
      <c r="AD189" s="1004"/>
      <c r="AE189" s="1004"/>
      <c r="AF189" s="1004"/>
      <c r="AG189" s="1004"/>
      <c r="AH189" s="1004"/>
      <c r="AI189" s="1004"/>
    </row>
    <row r="190" spans="1:35" ht="8.85" customHeight="1">
      <c r="A190" s="197"/>
      <c r="B190" s="197"/>
      <c r="C190" s="197"/>
      <c r="D190" s="197"/>
      <c r="E190" s="197"/>
      <c r="F190" s="197"/>
      <c r="G190" s="197"/>
      <c r="H190" s="197"/>
      <c r="I190" s="197"/>
      <c r="U190" s="633"/>
      <c r="V190" s="632"/>
      <c r="W190" s="980"/>
      <c r="X190" s="1004"/>
      <c r="Y190" s="1004"/>
      <c r="Z190" s="1004"/>
      <c r="AA190" s="1004"/>
      <c r="AB190" s="1004"/>
      <c r="AC190" s="1004"/>
      <c r="AD190" s="1004"/>
      <c r="AE190" s="1004"/>
      <c r="AF190" s="1004"/>
      <c r="AG190" s="1004"/>
      <c r="AH190" s="1004"/>
      <c r="AI190" s="1004"/>
    </row>
    <row r="191" spans="1:35" ht="8.85" customHeight="1">
      <c r="A191" s="197"/>
      <c r="B191" s="197"/>
      <c r="C191" s="197"/>
      <c r="D191" s="197"/>
      <c r="E191" s="197"/>
      <c r="F191" s="197"/>
      <c r="G191" s="197"/>
      <c r="H191" s="197"/>
      <c r="I191" s="197"/>
      <c r="U191" s="633"/>
      <c r="V191" s="632"/>
      <c r="W191" s="980"/>
      <c r="X191" s="1004"/>
      <c r="Y191" s="1004"/>
      <c r="Z191" s="1004"/>
      <c r="AA191" s="1004"/>
      <c r="AB191" s="1004"/>
      <c r="AC191" s="1004"/>
      <c r="AD191" s="1004"/>
      <c r="AE191" s="1004"/>
      <c r="AF191" s="1004"/>
      <c r="AG191" s="1004"/>
      <c r="AH191" s="1004"/>
      <c r="AI191" s="1004"/>
    </row>
    <row r="192" spans="1:35" ht="8.85" customHeight="1">
      <c r="A192" s="197"/>
      <c r="B192" s="197"/>
      <c r="C192" s="197"/>
      <c r="D192" s="197"/>
      <c r="E192" s="197"/>
      <c r="F192" s="197"/>
      <c r="G192" s="197"/>
      <c r="H192" s="197"/>
      <c r="I192" s="197"/>
      <c r="U192" s="633"/>
      <c r="V192" s="632"/>
      <c r="W192" s="980"/>
      <c r="X192" s="1004"/>
      <c r="Y192" s="1004"/>
      <c r="Z192" s="1004"/>
      <c r="AA192" s="1004"/>
      <c r="AB192" s="1004"/>
      <c r="AC192" s="1004"/>
      <c r="AD192" s="1004"/>
      <c r="AE192" s="1004"/>
      <c r="AF192" s="1004"/>
      <c r="AG192" s="1004"/>
      <c r="AH192" s="1004"/>
      <c r="AI192" s="1004"/>
    </row>
    <row r="193" spans="1:35" ht="8.85" customHeight="1">
      <c r="A193" s="197"/>
      <c r="B193" s="197"/>
      <c r="C193" s="197"/>
      <c r="D193" s="197"/>
      <c r="E193" s="197"/>
      <c r="F193" s="197"/>
      <c r="G193" s="197"/>
      <c r="H193" s="197"/>
      <c r="I193" s="197"/>
      <c r="U193" s="633"/>
      <c r="V193" s="632"/>
      <c r="W193" s="980"/>
      <c r="X193" s="1004"/>
      <c r="Y193" s="1004"/>
      <c r="Z193" s="1004"/>
      <c r="AA193" s="1004"/>
      <c r="AB193" s="1004"/>
      <c r="AC193" s="1004"/>
      <c r="AD193" s="1004"/>
      <c r="AE193" s="1004"/>
      <c r="AF193" s="1004"/>
      <c r="AG193" s="1004"/>
      <c r="AH193" s="1004"/>
      <c r="AI193" s="1004"/>
    </row>
    <row r="194" spans="1:35" ht="8.85" customHeight="1">
      <c r="A194" s="197"/>
      <c r="B194" s="197"/>
      <c r="C194" s="197"/>
      <c r="D194" s="197"/>
      <c r="E194" s="197"/>
      <c r="F194" s="197"/>
      <c r="G194" s="197"/>
      <c r="H194" s="197"/>
      <c r="I194" s="197"/>
      <c r="U194" s="633"/>
      <c r="V194" s="632"/>
      <c r="W194" s="980"/>
      <c r="X194" s="1004"/>
      <c r="Y194" s="1004"/>
      <c r="Z194" s="1004"/>
      <c r="AA194" s="1004"/>
      <c r="AB194" s="1004"/>
      <c r="AC194" s="1004"/>
      <c r="AD194" s="1004"/>
      <c r="AE194" s="1004"/>
      <c r="AF194" s="1004"/>
      <c r="AG194" s="1004"/>
      <c r="AH194" s="1004"/>
      <c r="AI194" s="1004"/>
    </row>
    <row r="195" spans="1:35" ht="8.85" customHeight="1">
      <c r="A195" s="197"/>
      <c r="B195" s="197"/>
      <c r="C195" s="197"/>
      <c r="D195" s="197"/>
      <c r="E195" s="197"/>
      <c r="F195" s="197"/>
      <c r="G195" s="197"/>
      <c r="H195" s="197"/>
      <c r="I195" s="197"/>
      <c r="U195" s="633"/>
      <c r="V195" s="632"/>
      <c r="W195" s="980"/>
      <c r="X195" s="1004"/>
      <c r="Y195" s="1004"/>
      <c r="Z195" s="1004"/>
      <c r="AA195" s="1004"/>
      <c r="AB195" s="1004"/>
      <c r="AC195" s="1004"/>
      <c r="AD195" s="1004"/>
      <c r="AE195" s="1004"/>
      <c r="AF195" s="1004"/>
      <c r="AG195" s="1004"/>
      <c r="AH195" s="1004"/>
      <c r="AI195" s="1004"/>
    </row>
    <row r="196" spans="1:35" ht="8.85" customHeight="1">
      <c r="A196" s="197"/>
      <c r="B196" s="197"/>
      <c r="C196" s="197"/>
      <c r="D196" s="197"/>
      <c r="E196" s="197"/>
      <c r="F196" s="197"/>
      <c r="G196" s="197"/>
      <c r="H196" s="197"/>
      <c r="I196" s="197"/>
      <c r="U196" s="633"/>
      <c r="V196" s="632"/>
      <c r="W196" s="980"/>
      <c r="X196" s="1004"/>
      <c r="Y196" s="1004"/>
      <c r="Z196" s="1004"/>
      <c r="AA196" s="1004"/>
      <c r="AB196" s="1004"/>
      <c r="AC196" s="1004"/>
      <c r="AD196" s="1004"/>
      <c r="AE196" s="1004"/>
      <c r="AF196" s="1004"/>
      <c r="AG196" s="1004"/>
      <c r="AH196" s="1004"/>
      <c r="AI196" s="1004"/>
    </row>
    <row r="197" spans="1:35" ht="8.85" customHeight="1">
      <c r="A197" s="197"/>
      <c r="B197" s="197"/>
      <c r="C197" s="197"/>
      <c r="D197" s="197"/>
      <c r="E197" s="197"/>
      <c r="F197" s="197"/>
      <c r="G197" s="197"/>
      <c r="H197" s="197"/>
      <c r="I197" s="197"/>
      <c r="U197" s="633"/>
      <c r="V197" s="632"/>
      <c r="W197" s="980"/>
      <c r="X197" s="1004"/>
      <c r="Y197" s="1004"/>
      <c r="Z197" s="1004"/>
      <c r="AA197" s="1004"/>
      <c r="AB197" s="1004"/>
      <c r="AC197" s="1004"/>
      <c r="AD197" s="1004"/>
      <c r="AE197" s="1004"/>
      <c r="AF197" s="1004"/>
      <c r="AG197" s="1004"/>
      <c r="AH197" s="1004"/>
      <c r="AI197" s="1004"/>
    </row>
    <row r="198" spans="1:35" ht="8.85" customHeight="1">
      <c r="A198" s="197"/>
      <c r="B198" s="197"/>
      <c r="C198" s="197"/>
      <c r="D198" s="197"/>
      <c r="E198" s="197"/>
      <c r="F198" s="197"/>
      <c r="G198" s="197"/>
      <c r="H198" s="197"/>
      <c r="I198" s="197"/>
      <c r="U198" s="633"/>
      <c r="V198" s="632"/>
      <c r="W198" s="980"/>
      <c r="X198" s="1004"/>
      <c r="Y198" s="1004"/>
      <c r="Z198" s="1004"/>
      <c r="AA198" s="1004"/>
      <c r="AB198" s="1004"/>
      <c r="AC198" s="1004"/>
      <c r="AD198" s="1004"/>
      <c r="AE198" s="1004"/>
      <c r="AF198" s="1004"/>
      <c r="AG198" s="1004"/>
      <c r="AH198" s="1004"/>
      <c r="AI198" s="1004"/>
    </row>
    <row r="199" spans="1:35" ht="8.85" customHeight="1">
      <c r="A199" s="197"/>
      <c r="B199" s="197"/>
      <c r="C199" s="197"/>
      <c r="D199" s="197"/>
      <c r="E199" s="197"/>
      <c r="F199" s="197"/>
      <c r="G199" s="197"/>
      <c r="H199" s="197"/>
      <c r="I199" s="197"/>
      <c r="U199" s="633"/>
      <c r="V199" s="632"/>
      <c r="W199" s="980"/>
      <c r="X199" s="1004"/>
      <c r="Y199" s="1004"/>
      <c r="Z199" s="1004"/>
      <c r="AA199" s="1004"/>
      <c r="AB199" s="1004"/>
      <c r="AC199" s="1004"/>
      <c r="AD199" s="1004"/>
      <c r="AE199" s="1004"/>
      <c r="AF199" s="1004"/>
      <c r="AG199" s="1004"/>
      <c r="AH199" s="1004"/>
      <c r="AI199" s="1004"/>
    </row>
    <row r="200" spans="1:35" ht="8.85" customHeight="1">
      <c r="A200" s="197"/>
      <c r="B200" s="197"/>
      <c r="C200" s="197"/>
      <c r="D200" s="197"/>
      <c r="E200" s="197"/>
      <c r="F200" s="197"/>
      <c r="G200" s="197"/>
      <c r="H200" s="197"/>
      <c r="I200" s="197"/>
      <c r="U200" s="633"/>
      <c r="V200" s="632"/>
      <c r="W200" s="980"/>
      <c r="X200" s="1004"/>
      <c r="Y200" s="1004"/>
      <c r="Z200" s="1004"/>
      <c r="AA200" s="1004"/>
      <c r="AB200" s="1004"/>
      <c r="AC200" s="1004"/>
      <c r="AD200" s="1004"/>
      <c r="AE200" s="1004"/>
      <c r="AF200" s="1004"/>
      <c r="AG200" s="1004"/>
      <c r="AH200" s="1004"/>
      <c r="AI200" s="1004"/>
    </row>
    <row r="201" spans="1:35" ht="8.85" customHeight="1">
      <c r="A201" s="197"/>
      <c r="B201" s="197"/>
      <c r="C201" s="197"/>
      <c r="D201" s="197"/>
      <c r="E201" s="197"/>
      <c r="F201" s="197"/>
      <c r="G201" s="197"/>
      <c r="H201" s="197"/>
      <c r="I201" s="197"/>
      <c r="U201" s="633"/>
      <c r="V201" s="632"/>
      <c r="W201" s="980"/>
      <c r="X201" s="1004"/>
      <c r="Y201" s="1004"/>
      <c r="Z201" s="1004"/>
      <c r="AA201" s="1004"/>
      <c r="AB201" s="1004"/>
      <c r="AC201" s="1004"/>
      <c r="AD201" s="1004"/>
      <c r="AE201" s="1004"/>
      <c r="AF201" s="1004"/>
      <c r="AG201" s="1004"/>
      <c r="AH201" s="1004"/>
      <c r="AI201" s="1004"/>
    </row>
    <row r="202" spans="1:35" ht="8.85" customHeight="1">
      <c r="A202" s="197"/>
      <c r="B202" s="197"/>
      <c r="C202" s="197"/>
      <c r="D202" s="197"/>
      <c r="E202" s="197"/>
      <c r="F202" s="197"/>
      <c r="G202" s="197"/>
      <c r="H202" s="197"/>
      <c r="I202" s="197"/>
      <c r="U202" s="633"/>
      <c r="V202" s="632"/>
      <c r="W202" s="980"/>
      <c r="X202" s="1004"/>
      <c r="Y202" s="1004"/>
      <c r="Z202" s="1004"/>
      <c r="AA202" s="1004"/>
      <c r="AB202" s="1004"/>
      <c r="AC202" s="1004"/>
      <c r="AD202" s="1004"/>
      <c r="AE202" s="1004"/>
      <c r="AF202" s="1004"/>
      <c r="AG202" s="1004"/>
      <c r="AH202" s="1004"/>
      <c r="AI202" s="1004"/>
    </row>
    <row r="203" spans="1:35" ht="8.85" customHeight="1">
      <c r="A203" s="197"/>
      <c r="B203" s="197"/>
      <c r="C203" s="197"/>
      <c r="D203" s="197"/>
      <c r="E203" s="197"/>
      <c r="F203" s="197"/>
      <c r="G203" s="197"/>
      <c r="H203" s="197"/>
      <c r="I203" s="197"/>
      <c r="U203" s="633"/>
      <c r="V203" s="632"/>
      <c r="W203" s="980"/>
      <c r="X203" s="1004"/>
      <c r="Y203" s="1004"/>
      <c r="Z203" s="1004"/>
      <c r="AA203" s="1004"/>
      <c r="AB203" s="1004"/>
      <c r="AC203" s="1004"/>
      <c r="AD203" s="1004"/>
      <c r="AE203" s="1004"/>
      <c r="AF203" s="1004"/>
      <c r="AG203" s="1004"/>
      <c r="AH203" s="1004"/>
      <c r="AI203" s="1004"/>
    </row>
    <row r="204" spans="1:35" ht="8.85" customHeight="1">
      <c r="A204" s="197"/>
      <c r="B204" s="197"/>
      <c r="C204" s="197"/>
      <c r="D204" s="197"/>
      <c r="E204" s="197"/>
      <c r="F204" s="197"/>
      <c r="G204" s="197"/>
      <c r="H204" s="197"/>
      <c r="I204" s="197"/>
      <c r="U204" s="633"/>
      <c r="V204" s="632"/>
      <c r="W204" s="980"/>
      <c r="X204" s="1004"/>
      <c r="Y204" s="1004"/>
      <c r="Z204" s="1004"/>
      <c r="AA204" s="1004"/>
      <c r="AB204" s="1004"/>
      <c r="AC204" s="1004"/>
      <c r="AD204" s="1004"/>
      <c r="AE204" s="1004"/>
      <c r="AF204" s="1004"/>
      <c r="AG204" s="1004"/>
      <c r="AH204" s="1004"/>
      <c r="AI204" s="1004"/>
    </row>
    <row r="205" spans="1:35" ht="8.85" customHeight="1">
      <c r="A205" s="197"/>
      <c r="B205" s="197"/>
      <c r="C205" s="197"/>
      <c r="D205" s="197"/>
      <c r="E205" s="197"/>
      <c r="F205" s="197"/>
      <c r="G205" s="197"/>
      <c r="H205" s="197"/>
      <c r="I205" s="197"/>
      <c r="U205" s="633"/>
      <c r="V205" s="632"/>
      <c r="W205" s="980"/>
      <c r="X205" s="1004"/>
      <c r="Y205" s="1004"/>
      <c r="Z205" s="1004"/>
      <c r="AA205" s="1004"/>
      <c r="AB205" s="1004"/>
      <c r="AC205" s="1004"/>
      <c r="AD205" s="1004"/>
      <c r="AE205" s="1004"/>
      <c r="AF205" s="1004"/>
      <c r="AG205" s="1004"/>
      <c r="AH205" s="1004"/>
      <c r="AI205" s="1004"/>
    </row>
    <row r="206" spans="1:35" ht="8.85" customHeight="1">
      <c r="A206" s="197"/>
      <c r="B206" s="197"/>
      <c r="C206" s="197"/>
      <c r="D206" s="197"/>
      <c r="E206" s="197"/>
      <c r="F206" s="197"/>
      <c r="G206" s="197"/>
      <c r="H206" s="197"/>
      <c r="I206" s="197"/>
      <c r="U206" s="633"/>
      <c r="V206" s="632"/>
      <c r="W206" s="980"/>
      <c r="X206" s="1004"/>
      <c r="Y206" s="1004"/>
      <c r="Z206" s="1004"/>
      <c r="AA206" s="1004"/>
      <c r="AB206" s="1004"/>
      <c r="AC206" s="1004"/>
      <c r="AD206" s="1004"/>
      <c r="AE206" s="1004"/>
      <c r="AF206" s="1004"/>
      <c r="AG206" s="1004"/>
      <c r="AH206" s="1004"/>
      <c r="AI206" s="1004"/>
    </row>
    <row r="207" spans="1:35" ht="8.85" customHeight="1">
      <c r="A207" s="197"/>
      <c r="B207" s="197"/>
      <c r="C207" s="197"/>
      <c r="D207" s="197"/>
      <c r="E207" s="197"/>
      <c r="F207" s="197"/>
      <c r="G207" s="197"/>
      <c r="H207" s="197"/>
      <c r="I207" s="197"/>
      <c r="U207" s="633"/>
      <c r="V207" s="632"/>
      <c r="W207" s="980"/>
      <c r="X207" s="1004"/>
      <c r="Y207" s="1004"/>
      <c r="Z207" s="1004"/>
      <c r="AA207" s="1004"/>
      <c r="AB207" s="1004"/>
      <c r="AC207" s="1004"/>
      <c r="AD207" s="1004"/>
      <c r="AE207" s="1004"/>
      <c r="AF207" s="1004"/>
      <c r="AG207" s="1004"/>
      <c r="AH207" s="1004"/>
      <c r="AI207" s="1004"/>
    </row>
    <row r="208" spans="1:35" ht="8.85" customHeight="1">
      <c r="A208" s="197"/>
      <c r="B208" s="197"/>
      <c r="C208" s="197"/>
      <c r="D208" s="197"/>
      <c r="E208" s="197"/>
      <c r="F208" s="197"/>
      <c r="G208" s="197"/>
      <c r="H208" s="197"/>
      <c r="I208" s="197"/>
      <c r="U208" s="633"/>
      <c r="V208" s="632"/>
      <c r="W208" s="980"/>
      <c r="X208" s="1004"/>
      <c r="Y208" s="1004"/>
      <c r="Z208" s="1004"/>
      <c r="AA208" s="1004"/>
      <c r="AB208" s="1004"/>
      <c r="AC208" s="1004"/>
      <c r="AD208" s="1004"/>
      <c r="AE208" s="1004"/>
      <c r="AF208" s="1004"/>
      <c r="AG208" s="1004"/>
      <c r="AH208" s="1004"/>
      <c r="AI208" s="1004"/>
    </row>
    <row r="209" spans="1:35" ht="8.85" customHeight="1">
      <c r="A209" s="197"/>
      <c r="B209" s="197"/>
      <c r="C209" s="197"/>
      <c r="D209" s="197"/>
      <c r="E209" s="197"/>
      <c r="F209" s="197"/>
      <c r="G209" s="197"/>
      <c r="H209" s="197"/>
      <c r="I209" s="197"/>
      <c r="U209" s="633"/>
      <c r="V209" s="632"/>
      <c r="W209" s="980"/>
      <c r="X209" s="1004"/>
      <c r="Y209" s="1004"/>
      <c r="Z209" s="1004"/>
      <c r="AA209" s="1004"/>
      <c r="AB209" s="1004"/>
      <c r="AC209" s="1004"/>
      <c r="AD209" s="1004"/>
      <c r="AE209" s="1004"/>
      <c r="AF209" s="1004"/>
      <c r="AG209" s="1004"/>
      <c r="AH209" s="1004"/>
      <c r="AI209" s="1004"/>
    </row>
    <row r="210" spans="1:35" ht="8.85" customHeight="1">
      <c r="A210" s="197"/>
      <c r="B210" s="197"/>
      <c r="C210" s="197"/>
      <c r="D210" s="197"/>
      <c r="E210" s="197"/>
      <c r="F210" s="197"/>
      <c r="G210" s="197"/>
      <c r="H210" s="197"/>
      <c r="I210" s="197"/>
      <c r="U210" s="633"/>
      <c r="V210" s="632"/>
      <c r="W210" s="980"/>
      <c r="X210" s="1004"/>
      <c r="Y210" s="1004"/>
      <c r="Z210" s="1004"/>
      <c r="AA210" s="1004"/>
      <c r="AB210" s="1004"/>
      <c r="AC210" s="1004"/>
      <c r="AD210" s="1004"/>
      <c r="AE210" s="1004"/>
      <c r="AF210" s="1004"/>
      <c r="AG210" s="1004"/>
      <c r="AH210" s="1004"/>
      <c r="AI210" s="1004"/>
    </row>
    <row r="211" spans="1:35" ht="8.85" customHeight="1">
      <c r="A211" s="197"/>
      <c r="B211" s="197"/>
      <c r="C211" s="197"/>
      <c r="D211" s="197"/>
      <c r="E211" s="197"/>
      <c r="F211" s="197"/>
      <c r="G211" s="197"/>
      <c r="H211" s="197"/>
      <c r="I211" s="197"/>
      <c r="U211" s="633"/>
      <c r="V211" s="632"/>
      <c r="W211" s="980"/>
      <c r="X211" s="1004"/>
      <c r="Y211" s="1004"/>
      <c r="Z211" s="1004"/>
      <c r="AA211" s="1004"/>
      <c r="AB211" s="1004"/>
      <c r="AC211" s="1004"/>
      <c r="AD211" s="1004"/>
      <c r="AE211" s="1004"/>
      <c r="AF211" s="1004"/>
      <c r="AG211" s="1004"/>
      <c r="AH211" s="1004"/>
      <c r="AI211" s="1004"/>
    </row>
    <row r="212" spans="1:35" ht="8.85" customHeight="1">
      <c r="A212" s="197"/>
      <c r="B212" s="197"/>
      <c r="C212" s="197"/>
      <c r="D212" s="197"/>
      <c r="E212" s="197"/>
      <c r="F212" s="197"/>
      <c r="G212" s="197"/>
      <c r="H212" s="197"/>
      <c r="I212" s="197"/>
      <c r="U212" s="633"/>
      <c r="V212" s="632"/>
      <c r="W212" s="980"/>
      <c r="X212" s="1004"/>
      <c r="Y212" s="1004"/>
      <c r="Z212" s="1004"/>
      <c r="AA212" s="1004"/>
      <c r="AB212" s="1004"/>
      <c r="AC212" s="1004"/>
      <c r="AD212" s="1004"/>
      <c r="AE212" s="1004"/>
      <c r="AF212" s="1004"/>
      <c r="AG212" s="1004"/>
      <c r="AH212" s="1004"/>
      <c r="AI212" s="1004"/>
    </row>
    <row r="213" spans="1:35" ht="8.85" customHeight="1">
      <c r="A213" s="197"/>
      <c r="B213" s="197"/>
      <c r="C213" s="197"/>
      <c r="D213" s="197"/>
      <c r="E213" s="197"/>
      <c r="F213" s="197"/>
      <c r="G213" s="197"/>
      <c r="H213" s="197"/>
      <c r="I213" s="197"/>
      <c r="U213" s="633"/>
      <c r="V213" s="632"/>
      <c r="W213" s="980"/>
      <c r="X213" s="1004"/>
      <c r="Y213" s="1004"/>
      <c r="Z213" s="1004"/>
      <c r="AA213" s="1004"/>
      <c r="AB213" s="1004"/>
      <c r="AC213" s="1004"/>
      <c r="AD213" s="1004"/>
      <c r="AE213" s="1004"/>
      <c r="AF213" s="1004"/>
      <c r="AG213" s="1004"/>
      <c r="AH213" s="1004"/>
      <c r="AI213" s="1004"/>
    </row>
    <row r="214" spans="1:35" ht="8.85" customHeight="1">
      <c r="A214" s="197"/>
      <c r="B214" s="197"/>
      <c r="C214" s="197"/>
      <c r="D214" s="197"/>
      <c r="E214" s="197"/>
      <c r="F214" s="197"/>
      <c r="G214" s="197"/>
      <c r="H214" s="197"/>
      <c r="I214" s="197"/>
      <c r="U214" s="633"/>
      <c r="V214" s="632"/>
      <c r="W214" s="980"/>
      <c r="X214" s="1004"/>
      <c r="Y214" s="1004"/>
      <c r="Z214" s="1004"/>
      <c r="AA214" s="1004"/>
      <c r="AB214" s="1004"/>
      <c r="AC214" s="1004"/>
      <c r="AD214" s="1004"/>
      <c r="AE214" s="1004"/>
      <c r="AF214" s="1004"/>
      <c r="AG214" s="1004"/>
      <c r="AH214" s="1004"/>
      <c r="AI214" s="1004"/>
    </row>
    <row r="215" spans="1:35" ht="8.85" customHeight="1">
      <c r="A215" s="197"/>
      <c r="B215" s="197"/>
      <c r="C215" s="197"/>
      <c r="D215" s="197"/>
      <c r="E215" s="197"/>
      <c r="F215" s="197"/>
      <c r="G215" s="197"/>
      <c r="H215" s="197"/>
      <c r="I215" s="197"/>
      <c r="U215" s="633"/>
      <c r="V215" s="632"/>
      <c r="W215" s="980"/>
      <c r="X215" s="1004"/>
      <c r="Y215" s="1004"/>
      <c r="Z215" s="1004"/>
      <c r="AA215" s="1004"/>
      <c r="AB215" s="1004"/>
      <c r="AC215" s="1004"/>
      <c r="AD215" s="1004"/>
      <c r="AE215" s="1004"/>
      <c r="AF215" s="1004"/>
      <c r="AG215" s="1004"/>
      <c r="AH215" s="1004"/>
      <c r="AI215" s="1004"/>
    </row>
    <row r="216" spans="1:35" ht="8.85" customHeight="1">
      <c r="A216" s="197"/>
      <c r="B216" s="197"/>
      <c r="C216" s="197"/>
      <c r="D216" s="197"/>
      <c r="E216" s="197"/>
      <c r="F216" s="197"/>
      <c r="G216" s="197"/>
      <c r="H216" s="197"/>
      <c r="I216" s="197"/>
      <c r="U216" s="633"/>
      <c r="V216" s="632"/>
      <c r="W216" s="980"/>
      <c r="X216" s="1004"/>
      <c r="Y216" s="1004"/>
      <c r="Z216" s="1004"/>
      <c r="AA216" s="1004"/>
      <c r="AB216" s="1004"/>
      <c r="AC216" s="1004"/>
      <c r="AD216" s="1004"/>
      <c r="AE216" s="1004"/>
      <c r="AF216" s="1004"/>
      <c r="AG216" s="1004"/>
      <c r="AH216" s="1004"/>
      <c r="AI216" s="1004"/>
    </row>
    <row r="217" spans="1:35" ht="8.85" customHeight="1">
      <c r="A217" s="197"/>
      <c r="B217" s="197"/>
      <c r="C217" s="197"/>
      <c r="D217" s="197"/>
      <c r="E217" s="197"/>
      <c r="F217" s="197"/>
      <c r="G217" s="197"/>
      <c r="H217" s="197"/>
      <c r="I217" s="197"/>
      <c r="U217" s="633"/>
      <c r="V217" s="632"/>
      <c r="W217" s="980"/>
      <c r="X217" s="1004"/>
      <c r="Y217" s="1004"/>
      <c r="Z217" s="1004"/>
      <c r="AA217" s="1004"/>
      <c r="AB217" s="1004"/>
      <c r="AC217" s="1004"/>
      <c r="AD217" s="1004"/>
      <c r="AE217" s="1004"/>
      <c r="AF217" s="1004"/>
      <c r="AG217" s="1004"/>
      <c r="AH217" s="1004"/>
      <c r="AI217" s="1004"/>
    </row>
    <row r="218" spans="1:35" ht="8.85" customHeight="1">
      <c r="A218" s="197"/>
      <c r="B218" s="197"/>
      <c r="C218" s="197"/>
      <c r="D218" s="197"/>
      <c r="E218" s="197"/>
      <c r="F218" s="197"/>
      <c r="G218" s="197"/>
      <c r="H218" s="197"/>
      <c r="I218" s="197"/>
      <c r="U218" s="633"/>
      <c r="V218" s="632"/>
      <c r="W218" s="980"/>
      <c r="X218" s="1004"/>
      <c r="Y218" s="1004"/>
      <c r="Z218" s="1004"/>
      <c r="AA218" s="1004"/>
      <c r="AB218" s="1004"/>
      <c r="AC218" s="1004"/>
      <c r="AD218" s="1004"/>
      <c r="AE218" s="1004"/>
      <c r="AF218" s="1004"/>
      <c r="AG218" s="1004"/>
      <c r="AH218" s="1004"/>
      <c r="AI218" s="1004"/>
    </row>
    <row r="219" spans="1:35" ht="8.85" customHeight="1">
      <c r="A219" s="197"/>
      <c r="B219" s="197"/>
      <c r="C219" s="197"/>
      <c r="D219" s="197"/>
      <c r="E219" s="197"/>
      <c r="F219" s="197"/>
      <c r="G219" s="197"/>
      <c r="H219" s="197"/>
      <c r="I219" s="197"/>
      <c r="U219" s="633"/>
      <c r="V219" s="632"/>
      <c r="W219" s="980"/>
      <c r="X219" s="1004"/>
      <c r="Y219" s="1004"/>
      <c r="Z219" s="1004"/>
      <c r="AA219" s="1004"/>
      <c r="AB219" s="1004"/>
      <c r="AC219" s="1004"/>
      <c r="AD219" s="1004"/>
      <c r="AE219" s="1004"/>
      <c r="AF219" s="1004"/>
      <c r="AG219" s="1004"/>
      <c r="AH219" s="1004"/>
      <c r="AI219" s="1004"/>
    </row>
    <row r="220" spans="1:35" ht="8.85" customHeight="1">
      <c r="A220" s="197"/>
      <c r="B220" s="197"/>
      <c r="C220" s="197"/>
      <c r="D220" s="197"/>
      <c r="E220" s="197"/>
      <c r="F220" s="197"/>
      <c r="G220" s="197"/>
      <c r="H220" s="197"/>
      <c r="I220" s="197"/>
      <c r="U220" s="633"/>
      <c r="V220" s="632"/>
      <c r="W220" s="980"/>
      <c r="X220" s="1004"/>
      <c r="Y220" s="1004"/>
      <c r="Z220" s="1004"/>
      <c r="AA220" s="1004"/>
      <c r="AB220" s="1004"/>
      <c r="AC220" s="1004"/>
      <c r="AD220" s="1004"/>
      <c r="AE220" s="1004"/>
      <c r="AF220" s="1004"/>
      <c r="AG220" s="1004"/>
      <c r="AH220" s="1004"/>
      <c r="AI220" s="1004"/>
    </row>
    <row r="221" spans="1:35" ht="8.85" customHeight="1">
      <c r="A221" s="197"/>
      <c r="B221" s="197"/>
      <c r="C221" s="197"/>
      <c r="D221" s="197"/>
      <c r="E221" s="197"/>
      <c r="F221" s="197"/>
      <c r="G221" s="197"/>
      <c r="H221" s="197"/>
      <c r="I221" s="197"/>
      <c r="U221" s="633"/>
      <c r="V221" s="632"/>
      <c r="W221" s="980"/>
      <c r="X221" s="1004"/>
      <c r="Y221" s="1004"/>
      <c r="Z221" s="1004"/>
      <c r="AA221" s="1004"/>
      <c r="AB221" s="1004"/>
      <c r="AC221" s="1004"/>
      <c r="AD221" s="1004"/>
      <c r="AE221" s="1004"/>
      <c r="AF221" s="1004"/>
      <c r="AG221" s="1004"/>
      <c r="AH221" s="1004"/>
      <c r="AI221" s="1004"/>
    </row>
    <row r="222" spans="1:35" ht="8.85" customHeight="1">
      <c r="A222" s="197"/>
      <c r="B222" s="197"/>
      <c r="C222" s="197"/>
      <c r="D222" s="197"/>
      <c r="E222" s="197"/>
      <c r="F222" s="197"/>
      <c r="G222" s="197"/>
      <c r="H222" s="197"/>
      <c r="I222" s="197"/>
      <c r="U222" s="633"/>
      <c r="V222" s="632"/>
      <c r="W222" s="980"/>
      <c r="X222" s="1004"/>
      <c r="Y222" s="1004"/>
      <c r="Z222" s="1004"/>
      <c r="AA222" s="1004"/>
      <c r="AB222" s="1004"/>
      <c r="AC222" s="1004"/>
      <c r="AD222" s="1004"/>
      <c r="AE222" s="1004"/>
      <c r="AF222" s="1004"/>
      <c r="AG222" s="1004"/>
      <c r="AH222" s="1004"/>
      <c r="AI222" s="1004"/>
    </row>
    <row r="223" spans="1:35" ht="8.85" customHeight="1">
      <c r="A223" s="197"/>
      <c r="B223" s="197"/>
      <c r="C223" s="197"/>
      <c r="D223" s="197"/>
      <c r="E223" s="197"/>
      <c r="F223" s="197"/>
      <c r="G223" s="197"/>
      <c r="H223" s="197"/>
      <c r="I223" s="197"/>
      <c r="U223" s="633"/>
      <c r="V223" s="632"/>
      <c r="W223" s="980"/>
      <c r="X223" s="1004"/>
      <c r="Y223" s="1004"/>
      <c r="Z223" s="1004"/>
      <c r="AA223" s="1004"/>
      <c r="AB223" s="1004"/>
      <c r="AC223" s="1004"/>
      <c r="AD223" s="1004"/>
      <c r="AE223" s="1004"/>
      <c r="AF223" s="1004"/>
      <c r="AG223" s="1004"/>
      <c r="AH223" s="1004"/>
      <c r="AI223" s="1004"/>
    </row>
    <row r="224" spans="1:35" ht="8.85" customHeight="1">
      <c r="A224" s="197"/>
      <c r="B224" s="197"/>
      <c r="C224" s="197"/>
      <c r="D224" s="197"/>
      <c r="E224" s="197"/>
      <c r="F224" s="197"/>
      <c r="G224" s="197"/>
      <c r="H224" s="197"/>
      <c r="I224" s="197"/>
      <c r="U224" s="633"/>
      <c r="V224" s="632"/>
      <c r="W224" s="980"/>
      <c r="X224" s="1004"/>
      <c r="Y224" s="1004"/>
      <c r="Z224" s="1004"/>
      <c r="AA224" s="1004"/>
      <c r="AB224" s="1004"/>
      <c r="AC224" s="1004"/>
      <c r="AD224" s="1004"/>
      <c r="AE224" s="1004"/>
      <c r="AF224" s="1004"/>
      <c r="AG224" s="1004"/>
      <c r="AH224" s="1004"/>
      <c r="AI224" s="1004"/>
    </row>
    <row r="225" spans="1:35" ht="8.85" customHeight="1">
      <c r="A225" s="197"/>
      <c r="B225" s="197"/>
      <c r="C225" s="197"/>
      <c r="D225" s="197"/>
      <c r="E225" s="197"/>
      <c r="F225" s="197"/>
      <c r="G225" s="197"/>
      <c r="H225" s="197"/>
      <c r="I225" s="197"/>
      <c r="U225" s="633"/>
      <c r="V225" s="632"/>
      <c r="W225" s="980"/>
      <c r="X225" s="1004"/>
      <c r="Y225" s="1004"/>
      <c r="Z225" s="1004"/>
      <c r="AA225" s="1004"/>
      <c r="AB225" s="1004"/>
      <c r="AC225" s="1004"/>
      <c r="AD225" s="1004"/>
      <c r="AE225" s="1004"/>
      <c r="AF225" s="1004"/>
      <c r="AG225" s="1004"/>
      <c r="AH225" s="1004"/>
      <c r="AI225" s="1004"/>
    </row>
    <row r="226" spans="1:35" ht="8.85" customHeight="1">
      <c r="A226" s="197"/>
      <c r="B226" s="197"/>
      <c r="C226" s="197"/>
      <c r="D226" s="197"/>
      <c r="E226" s="197"/>
      <c r="F226" s="197"/>
      <c r="G226" s="197"/>
      <c r="H226" s="197"/>
      <c r="I226" s="197"/>
      <c r="U226" s="633"/>
      <c r="V226" s="632"/>
      <c r="W226" s="980"/>
      <c r="X226" s="1004"/>
      <c r="Y226" s="1004"/>
      <c r="Z226" s="1004"/>
      <c r="AA226" s="1004"/>
      <c r="AB226" s="1004"/>
      <c r="AC226" s="1004"/>
      <c r="AD226" s="1004"/>
      <c r="AE226" s="1004"/>
      <c r="AF226" s="1004"/>
      <c r="AG226" s="1004"/>
      <c r="AH226" s="1004"/>
      <c r="AI226" s="1004"/>
    </row>
    <row r="227" spans="1:35" ht="8.85" customHeight="1">
      <c r="A227" s="197"/>
      <c r="B227" s="197"/>
      <c r="C227" s="197"/>
      <c r="D227" s="197"/>
      <c r="E227" s="197"/>
      <c r="F227" s="197"/>
      <c r="G227" s="197"/>
      <c r="H227" s="197"/>
      <c r="I227" s="197"/>
      <c r="U227" s="633"/>
      <c r="V227" s="632"/>
      <c r="W227" s="980"/>
      <c r="X227" s="1004"/>
      <c r="Y227" s="1004"/>
      <c r="Z227" s="1004"/>
      <c r="AA227" s="1004"/>
      <c r="AB227" s="1004"/>
      <c r="AC227" s="1004"/>
      <c r="AD227" s="1004"/>
      <c r="AE227" s="1004"/>
      <c r="AF227" s="1004"/>
      <c r="AG227" s="1004"/>
      <c r="AH227" s="1004"/>
      <c r="AI227" s="1004"/>
    </row>
    <row r="228" spans="1:35" ht="8.85" customHeight="1">
      <c r="A228" s="197"/>
      <c r="B228" s="197"/>
      <c r="C228" s="197"/>
      <c r="D228" s="197"/>
      <c r="E228" s="197"/>
      <c r="F228" s="197"/>
      <c r="G228" s="197"/>
      <c r="H228" s="197"/>
      <c r="I228" s="197"/>
      <c r="U228" s="633"/>
      <c r="V228" s="632"/>
      <c r="W228" s="980"/>
      <c r="X228" s="1004"/>
      <c r="Y228" s="1004"/>
      <c r="Z228" s="1004"/>
      <c r="AA228" s="1004"/>
      <c r="AB228" s="1004"/>
      <c r="AC228" s="1004"/>
      <c r="AD228" s="1004"/>
      <c r="AE228" s="1004"/>
      <c r="AF228" s="1004"/>
      <c r="AG228" s="1004"/>
      <c r="AH228" s="1004"/>
      <c r="AI228" s="1004"/>
    </row>
    <row r="229" spans="1:35" ht="8.85" customHeight="1">
      <c r="A229" s="197"/>
      <c r="B229" s="197"/>
      <c r="C229" s="197"/>
      <c r="D229" s="197"/>
      <c r="E229" s="197"/>
      <c r="F229" s="197"/>
      <c r="G229" s="197"/>
      <c r="H229" s="197"/>
      <c r="I229" s="197"/>
      <c r="U229" s="633"/>
      <c r="V229" s="632"/>
      <c r="W229" s="980"/>
      <c r="X229" s="1004"/>
      <c r="Y229" s="1004"/>
      <c r="Z229" s="1004"/>
      <c r="AA229" s="1004"/>
      <c r="AB229" s="1004"/>
      <c r="AC229" s="1004"/>
      <c r="AD229" s="1004"/>
      <c r="AE229" s="1004"/>
      <c r="AF229" s="1004"/>
      <c r="AG229" s="1004"/>
      <c r="AH229" s="1004"/>
      <c r="AI229" s="1004"/>
    </row>
    <row r="230" spans="1:35" ht="8.85" customHeight="1">
      <c r="A230" s="197"/>
      <c r="B230" s="197"/>
      <c r="C230" s="197"/>
      <c r="D230" s="197"/>
      <c r="E230" s="197"/>
      <c r="F230" s="197"/>
      <c r="G230" s="197"/>
      <c r="H230" s="197"/>
      <c r="I230" s="197"/>
      <c r="U230" s="633"/>
      <c r="V230" s="632"/>
      <c r="W230" s="980"/>
      <c r="X230" s="1004"/>
      <c r="Y230" s="1004"/>
      <c r="Z230" s="1004"/>
      <c r="AA230" s="1004"/>
      <c r="AB230" s="1004"/>
      <c r="AC230" s="1004"/>
      <c r="AD230" s="1004"/>
      <c r="AE230" s="1004"/>
      <c r="AF230" s="1004"/>
      <c r="AG230" s="1004"/>
      <c r="AH230" s="1004"/>
      <c r="AI230" s="1004"/>
    </row>
    <row r="231" spans="1:35" ht="8.85" customHeight="1">
      <c r="A231" s="197"/>
      <c r="B231" s="197"/>
      <c r="C231" s="197"/>
      <c r="D231" s="197"/>
      <c r="E231" s="197"/>
      <c r="F231" s="197"/>
      <c r="G231" s="197"/>
      <c r="H231" s="197"/>
      <c r="I231" s="197"/>
      <c r="U231" s="633"/>
      <c r="V231" s="632"/>
      <c r="W231" s="980"/>
      <c r="X231" s="1004"/>
      <c r="Y231" s="1004"/>
      <c r="Z231" s="1004"/>
      <c r="AA231" s="1004"/>
      <c r="AB231" s="1004"/>
      <c r="AC231" s="1004"/>
      <c r="AD231" s="1004"/>
      <c r="AE231" s="1004"/>
      <c r="AF231" s="1004"/>
      <c r="AG231" s="1004"/>
      <c r="AH231" s="1004"/>
      <c r="AI231" s="1004"/>
    </row>
    <row r="232" spans="1:35" ht="8.85" customHeight="1">
      <c r="A232" s="197"/>
      <c r="B232" s="197"/>
      <c r="C232" s="197"/>
      <c r="D232" s="197"/>
      <c r="E232" s="197"/>
      <c r="F232" s="197"/>
      <c r="G232" s="197"/>
      <c r="H232" s="197"/>
      <c r="I232" s="197"/>
      <c r="U232" s="633"/>
      <c r="V232" s="632"/>
      <c r="W232" s="980"/>
      <c r="X232" s="1004"/>
      <c r="Y232" s="1004"/>
      <c r="Z232" s="1004"/>
      <c r="AA232" s="1004"/>
      <c r="AB232" s="1004"/>
      <c r="AC232" s="1004"/>
      <c r="AD232" s="1004"/>
      <c r="AE232" s="1004"/>
      <c r="AF232" s="1004"/>
      <c r="AG232" s="1004"/>
      <c r="AH232" s="1004"/>
      <c r="AI232" s="1004"/>
    </row>
    <row r="233" spans="1:35" ht="8.85" customHeight="1">
      <c r="A233" s="197"/>
      <c r="B233" s="197"/>
      <c r="C233" s="197"/>
      <c r="D233" s="197"/>
      <c r="E233" s="197"/>
      <c r="F233" s="197"/>
      <c r="G233" s="197"/>
      <c r="H233" s="197"/>
      <c r="I233" s="197"/>
      <c r="U233" s="633"/>
      <c r="V233" s="632"/>
      <c r="W233" s="980"/>
      <c r="X233" s="1004"/>
      <c r="Y233" s="1004"/>
      <c r="Z233" s="1004"/>
      <c r="AA233" s="1004"/>
      <c r="AB233" s="1004"/>
      <c r="AC233" s="1004"/>
      <c r="AD233" s="1004"/>
      <c r="AE233" s="1004"/>
      <c r="AF233" s="1004"/>
      <c r="AG233" s="1004"/>
      <c r="AH233" s="1004"/>
      <c r="AI233" s="1004"/>
    </row>
    <row r="234" spans="1:35" ht="8.85" customHeight="1">
      <c r="A234" s="197"/>
      <c r="B234" s="197"/>
      <c r="C234" s="197"/>
      <c r="D234" s="197"/>
      <c r="E234" s="197"/>
      <c r="F234" s="197"/>
      <c r="G234" s="197"/>
      <c r="H234" s="197"/>
      <c r="I234" s="197"/>
      <c r="U234" s="633"/>
      <c r="V234" s="632"/>
      <c r="W234" s="980"/>
      <c r="X234" s="1004"/>
      <c r="Y234" s="1004"/>
      <c r="Z234" s="1004"/>
      <c r="AA234" s="1004"/>
      <c r="AB234" s="1004"/>
      <c r="AC234" s="1004"/>
      <c r="AD234" s="1004"/>
      <c r="AE234" s="1004"/>
      <c r="AF234" s="1004"/>
      <c r="AG234" s="1004"/>
      <c r="AH234" s="1004"/>
      <c r="AI234" s="1004"/>
    </row>
    <row r="235" spans="1:35" ht="8.85" customHeight="1">
      <c r="A235" s="197"/>
      <c r="B235" s="197"/>
      <c r="C235" s="197"/>
      <c r="D235" s="197"/>
      <c r="E235" s="197"/>
      <c r="F235" s="197"/>
      <c r="G235" s="197"/>
      <c r="H235" s="197"/>
      <c r="I235" s="197"/>
      <c r="U235" s="633"/>
      <c r="V235" s="632"/>
      <c r="W235" s="980"/>
      <c r="X235" s="1004"/>
      <c r="Y235" s="1004"/>
      <c r="Z235" s="1004"/>
      <c r="AA235" s="1004"/>
      <c r="AB235" s="1004"/>
      <c r="AC235" s="1004"/>
      <c r="AD235" s="1004"/>
      <c r="AE235" s="1004"/>
      <c r="AF235" s="1004"/>
      <c r="AG235" s="1004"/>
      <c r="AH235" s="1004"/>
      <c r="AI235" s="1004"/>
    </row>
    <row r="236" spans="1:35" ht="8.85" customHeight="1">
      <c r="A236" s="197"/>
      <c r="B236" s="197"/>
      <c r="C236" s="197"/>
      <c r="D236" s="197"/>
      <c r="E236" s="197"/>
      <c r="F236" s="197"/>
      <c r="G236" s="197"/>
      <c r="H236" s="197"/>
      <c r="I236" s="197"/>
      <c r="U236" s="633"/>
      <c r="V236" s="632"/>
      <c r="W236" s="980"/>
      <c r="X236" s="1004"/>
      <c r="Y236" s="1004"/>
      <c r="Z236" s="1004"/>
      <c r="AA236" s="1004"/>
      <c r="AB236" s="1004"/>
      <c r="AC236" s="1004"/>
      <c r="AD236" s="1004"/>
      <c r="AE236" s="1004"/>
      <c r="AF236" s="1004"/>
      <c r="AG236" s="1004"/>
      <c r="AH236" s="1004"/>
      <c r="AI236" s="1004"/>
    </row>
    <row r="237" spans="1:35" ht="8.85" customHeight="1">
      <c r="A237" s="197"/>
      <c r="B237" s="197"/>
      <c r="C237" s="197"/>
      <c r="D237" s="197"/>
      <c r="E237" s="197"/>
      <c r="F237" s="197"/>
      <c r="G237" s="197"/>
      <c r="H237" s="197"/>
      <c r="I237" s="197"/>
      <c r="U237" s="633"/>
      <c r="V237" s="632"/>
      <c r="W237" s="980"/>
      <c r="X237" s="1004"/>
      <c r="Y237" s="1004"/>
      <c r="Z237" s="1004"/>
      <c r="AA237" s="1004"/>
      <c r="AB237" s="1004"/>
      <c r="AC237" s="1004"/>
      <c r="AD237" s="1004"/>
      <c r="AE237" s="1004"/>
      <c r="AF237" s="1004"/>
      <c r="AG237" s="1004"/>
      <c r="AH237" s="1004"/>
      <c r="AI237" s="1004"/>
    </row>
    <row r="238" spans="1:35" ht="8.85" customHeight="1">
      <c r="A238" s="197"/>
      <c r="B238" s="197"/>
      <c r="C238" s="197"/>
      <c r="D238" s="197"/>
      <c r="E238" s="197"/>
      <c r="F238" s="197"/>
      <c r="G238" s="197"/>
      <c r="H238" s="197"/>
      <c r="I238" s="197"/>
      <c r="U238" s="633"/>
      <c r="V238" s="632"/>
      <c r="W238" s="980"/>
      <c r="X238" s="1004"/>
      <c r="Y238" s="1004"/>
      <c r="Z238" s="1004"/>
      <c r="AA238" s="1004"/>
      <c r="AB238" s="1004"/>
      <c r="AC238" s="1004"/>
      <c r="AD238" s="1004"/>
      <c r="AE238" s="1004"/>
      <c r="AF238" s="1004"/>
      <c r="AG238" s="1004"/>
      <c r="AH238" s="1004"/>
      <c r="AI238" s="1004"/>
    </row>
    <row r="239" spans="1:35" ht="8.85" customHeight="1">
      <c r="A239" s="197"/>
      <c r="B239" s="197"/>
      <c r="C239" s="197"/>
      <c r="D239" s="197"/>
      <c r="E239" s="197"/>
      <c r="F239" s="197"/>
      <c r="G239" s="197"/>
      <c r="H239" s="197"/>
      <c r="I239" s="197"/>
      <c r="U239" s="633"/>
      <c r="V239" s="632"/>
      <c r="W239" s="980"/>
      <c r="X239" s="1004"/>
      <c r="Y239" s="1004"/>
      <c r="Z239" s="1004"/>
      <c r="AA239" s="1004"/>
      <c r="AB239" s="1004"/>
      <c r="AC239" s="1004"/>
      <c r="AD239" s="1004"/>
      <c r="AE239" s="1004"/>
      <c r="AF239" s="1004"/>
      <c r="AG239" s="1004"/>
      <c r="AH239" s="1004"/>
      <c r="AI239" s="1004"/>
    </row>
    <row r="240" spans="1:35" ht="8.85" customHeight="1">
      <c r="A240" s="197"/>
      <c r="B240" s="197"/>
      <c r="C240" s="197"/>
      <c r="D240" s="197"/>
      <c r="E240" s="197"/>
      <c r="F240" s="197"/>
      <c r="G240" s="197"/>
      <c r="H240" s="197"/>
      <c r="I240" s="197"/>
      <c r="U240" s="633"/>
      <c r="V240" s="632"/>
      <c r="W240" s="980"/>
      <c r="X240" s="1004"/>
      <c r="Y240" s="1004"/>
      <c r="Z240" s="1004"/>
      <c r="AA240" s="1004"/>
      <c r="AB240" s="1004"/>
      <c r="AC240" s="1004"/>
      <c r="AD240" s="1004"/>
      <c r="AE240" s="1004"/>
      <c r="AF240" s="1004"/>
      <c r="AG240" s="1004"/>
      <c r="AH240" s="1004"/>
      <c r="AI240" s="1004"/>
    </row>
    <row r="241" spans="1:35" ht="8.85" customHeight="1">
      <c r="A241" s="197"/>
      <c r="B241" s="197"/>
      <c r="C241" s="197"/>
      <c r="D241" s="197"/>
      <c r="E241" s="197"/>
      <c r="F241" s="197"/>
      <c r="G241" s="197"/>
      <c r="H241" s="197"/>
      <c r="I241" s="197"/>
      <c r="U241" s="633"/>
      <c r="V241" s="632"/>
      <c r="W241" s="980"/>
      <c r="X241" s="1004"/>
      <c r="Y241" s="1004"/>
      <c r="Z241" s="1004"/>
      <c r="AA241" s="1004"/>
      <c r="AB241" s="1004"/>
      <c r="AC241" s="1004"/>
      <c r="AD241" s="1004"/>
      <c r="AE241" s="1004"/>
      <c r="AF241" s="1004"/>
      <c r="AG241" s="1004"/>
      <c r="AH241" s="1004"/>
      <c r="AI241" s="1004"/>
    </row>
    <row r="242" spans="1:35" ht="8.85" customHeight="1">
      <c r="A242" s="197"/>
      <c r="B242" s="197"/>
      <c r="C242" s="197"/>
      <c r="D242" s="197"/>
      <c r="E242" s="197"/>
      <c r="F242" s="197"/>
      <c r="G242" s="197"/>
      <c r="H242" s="197"/>
      <c r="I242" s="197"/>
      <c r="U242" s="633"/>
      <c r="V242" s="632"/>
      <c r="W242" s="980"/>
      <c r="X242" s="1004"/>
      <c r="Y242" s="1004"/>
      <c r="Z242" s="1004"/>
      <c r="AA242" s="1004"/>
      <c r="AB242" s="1004"/>
      <c r="AC242" s="1004"/>
      <c r="AD242" s="1004"/>
      <c r="AE242" s="1004"/>
      <c r="AF242" s="1004"/>
      <c r="AG242" s="1004"/>
      <c r="AH242" s="1004"/>
      <c r="AI242" s="1004"/>
    </row>
    <row r="243" spans="1:35" ht="8.85" customHeight="1">
      <c r="A243" s="197"/>
      <c r="B243" s="197"/>
      <c r="C243" s="197"/>
      <c r="D243" s="197"/>
      <c r="E243" s="197"/>
      <c r="F243" s="197"/>
      <c r="G243" s="197"/>
      <c r="H243" s="197"/>
      <c r="I243" s="197"/>
      <c r="U243" s="633"/>
      <c r="V243" s="632"/>
      <c r="W243" s="980"/>
      <c r="X243" s="1004"/>
      <c r="Y243" s="1004"/>
      <c r="Z243" s="1004"/>
      <c r="AA243" s="1004"/>
      <c r="AB243" s="1004"/>
      <c r="AC243" s="1004"/>
      <c r="AD243" s="1004"/>
      <c r="AE243" s="1004"/>
      <c r="AF243" s="1004"/>
      <c r="AG243" s="1004"/>
      <c r="AH243" s="1004"/>
      <c r="AI243" s="1004"/>
    </row>
    <row r="244" spans="1:35" ht="8.85" customHeight="1">
      <c r="A244" s="197"/>
      <c r="B244" s="197"/>
      <c r="C244" s="197"/>
      <c r="D244" s="197"/>
      <c r="E244" s="197"/>
      <c r="F244" s="197"/>
      <c r="G244" s="197"/>
      <c r="H244" s="197"/>
      <c r="I244" s="197"/>
      <c r="U244" s="633"/>
      <c r="V244" s="632"/>
      <c r="W244" s="980"/>
      <c r="X244" s="1004"/>
      <c r="Y244" s="1004"/>
      <c r="Z244" s="1004"/>
      <c r="AA244" s="1004"/>
      <c r="AB244" s="1004"/>
      <c r="AC244" s="1004"/>
      <c r="AD244" s="1004"/>
      <c r="AE244" s="1004"/>
      <c r="AF244" s="1004"/>
      <c r="AG244" s="1004"/>
      <c r="AH244" s="1004"/>
      <c r="AI244" s="1004"/>
    </row>
    <row r="245" spans="1:35" ht="8.85" customHeight="1">
      <c r="A245" s="197"/>
      <c r="B245" s="197"/>
      <c r="C245" s="197"/>
      <c r="D245" s="197"/>
      <c r="E245" s="197"/>
      <c r="F245" s="197"/>
      <c r="G245" s="197"/>
      <c r="H245" s="197"/>
      <c r="I245" s="197"/>
      <c r="U245" s="633"/>
      <c r="V245" s="632"/>
      <c r="W245" s="980"/>
      <c r="X245" s="1004"/>
      <c r="Y245" s="1004"/>
      <c r="Z245" s="1004"/>
      <c r="AA245" s="1004"/>
      <c r="AB245" s="1004"/>
      <c r="AC245" s="1004"/>
      <c r="AD245" s="1004"/>
      <c r="AE245" s="1004"/>
      <c r="AF245" s="1004"/>
      <c r="AG245" s="1004"/>
      <c r="AH245" s="1004"/>
      <c r="AI245" s="1004"/>
    </row>
    <row r="246" spans="1:35" ht="8.85" customHeight="1">
      <c r="A246" s="197"/>
      <c r="B246" s="197"/>
      <c r="C246" s="197"/>
      <c r="D246" s="197"/>
      <c r="E246" s="197"/>
      <c r="F246" s="197"/>
      <c r="G246" s="197"/>
      <c r="H246" s="197"/>
      <c r="I246" s="197"/>
      <c r="U246" s="633"/>
      <c r="V246" s="632"/>
      <c r="W246" s="980"/>
      <c r="X246" s="1004"/>
      <c r="Y246" s="1004"/>
      <c r="Z246" s="1004"/>
      <c r="AA246" s="1004"/>
      <c r="AB246" s="1004"/>
      <c r="AC246" s="1004"/>
      <c r="AD246" s="1004"/>
      <c r="AE246" s="1004"/>
      <c r="AF246" s="1004"/>
      <c r="AG246" s="1004"/>
      <c r="AH246" s="1004"/>
      <c r="AI246" s="1004"/>
    </row>
    <row r="247" spans="1:35" ht="8.85" customHeight="1">
      <c r="A247" s="197"/>
      <c r="B247" s="197"/>
      <c r="C247" s="197"/>
      <c r="D247" s="197"/>
      <c r="E247" s="197"/>
      <c r="F247" s="197"/>
      <c r="G247" s="197"/>
      <c r="H247" s="197"/>
      <c r="I247" s="197"/>
      <c r="U247" s="633"/>
      <c r="V247" s="632"/>
      <c r="W247" s="980"/>
      <c r="X247" s="1004"/>
      <c r="Y247" s="1004"/>
      <c r="Z247" s="1004"/>
      <c r="AA247" s="1004"/>
      <c r="AB247" s="1004"/>
      <c r="AC247" s="1004"/>
      <c r="AD247" s="1004"/>
      <c r="AE247" s="1004"/>
      <c r="AF247" s="1004"/>
      <c r="AG247" s="1004"/>
      <c r="AH247" s="1004"/>
      <c r="AI247" s="1004"/>
    </row>
    <row r="248" spans="1:35" ht="8.85" customHeight="1">
      <c r="A248" s="197"/>
      <c r="B248" s="197"/>
      <c r="C248" s="197"/>
      <c r="D248" s="197"/>
      <c r="E248" s="197"/>
      <c r="F248" s="197"/>
      <c r="G248" s="197"/>
      <c r="H248" s="197"/>
      <c r="I248" s="197"/>
      <c r="U248" s="633"/>
      <c r="V248" s="632"/>
      <c r="W248" s="980"/>
      <c r="X248" s="1004"/>
      <c r="Y248" s="1004"/>
      <c r="Z248" s="1004"/>
      <c r="AA248" s="1004"/>
      <c r="AB248" s="1004"/>
      <c r="AC248" s="1004"/>
      <c r="AD248" s="1004"/>
      <c r="AE248" s="1004"/>
      <c r="AF248" s="1004"/>
      <c r="AG248" s="1004"/>
      <c r="AH248" s="1004"/>
      <c r="AI248" s="1004"/>
    </row>
    <row r="249" spans="1:35" ht="8.85" customHeight="1">
      <c r="A249" s="197"/>
      <c r="B249" s="197"/>
      <c r="C249" s="197"/>
      <c r="D249" s="197"/>
      <c r="E249" s="197"/>
      <c r="F249" s="197"/>
      <c r="G249" s="197"/>
      <c r="H249" s="197"/>
      <c r="I249" s="197"/>
      <c r="U249" s="633"/>
      <c r="V249" s="632"/>
      <c r="W249" s="980"/>
      <c r="X249" s="1004"/>
      <c r="Y249" s="1004"/>
      <c r="Z249" s="1004"/>
      <c r="AA249" s="1004"/>
      <c r="AB249" s="1004"/>
      <c r="AC249" s="1004"/>
      <c r="AD249" s="1004"/>
      <c r="AE249" s="1004"/>
      <c r="AF249" s="1004"/>
      <c r="AG249" s="1004"/>
      <c r="AH249" s="1004"/>
      <c r="AI249" s="1004"/>
    </row>
    <row r="250" spans="1:35" ht="8.85" customHeight="1">
      <c r="A250" s="197"/>
      <c r="B250" s="197"/>
      <c r="C250" s="197"/>
      <c r="D250" s="197"/>
      <c r="E250" s="197"/>
      <c r="F250" s="197"/>
      <c r="G250" s="197"/>
      <c r="H250" s="197"/>
      <c r="I250" s="197"/>
      <c r="U250" s="633"/>
      <c r="V250" s="632"/>
      <c r="W250" s="980"/>
      <c r="X250" s="1004"/>
      <c r="Y250" s="1004"/>
      <c r="Z250" s="1004"/>
      <c r="AA250" s="1004"/>
      <c r="AB250" s="1004"/>
      <c r="AC250" s="1004"/>
      <c r="AD250" s="1004"/>
      <c r="AE250" s="1004"/>
      <c r="AF250" s="1004"/>
      <c r="AG250" s="1004"/>
      <c r="AH250" s="1004"/>
      <c r="AI250" s="1004"/>
    </row>
    <row r="251" spans="1:35" ht="8.85" customHeight="1">
      <c r="A251" s="197"/>
      <c r="B251" s="197"/>
      <c r="C251" s="197"/>
      <c r="D251" s="197"/>
      <c r="E251" s="197"/>
      <c r="F251" s="197"/>
      <c r="G251" s="197"/>
      <c r="H251" s="197"/>
      <c r="I251" s="197"/>
      <c r="U251" s="633"/>
      <c r="V251" s="632"/>
      <c r="W251" s="980"/>
      <c r="X251" s="1004"/>
      <c r="Y251" s="1004"/>
      <c r="Z251" s="1004"/>
      <c r="AA251" s="1004"/>
      <c r="AB251" s="1004"/>
      <c r="AC251" s="1004"/>
      <c r="AD251" s="1004"/>
      <c r="AE251" s="1004"/>
      <c r="AF251" s="1004"/>
      <c r="AG251" s="1004"/>
      <c r="AH251" s="1004"/>
      <c r="AI251" s="1004"/>
    </row>
    <row r="252" spans="1:35" ht="8.85" customHeight="1">
      <c r="A252" s="197"/>
      <c r="B252" s="197"/>
      <c r="C252" s="197"/>
      <c r="D252" s="197"/>
      <c r="E252" s="197"/>
      <c r="F252" s="197"/>
      <c r="G252" s="197"/>
      <c r="H252" s="197"/>
      <c r="I252" s="197"/>
      <c r="U252" s="633"/>
      <c r="V252" s="632"/>
      <c r="W252" s="980"/>
      <c r="X252" s="1004"/>
      <c r="Y252" s="1004"/>
      <c r="Z252" s="1004"/>
      <c r="AA252" s="1004"/>
      <c r="AB252" s="1004"/>
      <c r="AC252" s="1004"/>
      <c r="AD252" s="1004"/>
      <c r="AE252" s="1004"/>
      <c r="AF252" s="1004"/>
      <c r="AG252" s="1004"/>
      <c r="AH252" s="1004"/>
      <c r="AI252" s="1004"/>
    </row>
    <row r="253" spans="1:35" ht="8.85" customHeight="1">
      <c r="A253" s="197"/>
      <c r="B253" s="197"/>
      <c r="C253" s="197"/>
      <c r="D253" s="197"/>
      <c r="E253" s="197"/>
      <c r="F253" s="197"/>
      <c r="G253" s="197"/>
      <c r="H253" s="197"/>
      <c r="I253" s="197"/>
      <c r="U253" s="633"/>
      <c r="V253" s="632"/>
      <c r="W253" s="980"/>
      <c r="X253" s="1004"/>
      <c r="Y253" s="1004"/>
      <c r="Z253" s="1004"/>
      <c r="AA253" s="1004"/>
      <c r="AB253" s="1004"/>
      <c r="AC253" s="1004"/>
      <c r="AD253" s="1004"/>
      <c r="AE253" s="1004"/>
      <c r="AF253" s="1004"/>
      <c r="AG253" s="1004"/>
      <c r="AH253" s="1004"/>
      <c r="AI253" s="1004"/>
    </row>
    <row r="254" spans="1:35" ht="8.85" customHeight="1">
      <c r="A254" s="197"/>
      <c r="B254" s="197"/>
      <c r="C254" s="197"/>
      <c r="D254" s="197"/>
      <c r="E254" s="197"/>
      <c r="F254" s="197"/>
      <c r="G254" s="197"/>
      <c r="H254" s="197"/>
      <c r="I254" s="197"/>
      <c r="U254" s="633"/>
      <c r="V254" s="632"/>
      <c r="W254" s="980"/>
      <c r="X254" s="1004"/>
      <c r="Y254" s="1004"/>
      <c r="Z254" s="1004"/>
      <c r="AA254" s="1004"/>
      <c r="AB254" s="1004"/>
      <c r="AC254" s="1004"/>
      <c r="AD254" s="1004"/>
      <c r="AE254" s="1004"/>
      <c r="AF254" s="1004"/>
      <c r="AG254" s="1004"/>
      <c r="AH254" s="1004"/>
      <c r="AI254" s="1004"/>
    </row>
    <row r="255" spans="1:35" ht="8.85" customHeight="1">
      <c r="A255" s="197"/>
      <c r="B255" s="197"/>
      <c r="C255" s="197"/>
      <c r="D255" s="197"/>
      <c r="E255" s="197"/>
      <c r="F255" s="197"/>
      <c r="G255" s="197"/>
      <c r="H255" s="197"/>
      <c r="I255" s="197"/>
      <c r="U255" s="633"/>
      <c r="V255" s="632"/>
      <c r="W255" s="980"/>
      <c r="X255" s="1004"/>
      <c r="Y255" s="1004"/>
      <c r="Z255" s="1004"/>
      <c r="AA255" s="1004"/>
      <c r="AB255" s="1004"/>
      <c r="AC255" s="1004"/>
      <c r="AD255" s="1004"/>
      <c r="AE255" s="1004"/>
      <c r="AF255" s="1004"/>
      <c r="AG255" s="1004"/>
      <c r="AH255" s="1004"/>
      <c r="AI255" s="1004"/>
    </row>
    <row r="256" spans="1:35" ht="8.85" customHeight="1">
      <c r="A256" s="197"/>
      <c r="B256" s="197"/>
      <c r="C256" s="197"/>
      <c r="D256" s="197"/>
      <c r="E256" s="197"/>
      <c r="F256" s="197"/>
      <c r="G256" s="197"/>
      <c r="H256" s="197"/>
      <c r="I256" s="197"/>
      <c r="U256" s="633"/>
      <c r="V256" s="632"/>
      <c r="W256" s="980"/>
      <c r="X256" s="1004"/>
      <c r="Y256" s="1004"/>
      <c r="Z256" s="1004"/>
      <c r="AA256" s="1004"/>
      <c r="AB256" s="1004"/>
      <c r="AC256" s="1004"/>
      <c r="AD256" s="1004"/>
      <c r="AE256" s="1004"/>
      <c r="AF256" s="1004"/>
      <c r="AG256" s="1004"/>
      <c r="AH256" s="1004"/>
      <c r="AI256" s="1004"/>
    </row>
    <row r="257" spans="1:35" ht="8.85" customHeight="1">
      <c r="A257" s="197"/>
      <c r="B257" s="197"/>
      <c r="C257" s="197"/>
      <c r="D257" s="197"/>
      <c r="E257" s="197"/>
      <c r="F257" s="197"/>
      <c r="G257" s="197"/>
      <c r="H257" s="197"/>
      <c r="I257" s="197"/>
      <c r="U257" s="633"/>
      <c r="V257" s="632"/>
      <c r="W257" s="980"/>
      <c r="X257" s="1004"/>
      <c r="Y257" s="1004"/>
      <c r="Z257" s="1004"/>
      <c r="AA257" s="1004"/>
      <c r="AB257" s="1004"/>
      <c r="AC257" s="1004"/>
      <c r="AD257" s="1004"/>
      <c r="AE257" s="1004"/>
      <c r="AF257" s="1004"/>
      <c r="AG257" s="1004"/>
      <c r="AH257" s="1004"/>
      <c r="AI257" s="1004"/>
    </row>
    <row r="258" spans="1:35" ht="8.85" customHeight="1">
      <c r="A258" s="197"/>
      <c r="B258" s="197"/>
      <c r="C258" s="197"/>
      <c r="D258" s="197"/>
      <c r="E258" s="197"/>
      <c r="F258" s="197"/>
      <c r="G258" s="197"/>
      <c r="H258" s="197"/>
      <c r="I258" s="197"/>
      <c r="U258" s="633"/>
      <c r="V258" s="632"/>
      <c r="W258" s="980"/>
      <c r="X258" s="1004"/>
      <c r="Y258" s="1004"/>
      <c r="Z258" s="1004"/>
      <c r="AA258" s="1004"/>
      <c r="AB258" s="1004"/>
      <c r="AC258" s="1004"/>
      <c r="AD258" s="1004"/>
      <c r="AE258" s="1004"/>
      <c r="AF258" s="1004"/>
      <c r="AG258" s="1004"/>
      <c r="AH258" s="1004"/>
      <c r="AI258" s="1004"/>
    </row>
    <row r="259" spans="1:35" ht="8.85" customHeight="1">
      <c r="A259" s="197"/>
      <c r="B259" s="197"/>
      <c r="C259" s="197"/>
      <c r="D259" s="197"/>
      <c r="E259" s="197"/>
      <c r="F259" s="197"/>
      <c r="G259" s="197"/>
      <c r="H259" s="197"/>
      <c r="I259" s="197"/>
      <c r="U259" s="633"/>
      <c r="V259" s="632"/>
      <c r="W259" s="980"/>
      <c r="X259" s="1004"/>
      <c r="Y259" s="1004"/>
      <c r="Z259" s="1004"/>
      <c r="AA259" s="1004"/>
      <c r="AB259" s="1004"/>
      <c r="AC259" s="1004"/>
      <c r="AD259" s="1004"/>
      <c r="AE259" s="1004"/>
      <c r="AF259" s="1004"/>
      <c r="AG259" s="1004"/>
      <c r="AH259" s="1004"/>
      <c r="AI259" s="1004"/>
    </row>
    <row r="260" spans="1:35" ht="8.85" customHeight="1">
      <c r="A260" s="197"/>
      <c r="B260" s="197"/>
      <c r="C260" s="197"/>
      <c r="D260" s="197"/>
      <c r="E260" s="197"/>
      <c r="F260" s="197"/>
      <c r="G260" s="197"/>
      <c r="H260" s="197"/>
      <c r="I260" s="197"/>
      <c r="U260" s="633"/>
      <c r="V260" s="632"/>
      <c r="W260" s="980"/>
      <c r="X260" s="1004"/>
      <c r="Y260" s="1004"/>
      <c r="Z260" s="1004"/>
      <c r="AA260" s="1004"/>
      <c r="AB260" s="1004"/>
      <c r="AC260" s="1004"/>
      <c r="AD260" s="1004"/>
      <c r="AE260" s="1004"/>
      <c r="AF260" s="1004"/>
      <c r="AG260" s="1004"/>
      <c r="AH260" s="1004"/>
      <c r="AI260" s="1004"/>
    </row>
    <row r="261" spans="1:35" ht="8.85" customHeight="1">
      <c r="A261" s="197"/>
      <c r="B261" s="197"/>
      <c r="C261" s="197"/>
      <c r="D261" s="197"/>
      <c r="E261" s="197"/>
      <c r="F261" s="197"/>
      <c r="G261" s="197"/>
      <c r="H261" s="197"/>
      <c r="I261" s="197"/>
      <c r="U261" s="633"/>
      <c r="V261" s="632"/>
      <c r="W261" s="980"/>
      <c r="X261" s="1004"/>
      <c r="Y261" s="1004"/>
      <c r="Z261" s="1004"/>
      <c r="AA261" s="1004"/>
      <c r="AB261" s="1004"/>
      <c r="AC261" s="1004"/>
      <c r="AD261" s="1004"/>
      <c r="AE261" s="1004"/>
      <c r="AF261" s="1004"/>
      <c r="AG261" s="1004"/>
      <c r="AH261" s="1004"/>
      <c r="AI261" s="1004"/>
    </row>
    <row r="262" spans="1:35" ht="8.85" customHeight="1">
      <c r="A262" s="197"/>
      <c r="B262" s="197"/>
      <c r="C262" s="197"/>
      <c r="D262" s="197"/>
      <c r="E262" s="197"/>
      <c r="F262" s="197"/>
      <c r="G262" s="197"/>
      <c r="H262" s="197"/>
      <c r="I262" s="197"/>
      <c r="U262" s="633"/>
      <c r="V262" s="632"/>
      <c r="W262" s="980"/>
      <c r="X262" s="1004"/>
      <c r="Y262" s="1004"/>
      <c r="Z262" s="1004"/>
      <c r="AA262" s="1004"/>
      <c r="AB262" s="1004"/>
      <c r="AC262" s="1004"/>
      <c r="AD262" s="1004"/>
      <c r="AE262" s="1004"/>
      <c r="AF262" s="1004"/>
      <c r="AG262" s="1004"/>
      <c r="AH262" s="1004"/>
      <c r="AI262" s="1004"/>
    </row>
    <row r="263" spans="1:35" ht="8.85" customHeight="1">
      <c r="A263" s="197"/>
      <c r="B263" s="197"/>
      <c r="C263" s="197"/>
      <c r="D263" s="197"/>
      <c r="E263" s="197"/>
      <c r="F263" s="197"/>
      <c r="G263" s="197"/>
      <c r="H263" s="197"/>
      <c r="I263" s="197"/>
      <c r="U263" s="633"/>
      <c r="V263" s="632"/>
      <c r="W263" s="980"/>
      <c r="X263" s="1004"/>
      <c r="Y263" s="1004"/>
      <c r="Z263" s="1004"/>
      <c r="AA263" s="1004"/>
      <c r="AB263" s="1004"/>
      <c r="AC263" s="1004"/>
      <c r="AD263" s="1004"/>
      <c r="AE263" s="1004"/>
      <c r="AF263" s="1004"/>
      <c r="AG263" s="1004"/>
      <c r="AH263" s="1004"/>
      <c r="AI263" s="1004"/>
    </row>
    <row r="264" spans="1:35" ht="8.85" customHeight="1">
      <c r="A264" s="197"/>
      <c r="B264" s="197"/>
      <c r="C264" s="197"/>
      <c r="D264" s="197"/>
      <c r="E264" s="197"/>
      <c r="F264" s="197"/>
      <c r="G264" s="197"/>
      <c r="H264" s="197"/>
      <c r="I264" s="197"/>
      <c r="U264" s="633"/>
      <c r="V264" s="632"/>
      <c r="W264" s="980"/>
      <c r="X264" s="1004"/>
      <c r="Y264" s="1004"/>
      <c r="Z264" s="1004"/>
      <c r="AA264" s="1004"/>
      <c r="AB264" s="1004"/>
      <c r="AC264" s="1004"/>
      <c r="AD264" s="1004"/>
      <c r="AE264" s="1004"/>
      <c r="AF264" s="1004"/>
      <c r="AG264" s="1004"/>
      <c r="AH264" s="1004"/>
      <c r="AI264" s="1004"/>
    </row>
    <row r="265" spans="1:35" ht="8.85" customHeight="1">
      <c r="A265" s="197"/>
      <c r="B265" s="197"/>
      <c r="C265" s="197"/>
      <c r="D265" s="197"/>
      <c r="E265" s="197"/>
      <c r="F265" s="197"/>
      <c r="G265" s="197"/>
      <c r="H265" s="197"/>
      <c r="I265" s="197"/>
      <c r="U265" s="633"/>
      <c r="V265" s="632"/>
      <c r="W265" s="980"/>
      <c r="X265" s="1004"/>
      <c r="Y265" s="1004"/>
      <c r="Z265" s="1004"/>
      <c r="AA265" s="1004"/>
      <c r="AB265" s="1004"/>
      <c r="AC265" s="1004"/>
      <c r="AD265" s="1004"/>
      <c r="AE265" s="1004"/>
      <c r="AF265" s="1004"/>
      <c r="AG265" s="1004"/>
      <c r="AH265" s="1004"/>
      <c r="AI265" s="1004"/>
    </row>
    <row r="266" spans="1:35" ht="8.85" customHeight="1">
      <c r="A266" s="197"/>
      <c r="B266" s="197"/>
      <c r="C266" s="197"/>
      <c r="D266" s="197"/>
      <c r="E266" s="197"/>
      <c r="F266" s="197"/>
      <c r="G266" s="197"/>
      <c r="H266" s="197"/>
      <c r="I266" s="197"/>
      <c r="U266" s="633"/>
      <c r="V266" s="632"/>
      <c r="W266" s="980"/>
      <c r="X266" s="1004"/>
      <c r="Y266" s="1004"/>
      <c r="Z266" s="1004"/>
      <c r="AA266" s="1004"/>
      <c r="AB266" s="1004"/>
      <c r="AC266" s="1004"/>
      <c r="AD266" s="1004"/>
      <c r="AE266" s="1004"/>
      <c r="AF266" s="1004"/>
      <c r="AG266" s="1004"/>
      <c r="AH266" s="1004"/>
      <c r="AI266" s="1004"/>
    </row>
    <row r="267" spans="1:35" ht="8.85" customHeight="1">
      <c r="A267" s="197"/>
      <c r="B267" s="197"/>
      <c r="C267" s="197"/>
      <c r="D267" s="197"/>
      <c r="E267" s="197"/>
      <c r="F267" s="197"/>
      <c r="G267" s="197"/>
      <c r="H267" s="197"/>
      <c r="I267" s="197"/>
      <c r="U267" s="633"/>
      <c r="V267" s="632"/>
      <c r="W267" s="980"/>
      <c r="X267" s="1004"/>
      <c r="Y267" s="1004"/>
      <c r="Z267" s="1004"/>
      <c r="AA267" s="1004"/>
      <c r="AB267" s="1004"/>
      <c r="AC267" s="1004"/>
      <c r="AD267" s="1004"/>
      <c r="AE267" s="1004"/>
      <c r="AF267" s="1004"/>
      <c r="AG267" s="1004"/>
      <c r="AH267" s="1004"/>
      <c r="AI267" s="1004"/>
    </row>
    <row r="268" spans="1:35" ht="8.85" customHeight="1">
      <c r="A268" s="197"/>
      <c r="B268" s="197"/>
      <c r="C268" s="197"/>
      <c r="D268" s="197"/>
      <c r="E268" s="197"/>
      <c r="F268" s="197"/>
      <c r="G268" s="197"/>
      <c r="H268" s="197"/>
      <c r="I268" s="197"/>
      <c r="U268" s="633"/>
      <c r="V268" s="632"/>
      <c r="W268" s="980"/>
      <c r="X268" s="1004"/>
      <c r="Y268" s="1004"/>
      <c r="Z268" s="1004"/>
      <c r="AA268" s="1004"/>
      <c r="AB268" s="1004"/>
      <c r="AC268" s="1004"/>
      <c r="AD268" s="1004"/>
      <c r="AE268" s="1004"/>
      <c r="AF268" s="1004"/>
      <c r="AG268" s="1004"/>
      <c r="AH268" s="1004"/>
      <c r="AI268" s="1004"/>
    </row>
    <row r="269" spans="1:35" ht="8.85" customHeight="1">
      <c r="A269" s="197"/>
      <c r="B269" s="197"/>
      <c r="C269" s="197"/>
      <c r="D269" s="197"/>
      <c r="E269" s="197"/>
      <c r="F269" s="197"/>
      <c r="G269" s="197"/>
      <c r="H269" s="197"/>
      <c r="I269" s="197"/>
      <c r="U269" s="633"/>
      <c r="V269" s="632"/>
      <c r="W269" s="980"/>
      <c r="X269" s="1004"/>
      <c r="Y269" s="1004"/>
      <c r="Z269" s="1004"/>
      <c r="AA269" s="1004"/>
      <c r="AB269" s="1004"/>
      <c r="AC269" s="1004"/>
      <c r="AD269" s="1004"/>
      <c r="AE269" s="1004"/>
      <c r="AF269" s="1004"/>
      <c r="AG269" s="1004"/>
      <c r="AH269" s="1004"/>
      <c r="AI269" s="1004"/>
    </row>
    <row r="270" spans="1:35" ht="8.85" customHeight="1">
      <c r="A270" s="197"/>
      <c r="B270" s="197"/>
      <c r="C270" s="197"/>
      <c r="D270" s="197"/>
      <c r="E270" s="197"/>
      <c r="F270" s="197"/>
      <c r="G270" s="197"/>
      <c r="H270" s="197"/>
      <c r="I270" s="197"/>
      <c r="U270" s="633"/>
      <c r="V270" s="632"/>
      <c r="W270" s="980"/>
      <c r="X270" s="1004"/>
      <c r="Y270" s="1004"/>
      <c r="Z270" s="1004"/>
      <c r="AA270" s="1004"/>
      <c r="AB270" s="1004"/>
      <c r="AC270" s="1004"/>
      <c r="AD270" s="1004"/>
      <c r="AE270" s="1004"/>
      <c r="AF270" s="1004"/>
      <c r="AG270" s="1004"/>
      <c r="AH270" s="1004"/>
      <c r="AI270" s="1004"/>
    </row>
    <row r="271" spans="1:35" ht="8.85" customHeight="1">
      <c r="A271" s="197"/>
      <c r="B271" s="197"/>
      <c r="C271" s="197"/>
      <c r="D271" s="197"/>
      <c r="E271" s="197"/>
      <c r="F271" s="197"/>
      <c r="G271" s="197"/>
      <c r="H271" s="197"/>
      <c r="I271" s="197"/>
      <c r="U271" s="633"/>
      <c r="V271" s="632"/>
      <c r="W271" s="980"/>
      <c r="X271" s="1004"/>
      <c r="Y271" s="1004"/>
      <c r="Z271" s="1004"/>
      <c r="AA271" s="1004"/>
      <c r="AB271" s="1004"/>
      <c r="AC271" s="1004"/>
      <c r="AD271" s="1004"/>
      <c r="AE271" s="1004"/>
      <c r="AF271" s="1004"/>
      <c r="AG271" s="1004"/>
      <c r="AH271" s="1004"/>
      <c r="AI271" s="1004"/>
    </row>
    <row r="272" spans="1:35" ht="8.85" customHeight="1">
      <c r="A272" s="197"/>
      <c r="B272" s="197"/>
      <c r="C272" s="197"/>
      <c r="D272" s="197"/>
      <c r="E272" s="197"/>
      <c r="F272" s="197"/>
      <c r="G272" s="197"/>
      <c r="H272" s="197"/>
      <c r="I272" s="197"/>
      <c r="U272" s="633"/>
      <c r="V272" s="632"/>
      <c r="W272" s="980"/>
      <c r="X272" s="1004"/>
      <c r="Y272" s="1004"/>
      <c r="Z272" s="1004"/>
      <c r="AA272" s="1004"/>
      <c r="AB272" s="1004"/>
      <c r="AC272" s="1004"/>
      <c r="AD272" s="1004"/>
      <c r="AE272" s="1004"/>
      <c r="AF272" s="1004"/>
      <c r="AG272" s="1004"/>
      <c r="AH272" s="1004"/>
      <c r="AI272" s="1004"/>
    </row>
    <row r="273" spans="1:35" ht="8.85" customHeight="1">
      <c r="A273" s="197"/>
      <c r="B273" s="197"/>
      <c r="C273" s="197"/>
      <c r="D273" s="197"/>
      <c r="E273" s="197"/>
      <c r="F273" s="197"/>
      <c r="G273" s="197"/>
      <c r="H273" s="197"/>
      <c r="I273" s="197"/>
      <c r="U273" s="633"/>
      <c r="V273" s="632"/>
      <c r="W273" s="980"/>
      <c r="X273" s="1004"/>
      <c r="Y273" s="1004"/>
      <c r="Z273" s="1004"/>
      <c r="AA273" s="1004"/>
      <c r="AB273" s="1004"/>
      <c r="AC273" s="1004"/>
      <c r="AD273" s="1004"/>
      <c r="AE273" s="1004"/>
      <c r="AF273" s="1004"/>
      <c r="AG273" s="1004"/>
      <c r="AH273" s="1004"/>
      <c r="AI273" s="1004"/>
    </row>
    <row r="274" spans="1:35" ht="8.85" customHeight="1">
      <c r="A274" s="197"/>
      <c r="B274" s="197"/>
      <c r="C274" s="197"/>
      <c r="D274" s="197"/>
      <c r="E274" s="197"/>
      <c r="F274" s="197"/>
      <c r="G274" s="197"/>
      <c r="H274" s="197"/>
      <c r="I274" s="197"/>
      <c r="U274" s="633"/>
      <c r="V274" s="632"/>
      <c r="W274" s="980"/>
      <c r="X274" s="1004"/>
      <c r="Y274" s="1004"/>
      <c r="Z274" s="1004"/>
      <c r="AA274" s="1004"/>
      <c r="AB274" s="1004"/>
      <c r="AC274" s="1004"/>
      <c r="AD274" s="1004"/>
      <c r="AE274" s="1004"/>
      <c r="AF274" s="1004"/>
      <c r="AG274" s="1004"/>
      <c r="AH274" s="1004"/>
      <c r="AI274" s="1004"/>
    </row>
    <row r="275" spans="1:35" ht="8.85" customHeight="1">
      <c r="A275" s="197"/>
      <c r="B275" s="197"/>
      <c r="C275" s="197"/>
      <c r="D275" s="197"/>
      <c r="E275" s="197"/>
      <c r="F275" s="197"/>
      <c r="G275" s="197"/>
      <c r="H275" s="197"/>
      <c r="I275" s="197"/>
      <c r="U275" s="633"/>
      <c r="V275" s="632"/>
      <c r="W275" s="980"/>
      <c r="X275" s="1004"/>
      <c r="Y275" s="1004"/>
      <c r="Z275" s="1004"/>
      <c r="AA275" s="1004"/>
      <c r="AB275" s="1004"/>
      <c r="AC275" s="1004"/>
      <c r="AD275" s="1004"/>
      <c r="AE275" s="1004"/>
      <c r="AF275" s="1004"/>
      <c r="AG275" s="1004"/>
      <c r="AH275" s="1004"/>
      <c r="AI275" s="1004"/>
    </row>
    <row r="276" spans="1:35" ht="8.85" customHeight="1">
      <c r="A276" s="197"/>
      <c r="B276" s="197"/>
      <c r="C276" s="197"/>
      <c r="D276" s="197"/>
      <c r="E276" s="197"/>
      <c r="F276" s="197"/>
      <c r="G276" s="197"/>
      <c r="H276" s="197"/>
      <c r="I276" s="197"/>
      <c r="U276" s="633"/>
      <c r="V276" s="632"/>
      <c r="W276" s="980"/>
      <c r="X276" s="1004"/>
      <c r="Y276" s="1004"/>
      <c r="Z276" s="1004"/>
      <c r="AA276" s="1004"/>
      <c r="AB276" s="1004"/>
      <c r="AC276" s="1004"/>
      <c r="AD276" s="1004"/>
      <c r="AE276" s="1004"/>
      <c r="AF276" s="1004"/>
      <c r="AG276" s="1004"/>
      <c r="AH276" s="1004"/>
      <c r="AI276" s="1004"/>
    </row>
    <row r="277" spans="1:35" ht="8.85" customHeight="1">
      <c r="A277" s="197"/>
      <c r="B277" s="197"/>
      <c r="C277" s="197"/>
      <c r="D277" s="197"/>
      <c r="E277" s="197"/>
      <c r="F277" s="197"/>
      <c r="G277" s="197"/>
      <c r="H277" s="197"/>
      <c r="I277" s="197"/>
      <c r="U277" s="633"/>
      <c r="V277" s="632"/>
      <c r="W277" s="980"/>
      <c r="X277" s="1004"/>
      <c r="Y277" s="1004"/>
      <c r="Z277" s="1004"/>
      <c r="AA277" s="1004"/>
      <c r="AB277" s="1004"/>
      <c r="AC277" s="1004"/>
      <c r="AD277" s="1004"/>
      <c r="AE277" s="1004"/>
      <c r="AF277" s="1004"/>
      <c r="AG277" s="1004"/>
      <c r="AH277" s="1004"/>
      <c r="AI277" s="1004"/>
    </row>
    <row r="278" spans="1:35" ht="8.85" customHeight="1">
      <c r="A278" s="197"/>
      <c r="B278" s="197"/>
      <c r="C278" s="197"/>
      <c r="D278" s="197"/>
      <c r="E278" s="197"/>
      <c r="F278" s="197"/>
      <c r="G278" s="197"/>
      <c r="H278" s="197"/>
      <c r="I278" s="197"/>
      <c r="U278" s="633"/>
      <c r="V278" s="632"/>
      <c r="W278" s="980"/>
      <c r="X278" s="1004"/>
      <c r="Y278" s="1004"/>
      <c r="Z278" s="1004"/>
      <c r="AA278" s="1004"/>
      <c r="AB278" s="1004"/>
      <c r="AC278" s="1004"/>
      <c r="AD278" s="1004"/>
      <c r="AE278" s="1004"/>
      <c r="AF278" s="1004"/>
      <c r="AG278" s="1004"/>
      <c r="AH278" s="1004"/>
      <c r="AI278" s="1004"/>
    </row>
    <row r="279" spans="1:35" ht="8.85" customHeight="1">
      <c r="A279" s="197"/>
      <c r="B279" s="197"/>
      <c r="C279" s="197"/>
      <c r="D279" s="197"/>
      <c r="E279" s="197"/>
      <c r="F279" s="197"/>
      <c r="G279" s="197"/>
      <c r="H279" s="197"/>
      <c r="I279" s="197"/>
      <c r="U279" s="633"/>
      <c r="V279" s="632"/>
      <c r="W279" s="980"/>
      <c r="X279" s="1004"/>
      <c r="Y279" s="1004"/>
      <c r="Z279" s="1004"/>
      <c r="AA279" s="1004"/>
      <c r="AB279" s="1004"/>
      <c r="AC279" s="1004"/>
      <c r="AD279" s="1004"/>
      <c r="AE279" s="1004"/>
      <c r="AF279" s="1004"/>
      <c r="AG279" s="1004"/>
      <c r="AH279" s="1004"/>
      <c r="AI279" s="1004"/>
    </row>
    <row r="280" spans="1:35" ht="8.85" customHeight="1">
      <c r="A280" s="197"/>
      <c r="B280" s="197"/>
      <c r="C280" s="197"/>
      <c r="D280" s="197"/>
      <c r="E280" s="197"/>
      <c r="F280" s="197"/>
      <c r="G280" s="197"/>
      <c r="H280" s="197"/>
      <c r="I280" s="197"/>
      <c r="U280" s="633"/>
      <c r="V280" s="632"/>
      <c r="W280" s="980"/>
      <c r="X280" s="1004"/>
      <c r="Y280" s="1004"/>
      <c r="Z280" s="1004"/>
      <c r="AA280" s="1004"/>
      <c r="AB280" s="1004"/>
      <c r="AC280" s="1004"/>
      <c r="AD280" s="1004"/>
      <c r="AE280" s="1004"/>
      <c r="AF280" s="1004"/>
      <c r="AG280" s="1004"/>
      <c r="AH280" s="1004"/>
      <c r="AI280" s="1004"/>
    </row>
    <row r="281" spans="1:35" ht="8.85" customHeight="1">
      <c r="A281" s="197"/>
      <c r="B281" s="197"/>
      <c r="C281" s="197"/>
      <c r="D281" s="197"/>
      <c r="E281" s="197"/>
      <c r="F281" s="197"/>
      <c r="G281" s="197"/>
      <c r="H281" s="197"/>
      <c r="I281" s="197"/>
      <c r="M281" s="332"/>
      <c r="U281" s="633"/>
      <c r="V281" s="632"/>
      <c r="W281" s="980"/>
      <c r="X281" s="1004"/>
      <c r="Y281" s="1004"/>
      <c r="Z281" s="1004"/>
      <c r="AA281" s="1004"/>
      <c r="AB281" s="1004"/>
      <c r="AC281" s="1004"/>
      <c r="AD281" s="1004"/>
      <c r="AE281" s="1004"/>
      <c r="AF281" s="1004"/>
      <c r="AG281" s="1004"/>
      <c r="AH281" s="1004"/>
      <c r="AI281" s="1004"/>
    </row>
    <row r="282" spans="1:35" ht="8.85" customHeight="1">
      <c r="A282" s="197"/>
      <c r="B282" s="197"/>
      <c r="C282" s="197"/>
      <c r="D282" s="197"/>
      <c r="E282" s="197"/>
      <c r="F282" s="197"/>
      <c r="G282" s="197"/>
      <c r="H282" s="197"/>
      <c r="I282" s="197"/>
      <c r="U282" s="633"/>
      <c r="V282" s="632"/>
      <c r="W282" s="980"/>
      <c r="X282" s="1004"/>
      <c r="Y282" s="1004"/>
      <c r="Z282" s="1004"/>
      <c r="AA282" s="1004"/>
      <c r="AB282" s="1004"/>
      <c r="AC282" s="1004"/>
      <c r="AD282" s="1004"/>
      <c r="AE282" s="1004"/>
      <c r="AF282" s="1004"/>
      <c r="AG282" s="1004"/>
      <c r="AH282" s="1004"/>
      <c r="AI282" s="1004"/>
    </row>
    <row r="283" spans="1:35" ht="8.85" customHeight="1">
      <c r="A283" s="197"/>
      <c r="B283" s="197"/>
      <c r="C283" s="197"/>
      <c r="D283" s="197"/>
      <c r="E283" s="197"/>
      <c r="F283" s="197"/>
      <c r="G283" s="197"/>
      <c r="H283" s="197"/>
      <c r="I283" s="197"/>
      <c r="U283" s="633"/>
      <c r="V283" s="632"/>
      <c r="W283" s="980"/>
      <c r="X283" s="1004"/>
      <c r="Y283" s="1004"/>
      <c r="Z283" s="1004"/>
      <c r="AA283" s="1004"/>
      <c r="AB283" s="1004"/>
      <c r="AC283" s="1004"/>
      <c r="AD283" s="1004"/>
      <c r="AE283" s="1004"/>
      <c r="AF283" s="1004"/>
      <c r="AG283" s="1004"/>
      <c r="AH283" s="1004"/>
      <c r="AI283" s="1004"/>
    </row>
    <row r="284" spans="1:35" ht="8.85" customHeight="1">
      <c r="A284" s="197"/>
      <c r="B284" s="197"/>
      <c r="C284" s="197"/>
      <c r="D284" s="197"/>
      <c r="E284" s="197"/>
      <c r="F284" s="197"/>
      <c r="G284" s="197"/>
      <c r="H284" s="197"/>
      <c r="I284" s="197"/>
      <c r="U284" s="633"/>
      <c r="V284" s="632"/>
      <c r="W284" s="980"/>
      <c r="X284" s="1004"/>
      <c r="Y284" s="1004"/>
      <c r="Z284" s="1004"/>
      <c r="AA284" s="1004"/>
      <c r="AB284" s="1004"/>
      <c r="AC284" s="1004"/>
      <c r="AD284" s="1004"/>
      <c r="AE284" s="1004"/>
      <c r="AF284" s="1004"/>
      <c r="AG284" s="1004"/>
      <c r="AH284" s="1004"/>
      <c r="AI284" s="1004"/>
    </row>
    <row r="285" spans="1:35" ht="8.85" customHeight="1">
      <c r="A285" s="197"/>
      <c r="B285" s="197"/>
      <c r="C285" s="197"/>
      <c r="D285" s="197"/>
      <c r="E285" s="197"/>
      <c r="F285" s="197"/>
      <c r="G285" s="197"/>
      <c r="H285" s="197"/>
      <c r="I285" s="197"/>
      <c r="U285" s="633"/>
      <c r="V285" s="632"/>
      <c r="W285" s="980"/>
      <c r="X285" s="1004"/>
      <c r="Y285" s="1004"/>
      <c r="Z285" s="1004"/>
      <c r="AA285" s="1004"/>
      <c r="AB285" s="1004"/>
      <c r="AC285" s="1004"/>
      <c r="AD285" s="1004"/>
      <c r="AE285" s="1004"/>
      <c r="AF285" s="1004"/>
      <c r="AG285" s="1004"/>
      <c r="AH285" s="1004"/>
      <c r="AI285" s="1004"/>
    </row>
    <row r="286" spans="1:35" ht="8.85" customHeight="1">
      <c r="A286" s="197"/>
      <c r="B286" s="197"/>
      <c r="C286" s="197"/>
      <c r="D286" s="197"/>
      <c r="E286" s="197"/>
      <c r="F286" s="197"/>
      <c r="G286" s="197"/>
      <c r="H286" s="197"/>
      <c r="I286" s="197"/>
      <c r="U286" s="633"/>
      <c r="V286" s="632"/>
      <c r="W286" s="980"/>
      <c r="X286" s="1004"/>
      <c r="Y286" s="1004"/>
      <c r="Z286" s="1004"/>
      <c r="AA286" s="1004"/>
      <c r="AB286" s="1004"/>
      <c r="AC286" s="1004"/>
      <c r="AD286" s="1004"/>
      <c r="AE286" s="1004"/>
      <c r="AF286" s="1004"/>
      <c r="AG286" s="1004"/>
      <c r="AH286" s="1004"/>
      <c r="AI286" s="1004"/>
    </row>
    <row r="287" spans="1:35" ht="8.85" customHeight="1">
      <c r="A287" s="197"/>
      <c r="B287" s="197"/>
      <c r="C287" s="197"/>
      <c r="D287" s="197"/>
      <c r="E287" s="197"/>
      <c r="F287" s="197"/>
      <c r="G287" s="197"/>
      <c r="H287" s="197"/>
      <c r="I287" s="197"/>
      <c r="U287" s="633"/>
      <c r="V287" s="632"/>
      <c r="W287" s="980"/>
      <c r="X287" s="1004"/>
      <c r="Y287" s="1004"/>
      <c r="Z287" s="1004"/>
      <c r="AA287" s="1004"/>
      <c r="AB287" s="1004"/>
      <c r="AC287" s="1004"/>
      <c r="AD287" s="1004"/>
      <c r="AE287" s="1004"/>
      <c r="AF287" s="1004"/>
      <c r="AG287" s="1004"/>
      <c r="AH287" s="1004"/>
      <c r="AI287" s="1004"/>
    </row>
    <row r="288" spans="1:35" ht="8.85" customHeight="1">
      <c r="A288" s="197"/>
      <c r="B288" s="197"/>
      <c r="C288" s="197"/>
      <c r="D288" s="197"/>
      <c r="E288" s="197"/>
      <c r="F288" s="197"/>
      <c r="G288" s="197"/>
      <c r="H288" s="197"/>
      <c r="I288" s="197"/>
      <c r="U288" s="633"/>
      <c r="V288" s="632"/>
      <c r="W288" s="980"/>
      <c r="X288" s="1004"/>
      <c r="Y288" s="1004"/>
      <c r="Z288" s="1004"/>
      <c r="AA288" s="1004"/>
      <c r="AB288" s="1004"/>
      <c r="AC288" s="1004"/>
      <c r="AD288" s="1004"/>
      <c r="AE288" s="1004"/>
      <c r="AF288" s="1004"/>
      <c r="AG288" s="1004"/>
      <c r="AH288" s="1004"/>
      <c r="AI288" s="1004"/>
    </row>
    <row r="289" spans="1:35" ht="8.85" customHeight="1">
      <c r="A289" s="197"/>
      <c r="B289" s="197"/>
      <c r="C289" s="197"/>
      <c r="D289" s="197"/>
      <c r="E289" s="197"/>
      <c r="F289" s="197"/>
      <c r="G289" s="197"/>
      <c r="H289" s="197"/>
      <c r="I289" s="197"/>
      <c r="U289" s="633"/>
      <c r="V289" s="632"/>
      <c r="W289" s="980"/>
      <c r="X289" s="1004"/>
      <c r="Y289" s="1004"/>
      <c r="Z289" s="1004"/>
      <c r="AA289" s="1004"/>
      <c r="AB289" s="1004"/>
      <c r="AC289" s="1004"/>
      <c r="AD289" s="1004"/>
      <c r="AE289" s="1004"/>
      <c r="AF289" s="1004"/>
      <c r="AG289" s="1004"/>
      <c r="AH289" s="1004"/>
      <c r="AI289" s="1004"/>
    </row>
    <row r="290" spans="1:35" ht="8.85" customHeight="1">
      <c r="A290" s="197"/>
      <c r="B290" s="197"/>
      <c r="C290" s="197"/>
      <c r="D290" s="197"/>
      <c r="E290" s="197"/>
      <c r="F290" s="197"/>
      <c r="G290" s="197"/>
      <c r="H290" s="197"/>
      <c r="I290" s="197"/>
      <c r="U290" s="633"/>
      <c r="V290" s="632"/>
      <c r="W290" s="980"/>
      <c r="X290" s="1004"/>
      <c r="Y290" s="1004"/>
      <c r="Z290" s="1004"/>
      <c r="AA290" s="1004"/>
      <c r="AB290" s="1004"/>
      <c r="AC290" s="1004"/>
      <c r="AD290" s="1004"/>
      <c r="AE290" s="1004"/>
      <c r="AF290" s="1004"/>
      <c r="AG290" s="1004"/>
      <c r="AH290" s="1004"/>
      <c r="AI290" s="1004"/>
    </row>
    <row r="291" spans="1:35" ht="8.85" customHeight="1">
      <c r="A291" s="197"/>
      <c r="B291" s="197"/>
      <c r="C291" s="197"/>
      <c r="D291" s="197"/>
      <c r="E291" s="197"/>
      <c r="F291" s="197"/>
      <c r="G291" s="197"/>
      <c r="H291" s="197"/>
      <c r="I291" s="197"/>
      <c r="U291" s="633"/>
      <c r="V291" s="632"/>
      <c r="W291" s="980"/>
      <c r="X291" s="1004"/>
      <c r="Y291" s="1004"/>
      <c r="Z291" s="1004"/>
      <c r="AA291" s="1004"/>
      <c r="AB291" s="1004"/>
      <c r="AC291" s="1004"/>
      <c r="AD291" s="1004"/>
      <c r="AE291" s="1004"/>
      <c r="AF291" s="1004"/>
      <c r="AG291" s="1004"/>
      <c r="AH291" s="1004"/>
      <c r="AI291" s="1004"/>
    </row>
    <row r="292" spans="1:35" ht="8.85" customHeight="1">
      <c r="A292" s="197"/>
      <c r="B292" s="197"/>
      <c r="C292" s="197"/>
      <c r="D292" s="197"/>
      <c r="E292" s="197"/>
      <c r="F292" s="197"/>
      <c r="G292" s="197"/>
      <c r="H292" s="197"/>
      <c r="I292" s="197"/>
      <c r="U292" s="633"/>
      <c r="V292" s="632"/>
      <c r="W292" s="980"/>
      <c r="X292" s="1004"/>
      <c r="Y292" s="1004"/>
      <c r="Z292" s="1004"/>
      <c r="AA292" s="1004"/>
      <c r="AB292" s="1004"/>
      <c r="AC292" s="1004"/>
      <c r="AD292" s="1004"/>
      <c r="AE292" s="1004"/>
      <c r="AF292" s="1004"/>
      <c r="AG292" s="1004"/>
      <c r="AH292" s="1004"/>
      <c r="AI292" s="1004"/>
    </row>
    <row r="293" spans="1:35" ht="8.85" customHeight="1">
      <c r="A293" s="197"/>
      <c r="B293" s="197"/>
      <c r="C293" s="197"/>
      <c r="D293" s="197"/>
      <c r="E293" s="197"/>
      <c r="F293" s="197"/>
      <c r="G293" s="197"/>
      <c r="H293" s="197"/>
      <c r="I293" s="197"/>
      <c r="U293" s="633"/>
      <c r="V293" s="632"/>
      <c r="W293" s="980"/>
      <c r="X293" s="1004"/>
      <c r="Y293" s="1004"/>
      <c r="Z293" s="1004"/>
      <c r="AA293" s="1004"/>
      <c r="AB293" s="1004"/>
      <c r="AC293" s="1004"/>
      <c r="AD293" s="1004"/>
      <c r="AE293" s="1004"/>
      <c r="AF293" s="1004"/>
      <c r="AG293" s="1004"/>
      <c r="AH293" s="1004"/>
      <c r="AI293" s="1004"/>
    </row>
    <row r="294" spans="1:35" ht="8.85" customHeight="1">
      <c r="A294" s="197"/>
      <c r="B294" s="197"/>
      <c r="C294" s="197"/>
      <c r="D294" s="197"/>
      <c r="E294" s="197"/>
      <c r="F294" s="197"/>
      <c r="G294" s="197"/>
      <c r="H294" s="197"/>
      <c r="I294" s="197"/>
      <c r="U294" s="633"/>
      <c r="V294" s="632"/>
      <c r="W294" s="980"/>
      <c r="X294" s="1004"/>
      <c r="Y294" s="1004"/>
      <c r="Z294" s="1004"/>
      <c r="AA294" s="1004"/>
      <c r="AB294" s="1004"/>
      <c r="AC294" s="1004"/>
      <c r="AD294" s="1004"/>
      <c r="AE294" s="1004"/>
      <c r="AF294" s="1004"/>
      <c r="AG294" s="1004"/>
      <c r="AH294" s="1004"/>
      <c r="AI294" s="1004"/>
    </row>
    <row r="295" spans="1:35" ht="8.85" customHeight="1">
      <c r="A295" s="197"/>
      <c r="B295" s="197"/>
      <c r="C295" s="197"/>
      <c r="D295" s="197"/>
      <c r="E295" s="197"/>
      <c r="F295" s="197"/>
      <c r="G295" s="197"/>
      <c r="H295" s="197"/>
      <c r="I295" s="197"/>
      <c r="U295" s="633"/>
      <c r="V295" s="632"/>
      <c r="W295" s="980"/>
      <c r="X295" s="1004"/>
      <c r="Y295" s="1004"/>
      <c r="Z295" s="1004"/>
      <c r="AA295" s="1004"/>
      <c r="AB295" s="1004"/>
      <c r="AC295" s="1004"/>
      <c r="AD295" s="1004"/>
      <c r="AE295" s="1004"/>
      <c r="AF295" s="1004"/>
      <c r="AG295" s="1004"/>
      <c r="AH295" s="1004"/>
      <c r="AI295" s="1004"/>
    </row>
    <row r="296" spans="1:35" ht="8.85" customHeight="1">
      <c r="A296" s="197"/>
      <c r="B296" s="197"/>
      <c r="C296" s="197"/>
      <c r="D296" s="197"/>
      <c r="E296" s="197"/>
      <c r="F296" s="197"/>
      <c r="G296" s="197"/>
      <c r="H296" s="197"/>
      <c r="I296" s="197"/>
      <c r="U296" s="633"/>
      <c r="V296" s="632"/>
      <c r="W296" s="980"/>
      <c r="X296" s="1004"/>
      <c r="Y296" s="1004"/>
      <c r="Z296" s="1004"/>
      <c r="AA296" s="1004"/>
      <c r="AB296" s="1004"/>
      <c r="AC296" s="1004"/>
      <c r="AD296" s="1004"/>
      <c r="AE296" s="1004"/>
      <c r="AF296" s="1004"/>
      <c r="AG296" s="1004"/>
      <c r="AH296" s="1004"/>
      <c r="AI296" s="1004"/>
    </row>
    <row r="297" spans="1:35" ht="8.85" customHeight="1">
      <c r="A297" s="197"/>
      <c r="B297" s="197"/>
      <c r="C297" s="197"/>
      <c r="D297" s="197"/>
      <c r="E297" s="197"/>
      <c r="F297" s="197"/>
      <c r="G297" s="197"/>
      <c r="H297" s="197"/>
      <c r="I297" s="197"/>
      <c r="U297" s="633"/>
      <c r="V297" s="632"/>
      <c r="W297" s="980"/>
      <c r="X297" s="1004"/>
      <c r="Y297" s="1004"/>
      <c r="Z297" s="1004"/>
      <c r="AA297" s="1004"/>
      <c r="AB297" s="1004"/>
      <c r="AC297" s="1004"/>
      <c r="AD297" s="1004"/>
      <c r="AE297" s="1004"/>
      <c r="AF297" s="1004"/>
      <c r="AG297" s="1004"/>
      <c r="AH297" s="1004"/>
      <c r="AI297" s="1004"/>
    </row>
    <row r="298" spans="1:35" ht="8.85" customHeight="1">
      <c r="A298" s="197"/>
      <c r="B298" s="197"/>
      <c r="C298" s="197"/>
      <c r="D298" s="197"/>
      <c r="E298" s="197"/>
      <c r="F298" s="197"/>
      <c r="G298" s="197"/>
      <c r="H298" s="197"/>
      <c r="I298" s="197"/>
      <c r="U298" s="633"/>
      <c r="V298" s="632"/>
      <c r="W298" s="980"/>
      <c r="X298" s="1004"/>
      <c r="Y298" s="1004"/>
      <c r="Z298" s="1004"/>
      <c r="AA298" s="1004"/>
      <c r="AB298" s="1004"/>
      <c r="AC298" s="1004"/>
      <c r="AD298" s="1004"/>
      <c r="AE298" s="1004"/>
      <c r="AF298" s="1004"/>
      <c r="AG298" s="1004"/>
      <c r="AH298" s="1004"/>
      <c r="AI298" s="1004"/>
    </row>
    <row r="299" spans="1:35" ht="8.85" customHeight="1">
      <c r="A299" s="197"/>
      <c r="B299" s="197"/>
      <c r="C299" s="197"/>
      <c r="D299" s="197"/>
      <c r="E299" s="197"/>
      <c r="F299" s="197"/>
      <c r="G299" s="197"/>
      <c r="H299" s="197"/>
      <c r="I299" s="197"/>
      <c r="U299" s="633"/>
      <c r="V299" s="632"/>
      <c r="W299" s="980"/>
      <c r="X299" s="1004"/>
      <c r="Y299" s="1004"/>
      <c r="Z299" s="1004"/>
      <c r="AA299" s="1004"/>
      <c r="AB299" s="1004"/>
      <c r="AC299" s="1004"/>
      <c r="AD299" s="1004"/>
      <c r="AE299" s="1004"/>
      <c r="AF299" s="1004"/>
      <c r="AG299" s="1004"/>
      <c r="AH299" s="1004"/>
      <c r="AI299" s="1004"/>
    </row>
    <row r="300" spans="1:35" ht="8.85" customHeight="1">
      <c r="A300" s="197"/>
      <c r="B300" s="197"/>
      <c r="C300" s="197"/>
      <c r="D300" s="197"/>
      <c r="E300" s="197"/>
      <c r="F300" s="197"/>
      <c r="G300" s="197"/>
      <c r="H300" s="197"/>
      <c r="I300" s="197"/>
      <c r="U300" s="633"/>
      <c r="V300" s="632"/>
      <c r="W300" s="980"/>
      <c r="X300" s="1004"/>
      <c r="Y300" s="1004"/>
      <c r="Z300" s="1004"/>
      <c r="AA300" s="1004"/>
      <c r="AB300" s="1004"/>
      <c r="AC300" s="1004"/>
      <c r="AD300" s="1004"/>
      <c r="AE300" s="1004"/>
      <c r="AF300" s="1004"/>
      <c r="AG300" s="1004"/>
      <c r="AH300" s="1004"/>
      <c r="AI300" s="1004"/>
    </row>
    <row r="301" spans="1:35" ht="8.85" customHeight="1">
      <c r="A301" s="197"/>
      <c r="B301" s="197"/>
      <c r="C301" s="197"/>
      <c r="D301" s="197"/>
      <c r="E301" s="197"/>
      <c r="F301" s="197"/>
      <c r="G301" s="197"/>
      <c r="H301" s="197"/>
      <c r="I301" s="197"/>
      <c r="U301" s="633"/>
      <c r="V301" s="632"/>
      <c r="W301" s="980"/>
      <c r="X301" s="1004"/>
      <c r="Y301" s="1004"/>
      <c r="Z301" s="1004"/>
      <c r="AA301" s="1004"/>
      <c r="AB301" s="1004"/>
      <c r="AC301" s="1004"/>
      <c r="AD301" s="1004"/>
      <c r="AE301" s="1004"/>
      <c r="AF301" s="1004"/>
      <c r="AG301" s="1004"/>
      <c r="AH301" s="1004"/>
      <c r="AI301" s="1004"/>
    </row>
    <row r="302" spans="1:35" ht="8.85" customHeight="1">
      <c r="A302" s="197"/>
      <c r="B302" s="197"/>
      <c r="C302" s="197"/>
      <c r="D302" s="197"/>
      <c r="E302" s="197"/>
      <c r="F302" s="197"/>
      <c r="G302" s="197"/>
      <c r="H302" s="197"/>
      <c r="I302" s="197"/>
      <c r="U302" s="633"/>
      <c r="V302" s="632"/>
      <c r="W302" s="980"/>
      <c r="X302" s="1004"/>
      <c r="Y302" s="1004"/>
      <c r="Z302" s="1004"/>
      <c r="AA302" s="1004"/>
      <c r="AB302" s="1004"/>
      <c r="AC302" s="1004"/>
      <c r="AD302" s="1004"/>
      <c r="AE302" s="1004"/>
      <c r="AF302" s="1004"/>
      <c r="AG302" s="1004"/>
      <c r="AH302" s="1004"/>
      <c r="AI302" s="1004"/>
    </row>
    <row r="303" spans="1:35" ht="8.85" customHeight="1">
      <c r="A303" s="197"/>
      <c r="B303" s="197"/>
      <c r="C303" s="197"/>
      <c r="D303" s="197"/>
      <c r="E303" s="197"/>
      <c r="F303" s="197"/>
      <c r="G303" s="197"/>
      <c r="H303" s="197"/>
      <c r="I303" s="197"/>
      <c r="U303" s="633"/>
      <c r="V303" s="632"/>
      <c r="W303" s="980"/>
      <c r="X303" s="1004"/>
      <c r="Y303" s="1004"/>
      <c r="Z303" s="1004"/>
      <c r="AA303" s="1004"/>
      <c r="AB303" s="1004"/>
      <c r="AC303" s="1004"/>
      <c r="AD303" s="1004"/>
      <c r="AE303" s="1004"/>
      <c r="AF303" s="1004"/>
      <c r="AG303" s="1004"/>
      <c r="AH303" s="1004"/>
      <c r="AI303" s="1004"/>
    </row>
    <row r="304" spans="1:35" ht="8.85" customHeight="1">
      <c r="A304" s="197"/>
      <c r="B304" s="197"/>
      <c r="C304" s="197"/>
      <c r="D304" s="197"/>
      <c r="E304" s="197"/>
      <c r="F304" s="197"/>
      <c r="G304" s="197"/>
      <c r="H304" s="197"/>
      <c r="I304" s="197"/>
      <c r="U304" s="633"/>
      <c r="V304" s="632"/>
      <c r="W304" s="980"/>
      <c r="X304" s="1004"/>
      <c r="Y304" s="1004"/>
      <c r="Z304" s="1004"/>
      <c r="AA304" s="1004"/>
      <c r="AB304" s="1004"/>
      <c r="AC304" s="1004"/>
      <c r="AD304" s="1004"/>
      <c r="AE304" s="1004"/>
      <c r="AF304" s="1004"/>
      <c r="AG304" s="1004"/>
      <c r="AH304" s="1004"/>
      <c r="AI304" s="1004"/>
    </row>
    <row r="305" spans="1:35" ht="8.85" customHeight="1">
      <c r="A305" s="197"/>
      <c r="B305" s="197"/>
      <c r="C305" s="197"/>
      <c r="D305" s="197"/>
      <c r="E305" s="197"/>
      <c r="F305" s="197"/>
      <c r="G305" s="197"/>
      <c r="H305" s="197"/>
      <c r="I305" s="197"/>
      <c r="U305" s="633"/>
      <c r="V305" s="632"/>
      <c r="W305" s="980"/>
      <c r="X305" s="1004"/>
      <c r="Y305" s="1004"/>
      <c r="Z305" s="1004"/>
      <c r="AA305" s="1004"/>
      <c r="AB305" s="1004"/>
      <c r="AC305" s="1004"/>
      <c r="AD305" s="1004"/>
      <c r="AE305" s="1004"/>
      <c r="AF305" s="1004"/>
      <c r="AG305" s="1004"/>
      <c r="AH305" s="1004"/>
      <c r="AI305" s="1004"/>
    </row>
    <row r="306" spans="1:35" ht="8.85" customHeight="1">
      <c r="A306" s="197"/>
      <c r="B306" s="197"/>
      <c r="C306" s="197"/>
      <c r="D306" s="197"/>
      <c r="E306" s="197"/>
      <c r="F306" s="197"/>
      <c r="G306" s="197"/>
      <c r="H306" s="197"/>
      <c r="I306" s="197"/>
      <c r="U306" s="633"/>
      <c r="V306" s="632"/>
      <c r="W306" s="980"/>
      <c r="X306" s="1004"/>
      <c r="Y306" s="1004"/>
      <c r="Z306" s="1004"/>
      <c r="AA306" s="1004"/>
      <c r="AB306" s="1004"/>
      <c r="AC306" s="1004"/>
      <c r="AD306" s="1004"/>
      <c r="AE306" s="1004"/>
      <c r="AF306" s="1004"/>
      <c r="AG306" s="1004"/>
      <c r="AH306" s="1004"/>
      <c r="AI306" s="1004"/>
    </row>
    <row r="307" spans="1:35" ht="8.85" customHeight="1">
      <c r="A307" s="197"/>
      <c r="B307" s="197"/>
      <c r="C307" s="197"/>
      <c r="D307" s="197"/>
      <c r="E307" s="197"/>
      <c r="F307" s="197"/>
      <c r="G307" s="197"/>
      <c r="H307" s="197"/>
      <c r="I307" s="197"/>
      <c r="U307" s="633"/>
      <c r="V307" s="632"/>
      <c r="W307" s="980"/>
      <c r="X307" s="1004"/>
      <c r="Y307" s="1004"/>
      <c r="Z307" s="1004"/>
      <c r="AA307" s="1004"/>
      <c r="AB307" s="1004"/>
      <c r="AC307" s="1004"/>
      <c r="AD307" s="1004"/>
      <c r="AE307" s="1004"/>
      <c r="AF307" s="1004"/>
      <c r="AG307" s="1004"/>
      <c r="AH307" s="1004"/>
      <c r="AI307" s="1004"/>
    </row>
    <row r="308" spans="1:35" ht="8.85" customHeight="1">
      <c r="A308" s="197"/>
      <c r="B308" s="197"/>
      <c r="C308" s="197"/>
      <c r="D308" s="197"/>
      <c r="E308" s="197"/>
      <c r="F308" s="197"/>
      <c r="G308" s="197"/>
      <c r="H308" s="197"/>
      <c r="I308" s="197"/>
      <c r="U308" s="633"/>
      <c r="V308" s="632"/>
      <c r="W308" s="980"/>
      <c r="X308" s="1004"/>
      <c r="Y308" s="1004"/>
      <c r="Z308" s="1004"/>
      <c r="AA308" s="1004"/>
      <c r="AB308" s="1004"/>
      <c r="AC308" s="1004"/>
      <c r="AD308" s="1004"/>
      <c r="AE308" s="1004"/>
      <c r="AF308" s="1004"/>
      <c r="AG308" s="1004"/>
      <c r="AH308" s="1004"/>
      <c r="AI308" s="1004"/>
    </row>
    <row r="309" spans="1:35" ht="8.85" customHeight="1">
      <c r="A309" s="197"/>
      <c r="B309" s="197"/>
      <c r="C309" s="197"/>
      <c r="D309" s="197"/>
      <c r="E309" s="197"/>
      <c r="F309" s="197"/>
      <c r="G309" s="197"/>
      <c r="H309" s="197"/>
      <c r="I309" s="197"/>
      <c r="U309" s="633"/>
      <c r="V309" s="632"/>
      <c r="W309" s="980"/>
      <c r="X309" s="1004"/>
      <c r="Y309" s="1004"/>
      <c r="Z309" s="1004"/>
      <c r="AA309" s="1004"/>
      <c r="AB309" s="1004"/>
      <c r="AC309" s="1004"/>
      <c r="AD309" s="1004"/>
      <c r="AE309" s="1004"/>
      <c r="AF309" s="1004"/>
      <c r="AG309" s="1004"/>
      <c r="AH309" s="1004"/>
      <c r="AI309" s="1004"/>
    </row>
    <row r="310" spans="1:35" ht="8.85" customHeight="1">
      <c r="A310" s="197"/>
      <c r="B310" s="197"/>
      <c r="C310" s="197"/>
      <c r="D310" s="197"/>
      <c r="E310" s="197"/>
      <c r="F310" s="197"/>
      <c r="G310" s="197"/>
      <c r="H310" s="197"/>
      <c r="I310" s="197"/>
      <c r="U310" s="633"/>
      <c r="V310" s="632"/>
      <c r="W310" s="980"/>
      <c r="X310" s="1004"/>
      <c r="Y310" s="1004"/>
      <c r="Z310" s="1004"/>
      <c r="AA310" s="1004"/>
      <c r="AB310" s="1004"/>
      <c r="AC310" s="1004"/>
      <c r="AD310" s="1004"/>
      <c r="AE310" s="1004"/>
      <c r="AF310" s="1004"/>
      <c r="AG310" s="1004"/>
      <c r="AH310" s="1004"/>
      <c r="AI310" s="1004"/>
    </row>
    <row r="311" spans="1:35" ht="8.85" customHeight="1">
      <c r="A311" s="197"/>
      <c r="B311" s="197"/>
      <c r="C311" s="197"/>
      <c r="D311" s="197"/>
      <c r="E311" s="197"/>
      <c r="F311" s="197"/>
      <c r="G311" s="197"/>
      <c r="H311" s="197"/>
      <c r="I311" s="197"/>
      <c r="U311" s="633"/>
      <c r="V311" s="632"/>
      <c r="W311" s="980"/>
      <c r="X311" s="1004"/>
      <c r="Y311" s="1004"/>
      <c r="Z311" s="1004"/>
      <c r="AA311" s="1004"/>
      <c r="AB311" s="1004"/>
      <c r="AC311" s="1004"/>
      <c r="AD311" s="1004"/>
      <c r="AE311" s="1004"/>
      <c r="AF311" s="1004"/>
      <c r="AG311" s="1004"/>
      <c r="AH311" s="1004"/>
      <c r="AI311" s="1004"/>
    </row>
    <row r="312" spans="1:35" ht="8.85" customHeight="1">
      <c r="A312" s="197"/>
      <c r="B312" s="197"/>
      <c r="C312" s="197"/>
      <c r="D312" s="197"/>
      <c r="E312" s="197"/>
      <c r="F312" s="197"/>
      <c r="G312" s="197"/>
      <c r="H312" s="197"/>
      <c r="I312" s="197"/>
      <c r="U312" s="633"/>
      <c r="V312" s="632"/>
      <c r="W312" s="980"/>
      <c r="X312" s="1004"/>
      <c r="Y312" s="1004"/>
      <c r="Z312" s="1004"/>
      <c r="AA312" s="1004"/>
      <c r="AB312" s="1004"/>
      <c r="AC312" s="1004"/>
      <c r="AD312" s="1004"/>
      <c r="AE312" s="1004"/>
      <c r="AF312" s="1004"/>
      <c r="AG312" s="1004"/>
      <c r="AH312" s="1004"/>
      <c r="AI312" s="1004"/>
    </row>
    <row r="313" spans="1:35" ht="8.85" customHeight="1">
      <c r="A313" s="197"/>
      <c r="B313" s="197"/>
      <c r="C313" s="197"/>
      <c r="D313" s="197"/>
      <c r="E313" s="197"/>
      <c r="F313" s="197"/>
      <c r="G313" s="197"/>
      <c r="H313" s="197"/>
      <c r="I313" s="197"/>
      <c r="U313" s="633"/>
      <c r="V313" s="632"/>
      <c r="W313" s="980"/>
      <c r="X313" s="1004"/>
      <c r="Y313" s="1004"/>
      <c r="Z313" s="1004"/>
      <c r="AA313" s="1004"/>
      <c r="AB313" s="1004"/>
      <c r="AC313" s="1004"/>
      <c r="AD313" s="1004"/>
      <c r="AE313" s="1004"/>
      <c r="AF313" s="1004"/>
      <c r="AG313" s="1004"/>
      <c r="AH313" s="1004"/>
      <c r="AI313" s="1004"/>
    </row>
    <row r="314" spans="1:35" ht="8.85" customHeight="1">
      <c r="A314" s="197"/>
      <c r="B314" s="197"/>
      <c r="C314" s="197"/>
      <c r="D314" s="197"/>
      <c r="E314" s="197"/>
      <c r="F314" s="197"/>
      <c r="G314" s="197"/>
      <c r="H314" s="197"/>
      <c r="I314" s="197"/>
      <c r="U314" s="633"/>
      <c r="V314" s="632"/>
      <c r="W314" s="980"/>
      <c r="X314" s="1004"/>
      <c r="Y314" s="1004"/>
      <c r="Z314" s="1004"/>
      <c r="AA314" s="1004"/>
      <c r="AB314" s="1004"/>
      <c r="AC314" s="1004"/>
      <c r="AD314" s="1004"/>
      <c r="AE314" s="1004"/>
      <c r="AF314" s="1004"/>
      <c r="AG314" s="1004"/>
      <c r="AH314" s="1004"/>
      <c r="AI314" s="1004"/>
    </row>
    <row r="315" spans="1:35" ht="8.85" customHeight="1">
      <c r="A315" s="197"/>
      <c r="B315" s="197"/>
      <c r="C315" s="197"/>
      <c r="D315" s="197"/>
      <c r="E315" s="197"/>
      <c r="F315" s="197"/>
      <c r="G315" s="197"/>
      <c r="H315" s="197"/>
      <c r="I315" s="197"/>
      <c r="U315" s="633"/>
      <c r="V315" s="632"/>
      <c r="W315" s="980"/>
      <c r="X315" s="1004"/>
      <c r="Y315" s="1004"/>
      <c r="Z315" s="1004"/>
      <c r="AA315" s="1004"/>
      <c r="AB315" s="1004"/>
      <c r="AC315" s="1004"/>
      <c r="AD315" s="1004"/>
      <c r="AE315" s="1004"/>
      <c r="AF315" s="1004"/>
      <c r="AG315" s="1004"/>
      <c r="AH315" s="1004"/>
      <c r="AI315" s="1004"/>
    </row>
    <row r="316" spans="1:35" ht="8.85" customHeight="1">
      <c r="A316" s="197"/>
      <c r="B316" s="197"/>
      <c r="C316" s="197"/>
      <c r="D316" s="197"/>
      <c r="E316" s="197"/>
      <c r="F316" s="197"/>
      <c r="G316" s="197"/>
      <c r="H316" s="197"/>
      <c r="I316" s="197"/>
      <c r="U316" s="633"/>
      <c r="V316" s="632"/>
      <c r="W316" s="980"/>
      <c r="X316" s="1004"/>
      <c r="Y316" s="1004"/>
      <c r="Z316" s="1004"/>
      <c r="AA316" s="1004"/>
      <c r="AB316" s="1004"/>
      <c r="AC316" s="1004"/>
      <c r="AD316" s="1004"/>
      <c r="AE316" s="1004"/>
      <c r="AF316" s="1004"/>
      <c r="AG316" s="1004"/>
      <c r="AH316" s="1004"/>
      <c r="AI316" s="1004"/>
    </row>
    <row r="317" spans="1:35" ht="8.85" customHeight="1">
      <c r="A317" s="197"/>
      <c r="B317" s="197"/>
      <c r="C317" s="197"/>
      <c r="D317" s="197"/>
      <c r="E317" s="197"/>
      <c r="F317" s="197"/>
      <c r="G317" s="197"/>
      <c r="H317" s="197"/>
      <c r="I317" s="197"/>
      <c r="U317" s="633"/>
      <c r="V317" s="632"/>
      <c r="W317" s="980"/>
      <c r="X317" s="1004"/>
      <c r="Y317" s="1004"/>
      <c r="Z317" s="1004"/>
      <c r="AA317" s="1004"/>
      <c r="AB317" s="1004"/>
      <c r="AC317" s="1004"/>
      <c r="AD317" s="1004"/>
      <c r="AE317" s="1004"/>
      <c r="AF317" s="1004"/>
      <c r="AG317" s="1004"/>
      <c r="AH317" s="1004"/>
      <c r="AI317" s="1004"/>
    </row>
    <row r="318" spans="1:35" ht="8.85" customHeight="1">
      <c r="U318" s="633"/>
      <c r="V318" s="632"/>
      <c r="W318" s="980"/>
      <c r="X318" s="1004"/>
      <c r="Y318" s="1004"/>
      <c r="Z318" s="1004"/>
      <c r="AA318" s="1004"/>
      <c r="AB318" s="1004"/>
      <c r="AC318" s="1004"/>
      <c r="AD318" s="1004"/>
      <c r="AE318" s="1004"/>
      <c r="AF318" s="1004"/>
      <c r="AG318" s="1004"/>
      <c r="AH318" s="1004"/>
      <c r="AI318" s="1004"/>
    </row>
    <row r="319" spans="1:35" ht="8.85" customHeight="1">
      <c r="U319" s="633"/>
      <c r="V319" s="632"/>
      <c r="W319" s="980"/>
      <c r="X319" s="1004"/>
      <c r="Y319" s="1004"/>
      <c r="Z319" s="1004"/>
      <c r="AA319" s="1004"/>
      <c r="AB319" s="1004"/>
      <c r="AC319" s="1004"/>
      <c r="AD319" s="1004"/>
      <c r="AE319" s="1004"/>
      <c r="AF319" s="1004"/>
      <c r="AG319" s="1004"/>
      <c r="AH319" s="1004"/>
      <c r="AI319" s="1004"/>
    </row>
    <row r="320" spans="1:35" ht="8.85" customHeight="1">
      <c r="U320" s="633"/>
      <c r="V320" s="632"/>
      <c r="W320" s="980"/>
      <c r="X320" s="1004"/>
      <c r="Y320" s="1004"/>
      <c r="Z320" s="1004"/>
      <c r="AA320" s="1004"/>
      <c r="AB320" s="1004"/>
      <c r="AC320" s="1004"/>
      <c r="AD320" s="1004"/>
      <c r="AE320" s="1004"/>
      <c r="AF320" s="1004"/>
      <c r="AG320" s="1004"/>
      <c r="AH320" s="1004"/>
      <c r="AI320" s="1004"/>
    </row>
    <row r="321" spans="21:35" ht="8.85" customHeight="1">
      <c r="U321" s="633"/>
      <c r="V321" s="632"/>
      <c r="W321" s="980"/>
      <c r="X321" s="1004"/>
      <c r="Y321" s="1004"/>
      <c r="Z321" s="1004"/>
      <c r="AA321" s="1004"/>
      <c r="AB321" s="1004"/>
      <c r="AC321" s="1004"/>
      <c r="AD321" s="1004"/>
      <c r="AE321" s="1004"/>
      <c r="AF321" s="1004"/>
      <c r="AG321" s="1004"/>
      <c r="AH321" s="1004"/>
      <c r="AI321" s="1004"/>
    </row>
    <row r="322" spans="21:35" ht="8.85" customHeight="1">
      <c r="U322" s="633"/>
      <c r="V322" s="632"/>
      <c r="W322" s="980"/>
      <c r="X322" s="1004"/>
      <c r="Y322" s="1004"/>
      <c r="Z322" s="1004"/>
      <c r="AA322" s="1004"/>
      <c r="AB322" s="1004"/>
      <c r="AC322" s="1004"/>
      <c r="AD322" s="1004"/>
      <c r="AE322" s="1004"/>
      <c r="AF322" s="1004"/>
      <c r="AG322" s="1004"/>
      <c r="AH322" s="1004"/>
      <c r="AI322" s="1004"/>
    </row>
    <row r="323" spans="21:35" ht="8.85" customHeight="1">
      <c r="U323" s="633"/>
      <c r="V323" s="632"/>
      <c r="W323" s="980"/>
      <c r="X323" s="1004"/>
      <c r="Y323" s="1004"/>
      <c r="Z323" s="1004"/>
      <c r="AA323" s="1004"/>
      <c r="AB323" s="1004"/>
      <c r="AC323" s="1004"/>
      <c r="AD323" s="1004"/>
      <c r="AE323" s="1004"/>
      <c r="AF323" s="1004"/>
      <c r="AG323" s="1004"/>
      <c r="AH323" s="1004"/>
      <c r="AI323" s="1004"/>
    </row>
    <row r="324" spans="21:35" ht="8.85" customHeight="1">
      <c r="U324" s="633"/>
      <c r="V324" s="632"/>
      <c r="W324" s="980"/>
      <c r="X324" s="1004"/>
      <c r="Y324" s="1004"/>
      <c r="Z324" s="1004"/>
      <c r="AA324" s="1004"/>
      <c r="AB324" s="1004"/>
      <c r="AC324" s="1004"/>
      <c r="AD324" s="1004"/>
      <c r="AE324" s="1004"/>
      <c r="AF324" s="1004"/>
      <c r="AG324" s="1004"/>
      <c r="AH324" s="1004"/>
      <c r="AI324" s="1004"/>
    </row>
    <row r="325" spans="21:35" ht="8.85" customHeight="1">
      <c r="U325" s="633"/>
      <c r="V325" s="632"/>
      <c r="W325" s="980"/>
      <c r="X325" s="1004"/>
      <c r="Y325" s="1004"/>
      <c r="Z325" s="1004"/>
      <c r="AA325" s="1004"/>
      <c r="AB325" s="1004"/>
      <c r="AC325" s="1004"/>
      <c r="AD325" s="1004"/>
      <c r="AE325" s="1004"/>
      <c r="AF325" s="1004"/>
      <c r="AG325" s="1004"/>
      <c r="AH325" s="1004"/>
      <c r="AI325" s="1004"/>
    </row>
    <row r="326" spans="21:35" ht="8.85" customHeight="1">
      <c r="U326" s="633"/>
      <c r="V326" s="632"/>
      <c r="W326" s="980"/>
      <c r="X326" s="1004"/>
      <c r="Y326" s="1004"/>
      <c r="Z326" s="1004"/>
      <c r="AA326" s="1004"/>
      <c r="AB326" s="1004"/>
      <c r="AC326" s="1004"/>
      <c r="AD326" s="1004"/>
      <c r="AE326" s="1004"/>
      <c r="AF326" s="1004"/>
      <c r="AG326" s="1004"/>
      <c r="AH326" s="1004"/>
      <c r="AI326" s="1004"/>
    </row>
    <row r="327" spans="21:35" ht="8.85" customHeight="1">
      <c r="U327" s="633"/>
      <c r="V327" s="632"/>
      <c r="W327" s="980"/>
      <c r="X327" s="1004"/>
      <c r="Y327" s="1004"/>
      <c r="Z327" s="1004"/>
      <c r="AA327" s="1004"/>
      <c r="AB327" s="1004"/>
      <c r="AC327" s="1004"/>
      <c r="AD327" s="1004"/>
      <c r="AE327" s="1004"/>
      <c r="AF327" s="1004"/>
      <c r="AG327" s="1004"/>
      <c r="AH327" s="1004"/>
      <c r="AI327" s="1004"/>
    </row>
    <row r="328" spans="21:35" ht="8.85" customHeight="1">
      <c r="U328" s="633"/>
      <c r="V328" s="632"/>
      <c r="W328" s="980"/>
      <c r="X328" s="1004"/>
      <c r="Y328" s="1004"/>
      <c r="Z328" s="1004"/>
      <c r="AA328" s="1004"/>
      <c r="AB328" s="1004"/>
      <c r="AC328" s="1004"/>
      <c r="AD328" s="1004"/>
      <c r="AE328" s="1004"/>
      <c r="AF328" s="1004"/>
      <c r="AG328" s="1004"/>
      <c r="AH328" s="1004"/>
      <c r="AI328" s="1004"/>
    </row>
    <row r="329" spans="21:35" ht="8.85" customHeight="1">
      <c r="U329" s="633"/>
      <c r="V329" s="632"/>
      <c r="W329" s="980"/>
      <c r="X329" s="1004"/>
      <c r="Y329" s="1004"/>
      <c r="Z329" s="1004"/>
      <c r="AA329" s="1004"/>
      <c r="AB329" s="1004"/>
      <c r="AC329" s="1004"/>
      <c r="AD329" s="1004"/>
      <c r="AE329" s="1004"/>
      <c r="AF329" s="1004"/>
      <c r="AG329" s="1004"/>
      <c r="AH329" s="1004"/>
      <c r="AI329" s="1004"/>
    </row>
    <row r="330" spans="21:35" ht="8.85" customHeight="1">
      <c r="U330" s="633"/>
      <c r="V330" s="632"/>
      <c r="W330" s="980"/>
      <c r="X330" s="1004"/>
      <c r="Y330" s="1004"/>
      <c r="Z330" s="1004"/>
      <c r="AA330" s="1004"/>
      <c r="AB330" s="1004"/>
      <c r="AC330" s="1004"/>
      <c r="AD330" s="1004"/>
      <c r="AE330" s="1004"/>
      <c r="AF330" s="1004"/>
      <c r="AG330" s="1004"/>
      <c r="AH330" s="1004"/>
      <c r="AI330" s="1004"/>
    </row>
    <row r="331" spans="21:35" ht="8.85" customHeight="1">
      <c r="U331" s="633"/>
      <c r="V331" s="632"/>
      <c r="W331" s="980"/>
      <c r="X331" s="1004"/>
      <c r="Y331" s="1004"/>
      <c r="Z331" s="1004"/>
      <c r="AA331" s="1004"/>
      <c r="AB331" s="1004"/>
      <c r="AC331" s="1004"/>
      <c r="AD331" s="1004"/>
      <c r="AE331" s="1004"/>
      <c r="AF331" s="1004"/>
      <c r="AG331" s="1004"/>
      <c r="AH331" s="1004"/>
      <c r="AI331" s="1004"/>
    </row>
    <row r="332" spans="21:35" ht="8.85" customHeight="1">
      <c r="U332" s="633"/>
      <c r="V332" s="632"/>
      <c r="W332" s="980"/>
      <c r="X332" s="1004"/>
      <c r="Y332" s="1004"/>
      <c r="Z332" s="1004"/>
      <c r="AA332" s="1004"/>
      <c r="AB332" s="1004"/>
      <c r="AC332" s="1004"/>
      <c r="AD332" s="1004"/>
      <c r="AE332" s="1004"/>
      <c r="AF332" s="1004"/>
      <c r="AG332" s="1004"/>
      <c r="AH332" s="1004"/>
      <c r="AI332" s="1004"/>
    </row>
    <row r="333" spans="21:35" ht="8.85" customHeight="1">
      <c r="U333" s="633"/>
      <c r="V333" s="632"/>
      <c r="W333" s="980"/>
      <c r="X333" s="1004"/>
      <c r="Y333" s="1004"/>
      <c r="Z333" s="1004"/>
      <c r="AA333" s="1004"/>
      <c r="AB333" s="1004"/>
      <c r="AC333" s="1004"/>
      <c r="AD333" s="1004"/>
      <c r="AE333" s="1004"/>
      <c r="AF333" s="1004"/>
      <c r="AG333" s="1004"/>
      <c r="AH333" s="1004"/>
      <c r="AI333" s="1004"/>
    </row>
    <row r="334" spans="21:35" ht="8.85" customHeight="1">
      <c r="U334" s="633"/>
      <c r="V334" s="632"/>
      <c r="W334" s="980"/>
      <c r="X334" s="1004"/>
      <c r="Y334" s="1004"/>
      <c r="Z334" s="1004"/>
      <c r="AA334" s="1004"/>
      <c r="AB334" s="1004"/>
      <c r="AC334" s="1004"/>
      <c r="AD334" s="1004"/>
      <c r="AE334" s="1004"/>
      <c r="AF334" s="1004"/>
      <c r="AG334" s="1004"/>
      <c r="AH334" s="1004"/>
      <c r="AI334" s="1004"/>
    </row>
    <row r="335" spans="21:35" ht="8.85" customHeight="1">
      <c r="U335" s="633"/>
      <c r="V335" s="632"/>
      <c r="W335" s="980"/>
      <c r="X335" s="1004"/>
      <c r="Y335" s="1004"/>
      <c r="Z335" s="1004"/>
      <c r="AA335" s="1004"/>
      <c r="AB335" s="1004"/>
      <c r="AC335" s="1004"/>
      <c r="AD335" s="1004"/>
      <c r="AE335" s="1004"/>
      <c r="AF335" s="1004"/>
      <c r="AG335" s="1004"/>
      <c r="AH335" s="1004"/>
      <c r="AI335" s="1004"/>
    </row>
    <row r="336" spans="21:35" ht="8.85" customHeight="1">
      <c r="U336" s="633"/>
      <c r="V336" s="632"/>
      <c r="W336" s="980"/>
      <c r="X336" s="1004"/>
      <c r="Y336" s="1004"/>
      <c r="Z336" s="1004"/>
      <c r="AA336" s="1004"/>
      <c r="AB336" s="1004"/>
      <c r="AC336" s="1004"/>
      <c r="AD336" s="1004"/>
      <c r="AE336" s="1004"/>
      <c r="AF336" s="1004"/>
      <c r="AG336" s="1004"/>
      <c r="AH336" s="1004"/>
      <c r="AI336" s="1004"/>
    </row>
    <row r="337" spans="21:35" ht="8.85" customHeight="1">
      <c r="U337" s="633"/>
      <c r="V337" s="632"/>
      <c r="W337" s="980"/>
      <c r="X337" s="1004"/>
      <c r="Y337" s="1004"/>
      <c r="Z337" s="1004"/>
      <c r="AA337" s="1004"/>
      <c r="AB337" s="1004"/>
      <c r="AC337" s="1004"/>
      <c r="AD337" s="1004"/>
      <c r="AE337" s="1004"/>
      <c r="AF337" s="1004"/>
      <c r="AG337" s="1004"/>
      <c r="AH337" s="1004"/>
      <c r="AI337" s="1004"/>
    </row>
    <row r="338" spans="21:35" ht="8.85" customHeight="1">
      <c r="U338" s="633"/>
      <c r="V338" s="632"/>
      <c r="W338" s="980"/>
      <c r="X338" s="1004"/>
      <c r="Y338" s="1004"/>
      <c r="Z338" s="1004"/>
      <c r="AA338" s="1004"/>
      <c r="AB338" s="1004"/>
      <c r="AC338" s="1004"/>
      <c r="AD338" s="1004"/>
      <c r="AE338" s="1004"/>
      <c r="AF338" s="1004"/>
      <c r="AG338" s="1004"/>
      <c r="AH338" s="1004"/>
      <c r="AI338" s="1004"/>
    </row>
    <row r="339" spans="21:35" ht="8.85" customHeight="1">
      <c r="U339" s="633"/>
      <c r="V339" s="632"/>
      <c r="W339" s="980"/>
      <c r="X339" s="1004"/>
      <c r="Y339" s="1004"/>
      <c r="Z339" s="1004"/>
      <c r="AA339" s="1004"/>
      <c r="AB339" s="1004"/>
      <c r="AC339" s="1004"/>
      <c r="AD339" s="1004"/>
      <c r="AE339" s="1004"/>
      <c r="AF339" s="1004"/>
      <c r="AG339" s="1004"/>
      <c r="AH339" s="1004"/>
      <c r="AI339" s="1004"/>
    </row>
    <row r="340" spans="21:35" ht="8.85" customHeight="1">
      <c r="U340" s="633"/>
      <c r="V340" s="632"/>
      <c r="W340" s="980"/>
      <c r="X340" s="1004"/>
      <c r="Y340" s="1004"/>
      <c r="Z340" s="1004"/>
      <c r="AA340" s="1004"/>
      <c r="AB340" s="1004"/>
      <c r="AC340" s="1004"/>
      <c r="AD340" s="1004"/>
      <c r="AE340" s="1004"/>
      <c r="AF340" s="1004"/>
      <c r="AG340" s="1004"/>
      <c r="AH340" s="1004"/>
      <c r="AI340" s="1004"/>
    </row>
    <row r="341" spans="21:35" ht="8.85" customHeight="1">
      <c r="U341" s="633"/>
      <c r="V341" s="632"/>
      <c r="W341" s="980"/>
      <c r="X341" s="1004"/>
      <c r="Y341" s="1004"/>
      <c r="Z341" s="1004"/>
      <c r="AA341" s="1004"/>
      <c r="AB341" s="1004"/>
      <c r="AC341" s="1004"/>
      <c r="AD341" s="1004"/>
      <c r="AE341" s="1004"/>
      <c r="AF341" s="1004"/>
      <c r="AG341" s="1004"/>
      <c r="AH341" s="1004"/>
      <c r="AI341" s="1004"/>
    </row>
    <row r="342" spans="21:35" ht="8.85" customHeight="1">
      <c r="U342" s="633"/>
      <c r="V342" s="632"/>
      <c r="W342" s="980"/>
      <c r="X342" s="1004"/>
      <c r="Y342" s="1004"/>
      <c r="Z342" s="1004"/>
      <c r="AA342" s="1004"/>
      <c r="AB342" s="1004"/>
      <c r="AC342" s="1004"/>
      <c r="AD342" s="1004"/>
      <c r="AE342" s="1004"/>
      <c r="AF342" s="1004"/>
      <c r="AG342" s="1004"/>
      <c r="AH342" s="1004"/>
      <c r="AI342" s="1004"/>
    </row>
    <row r="343" spans="21:35" ht="8.85" customHeight="1">
      <c r="U343" s="633"/>
      <c r="V343" s="632"/>
      <c r="W343" s="980"/>
      <c r="X343" s="1004"/>
      <c r="Y343" s="1004"/>
      <c r="Z343" s="1004"/>
      <c r="AA343" s="1004"/>
      <c r="AB343" s="1004"/>
      <c r="AC343" s="1004"/>
      <c r="AD343" s="1004"/>
      <c r="AE343" s="1004"/>
      <c r="AF343" s="1004"/>
      <c r="AG343" s="1004"/>
      <c r="AH343" s="1004"/>
      <c r="AI343" s="1004"/>
    </row>
    <row r="344" spans="21:35" ht="8.85" customHeight="1">
      <c r="U344" s="633"/>
      <c r="V344" s="632"/>
      <c r="W344" s="980"/>
      <c r="X344" s="1004"/>
      <c r="Y344" s="1004"/>
      <c r="Z344" s="1004"/>
      <c r="AA344" s="1004"/>
      <c r="AB344" s="1004"/>
      <c r="AC344" s="1004"/>
      <c r="AD344" s="1004"/>
      <c r="AE344" s="1004"/>
      <c r="AF344" s="1004"/>
      <c r="AG344" s="1004"/>
      <c r="AH344" s="1004"/>
      <c r="AI344" s="1004"/>
    </row>
    <row r="345" spans="21:35" ht="8.85" customHeight="1">
      <c r="U345" s="633"/>
      <c r="V345" s="632"/>
      <c r="W345" s="980"/>
      <c r="X345" s="1004"/>
      <c r="Y345" s="1004"/>
      <c r="Z345" s="1004"/>
      <c r="AA345" s="1004"/>
      <c r="AB345" s="1004"/>
      <c r="AC345" s="1004"/>
      <c r="AD345" s="1004"/>
      <c r="AE345" s="1004"/>
      <c r="AF345" s="1004"/>
      <c r="AG345" s="1004"/>
      <c r="AH345" s="1004"/>
      <c r="AI345" s="1004"/>
    </row>
    <row r="346" spans="21:35" ht="8.85" customHeight="1">
      <c r="U346" s="633"/>
      <c r="V346" s="632"/>
      <c r="W346" s="980"/>
      <c r="X346" s="1004"/>
      <c r="Y346" s="1004"/>
      <c r="Z346" s="1004"/>
      <c r="AA346" s="1004"/>
      <c r="AB346" s="1004"/>
      <c r="AC346" s="1004"/>
      <c r="AD346" s="1004"/>
      <c r="AE346" s="1004"/>
      <c r="AF346" s="1004"/>
      <c r="AG346" s="1004"/>
      <c r="AH346" s="1004"/>
      <c r="AI346" s="1004"/>
    </row>
    <row r="347" spans="21:35" ht="8.85" customHeight="1">
      <c r="U347" s="633"/>
      <c r="V347" s="632"/>
      <c r="W347" s="980"/>
      <c r="X347" s="1004"/>
      <c r="Y347" s="1004"/>
      <c r="Z347" s="1004"/>
      <c r="AA347" s="1004"/>
      <c r="AB347" s="1004"/>
      <c r="AC347" s="1004"/>
      <c r="AD347" s="1004"/>
      <c r="AE347" s="1004"/>
      <c r="AF347" s="1004"/>
      <c r="AG347" s="1004"/>
      <c r="AH347" s="1004"/>
      <c r="AI347" s="1004"/>
    </row>
    <row r="348" spans="21:35" ht="8.85" customHeight="1">
      <c r="U348" s="633"/>
      <c r="V348" s="632"/>
      <c r="W348" s="980"/>
      <c r="X348" s="1004"/>
      <c r="Y348" s="1004"/>
      <c r="Z348" s="1004"/>
      <c r="AA348" s="1004"/>
      <c r="AB348" s="1004"/>
      <c r="AC348" s="1004"/>
      <c r="AD348" s="1004"/>
      <c r="AE348" s="1004"/>
      <c r="AF348" s="1004"/>
      <c r="AG348" s="1004"/>
      <c r="AH348" s="1004"/>
      <c r="AI348" s="1004"/>
    </row>
    <row r="349" spans="21:35" ht="8.85" customHeight="1">
      <c r="U349" s="633"/>
      <c r="V349" s="632"/>
      <c r="W349" s="980"/>
      <c r="X349" s="1004"/>
      <c r="Y349" s="1004"/>
      <c r="Z349" s="1004"/>
      <c r="AA349" s="1004"/>
      <c r="AB349" s="1004"/>
      <c r="AC349" s="1004"/>
      <c r="AD349" s="1004"/>
      <c r="AE349" s="1004"/>
      <c r="AF349" s="1004"/>
      <c r="AG349" s="1004"/>
      <c r="AH349" s="1004"/>
      <c r="AI349" s="1004"/>
    </row>
    <row r="350" spans="21:35" ht="8.85" customHeight="1">
      <c r="U350" s="633"/>
      <c r="V350" s="632"/>
      <c r="W350" s="980"/>
      <c r="X350" s="1004"/>
      <c r="Y350" s="1004"/>
      <c r="Z350" s="1004"/>
      <c r="AA350" s="1004"/>
      <c r="AB350" s="1004"/>
      <c r="AC350" s="1004"/>
      <c r="AD350" s="1004"/>
      <c r="AE350" s="1004"/>
      <c r="AF350" s="1004"/>
      <c r="AG350" s="1004"/>
      <c r="AH350" s="1004"/>
      <c r="AI350" s="1004"/>
    </row>
    <row r="351" spans="21:35" ht="8.85" customHeight="1">
      <c r="U351" s="633"/>
      <c r="V351" s="632"/>
      <c r="W351" s="980"/>
      <c r="X351" s="1004"/>
      <c r="Y351" s="1004"/>
      <c r="Z351" s="1004"/>
      <c r="AA351" s="1004"/>
      <c r="AB351" s="1004"/>
      <c r="AC351" s="1004"/>
      <c r="AD351" s="1004"/>
      <c r="AE351" s="1004"/>
      <c r="AF351" s="1004"/>
      <c r="AG351" s="1004"/>
      <c r="AH351" s="1004"/>
      <c r="AI351" s="1004"/>
    </row>
    <row r="352" spans="21:35" ht="8.85" customHeight="1">
      <c r="U352" s="633"/>
      <c r="V352" s="632"/>
      <c r="W352" s="980"/>
      <c r="X352" s="1005"/>
      <c r="Y352" s="1005"/>
      <c r="Z352" s="1005"/>
      <c r="AA352" s="1005"/>
      <c r="AB352" s="1005"/>
      <c r="AC352" s="1005"/>
      <c r="AD352" s="1005"/>
      <c r="AE352" s="1005"/>
      <c r="AF352" s="1005"/>
      <c r="AG352" s="1005"/>
      <c r="AH352" s="1005"/>
      <c r="AI352" s="1005"/>
    </row>
    <row r="353" spans="21:35" ht="8.85" customHeight="1">
      <c r="U353" s="633"/>
      <c r="V353" s="632"/>
      <c r="W353" s="980"/>
      <c r="X353" s="1005"/>
      <c r="Y353" s="1005"/>
      <c r="Z353" s="1005"/>
      <c r="AA353" s="1005"/>
      <c r="AB353" s="1005"/>
      <c r="AC353" s="1005"/>
      <c r="AD353" s="1005"/>
      <c r="AE353" s="1005"/>
      <c r="AF353" s="1005"/>
      <c r="AG353" s="1005"/>
      <c r="AH353" s="1005"/>
      <c r="AI353" s="1005"/>
    </row>
    <row r="354" spans="21:35" ht="8.85" customHeight="1">
      <c r="U354" s="633"/>
      <c r="V354" s="632"/>
      <c r="W354" s="980"/>
      <c r="X354" s="1005"/>
      <c r="Y354" s="1005"/>
      <c r="Z354" s="1005"/>
      <c r="AA354" s="1005"/>
      <c r="AB354" s="1005"/>
      <c r="AC354" s="1005"/>
      <c r="AD354" s="1005"/>
      <c r="AE354" s="1005"/>
      <c r="AF354" s="1005"/>
      <c r="AG354" s="1005"/>
      <c r="AH354" s="1005"/>
      <c r="AI354" s="1005"/>
    </row>
    <row r="355" spans="21:35" ht="8.85" customHeight="1">
      <c r="U355" s="633"/>
      <c r="V355" s="632"/>
      <c r="W355" s="980"/>
      <c r="X355" s="1005"/>
      <c r="Y355" s="1005"/>
      <c r="Z355" s="1005"/>
      <c r="AA355" s="1005"/>
      <c r="AB355" s="1005"/>
      <c r="AC355" s="1005"/>
      <c r="AD355" s="1005"/>
      <c r="AE355" s="1005"/>
      <c r="AF355" s="1005"/>
      <c r="AG355" s="1005"/>
      <c r="AH355" s="1005"/>
      <c r="AI355" s="1005"/>
    </row>
    <row r="356" spans="21:35" ht="8.85" customHeight="1">
      <c r="U356" s="633"/>
      <c r="V356" s="632"/>
      <c r="W356" s="980"/>
      <c r="X356" s="1005"/>
      <c r="Y356" s="1005"/>
      <c r="Z356" s="1005"/>
      <c r="AA356" s="1005"/>
      <c r="AB356" s="1005"/>
      <c r="AC356" s="1005"/>
      <c r="AD356" s="1005"/>
      <c r="AE356" s="1005"/>
      <c r="AF356" s="1005"/>
      <c r="AG356" s="1005"/>
      <c r="AH356" s="1005"/>
      <c r="AI356" s="1005"/>
    </row>
    <row r="357" spans="21:35" ht="8.85" customHeight="1">
      <c r="U357" s="633"/>
      <c r="V357" s="632"/>
      <c r="W357" s="980"/>
      <c r="X357" s="1005"/>
      <c r="Y357" s="1005"/>
      <c r="Z357" s="1005"/>
      <c r="AA357" s="1005"/>
      <c r="AB357" s="1005"/>
      <c r="AC357" s="1005"/>
      <c r="AD357" s="1005"/>
      <c r="AE357" s="1005"/>
      <c r="AF357" s="1005"/>
      <c r="AG357" s="1005"/>
      <c r="AH357" s="1005"/>
      <c r="AI357" s="1005"/>
    </row>
    <row r="358" spans="21:35" ht="8.85" customHeight="1">
      <c r="U358" s="633"/>
      <c r="V358" s="632"/>
      <c r="W358" s="980"/>
      <c r="X358" s="1005"/>
      <c r="Y358" s="1005"/>
      <c r="Z358" s="1005"/>
      <c r="AA358" s="1005"/>
      <c r="AB358" s="1005"/>
      <c r="AC358" s="1005"/>
      <c r="AD358" s="1005"/>
      <c r="AE358" s="1005"/>
      <c r="AF358" s="1005"/>
      <c r="AG358" s="1005"/>
      <c r="AH358" s="1005"/>
      <c r="AI358" s="1005"/>
    </row>
    <row r="359" spans="21:35" ht="8.85" customHeight="1">
      <c r="U359" s="633"/>
      <c r="V359" s="632"/>
      <c r="W359" s="980"/>
      <c r="X359" s="1005"/>
      <c r="Y359" s="1005"/>
      <c r="Z359" s="1005"/>
      <c r="AA359" s="1005"/>
      <c r="AB359" s="1005"/>
      <c r="AC359" s="1005"/>
      <c r="AD359" s="1005"/>
      <c r="AE359" s="1005"/>
      <c r="AF359" s="1005"/>
      <c r="AG359" s="1005"/>
      <c r="AH359" s="1005"/>
      <c r="AI359" s="1005"/>
    </row>
    <row r="360" spans="21:35" ht="8.85" customHeight="1">
      <c r="U360" s="633"/>
      <c r="V360" s="632"/>
      <c r="W360" s="980"/>
      <c r="X360" s="1005"/>
      <c r="Y360" s="1005"/>
      <c r="Z360" s="1005"/>
      <c r="AA360" s="1005"/>
      <c r="AB360" s="1005"/>
      <c r="AC360" s="1005"/>
      <c r="AD360" s="1005"/>
      <c r="AE360" s="1005"/>
      <c r="AF360" s="1005"/>
      <c r="AG360" s="1005"/>
      <c r="AH360" s="1005"/>
      <c r="AI360" s="1005"/>
    </row>
    <row r="361" spans="21:35" ht="8.85" customHeight="1">
      <c r="U361" s="633"/>
      <c r="V361" s="632"/>
      <c r="W361" s="980"/>
      <c r="X361" s="1005"/>
      <c r="Y361" s="1005"/>
      <c r="Z361" s="1005"/>
      <c r="AA361" s="1005"/>
      <c r="AB361" s="1005"/>
      <c r="AC361" s="1005"/>
      <c r="AD361" s="1005"/>
      <c r="AE361" s="1005"/>
      <c r="AF361" s="1005"/>
      <c r="AG361" s="1005"/>
      <c r="AH361" s="1005"/>
      <c r="AI361" s="1005"/>
    </row>
    <row r="362" spans="21:35" ht="8.85" customHeight="1">
      <c r="U362" s="633"/>
      <c r="V362" s="632"/>
      <c r="W362" s="980"/>
      <c r="X362" s="1005"/>
      <c r="Y362" s="1005"/>
      <c r="Z362" s="1005"/>
      <c r="AA362" s="1005"/>
      <c r="AB362" s="1005"/>
      <c r="AC362" s="1005"/>
      <c r="AD362" s="1005"/>
      <c r="AE362" s="1005"/>
      <c r="AF362" s="1005"/>
      <c r="AG362" s="1005"/>
      <c r="AH362" s="1005"/>
      <c r="AI362" s="1005"/>
    </row>
    <row r="363" spans="21:35" ht="8.85" customHeight="1">
      <c r="U363" s="633"/>
      <c r="V363" s="632"/>
      <c r="W363" s="980"/>
      <c r="X363" s="1005"/>
      <c r="Y363" s="1005"/>
      <c r="Z363" s="1005"/>
      <c r="AA363" s="1005"/>
      <c r="AB363" s="1005"/>
      <c r="AC363" s="1005"/>
      <c r="AD363" s="1005"/>
      <c r="AE363" s="1005"/>
      <c r="AF363" s="1005"/>
      <c r="AG363" s="1005"/>
      <c r="AH363" s="1005"/>
      <c r="AI363" s="1005"/>
    </row>
    <row r="364" spans="21:35" ht="12.75">
      <c r="U364" s="633"/>
      <c r="V364" s="632"/>
      <c r="W364" s="980"/>
      <c r="X364" s="1005"/>
      <c r="Y364" s="1005"/>
      <c r="Z364" s="1005"/>
      <c r="AA364" s="1005"/>
      <c r="AB364" s="1005"/>
      <c r="AC364" s="1005"/>
      <c r="AD364" s="1005"/>
      <c r="AE364" s="1005"/>
      <c r="AF364" s="1005"/>
      <c r="AG364" s="1005"/>
      <c r="AH364" s="1005"/>
      <c r="AI364" s="1005"/>
    </row>
    <row r="365" spans="21:35" ht="12.75">
      <c r="U365" s="633"/>
      <c r="V365" s="632"/>
      <c r="W365" s="980"/>
      <c r="X365" s="1005"/>
      <c r="Y365" s="1005"/>
      <c r="Z365" s="1005"/>
      <c r="AA365" s="1005"/>
      <c r="AB365" s="1005"/>
      <c r="AC365" s="1005"/>
      <c r="AD365" s="1005"/>
      <c r="AE365" s="1005"/>
      <c r="AF365" s="1005"/>
      <c r="AG365" s="1005"/>
      <c r="AH365" s="1005"/>
      <c r="AI365" s="1005"/>
    </row>
    <row r="366" spans="21:35" ht="12.75">
      <c r="U366" s="633"/>
      <c r="V366" s="632"/>
      <c r="W366" s="980"/>
      <c r="X366" s="1005"/>
      <c r="Y366" s="1005"/>
      <c r="Z366" s="1005"/>
      <c r="AA366" s="1005"/>
      <c r="AB366" s="1005"/>
      <c r="AC366" s="1005"/>
      <c r="AD366" s="1005"/>
      <c r="AE366" s="1005"/>
      <c r="AF366" s="1005"/>
      <c r="AG366" s="1005"/>
      <c r="AH366" s="1005"/>
      <c r="AI366" s="1005"/>
    </row>
    <row r="367" spans="21:35" ht="12.75">
      <c r="U367" s="633"/>
      <c r="V367" s="632"/>
      <c r="W367" s="980"/>
      <c r="X367" s="1005"/>
      <c r="Y367" s="1005"/>
      <c r="Z367" s="1005"/>
      <c r="AA367" s="1005"/>
      <c r="AB367" s="1005"/>
      <c r="AC367" s="1005"/>
      <c r="AD367" s="1005"/>
      <c r="AE367" s="1005"/>
      <c r="AF367" s="1005"/>
      <c r="AG367" s="1005"/>
      <c r="AH367" s="1005"/>
      <c r="AI367" s="1005"/>
    </row>
    <row r="368" spans="21:35" ht="12.75">
      <c r="U368" s="633"/>
      <c r="V368" s="632"/>
      <c r="W368" s="980"/>
      <c r="X368" s="1005"/>
      <c r="Y368" s="1005"/>
      <c r="Z368" s="1005"/>
      <c r="AA368" s="1005"/>
      <c r="AB368" s="1005"/>
      <c r="AC368" s="1005"/>
      <c r="AD368" s="1005"/>
      <c r="AE368" s="1005"/>
      <c r="AF368" s="1005"/>
      <c r="AG368" s="1005"/>
      <c r="AH368" s="1005"/>
      <c r="AI368" s="1005"/>
    </row>
    <row r="369" spans="21:35" ht="12.75">
      <c r="U369" s="633"/>
      <c r="V369" s="632"/>
      <c r="W369" s="980"/>
      <c r="X369" s="1005"/>
      <c r="Y369" s="1005"/>
      <c r="Z369" s="1005"/>
      <c r="AA369" s="1005"/>
      <c r="AB369" s="1005"/>
      <c r="AC369" s="1005"/>
      <c r="AD369" s="1005"/>
      <c r="AE369" s="1005"/>
      <c r="AF369" s="1005"/>
      <c r="AG369" s="1005"/>
      <c r="AH369" s="1005"/>
      <c r="AI369" s="1005"/>
    </row>
    <row r="370" spans="21:35" ht="12.75">
      <c r="U370" s="633"/>
      <c r="V370" s="632"/>
      <c r="W370" s="980"/>
      <c r="X370" s="1005"/>
      <c r="Y370" s="1005"/>
      <c r="Z370" s="1005"/>
      <c r="AA370" s="1005"/>
      <c r="AB370" s="1005"/>
      <c r="AC370" s="1005"/>
      <c r="AD370" s="1005"/>
      <c r="AE370" s="1005"/>
      <c r="AF370" s="1005"/>
      <c r="AG370" s="1005"/>
      <c r="AH370" s="1005"/>
      <c r="AI370" s="1005"/>
    </row>
    <row r="371" spans="21:35" ht="12.75">
      <c r="U371" s="633"/>
      <c r="V371" s="632"/>
      <c r="W371" s="980"/>
      <c r="X371" s="1005"/>
      <c r="Y371" s="1005"/>
      <c r="Z371" s="1005"/>
      <c r="AA371" s="1005"/>
      <c r="AB371" s="1005"/>
      <c r="AC371" s="1005"/>
      <c r="AD371" s="1005"/>
      <c r="AE371" s="1005"/>
      <c r="AF371" s="1005"/>
      <c r="AG371" s="1005"/>
      <c r="AH371" s="1005"/>
      <c r="AI371" s="1005"/>
    </row>
    <row r="372" spans="21:35" ht="12.75">
      <c r="U372" s="633"/>
      <c r="V372" s="632"/>
      <c r="W372" s="980"/>
      <c r="X372" s="1005"/>
      <c r="Y372" s="1005"/>
      <c r="Z372" s="1005"/>
      <c r="AA372" s="1005"/>
      <c r="AB372" s="1005"/>
      <c r="AC372" s="1005"/>
      <c r="AD372" s="1005"/>
      <c r="AE372" s="1005"/>
      <c r="AF372" s="1005"/>
      <c r="AG372" s="1005"/>
      <c r="AH372" s="1005"/>
      <c r="AI372" s="1005"/>
    </row>
    <row r="373" spans="21:35" ht="12.75">
      <c r="U373" s="633"/>
      <c r="V373" s="632"/>
      <c r="W373" s="980"/>
      <c r="X373" s="1005"/>
      <c r="Y373" s="1005"/>
      <c r="Z373" s="1005"/>
      <c r="AA373" s="1005"/>
      <c r="AB373" s="1005"/>
      <c r="AC373" s="1005"/>
      <c r="AD373" s="1005"/>
      <c r="AE373" s="1005"/>
      <c r="AF373" s="1005"/>
      <c r="AG373" s="1005"/>
      <c r="AH373" s="1005"/>
      <c r="AI373" s="1005"/>
    </row>
    <row r="374" spans="21:35" ht="12.75">
      <c r="U374" s="633"/>
      <c r="V374" s="632"/>
      <c r="W374" s="980"/>
      <c r="X374" s="1005"/>
      <c r="Y374" s="1005"/>
      <c r="Z374" s="1005"/>
      <c r="AA374" s="1005"/>
      <c r="AB374" s="1005"/>
      <c r="AC374" s="1005"/>
      <c r="AD374" s="1005"/>
      <c r="AE374" s="1005"/>
      <c r="AF374" s="1005"/>
      <c r="AG374" s="1005"/>
      <c r="AH374" s="1005"/>
      <c r="AI374" s="1005"/>
    </row>
    <row r="375" spans="21:35" ht="12.75">
      <c r="U375" s="633"/>
      <c r="V375" s="632"/>
      <c r="W375" s="980"/>
      <c r="X375" s="1005"/>
      <c r="Y375" s="1005"/>
      <c r="Z375" s="1005"/>
      <c r="AA375" s="1005"/>
      <c r="AB375" s="1005"/>
      <c r="AC375" s="1005"/>
      <c r="AD375" s="1005"/>
      <c r="AE375" s="1005"/>
      <c r="AF375" s="1005"/>
      <c r="AG375" s="1005"/>
      <c r="AH375" s="1005"/>
      <c r="AI375" s="1005"/>
    </row>
    <row r="376" spans="21:35" ht="12.75">
      <c r="U376" s="633"/>
      <c r="V376" s="632"/>
      <c r="W376" s="980"/>
      <c r="X376" s="1005"/>
      <c r="Y376" s="1005"/>
      <c r="Z376" s="1005"/>
      <c r="AA376" s="1005"/>
      <c r="AB376" s="1005"/>
      <c r="AC376" s="1005"/>
      <c r="AD376" s="1005"/>
      <c r="AE376" s="1005"/>
      <c r="AF376" s="1005"/>
      <c r="AG376" s="1005"/>
      <c r="AH376" s="1005"/>
      <c r="AI376" s="1005"/>
    </row>
    <row r="377" spans="21:35" ht="12.75">
      <c r="U377" s="633"/>
      <c r="V377" s="632"/>
      <c r="W377" s="980"/>
      <c r="X377" s="1005"/>
      <c r="Y377" s="1005"/>
      <c r="Z377" s="1005"/>
      <c r="AA377" s="1005"/>
      <c r="AB377" s="1005"/>
      <c r="AC377" s="1005"/>
      <c r="AD377" s="1005"/>
      <c r="AE377" s="1005"/>
      <c r="AF377" s="1005"/>
      <c r="AG377" s="1005"/>
      <c r="AH377" s="1005"/>
      <c r="AI377" s="1005"/>
    </row>
    <row r="378" spans="21:35" ht="12.75">
      <c r="U378" s="633"/>
      <c r="V378" s="632"/>
      <c r="W378" s="980"/>
      <c r="X378" s="1006"/>
      <c r="Y378" s="1006"/>
      <c r="Z378" s="1006"/>
      <c r="AA378" s="1006"/>
      <c r="AB378" s="1006"/>
      <c r="AC378" s="1006"/>
      <c r="AD378" s="1006"/>
      <c r="AE378" s="1006"/>
      <c r="AF378" s="1006"/>
      <c r="AG378" s="1006"/>
      <c r="AH378" s="1006"/>
      <c r="AI378" s="1006"/>
    </row>
    <row r="379" spans="21:35" ht="12.75">
      <c r="U379" s="633"/>
      <c r="V379" s="632"/>
      <c r="W379" s="980"/>
      <c r="X379" s="1006"/>
      <c r="Y379" s="1006"/>
      <c r="Z379" s="1006"/>
      <c r="AA379" s="1006"/>
      <c r="AB379" s="1006"/>
      <c r="AC379" s="1006"/>
      <c r="AD379" s="1006"/>
      <c r="AE379" s="1006"/>
      <c r="AF379" s="1006"/>
      <c r="AG379" s="1006"/>
      <c r="AH379" s="1006"/>
      <c r="AI379" s="1006"/>
    </row>
    <row r="380" spans="21:35" ht="12.75">
      <c r="U380" s="633"/>
      <c r="V380" s="632"/>
      <c r="W380" s="980"/>
      <c r="X380" s="1006"/>
      <c r="Y380" s="1006"/>
      <c r="Z380" s="1006"/>
      <c r="AA380" s="1006"/>
      <c r="AB380" s="1006"/>
      <c r="AC380" s="1006"/>
      <c r="AD380" s="1006"/>
      <c r="AE380" s="1006"/>
      <c r="AF380" s="1006"/>
      <c r="AG380" s="1006"/>
      <c r="AH380" s="1006"/>
      <c r="AI380" s="1006"/>
    </row>
    <row r="381" spans="21:35" ht="12.75">
      <c r="U381" s="633"/>
      <c r="V381" s="632"/>
      <c r="W381" s="980"/>
      <c r="X381" s="1006"/>
      <c r="Y381" s="1006"/>
      <c r="Z381" s="1006"/>
      <c r="AA381" s="1006"/>
      <c r="AB381" s="1006"/>
      <c r="AC381" s="1006"/>
      <c r="AD381" s="1006"/>
      <c r="AE381" s="1006"/>
      <c r="AF381" s="1006"/>
      <c r="AG381" s="1006"/>
      <c r="AH381" s="1006"/>
      <c r="AI381" s="1006"/>
    </row>
    <row r="382" spans="21:35" ht="12.75">
      <c r="U382" s="633"/>
      <c r="V382" s="632"/>
      <c r="W382" s="980"/>
      <c r="X382" s="1006"/>
      <c r="Y382" s="1006"/>
      <c r="Z382" s="1006"/>
      <c r="AA382" s="1006"/>
      <c r="AB382" s="1006"/>
      <c r="AC382" s="1006"/>
      <c r="AD382" s="1006"/>
      <c r="AE382" s="1006"/>
      <c r="AF382" s="1006"/>
      <c r="AG382" s="1006"/>
      <c r="AH382" s="1006"/>
      <c r="AI382" s="1006"/>
    </row>
    <row r="383" spans="21:35" ht="12.75">
      <c r="U383" s="633"/>
      <c r="V383" s="632"/>
      <c r="W383" s="980"/>
      <c r="X383" s="1006"/>
      <c r="Y383" s="1006"/>
      <c r="Z383" s="1006"/>
      <c r="AA383" s="1006"/>
      <c r="AB383" s="1006"/>
      <c r="AC383" s="1006"/>
      <c r="AD383" s="1006"/>
      <c r="AE383" s="1006"/>
      <c r="AF383" s="1006"/>
      <c r="AG383" s="1006"/>
      <c r="AH383" s="1006"/>
      <c r="AI383" s="1006"/>
    </row>
    <row r="384" spans="21:35" ht="12.75">
      <c r="U384" s="633"/>
      <c r="V384" s="632"/>
      <c r="W384" s="980"/>
      <c r="X384" s="1006"/>
      <c r="Y384" s="1006"/>
      <c r="Z384" s="1006"/>
      <c r="AA384" s="1006"/>
      <c r="AB384" s="1006"/>
      <c r="AC384" s="1006"/>
      <c r="AD384" s="1006"/>
      <c r="AE384" s="1006"/>
      <c r="AF384" s="1006"/>
      <c r="AG384" s="1006"/>
      <c r="AH384" s="1006"/>
      <c r="AI384" s="1006"/>
    </row>
    <row r="385" spans="21:35" ht="12.75">
      <c r="U385" s="633"/>
      <c r="V385" s="632"/>
      <c r="W385" s="980"/>
      <c r="X385" s="1006"/>
      <c r="Y385" s="1006"/>
      <c r="Z385" s="1006"/>
      <c r="AA385" s="1006"/>
      <c r="AB385" s="1006"/>
      <c r="AC385" s="1006"/>
      <c r="AD385" s="1006"/>
      <c r="AE385" s="1006"/>
      <c r="AF385" s="1006"/>
      <c r="AG385" s="1006"/>
      <c r="AH385" s="1006"/>
      <c r="AI385" s="1006"/>
    </row>
    <row r="386" spans="21:35" ht="12.75">
      <c r="U386" s="633"/>
      <c r="V386" s="632"/>
      <c r="W386" s="980"/>
      <c r="X386" s="1006"/>
      <c r="Y386" s="1006"/>
      <c r="Z386" s="1006"/>
      <c r="AA386" s="1006"/>
      <c r="AB386" s="1006"/>
      <c r="AC386" s="1006"/>
      <c r="AD386" s="1006"/>
      <c r="AE386" s="1006"/>
      <c r="AF386" s="1006"/>
      <c r="AG386" s="1006"/>
      <c r="AH386" s="1006"/>
      <c r="AI386" s="1006"/>
    </row>
    <row r="387" spans="21:35" ht="12.75">
      <c r="U387" s="633"/>
      <c r="V387" s="632"/>
      <c r="W387" s="980"/>
      <c r="X387" s="1006"/>
      <c r="Y387" s="1006"/>
      <c r="Z387" s="1006"/>
      <c r="AA387" s="1006"/>
      <c r="AB387" s="1006"/>
      <c r="AC387" s="1006"/>
      <c r="AD387" s="1006"/>
      <c r="AE387" s="1006"/>
      <c r="AF387" s="1006"/>
      <c r="AG387" s="1006"/>
      <c r="AH387" s="1006"/>
      <c r="AI387" s="1006"/>
    </row>
    <row r="388" spans="21:35" ht="12.75">
      <c r="U388" s="633"/>
      <c r="V388" s="632"/>
      <c r="W388" s="980"/>
      <c r="X388" s="1006"/>
      <c r="Y388" s="1006"/>
      <c r="Z388" s="1006"/>
      <c r="AA388" s="1006"/>
      <c r="AB388" s="1006"/>
      <c r="AC388" s="1006"/>
      <c r="AD388" s="1006"/>
      <c r="AE388" s="1006"/>
      <c r="AF388" s="1006"/>
      <c r="AG388" s="1006"/>
      <c r="AH388" s="1006"/>
      <c r="AI388" s="1006"/>
    </row>
    <row r="389" spans="21:35" ht="12.75">
      <c r="U389" s="633"/>
      <c r="V389" s="632"/>
      <c r="W389" s="980"/>
      <c r="X389" s="1006"/>
      <c r="Y389" s="1006"/>
      <c r="Z389" s="1006"/>
      <c r="AA389" s="1006"/>
      <c r="AB389" s="1006"/>
      <c r="AC389" s="1006"/>
      <c r="AD389" s="1006"/>
      <c r="AE389" s="1006"/>
      <c r="AF389" s="1006"/>
      <c r="AG389" s="1006"/>
      <c r="AH389" s="1006"/>
      <c r="AI389" s="1006"/>
    </row>
    <row r="390" spans="21:35" ht="12.75">
      <c r="U390" s="633"/>
      <c r="V390" s="632"/>
      <c r="W390" s="980"/>
      <c r="X390" s="1006"/>
      <c r="Y390" s="1006"/>
      <c r="Z390" s="1006"/>
      <c r="AA390" s="1006"/>
      <c r="AB390" s="1006"/>
      <c r="AC390" s="1006"/>
      <c r="AD390" s="1006"/>
      <c r="AE390" s="1006"/>
      <c r="AF390" s="1006"/>
      <c r="AG390" s="1006"/>
      <c r="AH390" s="1006"/>
      <c r="AI390" s="1006"/>
    </row>
    <row r="391" spans="21:35" ht="12.75">
      <c r="U391" s="633"/>
      <c r="V391" s="632"/>
      <c r="W391" s="980"/>
      <c r="X391" s="1006"/>
      <c r="Y391" s="1006"/>
      <c r="Z391" s="1006"/>
      <c r="AA391" s="1006"/>
      <c r="AB391" s="1006"/>
      <c r="AC391" s="1006"/>
      <c r="AD391" s="1006"/>
      <c r="AE391" s="1006"/>
      <c r="AF391" s="1006"/>
      <c r="AG391" s="1006"/>
      <c r="AH391" s="1006"/>
      <c r="AI391" s="1006"/>
    </row>
    <row r="392" spans="21:35" ht="12.75">
      <c r="U392" s="633"/>
      <c r="V392" s="632"/>
      <c r="W392" s="980"/>
      <c r="X392" s="1006"/>
      <c r="Y392" s="1006"/>
      <c r="Z392" s="1006"/>
      <c r="AA392" s="1006"/>
      <c r="AB392" s="1006"/>
      <c r="AC392" s="1006"/>
      <c r="AD392" s="1006"/>
      <c r="AE392" s="1006"/>
      <c r="AF392" s="1006"/>
      <c r="AG392" s="1006"/>
      <c r="AH392" s="1006"/>
      <c r="AI392" s="1006"/>
    </row>
    <row r="393" spans="21:35" ht="12.75">
      <c r="U393" s="633"/>
      <c r="V393" s="632"/>
      <c r="W393" s="980"/>
      <c r="X393" s="1006"/>
      <c r="Y393" s="1006"/>
      <c r="Z393" s="1006"/>
      <c r="AA393" s="1006"/>
      <c r="AB393" s="1006"/>
      <c r="AC393" s="1006"/>
      <c r="AD393" s="1006"/>
      <c r="AE393" s="1006"/>
      <c r="AF393" s="1006"/>
      <c r="AG393" s="1006"/>
      <c r="AH393" s="1006"/>
      <c r="AI393" s="1006"/>
    </row>
    <row r="394" spans="21:35" ht="12.75">
      <c r="U394" s="633"/>
      <c r="V394" s="632"/>
      <c r="W394" s="980"/>
      <c r="X394" s="1006"/>
      <c r="Y394" s="1006"/>
      <c r="Z394" s="1006"/>
      <c r="AA394" s="1006"/>
      <c r="AB394" s="1006"/>
      <c r="AC394" s="1006"/>
      <c r="AD394" s="1006"/>
      <c r="AE394" s="1006"/>
      <c r="AF394" s="1006"/>
      <c r="AG394" s="1006"/>
      <c r="AH394" s="1006"/>
      <c r="AI394" s="1006"/>
    </row>
    <row r="395" spans="21:35" ht="12.75">
      <c r="U395" s="633"/>
      <c r="V395" s="632"/>
      <c r="W395" s="980"/>
      <c r="X395" s="1006"/>
      <c r="Y395" s="1006"/>
      <c r="Z395" s="1006"/>
      <c r="AA395" s="1006"/>
      <c r="AB395" s="1006"/>
      <c r="AC395" s="1006"/>
      <c r="AD395" s="1006"/>
      <c r="AE395" s="1006"/>
      <c r="AF395" s="1006"/>
      <c r="AG395" s="1006"/>
      <c r="AH395" s="1006"/>
      <c r="AI395" s="1006"/>
    </row>
    <row r="396" spans="21:35" ht="12.75">
      <c r="U396" s="633"/>
      <c r="V396" s="632"/>
      <c r="W396" s="980"/>
      <c r="X396" s="1006"/>
      <c r="Y396" s="1006"/>
      <c r="Z396" s="1006"/>
      <c r="AA396" s="1006"/>
      <c r="AB396" s="1006"/>
      <c r="AC396" s="1006"/>
      <c r="AD396" s="1006"/>
      <c r="AE396" s="1006"/>
      <c r="AF396" s="1006"/>
      <c r="AG396" s="1006"/>
      <c r="AH396" s="1006"/>
      <c r="AI396" s="1006"/>
    </row>
    <row r="397" spans="21:35" ht="12.75">
      <c r="U397" s="633"/>
      <c r="V397" s="632"/>
      <c r="W397" s="980"/>
      <c r="X397" s="1006"/>
      <c r="Y397" s="1006"/>
      <c r="Z397" s="1006"/>
      <c r="AA397" s="1006"/>
      <c r="AB397" s="1006"/>
      <c r="AC397" s="1006"/>
      <c r="AD397" s="1006"/>
      <c r="AE397" s="1006"/>
      <c r="AF397" s="1006"/>
      <c r="AG397" s="1006"/>
      <c r="AH397" s="1006"/>
      <c r="AI397" s="1006"/>
    </row>
    <row r="398" spans="21:35" ht="12.75">
      <c r="U398" s="633"/>
      <c r="V398" s="632"/>
      <c r="W398" s="980"/>
      <c r="X398" s="1006"/>
      <c r="Y398" s="1006"/>
      <c r="Z398" s="1006"/>
      <c r="AA398" s="1006"/>
      <c r="AB398" s="1006"/>
      <c r="AC398" s="1006"/>
      <c r="AD398" s="1006"/>
      <c r="AE398" s="1006"/>
      <c r="AF398" s="1006"/>
      <c r="AG398" s="1006"/>
      <c r="AH398" s="1006"/>
      <c r="AI398" s="1006"/>
    </row>
    <row r="399" spans="21:35" ht="12.75">
      <c r="U399" s="633"/>
      <c r="V399" s="632"/>
      <c r="W399" s="980"/>
      <c r="X399" s="1006"/>
      <c r="Y399" s="1006"/>
      <c r="Z399" s="1006"/>
      <c r="AA399" s="1006"/>
      <c r="AB399" s="1006"/>
      <c r="AC399" s="1006"/>
      <c r="AD399" s="1006"/>
      <c r="AE399" s="1006"/>
      <c r="AF399" s="1006"/>
      <c r="AG399" s="1006"/>
      <c r="AH399" s="1006"/>
      <c r="AI399" s="1006"/>
    </row>
    <row r="400" spans="21:35" ht="12.75">
      <c r="U400" s="633"/>
      <c r="V400" s="632"/>
      <c r="W400" s="980"/>
      <c r="X400" s="1006"/>
      <c r="Y400" s="1006"/>
      <c r="Z400" s="1006"/>
      <c r="AA400" s="1006"/>
      <c r="AB400" s="1006"/>
      <c r="AC400" s="1006"/>
      <c r="AD400" s="1006"/>
      <c r="AE400" s="1006"/>
      <c r="AF400" s="1006"/>
      <c r="AG400" s="1006"/>
      <c r="AH400" s="1006"/>
      <c r="AI400" s="1006"/>
    </row>
    <row r="401" spans="21:35" ht="12.75">
      <c r="U401" s="633"/>
      <c r="V401" s="632"/>
      <c r="W401" s="980"/>
      <c r="X401" s="1006"/>
      <c r="Y401" s="1006"/>
      <c r="Z401" s="1006"/>
      <c r="AA401" s="1006"/>
      <c r="AB401" s="1006"/>
      <c r="AC401" s="1006"/>
      <c r="AD401" s="1006"/>
      <c r="AE401" s="1006"/>
      <c r="AF401" s="1006"/>
      <c r="AG401" s="1006"/>
      <c r="AH401" s="1006"/>
      <c r="AI401" s="1006"/>
    </row>
    <row r="402" spans="21:35" ht="12.75">
      <c r="U402" s="633"/>
      <c r="V402" s="632"/>
      <c r="W402" s="980"/>
      <c r="X402" s="1006"/>
      <c r="Y402" s="1006"/>
      <c r="Z402" s="1006"/>
      <c r="AA402" s="1006"/>
      <c r="AB402" s="1006"/>
      <c r="AC402" s="1006"/>
      <c r="AD402" s="1006"/>
      <c r="AE402" s="1006"/>
      <c r="AF402" s="1006"/>
      <c r="AG402" s="1006"/>
      <c r="AH402" s="1006"/>
      <c r="AI402" s="1006"/>
    </row>
    <row r="403" spans="21:35" ht="12.75">
      <c r="U403" s="633"/>
      <c r="V403" s="632"/>
      <c r="W403" s="980"/>
      <c r="X403" s="1006"/>
      <c r="Y403" s="1006"/>
      <c r="Z403" s="1006"/>
      <c r="AA403" s="1006"/>
      <c r="AB403" s="1006"/>
      <c r="AC403" s="1006"/>
      <c r="AD403" s="1006"/>
      <c r="AE403" s="1006"/>
      <c r="AF403" s="1006"/>
      <c r="AG403" s="1006"/>
      <c r="AH403" s="1006"/>
      <c r="AI403" s="1006"/>
    </row>
    <row r="404" spans="21:35" ht="12.75">
      <c r="U404" s="633"/>
      <c r="V404" s="632"/>
      <c r="W404" s="980"/>
      <c r="X404" s="1006"/>
      <c r="Y404" s="1006"/>
      <c r="Z404" s="1006"/>
      <c r="AA404" s="1006"/>
      <c r="AB404" s="1006"/>
      <c r="AC404" s="1006"/>
      <c r="AD404" s="1006"/>
      <c r="AE404" s="1006"/>
      <c r="AF404" s="1006"/>
      <c r="AG404" s="1006"/>
      <c r="AH404" s="1006"/>
      <c r="AI404" s="1006"/>
    </row>
    <row r="405" spans="21:35" ht="12.75">
      <c r="U405" s="633"/>
      <c r="V405" s="632"/>
      <c r="W405" s="980"/>
      <c r="X405" s="1006"/>
      <c r="Y405" s="1006"/>
      <c r="Z405" s="1006"/>
      <c r="AA405" s="1006"/>
      <c r="AB405" s="1006"/>
      <c r="AC405" s="1006"/>
      <c r="AD405" s="1006"/>
      <c r="AE405" s="1006"/>
      <c r="AF405" s="1006"/>
      <c r="AG405" s="1006"/>
      <c r="AH405" s="1006"/>
      <c r="AI405" s="1006"/>
    </row>
    <row r="406" spans="21:35" ht="12.75">
      <c r="U406" s="633"/>
      <c r="V406" s="632"/>
      <c r="W406" s="980"/>
      <c r="X406" s="1006"/>
      <c r="Y406" s="1006"/>
      <c r="Z406" s="1006"/>
      <c r="AA406" s="1006"/>
      <c r="AB406" s="1006"/>
      <c r="AC406" s="1006"/>
      <c r="AD406" s="1006"/>
      <c r="AE406" s="1006"/>
      <c r="AF406" s="1006"/>
      <c r="AG406" s="1006"/>
      <c r="AH406" s="1006"/>
      <c r="AI406" s="1006"/>
    </row>
    <row r="407" spans="21:35" ht="12.75">
      <c r="U407" s="633"/>
      <c r="V407" s="632"/>
      <c r="W407" s="980"/>
      <c r="X407" s="1006"/>
      <c r="Y407" s="1006"/>
      <c r="Z407" s="1006"/>
      <c r="AA407" s="1006"/>
      <c r="AB407" s="1006"/>
      <c r="AC407" s="1006"/>
      <c r="AD407" s="1006"/>
      <c r="AE407" s="1006"/>
      <c r="AF407" s="1006"/>
      <c r="AG407" s="1006"/>
      <c r="AH407" s="1006"/>
      <c r="AI407" s="1006"/>
    </row>
    <row r="408" spans="21:35" ht="12.75">
      <c r="U408" s="633"/>
      <c r="V408" s="632"/>
      <c r="W408" s="980"/>
      <c r="X408" s="1006"/>
      <c r="Y408" s="1006"/>
      <c r="Z408" s="1006"/>
      <c r="AA408" s="1006"/>
      <c r="AB408" s="1006"/>
      <c r="AC408" s="1006"/>
      <c r="AD408" s="1006"/>
      <c r="AE408" s="1006"/>
      <c r="AF408" s="1006"/>
      <c r="AG408" s="1006"/>
      <c r="AH408" s="1006"/>
      <c r="AI408" s="1006"/>
    </row>
    <row r="409" spans="21:35" ht="12.75">
      <c r="U409" s="633"/>
      <c r="V409" s="632"/>
      <c r="W409" s="980"/>
      <c r="X409" s="1006"/>
      <c r="Y409" s="1006"/>
      <c r="Z409" s="1006"/>
      <c r="AA409" s="1006"/>
      <c r="AB409" s="1006"/>
      <c r="AC409" s="1006"/>
      <c r="AD409" s="1006"/>
      <c r="AE409" s="1006"/>
      <c r="AF409" s="1006"/>
      <c r="AG409" s="1006"/>
      <c r="AH409" s="1006"/>
      <c r="AI409" s="1006"/>
    </row>
    <row r="410" spans="21:35" ht="12.75">
      <c r="U410" s="633"/>
      <c r="V410" s="632"/>
      <c r="W410" s="980"/>
      <c r="X410" s="1006"/>
      <c r="Y410" s="1006"/>
      <c r="Z410" s="1006"/>
      <c r="AA410" s="1006"/>
      <c r="AB410" s="1006"/>
      <c r="AC410" s="1006"/>
      <c r="AD410" s="1006"/>
      <c r="AE410" s="1006"/>
      <c r="AF410" s="1006"/>
      <c r="AG410" s="1006"/>
      <c r="AH410" s="1006"/>
      <c r="AI410" s="1006"/>
    </row>
    <row r="411" spans="21:35" ht="12.75">
      <c r="U411" s="633"/>
      <c r="V411" s="632"/>
      <c r="W411" s="980"/>
      <c r="X411" s="1006"/>
      <c r="Y411" s="1006"/>
      <c r="Z411" s="1006"/>
      <c r="AA411" s="1006"/>
      <c r="AB411" s="1006"/>
      <c r="AC411" s="1006"/>
      <c r="AD411" s="1006"/>
      <c r="AE411" s="1006"/>
      <c r="AF411" s="1006"/>
      <c r="AG411" s="1006"/>
      <c r="AH411" s="1006"/>
      <c r="AI411" s="1006"/>
    </row>
    <row r="412" spans="21:35" ht="12.75">
      <c r="U412" s="633"/>
      <c r="V412" s="632"/>
      <c r="W412" s="980"/>
      <c r="X412" s="1006"/>
      <c r="Y412" s="1006"/>
      <c r="Z412" s="1006"/>
      <c r="AA412" s="1006"/>
      <c r="AB412" s="1006"/>
      <c r="AC412" s="1006"/>
      <c r="AD412" s="1006"/>
      <c r="AE412" s="1006"/>
      <c r="AF412" s="1006"/>
      <c r="AG412" s="1006"/>
      <c r="AH412" s="1006"/>
      <c r="AI412" s="1006"/>
    </row>
    <row r="413" spans="21:35" ht="12.75">
      <c r="U413" s="633"/>
      <c r="V413" s="632"/>
      <c r="W413" s="980"/>
      <c r="X413" s="1006"/>
      <c r="Y413" s="1006"/>
      <c r="Z413" s="1006"/>
      <c r="AA413" s="1006"/>
      <c r="AB413" s="1006"/>
      <c r="AC413" s="1006"/>
      <c r="AD413" s="1006"/>
      <c r="AE413" s="1006"/>
      <c r="AF413" s="1006"/>
      <c r="AG413" s="1006"/>
      <c r="AH413" s="1006"/>
      <c r="AI413" s="1006"/>
    </row>
    <row r="414" spans="21:35" ht="12.75">
      <c r="U414" s="633"/>
      <c r="V414" s="632"/>
      <c r="W414" s="980"/>
      <c r="X414" s="1006"/>
      <c r="Y414" s="1006"/>
      <c r="Z414" s="1006"/>
      <c r="AA414" s="1006"/>
      <c r="AB414" s="1006"/>
      <c r="AC414" s="1006"/>
      <c r="AD414" s="1006"/>
      <c r="AE414" s="1006"/>
      <c r="AF414" s="1006"/>
      <c r="AG414" s="1006"/>
      <c r="AH414" s="1006"/>
      <c r="AI414" s="1006"/>
    </row>
    <row r="415" spans="21:35" ht="12.75">
      <c r="U415" s="633"/>
      <c r="V415" s="632"/>
      <c r="W415" s="980"/>
      <c r="X415" s="1006"/>
      <c r="Y415" s="1006"/>
      <c r="Z415" s="1006"/>
      <c r="AA415" s="1006"/>
      <c r="AB415" s="1006"/>
      <c r="AC415" s="1006"/>
      <c r="AD415" s="1006"/>
      <c r="AE415" s="1006"/>
      <c r="AF415" s="1006"/>
      <c r="AG415" s="1006"/>
      <c r="AH415" s="1006"/>
      <c r="AI415" s="1006"/>
    </row>
    <row r="416" spans="21:35" ht="12.75">
      <c r="U416" s="633"/>
      <c r="V416" s="632"/>
      <c r="W416" s="980"/>
      <c r="X416" s="1006"/>
      <c r="Y416" s="1006"/>
      <c r="Z416" s="1006"/>
      <c r="AA416" s="1006"/>
      <c r="AB416" s="1006"/>
      <c r="AC416" s="1006"/>
      <c r="AD416" s="1006"/>
      <c r="AE416" s="1006"/>
      <c r="AF416" s="1006"/>
      <c r="AG416" s="1006"/>
      <c r="AH416" s="1006"/>
      <c r="AI416" s="1006"/>
    </row>
    <row r="417" spans="21:35" ht="12.75">
      <c r="U417" s="633"/>
      <c r="V417" s="632"/>
      <c r="W417" s="980"/>
      <c r="X417" s="1006"/>
      <c r="Y417" s="1006"/>
      <c r="Z417" s="1006"/>
      <c r="AA417" s="1006"/>
      <c r="AB417" s="1006"/>
      <c r="AC417" s="1006"/>
      <c r="AD417" s="1006"/>
      <c r="AE417" s="1006"/>
      <c r="AF417" s="1006"/>
      <c r="AG417" s="1006"/>
      <c r="AH417" s="1006"/>
      <c r="AI417" s="1006"/>
    </row>
    <row r="418" spans="21:35" ht="12.75">
      <c r="U418" s="633"/>
      <c r="V418" s="632"/>
      <c r="W418" s="980"/>
      <c r="X418" s="1006"/>
      <c r="Y418" s="1006"/>
      <c r="Z418" s="1006"/>
      <c r="AA418" s="1006"/>
      <c r="AB418" s="1006"/>
      <c r="AC418" s="1006"/>
      <c r="AD418" s="1006"/>
      <c r="AE418" s="1006"/>
      <c r="AF418" s="1006"/>
      <c r="AG418" s="1006"/>
      <c r="AH418" s="1006"/>
      <c r="AI418" s="1006"/>
    </row>
    <row r="419" spans="21:35" ht="12.75">
      <c r="U419" s="633"/>
      <c r="V419" s="632"/>
      <c r="W419" s="980"/>
      <c r="X419" s="1006"/>
      <c r="Y419" s="1006"/>
      <c r="Z419" s="1006"/>
      <c r="AA419" s="1006"/>
      <c r="AB419" s="1006"/>
      <c r="AC419" s="1006"/>
      <c r="AD419" s="1006"/>
      <c r="AE419" s="1006"/>
      <c r="AF419" s="1006"/>
      <c r="AG419" s="1006"/>
      <c r="AH419" s="1006"/>
      <c r="AI419" s="1006"/>
    </row>
    <row r="420" spans="21:35" ht="12.75">
      <c r="U420" s="633"/>
      <c r="V420" s="632"/>
      <c r="W420" s="980"/>
      <c r="X420" s="1006"/>
      <c r="Y420" s="1006"/>
      <c r="Z420" s="1006"/>
      <c r="AA420" s="1006"/>
      <c r="AB420" s="1006"/>
      <c r="AC420" s="1006"/>
      <c r="AD420" s="1006"/>
      <c r="AE420" s="1006"/>
      <c r="AF420" s="1006"/>
      <c r="AG420" s="1006"/>
      <c r="AH420" s="1006"/>
      <c r="AI420" s="1006"/>
    </row>
    <row r="421" spans="21:35" ht="12.75">
      <c r="U421" s="633"/>
      <c r="V421" s="632"/>
      <c r="W421" s="980"/>
      <c r="X421" s="1006"/>
      <c r="Y421" s="1006"/>
      <c r="Z421" s="1006"/>
      <c r="AA421" s="1006"/>
      <c r="AB421" s="1006"/>
      <c r="AC421" s="1006"/>
      <c r="AD421" s="1006"/>
      <c r="AE421" s="1006"/>
      <c r="AF421" s="1006"/>
      <c r="AG421" s="1006"/>
      <c r="AH421" s="1006"/>
      <c r="AI421" s="1006"/>
    </row>
    <row r="422" spans="21:35" ht="12.75">
      <c r="U422" s="633"/>
      <c r="V422" s="632"/>
      <c r="W422" s="980"/>
      <c r="X422" s="1006"/>
      <c r="Y422" s="1006"/>
      <c r="Z422" s="1006"/>
      <c r="AA422" s="1006"/>
      <c r="AB422" s="1006"/>
      <c r="AC422" s="1006"/>
      <c r="AD422" s="1006"/>
      <c r="AE422" s="1006"/>
      <c r="AF422" s="1006"/>
      <c r="AG422" s="1006"/>
      <c r="AH422" s="1006"/>
      <c r="AI422" s="1006"/>
    </row>
    <row r="423" spans="21:35" ht="12.75">
      <c r="U423" s="633"/>
      <c r="V423" s="632"/>
      <c r="W423" s="980"/>
      <c r="X423" s="1006"/>
      <c r="Y423" s="1006"/>
      <c r="Z423" s="1006"/>
      <c r="AA423" s="1006"/>
      <c r="AB423" s="1006"/>
      <c r="AC423" s="1006"/>
      <c r="AD423" s="1006"/>
      <c r="AE423" s="1006"/>
      <c r="AF423" s="1006"/>
      <c r="AG423" s="1006"/>
      <c r="AH423" s="1006"/>
      <c r="AI423" s="1006"/>
    </row>
    <row r="424" spans="21:35" ht="12.75">
      <c r="U424" s="633"/>
      <c r="V424" s="632"/>
      <c r="W424" s="980"/>
      <c r="X424" s="1006"/>
      <c r="Y424" s="1006"/>
      <c r="Z424" s="1006"/>
      <c r="AA424" s="1006"/>
      <c r="AB424" s="1006"/>
      <c r="AC424" s="1006"/>
      <c r="AD424" s="1006"/>
      <c r="AE424" s="1006"/>
      <c r="AF424" s="1006"/>
      <c r="AG424" s="1006"/>
      <c r="AH424" s="1006"/>
      <c r="AI424" s="1006"/>
    </row>
    <row r="425" spans="21:35" ht="12.75">
      <c r="U425" s="633"/>
      <c r="V425" s="632"/>
      <c r="W425" s="980"/>
      <c r="X425" s="1006"/>
      <c r="Y425" s="1006"/>
      <c r="Z425" s="1006"/>
      <c r="AA425" s="1006"/>
      <c r="AB425" s="1006"/>
      <c r="AC425" s="1006"/>
      <c r="AD425" s="1006"/>
      <c r="AE425" s="1006"/>
      <c r="AF425" s="1006"/>
      <c r="AG425" s="1006"/>
      <c r="AH425" s="1006"/>
      <c r="AI425" s="1006"/>
    </row>
    <row r="426" spans="21:35" ht="12.75">
      <c r="U426" s="633"/>
      <c r="V426" s="632"/>
      <c r="W426" s="980"/>
      <c r="X426" s="1006"/>
      <c r="Y426" s="1006"/>
      <c r="Z426" s="1006"/>
      <c r="AA426" s="1006"/>
      <c r="AB426" s="1006"/>
      <c r="AC426" s="1006"/>
      <c r="AD426" s="1006"/>
      <c r="AE426" s="1006"/>
      <c r="AF426" s="1006"/>
      <c r="AG426" s="1006"/>
      <c r="AH426" s="1006"/>
      <c r="AI426" s="1006"/>
    </row>
    <row r="427" spans="21:35" ht="12.75">
      <c r="U427" s="633"/>
      <c r="V427" s="632"/>
      <c r="W427" s="980"/>
      <c r="X427" s="1006"/>
      <c r="Y427" s="1006"/>
      <c r="Z427" s="1006"/>
      <c r="AA427" s="1006"/>
      <c r="AB427" s="1006"/>
      <c r="AC427" s="1006"/>
      <c r="AD427" s="1006"/>
      <c r="AE427" s="1006"/>
      <c r="AF427" s="1006"/>
      <c r="AG427" s="1006"/>
      <c r="AH427" s="1006"/>
      <c r="AI427" s="1006"/>
    </row>
    <row r="428" spans="21:35" ht="12.75">
      <c r="U428" s="633"/>
      <c r="V428" s="632"/>
      <c r="W428" s="980"/>
      <c r="X428" s="1006"/>
      <c r="Y428" s="1006"/>
      <c r="Z428" s="1006"/>
      <c r="AA428" s="1006"/>
      <c r="AB428" s="1006"/>
      <c r="AC428" s="1006"/>
      <c r="AD428" s="1006"/>
      <c r="AE428" s="1006"/>
      <c r="AF428" s="1006"/>
      <c r="AG428" s="1006"/>
      <c r="AH428" s="1006"/>
      <c r="AI428" s="1006"/>
    </row>
    <row r="429" spans="21:35" ht="13.5" thickBot="1">
      <c r="U429" s="633"/>
      <c r="V429" s="632"/>
      <c r="W429" s="980"/>
      <c r="X429" s="1006"/>
      <c r="Y429" s="1006"/>
      <c r="Z429" s="1006"/>
      <c r="AA429" s="1006"/>
      <c r="AB429" s="1006"/>
      <c r="AC429" s="1006"/>
      <c r="AD429" s="1006"/>
      <c r="AE429" s="1006"/>
      <c r="AF429" s="1006"/>
      <c r="AG429" s="1006"/>
      <c r="AH429" s="1006"/>
      <c r="AI429" s="1006"/>
    </row>
    <row r="430" spans="21:35" ht="12.75">
      <c r="U430" s="632"/>
      <c r="V430" s="986"/>
      <c r="W430" s="980"/>
      <c r="X430" s="1007"/>
      <c r="Y430" s="1007"/>
      <c r="Z430" s="1007"/>
      <c r="AA430" s="1007"/>
      <c r="AB430" s="1007"/>
      <c r="AC430" s="1007"/>
      <c r="AD430" s="1007"/>
      <c r="AE430" s="1007"/>
      <c r="AF430" s="1007"/>
      <c r="AG430" s="1007"/>
      <c r="AH430" s="1007"/>
      <c r="AI430" s="1007"/>
    </row>
    <row r="431" spans="21:35" ht="12.75">
      <c r="U431" s="633"/>
      <c r="V431" s="632"/>
      <c r="W431" s="980"/>
      <c r="X431" s="1007"/>
      <c r="Y431" s="1007"/>
      <c r="Z431" s="1007"/>
      <c r="AA431" s="1007"/>
      <c r="AB431" s="1007"/>
      <c r="AC431" s="1007"/>
      <c r="AD431" s="1007"/>
      <c r="AE431" s="1007"/>
      <c r="AF431" s="1007"/>
      <c r="AG431" s="1007"/>
      <c r="AH431" s="1007"/>
      <c r="AI431" s="1007"/>
    </row>
    <row r="432" spans="21:35" ht="12.75">
      <c r="U432" s="633"/>
      <c r="V432" s="632"/>
      <c r="W432" s="980"/>
      <c r="X432" s="1007"/>
      <c r="Y432" s="1007"/>
      <c r="Z432" s="1007"/>
      <c r="AA432" s="1007"/>
      <c r="AB432" s="1007"/>
      <c r="AC432" s="1007"/>
      <c r="AD432" s="1007"/>
      <c r="AE432" s="1007"/>
      <c r="AF432" s="1007"/>
      <c r="AG432" s="1007"/>
      <c r="AH432" s="1007"/>
      <c r="AI432" s="1007"/>
    </row>
    <row r="433" spans="21:35" ht="12.75">
      <c r="U433" s="633"/>
      <c r="V433" s="632"/>
      <c r="W433" s="980"/>
      <c r="X433" s="1007"/>
      <c r="Y433" s="1007"/>
      <c r="Z433" s="1007"/>
      <c r="AA433" s="1007"/>
      <c r="AB433" s="1007"/>
      <c r="AC433" s="1007"/>
      <c r="AD433" s="1007"/>
      <c r="AE433" s="1007"/>
      <c r="AF433" s="1007"/>
      <c r="AG433" s="1007"/>
      <c r="AH433" s="1007"/>
      <c r="AI433" s="1007"/>
    </row>
    <row r="434" spans="21:35" ht="12.75">
      <c r="U434" s="633"/>
      <c r="V434" s="632"/>
      <c r="W434" s="980"/>
      <c r="X434" s="1007"/>
      <c r="Y434" s="1007"/>
      <c r="Z434" s="1007"/>
      <c r="AA434" s="1007"/>
      <c r="AB434" s="1007"/>
      <c r="AC434" s="1007"/>
      <c r="AD434" s="1007"/>
      <c r="AE434" s="1007"/>
      <c r="AF434" s="1007"/>
      <c r="AG434" s="1007"/>
      <c r="AH434" s="1007"/>
      <c r="AI434" s="1007"/>
    </row>
    <row r="435" spans="21:35" ht="12.75">
      <c r="U435" s="633"/>
      <c r="V435" s="632"/>
      <c r="W435" s="980"/>
      <c r="X435" s="1007"/>
      <c r="Y435" s="1007"/>
      <c r="Z435" s="1007"/>
      <c r="AA435" s="1007"/>
      <c r="AB435" s="1007"/>
      <c r="AC435" s="1007"/>
      <c r="AD435" s="1007"/>
      <c r="AE435" s="1007"/>
      <c r="AF435" s="1007"/>
      <c r="AG435" s="1007"/>
      <c r="AH435" s="1007"/>
      <c r="AI435" s="1007"/>
    </row>
    <row r="436" spans="21:35" ht="12.75">
      <c r="U436" s="633"/>
      <c r="V436" s="632"/>
      <c r="W436" s="980"/>
      <c r="X436" s="1007"/>
      <c r="Y436" s="1007"/>
      <c r="Z436" s="1007"/>
      <c r="AA436" s="1007"/>
      <c r="AB436" s="1007"/>
      <c r="AC436" s="1007"/>
      <c r="AD436" s="1007"/>
      <c r="AE436" s="1007"/>
      <c r="AF436" s="1007"/>
      <c r="AG436" s="1007"/>
      <c r="AH436" s="1007"/>
      <c r="AI436" s="1007"/>
    </row>
    <row r="437" spans="21:35" ht="12.75">
      <c r="U437" s="633"/>
      <c r="V437" s="632"/>
      <c r="W437" s="980"/>
      <c r="X437" s="1007"/>
      <c r="Y437" s="1007"/>
      <c r="Z437" s="1007"/>
      <c r="AA437" s="1007"/>
      <c r="AB437" s="1007"/>
      <c r="AC437" s="1007"/>
      <c r="AD437" s="1007"/>
      <c r="AE437" s="1007"/>
      <c r="AF437" s="1007"/>
      <c r="AG437" s="1007"/>
      <c r="AH437" s="1007"/>
      <c r="AI437" s="1007"/>
    </row>
    <row r="438" spans="21:35" ht="12.75">
      <c r="U438" s="633"/>
      <c r="V438" s="632"/>
      <c r="W438" s="980"/>
      <c r="X438" s="1007"/>
      <c r="Y438" s="1007"/>
      <c r="Z438" s="1007"/>
      <c r="AA438" s="1007"/>
      <c r="AB438" s="1007"/>
      <c r="AC438" s="1007"/>
      <c r="AD438" s="1007"/>
      <c r="AE438" s="1007"/>
      <c r="AF438" s="1007"/>
      <c r="AG438" s="1007"/>
      <c r="AH438" s="1007"/>
      <c r="AI438" s="1007"/>
    </row>
    <row r="439" spans="21:35" ht="12.75">
      <c r="U439" s="633"/>
      <c r="V439" s="632"/>
      <c r="W439" s="980"/>
      <c r="X439" s="1007"/>
      <c r="Y439" s="1007"/>
      <c r="Z439" s="1007"/>
      <c r="AA439" s="1007"/>
      <c r="AB439" s="1007"/>
      <c r="AC439" s="1007"/>
      <c r="AD439" s="1007"/>
      <c r="AE439" s="1007"/>
      <c r="AF439" s="1007"/>
      <c r="AG439" s="1007"/>
      <c r="AH439" s="1007"/>
      <c r="AI439" s="1007"/>
    </row>
    <row r="440" spans="21:35" ht="12.75">
      <c r="U440" s="633"/>
      <c r="V440" s="632"/>
      <c r="W440" s="980"/>
      <c r="X440" s="1007"/>
      <c r="Y440" s="1007"/>
      <c r="Z440" s="1007"/>
      <c r="AA440" s="1007"/>
      <c r="AB440" s="1007"/>
      <c r="AC440" s="1007"/>
      <c r="AD440" s="1007"/>
      <c r="AE440" s="1007"/>
      <c r="AF440" s="1007"/>
      <c r="AG440" s="1007"/>
      <c r="AH440" s="1007"/>
      <c r="AI440" s="1007"/>
    </row>
    <row r="441" spans="21:35" ht="12.75">
      <c r="U441" s="633"/>
      <c r="V441" s="632"/>
      <c r="W441" s="980"/>
      <c r="X441" s="1007"/>
      <c r="Y441" s="1007"/>
      <c r="Z441" s="1007"/>
      <c r="AA441" s="1007"/>
      <c r="AB441" s="1007"/>
      <c r="AC441" s="1007"/>
      <c r="AD441" s="1007"/>
      <c r="AE441" s="1007"/>
      <c r="AF441" s="1007"/>
      <c r="AG441" s="1007"/>
      <c r="AH441" s="1007"/>
      <c r="AI441" s="1007"/>
    </row>
    <row r="442" spans="21:35" ht="12.75">
      <c r="U442" s="633"/>
      <c r="V442" s="632"/>
      <c r="W442" s="980"/>
      <c r="X442" s="1007"/>
      <c r="Y442" s="1007"/>
      <c r="Z442" s="1007"/>
      <c r="AA442" s="1007"/>
      <c r="AB442" s="1007"/>
      <c r="AC442" s="1007"/>
      <c r="AD442" s="1007"/>
      <c r="AE442" s="1007"/>
      <c r="AF442" s="1007"/>
      <c r="AG442" s="1007"/>
      <c r="AH442" s="1007"/>
      <c r="AI442" s="1007"/>
    </row>
    <row r="443" spans="21:35" ht="12.75">
      <c r="U443" s="633"/>
      <c r="V443" s="632"/>
      <c r="W443" s="980"/>
      <c r="X443" s="1007"/>
      <c r="Y443" s="1007"/>
      <c r="Z443" s="1007"/>
      <c r="AA443" s="1007"/>
      <c r="AB443" s="1007"/>
      <c r="AC443" s="1007"/>
      <c r="AD443" s="1007"/>
      <c r="AE443" s="1007"/>
      <c r="AF443" s="1007"/>
      <c r="AG443" s="1007"/>
      <c r="AH443" s="1007"/>
      <c r="AI443" s="1007"/>
    </row>
    <row r="444" spans="21:35" ht="12.75">
      <c r="U444" s="633"/>
      <c r="V444" s="632"/>
      <c r="W444" s="980"/>
      <c r="X444" s="1007"/>
      <c r="Y444" s="1007"/>
      <c r="Z444" s="1007"/>
      <c r="AA444" s="1007"/>
      <c r="AB444" s="1007"/>
      <c r="AC444" s="1007"/>
      <c r="AD444" s="1007"/>
      <c r="AE444" s="1007"/>
      <c r="AF444" s="1008"/>
      <c r="AG444" s="1007"/>
      <c r="AH444" s="1007"/>
      <c r="AI444" s="1007"/>
    </row>
    <row r="445" spans="21:35" ht="12.75">
      <c r="U445" s="633"/>
      <c r="V445" s="632"/>
      <c r="W445" s="980"/>
      <c r="X445" s="1007"/>
      <c r="Y445" s="1007"/>
      <c r="Z445" s="1007"/>
      <c r="AA445" s="1007"/>
      <c r="AB445" s="1007"/>
      <c r="AC445" s="1007"/>
      <c r="AD445" s="1007"/>
      <c r="AE445" s="1007"/>
      <c r="AF445" s="1007"/>
      <c r="AG445" s="1007"/>
      <c r="AH445" s="1007"/>
      <c r="AI445" s="1007"/>
    </row>
    <row r="446" spans="21:35" ht="12.75">
      <c r="U446" s="633"/>
      <c r="V446" s="632"/>
      <c r="W446" s="980"/>
      <c r="X446" s="1007"/>
      <c r="Y446" s="1007"/>
      <c r="Z446" s="1007"/>
      <c r="AA446" s="1007"/>
      <c r="AB446" s="1007"/>
      <c r="AC446" s="1007"/>
      <c r="AD446" s="1007"/>
      <c r="AE446" s="1007"/>
      <c r="AF446" s="1007"/>
      <c r="AG446" s="1007"/>
      <c r="AH446" s="1007"/>
      <c r="AI446" s="1007"/>
    </row>
    <row r="447" spans="21:35" ht="12.75">
      <c r="U447" s="633"/>
      <c r="V447" s="632"/>
      <c r="W447" s="980"/>
      <c r="X447" s="1007"/>
      <c r="Y447" s="1007"/>
      <c r="Z447" s="1007"/>
      <c r="AA447" s="1007"/>
      <c r="AB447" s="1007"/>
      <c r="AC447" s="1007"/>
      <c r="AD447" s="1007"/>
      <c r="AE447" s="1007"/>
      <c r="AF447" s="1007"/>
      <c r="AG447" s="1007"/>
      <c r="AH447" s="1007"/>
      <c r="AI447" s="1007"/>
    </row>
    <row r="448" spans="21:35" ht="12.75">
      <c r="U448" s="633"/>
      <c r="V448" s="632"/>
      <c r="W448" s="980"/>
      <c r="X448" s="1007"/>
      <c r="Y448" s="1007"/>
      <c r="Z448" s="1007"/>
      <c r="AA448" s="1007"/>
      <c r="AB448" s="1007"/>
      <c r="AC448" s="1007"/>
      <c r="AD448" s="1007"/>
      <c r="AE448" s="1007"/>
      <c r="AF448" s="1007"/>
      <c r="AG448" s="1007"/>
      <c r="AH448" s="1007"/>
      <c r="AI448" s="1007"/>
    </row>
    <row r="449" spans="21:35" ht="12.75">
      <c r="U449" s="633"/>
      <c r="V449" s="632"/>
      <c r="W449" s="980"/>
      <c r="X449" s="1007"/>
      <c r="Y449" s="1007"/>
      <c r="Z449" s="1007"/>
      <c r="AA449" s="1007"/>
      <c r="AB449" s="1007"/>
      <c r="AC449" s="1007"/>
      <c r="AD449" s="1007"/>
      <c r="AE449" s="1007"/>
      <c r="AF449" s="1007"/>
      <c r="AG449" s="1007"/>
      <c r="AH449" s="1007"/>
      <c r="AI449" s="1007"/>
    </row>
    <row r="450" spans="21:35" ht="12.75">
      <c r="U450" s="633"/>
      <c r="V450" s="632"/>
      <c r="W450" s="980"/>
      <c r="X450" s="1007"/>
      <c r="Y450" s="1007"/>
      <c r="Z450" s="1007"/>
      <c r="AA450" s="1007"/>
      <c r="AB450" s="1007"/>
      <c r="AC450" s="1007"/>
      <c r="AD450" s="1007"/>
      <c r="AE450" s="1007"/>
      <c r="AF450" s="1007"/>
      <c r="AG450" s="1007"/>
      <c r="AH450" s="1007"/>
      <c r="AI450" s="1007"/>
    </row>
    <row r="451" spans="21:35" ht="12.75">
      <c r="U451" s="633"/>
      <c r="V451" s="632"/>
      <c r="W451" s="980"/>
      <c r="X451" s="1007"/>
      <c r="Y451" s="1007"/>
      <c r="Z451" s="1007"/>
      <c r="AA451" s="1007"/>
      <c r="AB451" s="1007"/>
      <c r="AC451" s="1007"/>
      <c r="AD451" s="1007"/>
      <c r="AE451" s="1007"/>
      <c r="AF451" s="1007"/>
      <c r="AG451" s="1007"/>
      <c r="AH451" s="1007"/>
      <c r="AI451" s="1007"/>
    </row>
    <row r="452" spans="21:35" ht="12.75">
      <c r="U452" s="633"/>
      <c r="V452" s="632"/>
      <c r="W452" s="980"/>
      <c r="X452" s="1007"/>
      <c r="Y452" s="1007"/>
      <c r="Z452" s="1007"/>
      <c r="AA452" s="1007"/>
      <c r="AB452" s="1007"/>
      <c r="AC452" s="1007"/>
      <c r="AD452" s="1007"/>
      <c r="AE452" s="1007"/>
      <c r="AF452" s="1007"/>
      <c r="AG452" s="1007"/>
      <c r="AH452" s="1007"/>
      <c r="AI452" s="1007"/>
    </row>
    <row r="453" spans="21:35" ht="12.75">
      <c r="U453" s="633"/>
      <c r="V453" s="632"/>
      <c r="W453" s="980"/>
      <c r="X453" s="1007"/>
      <c r="Y453" s="1007"/>
      <c r="Z453" s="1007"/>
      <c r="AA453" s="1007"/>
      <c r="AB453" s="1007"/>
      <c r="AC453" s="1007"/>
      <c r="AD453" s="1007"/>
      <c r="AE453" s="1007"/>
      <c r="AF453" s="1007"/>
      <c r="AG453" s="1007"/>
      <c r="AH453" s="1007"/>
      <c r="AI453" s="1007"/>
    </row>
    <row r="454" spans="21:35" ht="12.75">
      <c r="U454" s="633"/>
      <c r="V454" s="632"/>
      <c r="W454" s="980"/>
      <c r="X454" s="1007"/>
      <c r="Y454" s="1007"/>
      <c r="Z454" s="1007"/>
      <c r="AA454" s="1007"/>
      <c r="AB454" s="1007"/>
      <c r="AC454" s="1007"/>
      <c r="AD454" s="1007"/>
      <c r="AE454" s="1007"/>
      <c r="AF454" s="1007"/>
      <c r="AG454" s="1007"/>
      <c r="AH454" s="1007"/>
      <c r="AI454" s="1007"/>
    </row>
    <row r="455" spans="21:35" ht="12.75">
      <c r="U455" s="633"/>
      <c r="V455" s="632"/>
      <c r="W455" s="980"/>
      <c r="X455" s="1007"/>
      <c r="Y455" s="1007"/>
      <c r="Z455" s="1007"/>
      <c r="AA455" s="1007"/>
      <c r="AB455" s="1007"/>
      <c r="AC455" s="1007"/>
      <c r="AD455" s="1007"/>
      <c r="AE455" s="1007"/>
      <c r="AF455" s="1007"/>
      <c r="AG455" s="1007"/>
      <c r="AH455" s="1007"/>
      <c r="AI455" s="1007"/>
    </row>
    <row r="456" spans="21:35" ht="12.75">
      <c r="U456" s="633"/>
      <c r="V456" s="632"/>
      <c r="W456" s="980"/>
      <c r="X456" s="1007"/>
      <c r="Y456" s="1007"/>
      <c r="Z456" s="1007"/>
      <c r="AA456" s="1007"/>
      <c r="AB456" s="1007"/>
      <c r="AC456" s="1007"/>
      <c r="AD456" s="1007"/>
      <c r="AE456" s="1007"/>
      <c r="AF456" s="1007"/>
      <c r="AG456" s="1007"/>
      <c r="AH456" s="1007"/>
      <c r="AI456" s="1007"/>
    </row>
    <row r="457" spans="21:35" ht="12.75">
      <c r="U457" s="633"/>
      <c r="V457" s="632"/>
      <c r="W457" s="980"/>
      <c r="X457" s="1007"/>
      <c r="Y457" s="1007"/>
      <c r="Z457" s="1007"/>
      <c r="AA457" s="1007"/>
      <c r="AB457" s="1007"/>
      <c r="AC457" s="1007"/>
      <c r="AD457" s="1007"/>
      <c r="AE457" s="1007"/>
      <c r="AF457" s="1007"/>
      <c r="AG457" s="1007"/>
      <c r="AH457" s="1007"/>
      <c r="AI457" s="1007"/>
    </row>
    <row r="458" spans="21:35" ht="12.75">
      <c r="U458" s="633"/>
      <c r="V458" s="632"/>
      <c r="W458" s="980"/>
      <c r="X458" s="1007"/>
      <c r="Y458" s="1007"/>
      <c r="Z458" s="1007"/>
      <c r="AA458" s="1007"/>
      <c r="AB458" s="1007"/>
      <c r="AC458" s="1007"/>
      <c r="AD458" s="1007"/>
      <c r="AE458" s="1007"/>
      <c r="AF458" s="1007"/>
      <c r="AG458" s="1007"/>
      <c r="AH458" s="1007"/>
      <c r="AI458" s="1007"/>
    </row>
    <row r="459" spans="21:35" ht="12.75">
      <c r="U459" s="633"/>
      <c r="V459" s="632"/>
      <c r="W459" s="980"/>
      <c r="X459" s="1007"/>
      <c r="Y459" s="1007"/>
      <c r="Z459" s="1007"/>
      <c r="AA459" s="1007"/>
      <c r="AB459" s="1007"/>
      <c r="AC459" s="1007"/>
      <c r="AD459" s="1007"/>
      <c r="AE459" s="1007"/>
      <c r="AF459" s="1007"/>
      <c r="AG459" s="1007"/>
      <c r="AH459" s="1007"/>
      <c r="AI459" s="1007"/>
    </row>
    <row r="460" spans="21:35" ht="12.75">
      <c r="U460" s="633"/>
      <c r="V460" s="632"/>
      <c r="W460" s="980"/>
      <c r="X460" s="1007"/>
      <c r="Y460" s="1007"/>
      <c r="Z460" s="1007"/>
      <c r="AA460" s="1007"/>
      <c r="AB460" s="1007"/>
      <c r="AC460" s="1007"/>
      <c r="AD460" s="1007"/>
      <c r="AE460" s="1007"/>
      <c r="AF460" s="1007"/>
      <c r="AG460" s="1007"/>
      <c r="AH460" s="1007"/>
      <c r="AI460" s="1007"/>
    </row>
    <row r="461" spans="21:35" ht="12.75">
      <c r="U461" s="633"/>
      <c r="V461" s="632"/>
      <c r="W461" s="980"/>
      <c r="X461" s="1007"/>
      <c r="Y461" s="1007"/>
      <c r="Z461" s="1007"/>
      <c r="AA461" s="1007"/>
      <c r="AB461" s="1007"/>
      <c r="AC461" s="1007"/>
      <c r="AD461" s="1007"/>
      <c r="AE461" s="1007"/>
      <c r="AF461" s="1007"/>
      <c r="AG461" s="1007"/>
      <c r="AH461" s="1007"/>
      <c r="AI461" s="1007"/>
    </row>
    <row r="462" spans="21:35" ht="12.75">
      <c r="U462" s="633"/>
      <c r="V462" s="632"/>
      <c r="W462" s="980"/>
      <c r="X462" s="1007"/>
      <c r="Y462" s="1007"/>
      <c r="Z462" s="1007"/>
      <c r="AA462" s="1007"/>
      <c r="AB462" s="1007"/>
      <c r="AC462" s="1007"/>
      <c r="AD462" s="1007"/>
      <c r="AE462" s="1007"/>
      <c r="AF462" s="1007"/>
      <c r="AG462" s="1007"/>
      <c r="AH462" s="1007"/>
      <c r="AI462" s="1007"/>
    </row>
    <row r="463" spans="21:35" ht="12.75">
      <c r="U463" s="633"/>
      <c r="V463" s="632"/>
      <c r="W463" s="980"/>
      <c r="X463" s="1007"/>
      <c r="Y463" s="1007"/>
      <c r="Z463" s="1007"/>
      <c r="AA463" s="1007"/>
      <c r="AB463" s="1007"/>
      <c r="AC463" s="1007"/>
      <c r="AD463" s="1007"/>
      <c r="AE463" s="1007"/>
      <c r="AF463" s="1007"/>
      <c r="AG463" s="1007"/>
      <c r="AH463" s="1007"/>
      <c r="AI463" s="1007"/>
    </row>
    <row r="464" spans="21:35" ht="12.75">
      <c r="U464" s="633"/>
      <c r="V464" s="632"/>
      <c r="W464" s="980"/>
      <c r="X464" s="1007"/>
      <c r="Y464" s="1007"/>
      <c r="Z464" s="1007"/>
      <c r="AA464" s="1007"/>
      <c r="AB464" s="1007"/>
      <c r="AC464" s="1007"/>
      <c r="AD464" s="1007"/>
      <c r="AE464" s="1007"/>
      <c r="AF464" s="1007"/>
      <c r="AG464" s="1007"/>
      <c r="AH464" s="1007"/>
      <c r="AI464" s="1007"/>
    </row>
    <row r="465" spans="21:35" ht="12.75">
      <c r="U465" s="633"/>
      <c r="V465" s="632"/>
      <c r="W465" s="980"/>
      <c r="X465" s="1007"/>
      <c r="Y465" s="1007"/>
      <c r="Z465" s="1007"/>
      <c r="AA465" s="1007"/>
      <c r="AB465" s="1007"/>
      <c r="AC465" s="1007"/>
      <c r="AD465" s="1007"/>
      <c r="AE465" s="1007"/>
      <c r="AF465" s="1007"/>
      <c r="AG465" s="1007"/>
      <c r="AH465" s="1007"/>
      <c r="AI465" s="1007"/>
    </row>
    <row r="466" spans="21:35" ht="12.75">
      <c r="U466" s="633"/>
      <c r="V466" s="632"/>
      <c r="W466" s="980"/>
      <c r="X466" s="1007"/>
      <c r="Y466" s="1007"/>
      <c r="Z466" s="1007"/>
      <c r="AA466" s="1007"/>
      <c r="AB466" s="1007"/>
      <c r="AC466" s="1007"/>
      <c r="AD466" s="1007"/>
      <c r="AE466" s="1007"/>
      <c r="AF466" s="1007"/>
      <c r="AG466" s="1007"/>
      <c r="AH466" s="1007"/>
      <c r="AI466" s="1007"/>
    </row>
    <row r="467" spans="21:35" ht="12.75">
      <c r="U467" s="633"/>
      <c r="V467" s="632"/>
      <c r="W467" s="980"/>
      <c r="X467" s="1007"/>
      <c r="Y467" s="1007"/>
      <c r="Z467" s="1007"/>
      <c r="AA467" s="1007"/>
      <c r="AB467" s="1007"/>
      <c r="AC467" s="1007"/>
      <c r="AD467" s="1007"/>
      <c r="AE467" s="1007"/>
      <c r="AF467" s="1007"/>
      <c r="AG467" s="1007"/>
      <c r="AH467" s="1007"/>
      <c r="AI467" s="1007"/>
    </row>
    <row r="468" spans="21:35" ht="12.75">
      <c r="U468" s="633"/>
      <c r="V468" s="632"/>
      <c r="W468" s="980"/>
      <c r="X468" s="1007"/>
      <c r="Y468" s="1007"/>
      <c r="Z468" s="1007"/>
      <c r="AA468" s="1007"/>
      <c r="AB468" s="1007"/>
      <c r="AC468" s="1007"/>
      <c r="AD468" s="1007"/>
      <c r="AE468" s="1007"/>
      <c r="AF468" s="1007"/>
      <c r="AG468" s="1007"/>
      <c r="AH468" s="1007"/>
      <c r="AI468" s="1007"/>
    </row>
    <row r="469" spans="21:35" ht="12.75">
      <c r="U469" s="633"/>
      <c r="V469" s="632"/>
      <c r="W469" s="980"/>
      <c r="X469" s="1007"/>
      <c r="Y469" s="1007"/>
      <c r="Z469" s="1007"/>
      <c r="AA469" s="1007"/>
      <c r="AB469" s="1007"/>
      <c r="AC469" s="1007"/>
      <c r="AD469" s="1007"/>
      <c r="AE469" s="1007"/>
      <c r="AF469" s="1007"/>
      <c r="AG469" s="1007"/>
      <c r="AH469" s="1007"/>
      <c r="AI469" s="1007"/>
    </row>
    <row r="470" spans="21:35" ht="12.75">
      <c r="U470" s="633"/>
      <c r="V470" s="632"/>
      <c r="W470" s="980"/>
      <c r="X470" s="1007"/>
      <c r="Y470" s="1007"/>
      <c r="Z470" s="1007"/>
      <c r="AA470" s="1007"/>
      <c r="AB470" s="1007"/>
      <c r="AC470" s="1007"/>
      <c r="AD470" s="1007"/>
      <c r="AE470" s="1007"/>
      <c r="AF470" s="1007"/>
      <c r="AG470" s="1007"/>
      <c r="AH470" s="1007"/>
      <c r="AI470" s="1007"/>
    </row>
    <row r="471" spans="21:35" ht="12.75">
      <c r="U471" s="633"/>
      <c r="V471" s="632"/>
      <c r="W471" s="980"/>
      <c r="X471" s="1007"/>
      <c r="Y471" s="1007"/>
      <c r="Z471" s="1007"/>
      <c r="AA471" s="1007"/>
      <c r="AB471" s="1007"/>
      <c r="AC471" s="1007"/>
      <c r="AD471" s="1007"/>
      <c r="AE471" s="1007"/>
      <c r="AF471" s="1007"/>
      <c r="AG471" s="1007"/>
      <c r="AH471" s="1007"/>
      <c r="AI471" s="1007"/>
    </row>
    <row r="472" spans="21:35" ht="12.75">
      <c r="U472" s="633"/>
      <c r="V472" s="632"/>
      <c r="W472" s="980"/>
      <c r="X472" s="1007"/>
      <c r="Y472" s="1007"/>
      <c r="Z472" s="1007"/>
      <c r="AA472" s="1007"/>
      <c r="AB472" s="1007"/>
      <c r="AC472" s="1007"/>
      <c r="AD472" s="1007"/>
      <c r="AE472" s="1007"/>
      <c r="AF472" s="1007"/>
      <c r="AG472" s="1007"/>
      <c r="AH472" s="1007"/>
      <c r="AI472" s="1007"/>
    </row>
    <row r="473" spans="21:35" ht="12.75">
      <c r="U473" s="633"/>
      <c r="V473" s="632"/>
      <c r="W473" s="980"/>
      <c r="X473" s="1007"/>
      <c r="Y473" s="1007"/>
      <c r="Z473" s="1007"/>
      <c r="AA473" s="1007"/>
      <c r="AB473" s="1007"/>
      <c r="AC473" s="1007"/>
      <c r="AD473" s="1007"/>
      <c r="AE473" s="1007"/>
      <c r="AF473" s="1007"/>
      <c r="AG473" s="1007"/>
      <c r="AH473" s="1007"/>
      <c r="AI473" s="1007"/>
    </row>
    <row r="474" spans="21:35" ht="12.75">
      <c r="U474" s="633"/>
      <c r="V474" s="632"/>
      <c r="W474" s="980"/>
      <c r="X474" s="1007"/>
      <c r="Y474" s="1007"/>
      <c r="Z474" s="1007"/>
      <c r="AA474" s="1007"/>
      <c r="AB474" s="1007"/>
      <c r="AC474" s="1007"/>
      <c r="AD474" s="1007"/>
      <c r="AE474" s="1007"/>
      <c r="AF474" s="1007"/>
      <c r="AG474" s="1007"/>
      <c r="AH474" s="1007"/>
      <c r="AI474" s="1007"/>
    </row>
    <row r="475" spans="21:35" ht="12.75">
      <c r="U475" s="633"/>
      <c r="V475" s="632"/>
      <c r="W475" s="980"/>
      <c r="X475" s="1007"/>
      <c r="Y475" s="1007"/>
      <c r="Z475" s="1007"/>
      <c r="AA475" s="1007"/>
      <c r="AB475" s="1007"/>
      <c r="AC475" s="1007"/>
      <c r="AD475" s="1007"/>
      <c r="AE475" s="1007"/>
      <c r="AF475" s="1007"/>
      <c r="AG475" s="1007"/>
      <c r="AH475" s="1007"/>
      <c r="AI475" s="1007"/>
    </row>
    <row r="476" spans="21:35" ht="12.75">
      <c r="U476" s="633"/>
      <c r="V476" s="632"/>
      <c r="W476" s="980"/>
      <c r="X476" s="1007"/>
      <c r="Y476" s="1007"/>
      <c r="Z476" s="1007"/>
      <c r="AA476" s="1007"/>
      <c r="AB476" s="1007"/>
      <c r="AC476" s="1007"/>
      <c r="AD476" s="1007"/>
      <c r="AE476" s="1007"/>
      <c r="AF476" s="1007"/>
      <c r="AG476" s="1007"/>
      <c r="AH476" s="1007"/>
      <c r="AI476" s="1007"/>
    </row>
    <row r="477" spans="21:35" ht="12.75">
      <c r="U477" s="633"/>
      <c r="V477" s="632"/>
      <c r="W477" s="980"/>
      <c r="X477" s="1007"/>
      <c r="Y477" s="1007"/>
      <c r="Z477" s="1007"/>
      <c r="AA477" s="1007"/>
      <c r="AB477" s="1007"/>
      <c r="AC477" s="1007"/>
      <c r="AD477" s="1007"/>
      <c r="AE477" s="1007"/>
      <c r="AF477" s="1007"/>
      <c r="AG477" s="1007"/>
      <c r="AH477" s="1007"/>
      <c r="AI477" s="1007"/>
    </row>
    <row r="478" spans="21:35" ht="12.75">
      <c r="U478" s="633"/>
      <c r="V478" s="632"/>
      <c r="W478" s="980"/>
      <c r="X478" s="1007"/>
      <c r="Y478" s="1007"/>
      <c r="Z478" s="1007"/>
      <c r="AA478" s="1007"/>
      <c r="AB478" s="1007"/>
      <c r="AC478" s="1007"/>
      <c r="AD478" s="1007"/>
      <c r="AE478" s="1007"/>
      <c r="AF478" s="1007"/>
      <c r="AG478" s="1007"/>
      <c r="AH478" s="1007"/>
      <c r="AI478" s="1007"/>
    </row>
    <row r="479" spans="21:35" ht="12.75">
      <c r="U479" s="633"/>
      <c r="V479" s="632"/>
      <c r="W479" s="980"/>
      <c r="X479" s="1007"/>
      <c r="Y479" s="1007"/>
      <c r="Z479" s="1007"/>
      <c r="AA479" s="1007"/>
      <c r="AB479" s="1007"/>
      <c r="AC479" s="1007"/>
      <c r="AD479" s="1007"/>
      <c r="AE479" s="1007"/>
      <c r="AF479" s="1007"/>
      <c r="AG479" s="1007"/>
      <c r="AH479" s="1007"/>
      <c r="AI479" s="1007"/>
    </row>
    <row r="480" spans="21:35" ht="12.75">
      <c r="U480" s="633"/>
      <c r="V480" s="632"/>
      <c r="W480" s="980"/>
      <c r="X480" s="1007"/>
      <c r="Y480" s="1007"/>
      <c r="Z480" s="1007"/>
      <c r="AA480" s="1007"/>
      <c r="AB480" s="1007"/>
      <c r="AC480" s="1007"/>
      <c r="AD480" s="1007"/>
      <c r="AE480" s="1007"/>
      <c r="AF480" s="1007"/>
      <c r="AG480" s="1007"/>
      <c r="AH480" s="1007"/>
      <c r="AI480" s="1007"/>
    </row>
    <row r="481" spans="21:35" ht="13.5" thickBot="1">
      <c r="U481" s="633"/>
      <c r="V481" s="632"/>
      <c r="W481" s="980"/>
      <c r="X481" s="1007"/>
      <c r="Y481" s="1007"/>
      <c r="Z481" s="1007"/>
      <c r="AA481" s="1007"/>
      <c r="AB481" s="1007"/>
      <c r="AC481" s="1007"/>
      <c r="AD481" s="1007"/>
      <c r="AE481" s="1007"/>
      <c r="AF481" s="1007"/>
      <c r="AG481" s="1007"/>
      <c r="AH481" s="1007"/>
      <c r="AI481" s="1007"/>
    </row>
    <row r="482" spans="21:35" ht="12.75">
      <c r="U482" s="632"/>
      <c r="V482" s="986"/>
      <c r="W482" s="980"/>
      <c r="X482" s="1009"/>
      <c r="Y482" s="1009"/>
      <c r="Z482" s="1009"/>
      <c r="AA482" s="1009"/>
      <c r="AB482" s="1009"/>
      <c r="AC482" s="1009"/>
      <c r="AD482" s="1009"/>
      <c r="AE482" s="1009"/>
      <c r="AF482" s="1010"/>
      <c r="AG482" s="1009"/>
      <c r="AH482" s="1009"/>
      <c r="AI482" s="1009"/>
    </row>
    <row r="483" spans="21:35" ht="12.75">
      <c r="U483" s="633"/>
      <c r="V483" s="632"/>
      <c r="W483" s="980"/>
      <c r="X483" s="1009"/>
      <c r="Y483" s="1009"/>
      <c r="Z483" s="1009"/>
      <c r="AA483" s="1009"/>
      <c r="AB483" s="1009"/>
      <c r="AC483" s="1009"/>
      <c r="AD483" s="1009"/>
      <c r="AE483" s="1009"/>
      <c r="AF483" s="1010"/>
      <c r="AG483" s="1009"/>
      <c r="AH483" s="1009"/>
      <c r="AI483" s="1009"/>
    </row>
    <row r="484" spans="21:35" ht="12.75">
      <c r="U484" s="633"/>
      <c r="V484" s="632"/>
      <c r="W484" s="980"/>
      <c r="X484" s="1009"/>
      <c r="Y484" s="1009"/>
      <c r="Z484" s="1009"/>
      <c r="AA484" s="1009"/>
      <c r="AB484" s="1009"/>
      <c r="AC484" s="1009"/>
      <c r="AD484" s="1009"/>
      <c r="AE484" s="1009"/>
      <c r="AF484" s="1010"/>
      <c r="AG484" s="1009"/>
      <c r="AH484" s="1009"/>
      <c r="AI484" s="1009"/>
    </row>
    <row r="485" spans="21:35" ht="12.75">
      <c r="U485" s="633"/>
      <c r="V485" s="632"/>
      <c r="W485" s="980"/>
      <c r="X485" s="1009"/>
      <c r="Y485" s="1009"/>
      <c r="Z485" s="1009"/>
      <c r="AA485" s="1009"/>
      <c r="AB485" s="1009"/>
      <c r="AC485" s="1009"/>
      <c r="AD485" s="1009"/>
      <c r="AE485" s="1009"/>
      <c r="AF485" s="1010"/>
      <c r="AG485" s="1009"/>
      <c r="AH485" s="1009"/>
      <c r="AI485" s="1009"/>
    </row>
    <row r="486" spans="21:35" ht="12.75">
      <c r="U486" s="633"/>
      <c r="V486" s="632"/>
      <c r="W486" s="980"/>
      <c r="X486" s="1009"/>
      <c r="Y486" s="1009"/>
      <c r="Z486" s="1009"/>
      <c r="AA486" s="1009"/>
      <c r="AB486" s="1009"/>
      <c r="AC486" s="1009"/>
      <c r="AD486" s="1009"/>
      <c r="AE486" s="1009"/>
      <c r="AF486" s="1010"/>
      <c r="AG486" s="1009"/>
      <c r="AH486" s="1009"/>
      <c r="AI486" s="1009"/>
    </row>
    <row r="487" spans="21:35" ht="12.75">
      <c r="U487" s="633"/>
      <c r="V487" s="632"/>
      <c r="W487" s="980"/>
      <c r="X487" s="1009"/>
      <c r="Y487" s="1009"/>
      <c r="Z487" s="1009"/>
      <c r="AA487" s="1009"/>
      <c r="AB487" s="1009"/>
      <c r="AC487" s="1009"/>
      <c r="AD487" s="1009"/>
      <c r="AE487" s="1009"/>
      <c r="AF487" s="1010"/>
      <c r="AG487" s="1009"/>
      <c r="AH487" s="1009"/>
      <c r="AI487" s="1009"/>
    </row>
    <row r="488" spans="21:35" ht="12.75">
      <c r="U488" s="633"/>
      <c r="V488" s="632"/>
      <c r="W488" s="980"/>
      <c r="X488" s="1009"/>
      <c r="Y488" s="1009"/>
      <c r="Z488" s="1009"/>
      <c r="AA488" s="1009"/>
      <c r="AB488" s="1009"/>
      <c r="AC488" s="1009"/>
      <c r="AD488" s="1009"/>
      <c r="AE488" s="1009"/>
      <c r="AF488" s="1010"/>
      <c r="AG488" s="1009"/>
      <c r="AH488" s="1009"/>
      <c r="AI488" s="1009"/>
    </row>
    <row r="489" spans="21:35" ht="12.75">
      <c r="U489" s="633"/>
      <c r="V489" s="632"/>
      <c r="W489" s="980"/>
      <c r="X489" s="1009"/>
      <c r="Y489" s="1009"/>
      <c r="Z489" s="1009"/>
      <c r="AA489" s="1009"/>
      <c r="AB489" s="1009"/>
      <c r="AC489" s="1009"/>
      <c r="AD489" s="1009"/>
      <c r="AE489" s="1009"/>
      <c r="AF489" s="1010"/>
      <c r="AG489" s="1009"/>
      <c r="AH489" s="1009"/>
      <c r="AI489" s="1009"/>
    </row>
    <row r="490" spans="21:35" ht="12.75">
      <c r="U490" s="633"/>
      <c r="V490" s="632"/>
      <c r="W490" s="980"/>
      <c r="X490" s="1009"/>
      <c r="Y490" s="1009"/>
      <c r="Z490" s="1009"/>
      <c r="AA490" s="1009"/>
      <c r="AB490" s="1009"/>
      <c r="AC490" s="1009"/>
      <c r="AD490" s="1009"/>
      <c r="AE490" s="1009"/>
      <c r="AF490" s="1010"/>
      <c r="AG490" s="1009"/>
      <c r="AH490" s="1009"/>
      <c r="AI490" s="1009"/>
    </row>
    <row r="491" spans="21:35" ht="12.75">
      <c r="U491" s="633"/>
      <c r="V491" s="632"/>
      <c r="W491" s="980"/>
      <c r="X491" s="1009"/>
      <c r="Y491" s="1009"/>
      <c r="Z491" s="1009"/>
      <c r="AA491" s="1009"/>
      <c r="AB491" s="1009"/>
      <c r="AC491" s="1009"/>
      <c r="AD491" s="1009"/>
      <c r="AE491" s="1009"/>
      <c r="AF491" s="1010"/>
      <c r="AG491" s="1009"/>
      <c r="AH491" s="1009"/>
      <c r="AI491" s="1009"/>
    </row>
    <row r="492" spans="21:35" ht="12.75">
      <c r="U492" s="633"/>
      <c r="V492" s="632"/>
      <c r="W492" s="980"/>
      <c r="X492" s="1009"/>
      <c r="Y492" s="1009"/>
      <c r="Z492" s="1009"/>
      <c r="AA492" s="1009"/>
      <c r="AB492" s="1009"/>
      <c r="AC492" s="1009"/>
      <c r="AD492" s="1009"/>
      <c r="AE492" s="1009"/>
      <c r="AF492" s="1010"/>
      <c r="AG492" s="1009"/>
      <c r="AH492" s="1009"/>
      <c r="AI492" s="1009"/>
    </row>
    <row r="493" spans="21:35" ht="12.75">
      <c r="U493" s="633"/>
      <c r="V493" s="632"/>
      <c r="W493" s="980"/>
      <c r="X493" s="1009"/>
      <c r="Y493" s="1009"/>
      <c r="Z493" s="1009"/>
      <c r="AA493" s="1009"/>
      <c r="AB493" s="1009"/>
      <c r="AC493" s="1009"/>
      <c r="AD493" s="1009"/>
      <c r="AE493" s="1009"/>
      <c r="AF493" s="1010"/>
      <c r="AG493" s="1009"/>
      <c r="AH493" s="1009"/>
      <c r="AI493" s="1009"/>
    </row>
    <row r="494" spans="21:35" ht="12.75">
      <c r="U494" s="633"/>
      <c r="V494" s="632"/>
      <c r="W494" s="980"/>
      <c r="X494" s="1009"/>
      <c r="Y494" s="1009"/>
      <c r="Z494" s="1009"/>
      <c r="AA494" s="1009"/>
      <c r="AB494" s="1009"/>
      <c r="AC494" s="1009"/>
      <c r="AD494" s="1009"/>
      <c r="AE494" s="1009"/>
      <c r="AF494" s="1009"/>
      <c r="AG494" s="1009"/>
      <c r="AH494" s="1009"/>
      <c r="AI494" s="1009"/>
    </row>
    <row r="495" spans="21:35" ht="12.75">
      <c r="U495" s="633"/>
      <c r="V495" s="632"/>
      <c r="W495" s="980"/>
      <c r="X495" s="1009"/>
      <c r="Y495" s="1009"/>
      <c r="Z495" s="1009"/>
      <c r="AA495" s="1009"/>
      <c r="AB495" s="1009"/>
      <c r="AC495" s="1009"/>
      <c r="AD495" s="1009"/>
      <c r="AE495" s="1009"/>
      <c r="AF495" s="1009"/>
      <c r="AG495" s="1009"/>
      <c r="AH495" s="1009"/>
      <c r="AI495" s="1009"/>
    </row>
    <row r="496" spans="21:35" ht="12.75">
      <c r="U496" s="633"/>
      <c r="V496" s="632"/>
      <c r="W496" s="980"/>
      <c r="X496" s="1009"/>
      <c r="Y496" s="1009"/>
      <c r="Z496" s="1009"/>
      <c r="AA496" s="1009"/>
      <c r="AB496" s="1009"/>
      <c r="AC496" s="1009"/>
      <c r="AD496" s="1009"/>
      <c r="AE496" s="1009"/>
      <c r="AF496" s="1009"/>
      <c r="AG496" s="1009"/>
      <c r="AH496" s="1009"/>
      <c r="AI496" s="1009"/>
    </row>
    <row r="497" spans="21:35" ht="12.75">
      <c r="U497" s="633"/>
      <c r="V497" s="632"/>
      <c r="W497" s="980"/>
      <c r="X497" s="1009"/>
      <c r="Y497" s="1009"/>
      <c r="Z497" s="1009"/>
      <c r="AA497" s="1009"/>
      <c r="AB497" s="1009"/>
      <c r="AC497" s="1009"/>
      <c r="AD497" s="1009"/>
      <c r="AE497" s="1009"/>
      <c r="AF497" s="1009"/>
      <c r="AG497" s="1009"/>
      <c r="AH497" s="1009"/>
      <c r="AI497" s="1009"/>
    </row>
    <row r="498" spans="21:35" ht="12.75">
      <c r="U498" s="633"/>
      <c r="V498" s="632"/>
      <c r="W498" s="980"/>
      <c r="X498" s="1009"/>
      <c r="Y498" s="1009"/>
      <c r="Z498" s="1009"/>
      <c r="AA498" s="1009"/>
      <c r="AB498" s="1009"/>
      <c r="AC498" s="1009"/>
      <c r="AD498" s="1009"/>
      <c r="AE498" s="1009"/>
      <c r="AF498" s="1009"/>
      <c r="AG498" s="1009"/>
      <c r="AH498" s="1009"/>
      <c r="AI498" s="1009"/>
    </row>
    <row r="499" spans="21:35" ht="12.75">
      <c r="U499" s="633"/>
      <c r="V499" s="632"/>
      <c r="W499" s="980"/>
      <c r="X499" s="1009"/>
      <c r="Y499" s="1009"/>
      <c r="Z499" s="1009"/>
      <c r="AA499" s="1009"/>
      <c r="AB499" s="1009"/>
      <c r="AC499" s="1009"/>
      <c r="AD499" s="1009"/>
      <c r="AE499" s="1009"/>
      <c r="AF499" s="1009"/>
      <c r="AG499" s="1009"/>
      <c r="AH499" s="1009"/>
      <c r="AI499" s="1009"/>
    </row>
    <row r="500" spans="21:35" ht="12.75">
      <c r="U500" s="633"/>
      <c r="V500" s="632"/>
      <c r="W500" s="980"/>
      <c r="X500" s="1009"/>
      <c r="Y500" s="1009"/>
      <c r="Z500" s="1009"/>
      <c r="AA500" s="1009"/>
      <c r="AB500" s="1009"/>
      <c r="AC500" s="1009"/>
      <c r="AD500" s="1009"/>
      <c r="AE500" s="1009"/>
      <c r="AF500" s="1009"/>
      <c r="AG500" s="1009"/>
      <c r="AH500" s="1009"/>
      <c r="AI500" s="1009"/>
    </row>
    <row r="501" spans="21:35" ht="12.75">
      <c r="U501" s="633"/>
      <c r="V501" s="632"/>
      <c r="W501" s="980"/>
      <c r="X501" s="1009"/>
      <c r="Y501" s="1009"/>
      <c r="Z501" s="1009"/>
      <c r="AA501" s="1009"/>
      <c r="AB501" s="1009"/>
      <c r="AC501" s="1009"/>
      <c r="AD501" s="1009"/>
      <c r="AE501" s="1009"/>
      <c r="AF501" s="1009"/>
      <c r="AG501" s="1009"/>
      <c r="AH501" s="1009"/>
      <c r="AI501" s="1009"/>
    </row>
    <row r="502" spans="21:35" ht="12.75">
      <c r="U502" s="633"/>
      <c r="V502" s="632"/>
      <c r="W502" s="980"/>
      <c r="X502" s="1009"/>
      <c r="Y502" s="1009"/>
      <c r="Z502" s="1009"/>
      <c r="AA502" s="1009"/>
      <c r="AB502" s="1009"/>
      <c r="AC502" s="1009"/>
      <c r="AD502" s="1009"/>
      <c r="AE502" s="1009"/>
      <c r="AF502" s="1009"/>
      <c r="AG502" s="1009"/>
      <c r="AH502" s="1009"/>
      <c r="AI502" s="1009"/>
    </row>
    <row r="503" spans="21:35" ht="12.75">
      <c r="U503" s="633"/>
      <c r="V503" s="632"/>
      <c r="W503" s="980"/>
      <c r="X503" s="1009"/>
      <c r="Y503" s="1009"/>
      <c r="Z503" s="1009"/>
      <c r="AA503" s="1009"/>
      <c r="AB503" s="1009"/>
      <c r="AC503" s="1009"/>
      <c r="AD503" s="1009"/>
      <c r="AE503" s="1009"/>
      <c r="AF503" s="1009"/>
      <c r="AG503" s="1009"/>
      <c r="AH503" s="1009"/>
      <c r="AI503" s="1009"/>
    </row>
    <row r="504" spans="21:35" ht="12.75">
      <c r="U504" s="633"/>
      <c r="V504" s="632"/>
      <c r="W504" s="980"/>
      <c r="X504" s="1009"/>
      <c r="Y504" s="1009"/>
      <c r="Z504" s="1009"/>
      <c r="AA504" s="1009"/>
      <c r="AB504" s="1009"/>
      <c r="AC504" s="1009"/>
      <c r="AD504" s="1009"/>
      <c r="AE504" s="1009"/>
      <c r="AF504" s="1009"/>
      <c r="AG504" s="1009"/>
      <c r="AH504" s="1009"/>
      <c r="AI504" s="1009"/>
    </row>
    <row r="505" spans="21:35" ht="12.75">
      <c r="U505" s="633"/>
      <c r="V505" s="632"/>
      <c r="W505" s="980"/>
      <c r="X505" s="1009"/>
      <c r="Y505" s="1009"/>
      <c r="Z505" s="1009"/>
      <c r="AA505" s="1009"/>
      <c r="AB505" s="1009"/>
      <c r="AC505" s="1009"/>
      <c r="AD505" s="1009"/>
      <c r="AE505" s="1009"/>
      <c r="AF505" s="1009"/>
      <c r="AG505" s="1009"/>
      <c r="AH505" s="1009"/>
      <c r="AI505" s="1009"/>
    </row>
    <row r="506" spans="21:35" ht="12.75">
      <c r="U506" s="633"/>
      <c r="V506" s="632"/>
      <c r="W506" s="980"/>
      <c r="X506" s="1009"/>
      <c r="Y506" s="1009"/>
      <c r="Z506" s="1009"/>
      <c r="AA506" s="1009"/>
      <c r="AB506" s="1009"/>
      <c r="AC506" s="1009"/>
      <c r="AD506" s="1009"/>
      <c r="AE506" s="1009"/>
      <c r="AF506" s="1009"/>
      <c r="AG506" s="1009"/>
      <c r="AH506" s="1009"/>
      <c r="AI506" s="1009"/>
    </row>
    <row r="507" spans="21:35" ht="12.75">
      <c r="U507" s="633"/>
      <c r="V507" s="632"/>
      <c r="W507" s="980"/>
      <c r="X507" s="1009"/>
      <c r="Y507" s="1009"/>
      <c r="Z507" s="1009"/>
      <c r="AA507" s="1009"/>
      <c r="AB507" s="1009"/>
      <c r="AC507" s="1009"/>
      <c r="AD507" s="1009"/>
      <c r="AE507" s="1009"/>
      <c r="AF507" s="1009"/>
      <c r="AG507" s="1009"/>
      <c r="AH507" s="1009"/>
      <c r="AI507" s="1009"/>
    </row>
    <row r="508" spans="21:35" ht="12.75">
      <c r="U508" s="633"/>
      <c r="V508" s="632"/>
      <c r="W508" s="980"/>
      <c r="X508" s="1009"/>
      <c r="Y508" s="1009"/>
      <c r="Z508" s="1009"/>
      <c r="AA508" s="1009"/>
      <c r="AB508" s="1009"/>
      <c r="AC508" s="1009"/>
      <c r="AD508" s="1009"/>
      <c r="AE508" s="1009"/>
      <c r="AF508" s="1009"/>
      <c r="AG508" s="1009"/>
      <c r="AH508" s="1009"/>
      <c r="AI508" s="1009"/>
    </row>
    <row r="509" spans="21:35" ht="12.75">
      <c r="U509" s="633"/>
      <c r="V509" s="632"/>
      <c r="W509" s="980"/>
      <c r="X509" s="1009"/>
      <c r="Y509" s="1009"/>
      <c r="Z509" s="1009"/>
      <c r="AA509" s="1009"/>
      <c r="AB509" s="1009"/>
      <c r="AC509" s="1009"/>
      <c r="AD509" s="1009"/>
      <c r="AE509" s="1009"/>
      <c r="AF509" s="1009"/>
      <c r="AG509" s="1009"/>
      <c r="AH509" s="1009"/>
      <c r="AI509" s="1009"/>
    </row>
    <row r="510" spans="21:35" ht="12.75">
      <c r="U510" s="633"/>
      <c r="V510" s="632"/>
      <c r="W510" s="980"/>
      <c r="X510" s="1009"/>
      <c r="Y510" s="1009"/>
      <c r="Z510" s="1009"/>
      <c r="AA510" s="1009"/>
      <c r="AB510" s="1009"/>
      <c r="AC510" s="1009"/>
      <c r="AD510" s="1009"/>
      <c r="AE510" s="1009"/>
      <c r="AF510" s="1009"/>
      <c r="AG510" s="1009"/>
      <c r="AH510" s="1009"/>
      <c r="AI510" s="1009"/>
    </row>
    <row r="511" spans="21:35" ht="12.75">
      <c r="U511" s="633"/>
      <c r="V511" s="632"/>
      <c r="W511" s="980"/>
      <c r="X511" s="1009"/>
      <c r="Y511" s="1009"/>
      <c r="Z511" s="1009"/>
      <c r="AA511" s="1009"/>
      <c r="AB511" s="1009"/>
      <c r="AC511" s="1009"/>
      <c r="AD511" s="1009"/>
      <c r="AE511" s="1009"/>
      <c r="AF511" s="1009"/>
      <c r="AG511" s="1009"/>
      <c r="AH511" s="1009"/>
      <c r="AI511" s="1009"/>
    </row>
    <row r="512" spans="21:35" ht="12.75">
      <c r="U512" s="633"/>
      <c r="V512" s="632"/>
      <c r="W512" s="980"/>
      <c r="X512" s="1009"/>
      <c r="Y512" s="1009"/>
      <c r="Z512" s="1009"/>
      <c r="AA512" s="1009"/>
      <c r="AB512" s="1009"/>
      <c r="AC512" s="1009"/>
      <c r="AD512" s="1009"/>
      <c r="AE512" s="1009"/>
      <c r="AF512" s="1009"/>
      <c r="AG512" s="1009"/>
      <c r="AH512" s="1009"/>
      <c r="AI512" s="1009"/>
    </row>
    <row r="513" spans="21:35" ht="12.75">
      <c r="U513" s="633"/>
      <c r="V513" s="632"/>
      <c r="W513" s="980"/>
      <c r="X513" s="1009"/>
      <c r="Y513" s="1009"/>
      <c r="Z513" s="1009"/>
      <c r="AA513" s="1009"/>
      <c r="AB513" s="1009"/>
      <c r="AC513" s="1009"/>
      <c r="AD513" s="1009"/>
      <c r="AE513" s="1009"/>
      <c r="AF513" s="1009"/>
      <c r="AG513" s="1009"/>
      <c r="AH513" s="1009"/>
      <c r="AI513" s="1009"/>
    </row>
    <row r="514" spans="21:35" ht="12.75">
      <c r="U514" s="633"/>
      <c r="V514" s="632"/>
      <c r="W514" s="980"/>
      <c r="X514" s="1009"/>
      <c r="Y514" s="1009"/>
      <c r="Z514" s="1009"/>
      <c r="AA514" s="1009"/>
      <c r="AB514" s="1009"/>
      <c r="AC514" s="1009"/>
      <c r="AD514" s="1009"/>
      <c r="AE514" s="1009"/>
      <c r="AF514" s="1009"/>
      <c r="AG514" s="1009"/>
      <c r="AH514" s="1009"/>
      <c r="AI514" s="1009"/>
    </row>
    <row r="515" spans="21:35" ht="12.75">
      <c r="U515" s="633"/>
      <c r="V515" s="632"/>
      <c r="W515" s="980"/>
      <c r="X515" s="1009"/>
      <c r="Y515" s="1009"/>
      <c r="Z515" s="1009"/>
      <c r="AA515" s="1009"/>
      <c r="AB515" s="1009"/>
      <c r="AC515" s="1009"/>
      <c r="AD515" s="1009"/>
      <c r="AE515" s="1009"/>
      <c r="AF515" s="1009"/>
      <c r="AG515" s="1009"/>
      <c r="AH515" s="1009"/>
      <c r="AI515" s="1009"/>
    </row>
    <row r="516" spans="21:35" ht="12.75">
      <c r="U516" s="633"/>
      <c r="V516" s="632"/>
      <c r="W516" s="980"/>
      <c r="X516" s="1009"/>
      <c r="Y516" s="1009"/>
      <c r="Z516" s="1009"/>
      <c r="AA516" s="1009"/>
      <c r="AB516" s="1009"/>
      <c r="AC516" s="1009"/>
      <c r="AD516" s="1009"/>
      <c r="AE516" s="1009"/>
      <c r="AF516" s="1009"/>
      <c r="AG516" s="1009"/>
      <c r="AH516" s="1009"/>
      <c r="AI516" s="1009"/>
    </row>
    <row r="517" spans="21:35" ht="12.75">
      <c r="U517" s="633"/>
      <c r="V517" s="632"/>
      <c r="W517" s="980"/>
      <c r="X517" s="1009"/>
      <c r="Y517" s="1009"/>
      <c r="Z517" s="1009"/>
      <c r="AA517" s="1009"/>
      <c r="AB517" s="1009"/>
      <c r="AC517" s="1009"/>
      <c r="AD517" s="1009"/>
      <c r="AE517" s="1009"/>
      <c r="AF517" s="1009"/>
      <c r="AG517" s="1009"/>
      <c r="AH517" s="1009"/>
      <c r="AI517" s="1009"/>
    </row>
    <row r="518" spans="21:35" ht="12.75">
      <c r="U518" s="633"/>
      <c r="V518" s="632"/>
      <c r="W518" s="980"/>
      <c r="X518" s="1009"/>
      <c r="Y518" s="1009"/>
      <c r="Z518" s="1009"/>
      <c r="AA518" s="1009"/>
      <c r="AB518" s="1009"/>
      <c r="AC518" s="1009"/>
      <c r="AD518" s="1009"/>
      <c r="AE518" s="1009"/>
      <c r="AF518" s="1009"/>
      <c r="AG518" s="1009"/>
      <c r="AH518" s="1009"/>
      <c r="AI518" s="1009"/>
    </row>
    <row r="519" spans="21:35" ht="12.75">
      <c r="U519" s="633"/>
      <c r="V519" s="632"/>
      <c r="W519" s="980"/>
      <c r="X519" s="1009"/>
      <c r="Y519" s="1009"/>
      <c r="Z519" s="1009"/>
      <c r="AA519" s="1009"/>
      <c r="AB519" s="1009"/>
      <c r="AC519" s="1009"/>
      <c r="AD519" s="1009"/>
      <c r="AE519" s="1009"/>
      <c r="AF519" s="1009"/>
      <c r="AG519" s="1009"/>
      <c r="AH519" s="1009"/>
      <c r="AI519" s="1009"/>
    </row>
    <row r="520" spans="21:35" ht="12.75">
      <c r="U520" s="633"/>
      <c r="V520" s="632"/>
      <c r="W520" s="980"/>
      <c r="X520" s="1009"/>
      <c r="Y520" s="1009"/>
      <c r="Z520" s="1009"/>
      <c r="AA520" s="1009"/>
      <c r="AB520" s="1009"/>
      <c r="AC520" s="1009"/>
      <c r="AD520" s="1009"/>
      <c r="AE520" s="1009"/>
      <c r="AF520" s="1009"/>
      <c r="AG520" s="1009"/>
      <c r="AH520" s="1009"/>
      <c r="AI520" s="1009"/>
    </row>
    <row r="521" spans="21:35" ht="12.75">
      <c r="U521" s="633"/>
      <c r="V521" s="632"/>
      <c r="W521" s="980"/>
      <c r="X521" s="1009"/>
      <c r="Y521" s="1009"/>
      <c r="Z521" s="1009"/>
      <c r="AA521" s="1009"/>
      <c r="AB521" s="1009"/>
      <c r="AC521" s="1009"/>
      <c r="AD521" s="1009"/>
      <c r="AE521" s="1009"/>
      <c r="AF521" s="1009"/>
      <c r="AG521" s="1009"/>
      <c r="AH521" s="1009"/>
      <c r="AI521" s="1009"/>
    </row>
    <row r="522" spans="21:35" ht="12.75">
      <c r="U522" s="633"/>
      <c r="V522" s="632"/>
      <c r="W522" s="980"/>
      <c r="X522" s="1009"/>
      <c r="Y522" s="1009"/>
      <c r="Z522" s="1009"/>
      <c r="AA522" s="1009"/>
      <c r="AB522" s="1009"/>
      <c r="AC522" s="1009"/>
      <c r="AD522" s="1009"/>
      <c r="AE522" s="1009"/>
      <c r="AF522" s="1009"/>
      <c r="AG522" s="1009"/>
      <c r="AH522" s="1009"/>
      <c r="AI522" s="1009"/>
    </row>
    <row r="523" spans="21:35" ht="12.75">
      <c r="U523" s="633"/>
      <c r="V523" s="632"/>
      <c r="W523" s="980"/>
      <c r="X523" s="1009"/>
      <c r="Y523" s="1009"/>
      <c r="Z523" s="1009"/>
      <c r="AA523" s="1009"/>
      <c r="AB523" s="1009"/>
      <c r="AC523" s="1009"/>
      <c r="AD523" s="1009"/>
      <c r="AE523" s="1009"/>
      <c r="AF523" s="1009"/>
      <c r="AG523" s="1009"/>
      <c r="AH523" s="1009"/>
      <c r="AI523" s="1009"/>
    </row>
    <row r="524" spans="21:35" ht="12.75">
      <c r="U524" s="633"/>
      <c r="V524" s="632"/>
      <c r="W524" s="980"/>
      <c r="X524" s="1009"/>
      <c r="Y524" s="1009"/>
      <c r="Z524" s="1009"/>
      <c r="AA524" s="1009"/>
      <c r="AB524" s="1009"/>
      <c r="AC524" s="1009"/>
      <c r="AD524" s="1009"/>
      <c r="AE524" s="1009"/>
      <c r="AF524" s="1009"/>
      <c r="AG524" s="1009"/>
      <c r="AH524" s="1009"/>
      <c r="AI524" s="1009"/>
    </row>
    <row r="525" spans="21:35" ht="12.75">
      <c r="U525" s="633"/>
      <c r="V525" s="632"/>
      <c r="W525" s="980"/>
      <c r="X525" s="1009"/>
      <c r="Y525" s="1009"/>
      <c r="Z525" s="1009"/>
      <c r="AA525" s="1009"/>
      <c r="AB525" s="1009"/>
      <c r="AC525" s="1009"/>
      <c r="AD525" s="1009"/>
      <c r="AE525" s="1009"/>
      <c r="AF525" s="1009"/>
      <c r="AG525" s="1009"/>
      <c r="AH525" s="1009"/>
      <c r="AI525" s="1009"/>
    </row>
    <row r="526" spans="21:35" ht="12.75">
      <c r="U526" s="633"/>
      <c r="V526" s="632"/>
      <c r="W526" s="980"/>
      <c r="X526" s="1009"/>
      <c r="Y526" s="1009"/>
      <c r="Z526" s="1009"/>
      <c r="AA526" s="1009"/>
      <c r="AB526" s="1009"/>
      <c r="AC526" s="1009"/>
      <c r="AD526" s="1009"/>
      <c r="AE526" s="1009"/>
      <c r="AF526" s="1009"/>
      <c r="AG526" s="1009"/>
      <c r="AH526" s="1009"/>
      <c r="AI526" s="1009"/>
    </row>
    <row r="527" spans="21:35" ht="12.75">
      <c r="U527" s="633"/>
      <c r="V527" s="632"/>
      <c r="W527" s="980"/>
      <c r="X527" s="1009"/>
      <c r="Y527" s="1009"/>
      <c r="Z527" s="1009"/>
      <c r="AA527" s="1009"/>
      <c r="AB527" s="1009"/>
      <c r="AC527" s="1009"/>
      <c r="AD527" s="1009"/>
      <c r="AE527" s="1009"/>
      <c r="AF527" s="1009"/>
      <c r="AG527" s="1009"/>
      <c r="AH527" s="1009"/>
      <c r="AI527" s="1009"/>
    </row>
    <row r="528" spans="21:35" ht="12.75">
      <c r="U528" s="633"/>
      <c r="V528" s="632"/>
      <c r="W528" s="980"/>
      <c r="X528" s="1009"/>
      <c r="Y528" s="1009"/>
      <c r="Z528" s="1009"/>
      <c r="AA528" s="1009"/>
      <c r="AB528" s="1009"/>
      <c r="AC528" s="1009"/>
      <c r="AD528" s="1009"/>
      <c r="AE528" s="1009"/>
      <c r="AF528" s="1009"/>
      <c r="AG528" s="1009"/>
      <c r="AH528" s="1009"/>
      <c r="AI528" s="1009"/>
    </row>
    <row r="529" spans="21:35" ht="12.75">
      <c r="U529" s="633"/>
      <c r="V529" s="632"/>
      <c r="W529" s="980"/>
      <c r="X529" s="1009"/>
      <c r="Y529" s="1009"/>
      <c r="Z529" s="1009"/>
      <c r="AA529" s="1009"/>
      <c r="AB529" s="1009"/>
      <c r="AC529" s="1009"/>
      <c r="AD529" s="1009"/>
      <c r="AE529" s="1009"/>
      <c r="AF529" s="1009"/>
      <c r="AG529" s="1009"/>
      <c r="AH529" s="1009"/>
      <c r="AI529" s="1009"/>
    </row>
    <row r="530" spans="21:35" ht="12.75">
      <c r="U530" s="633"/>
      <c r="V530" s="632"/>
      <c r="W530" s="980"/>
      <c r="X530" s="1009"/>
      <c r="Y530" s="1009"/>
      <c r="Z530" s="1009"/>
      <c r="AA530" s="1009"/>
      <c r="AB530" s="1009"/>
      <c r="AC530" s="1009"/>
      <c r="AD530" s="1009"/>
      <c r="AE530" s="1009"/>
      <c r="AF530" s="1009"/>
      <c r="AG530" s="1009"/>
      <c r="AH530" s="1009"/>
      <c r="AI530" s="1009"/>
    </row>
    <row r="531" spans="21:35" ht="12.75">
      <c r="U531" s="633"/>
      <c r="V531" s="632"/>
      <c r="W531" s="980"/>
      <c r="X531" s="1009"/>
      <c r="Y531" s="1009"/>
      <c r="Z531" s="1009"/>
      <c r="AA531" s="1009"/>
      <c r="AB531" s="1009"/>
      <c r="AC531" s="1009"/>
      <c r="AD531" s="1009"/>
      <c r="AE531" s="1009"/>
      <c r="AF531" s="1009"/>
      <c r="AG531" s="1009"/>
      <c r="AH531" s="1009"/>
      <c r="AI531" s="1009"/>
    </row>
    <row r="532" spans="21:35" ht="12.75">
      <c r="U532" s="633"/>
      <c r="V532" s="632"/>
      <c r="W532" s="980"/>
      <c r="X532" s="1009"/>
      <c r="Y532" s="1009"/>
      <c r="Z532" s="1009"/>
      <c r="AA532" s="1009"/>
      <c r="AB532" s="1009"/>
      <c r="AC532" s="1009"/>
      <c r="AD532" s="1009"/>
      <c r="AE532" s="1009"/>
      <c r="AF532" s="1009"/>
      <c r="AG532" s="1009"/>
      <c r="AH532" s="1009"/>
      <c r="AI532" s="1009"/>
    </row>
    <row r="533" spans="21:35" ht="13.5" thickBot="1">
      <c r="U533" s="632"/>
      <c r="V533" s="632"/>
      <c r="W533" s="980"/>
      <c r="X533" s="1009"/>
      <c r="Y533" s="1009"/>
      <c r="Z533" s="1009"/>
      <c r="AA533" s="1009"/>
      <c r="AB533" s="1009"/>
      <c r="AC533" s="1009"/>
      <c r="AD533" s="1009"/>
      <c r="AE533" s="1009"/>
      <c r="AF533" s="1009"/>
      <c r="AG533" s="1009"/>
      <c r="AH533" s="1009"/>
      <c r="AI533" s="1009"/>
    </row>
    <row r="534" spans="21:35" ht="12.75">
      <c r="U534" s="632"/>
      <c r="V534" s="986"/>
      <c r="W534" s="980"/>
      <c r="X534" s="1011"/>
      <c r="Y534" s="1011"/>
      <c r="Z534" s="1011"/>
      <c r="AA534" s="1011"/>
      <c r="AB534" s="1011"/>
      <c r="AC534" s="1011"/>
      <c r="AD534" s="1011"/>
      <c r="AE534" s="1011"/>
      <c r="AF534" s="1011"/>
      <c r="AG534" s="1011"/>
      <c r="AH534" s="1011"/>
      <c r="AI534" s="1011"/>
    </row>
    <row r="535" spans="21:35" ht="12.75">
      <c r="U535" s="633"/>
      <c r="V535" s="632"/>
      <c r="W535" s="980"/>
      <c r="X535" s="1011"/>
      <c r="Y535" s="1011"/>
      <c r="Z535" s="1011"/>
      <c r="AA535" s="1011"/>
      <c r="AB535" s="1011"/>
      <c r="AC535" s="1011"/>
      <c r="AD535" s="1011"/>
      <c r="AE535" s="1011"/>
      <c r="AF535" s="1011"/>
      <c r="AG535" s="1011"/>
      <c r="AH535" s="1011"/>
      <c r="AI535" s="1011"/>
    </row>
    <row r="536" spans="21:35" ht="12.75">
      <c r="U536" s="633"/>
      <c r="V536" s="632"/>
      <c r="W536" s="980"/>
      <c r="X536" s="1011"/>
      <c r="Y536" s="1011"/>
      <c r="Z536" s="1011"/>
      <c r="AA536" s="1011"/>
      <c r="AB536" s="1011"/>
      <c r="AC536" s="1011"/>
      <c r="AD536" s="1011"/>
      <c r="AE536" s="1011"/>
      <c r="AF536" s="1011"/>
      <c r="AG536" s="1011"/>
      <c r="AH536" s="1011"/>
      <c r="AI536" s="1011"/>
    </row>
    <row r="537" spans="21:35" ht="12.75">
      <c r="U537" s="633"/>
      <c r="V537" s="632"/>
      <c r="W537" s="980"/>
      <c r="X537" s="1011"/>
      <c r="Y537" s="1011"/>
      <c r="Z537" s="1011"/>
      <c r="AA537" s="1011"/>
      <c r="AB537" s="1011"/>
      <c r="AC537" s="1011"/>
      <c r="AD537" s="1011"/>
      <c r="AE537" s="1011"/>
      <c r="AF537" s="1011"/>
      <c r="AG537" s="1011"/>
      <c r="AH537" s="1011"/>
      <c r="AI537" s="1011"/>
    </row>
    <row r="538" spans="21:35" ht="12.75">
      <c r="U538" s="633"/>
      <c r="V538" s="632"/>
      <c r="W538" s="980"/>
      <c r="X538" s="1011"/>
      <c r="Y538" s="1011"/>
      <c r="Z538" s="1011"/>
      <c r="AA538" s="1011"/>
      <c r="AB538" s="1011"/>
      <c r="AC538" s="1011"/>
      <c r="AD538" s="1011"/>
      <c r="AE538" s="1011"/>
      <c r="AF538" s="1011"/>
      <c r="AG538" s="1011"/>
      <c r="AH538" s="1011"/>
      <c r="AI538" s="1011"/>
    </row>
    <row r="539" spans="21:35" ht="12.75">
      <c r="U539" s="633"/>
      <c r="V539" s="632"/>
      <c r="W539" s="980"/>
      <c r="X539" s="1011"/>
      <c r="Y539" s="1011"/>
      <c r="Z539" s="1011"/>
      <c r="AA539" s="1011"/>
      <c r="AB539" s="1011"/>
      <c r="AC539" s="1011"/>
      <c r="AD539" s="1011"/>
      <c r="AE539" s="1011"/>
      <c r="AF539" s="1011"/>
      <c r="AG539" s="1011"/>
      <c r="AH539" s="1011"/>
      <c r="AI539" s="1011"/>
    </row>
    <row r="540" spans="21:35" ht="12.75">
      <c r="U540" s="633"/>
      <c r="V540" s="632"/>
      <c r="W540" s="980"/>
      <c r="X540" s="1011"/>
      <c r="Y540" s="1011"/>
      <c r="Z540" s="1011"/>
      <c r="AA540" s="1011"/>
      <c r="AB540" s="1011"/>
      <c r="AC540" s="1011"/>
      <c r="AD540" s="1011"/>
      <c r="AE540" s="1011"/>
      <c r="AF540" s="1011"/>
      <c r="AG540" s="1011"/>
      <c r="AH540" s="1011"/>
      <c r="AI540" s="1011"/>
    </row>
    <row r="541" spans="21:35" ht="12.75">
      <c r="U541" s="633"/>
      <c r="V541" s="632"/>
      <c r="W541" s="980"/>
      <c r="X541" s="1011"/>
      <c r="Y541" s="1011"/>
      <c r="Z541" s="1011"/>
      <c r="AA541" s="1011"/>
      <c r="AB541" s="1011"/>
      <c r="AC541" s="1011"/>
      <c r="AD541" s="1011"/>
      <c r="AE541" s="1011"/>
      <c r="AF541" s="1011"/>
      <c r="AG541" s="1011"/>
      <c r="AH541" s="1011"/>
      <c r="AI541" s="1011"/>
    </row>
    <row r="542" spans="21:35" ht="12.75">
      <c r="U542" s="633"/>
      <c r="V542" s="632"/>
      <c r="W542" s="980"/>
      <c r="X542" s="1011"/>
      <c r="Y542" s="1011"/>
      <c r="Z542" s="1011"/>
      <c r="AA542" s="1011"/>
      <c r="AB542" s="1011"/>
      <c r="AC542" s="1011"/>
      <c r="AD542" s="1011"/>
      <c r="AE542" s="1011"/>
      <c r="AF542" s="1011"/>
      <c r="AG542" s="1011"/>
      <c r="AH542" s="1011"/>
      <c r="AI542" s="1011"/>
    </row>
    <row r="543" spans="21:35" ht="12.75">
      <c r="U543" s="633"/>
      <c r="V543" s="632"/>
      <c r="W543" s="980"/>
      <c r="X543" s="1011"/>
      <c r="Y543" s="1011"/>
      <c r="Z543" s="1011"/>
      <c r="AA543" s="1011"/>
      <c r="AB543" s="1011"/>
      <c r="AC543" s="1011"/>
      <c r="AD543" s="1011"/>
      <c r="AE543" s="1011"/>
      <c r="AF543" s="1011"/>
      <c r="AG543" s="1011"/>
      <c r="AH543" s="1011"/>
      <c r="AI543" s="1011"/>
    </row>
    <row r="544" spans="21:35" ht="12.75">
      <c r="U544" s="633"/>
      <c r="V544" s="632"/>
      <c r="W544" s="980"/>
      <c r="X544" s="1011"/>
      <c r="Y544" s="1011"/>
      <c r="Z544" s="1011"/>
      <c r="AA544" s="1011"/>
      <c r="AB544" s="1011"/>
      <c r="AC544" s="1011"/>
      <c r="AD544" s="1011"/>
      <c r="AE544" s="1011"/>
      <c r="AF544" s="1011"/>
      <c r="AG544" s="1011"/>
      <c r="AH544" s="1011"/>
      <c r="AI544" s="1011"/>
    </row>
    <row r="545" spans="21:35" ht="12.75">
      <c r="U545" s="633"/>
      <c r="V545" s="632"/>
      <c r="W545" s="980"/>
      <c r="X545" s="1011"/>
      <c r="Y545" s="1011"/>
      <c r="Z545" s="1011"/>
      <c r="AA545" s="1011"/>
      <c r="AB545" s="1011"/>
      <c r="AC545" s="1011"/>
      <c r="AD545" s="1011"/>
      <c r="AE545" s="1011"/>
      <c r="AF545" s="1011"/>
      <c r="AG545" s="1011"/>
      <c r="AH545" s="1011"/>
      <c r="AI545" s="1011"/>
    </row>
    <row r="546" spans="21:35" ht="12.75">
      <c r="U546" s="633"/>
      <c r="V546" s="632"/>
      <c r="W546" s="980"/>
      <c r="X546" s="1011"/>
      <c r="Y546" s="1011"/>
      <c r="Z546" s="1011"/>
      <c r="AA546" s="1011"/>
      <c r="AB546" s="1011"/>
      <c r="AC546" s="1011"/>
      <c r="AD546" s="1011"/>
      <c r="AE546" s="1011"/>
      <c r="AF546" s="1011"/>
      <c r="AG546" s="1011"/>
      <c r="AH546" s="1011"/>
      <c r="AI546" s="1011"/>
    </row>
    <row r="547" spans="21:35" ht="12.75">
      <c r="U547" s="633"/>
      <c r="V547" s="632"/>
      <c r="W547" s="980"/>
      <c r="X547" s="1011"/>
      <c r="Y547" s="1011"/>
      <c r="Z547" s="1011"/>
      <c r="AA547" s="1011"/>
      <c r="AB547" s="1011"/>
      <c r="AC547" s="1011"/>
      <c r="AD547" s="1011"/>
      <c r="AE547" s="1011"/>
      <c r="AF547" s="1011"/>
      <c r="AG547" s="1011"/>
      <c r="AH547" s="1011"/>
      <c r="AI547" s="1011"/>
    </row>
    <row r="548" spans="21:35" ht="12.75">
      <c r="U548" s="633"/>
      <c r="V548" s="632"/>
      <c r="W548" s="980"/>
      <c r="X548" s="1011"/>
      <c r="Y548" s="1011"/>
      <c r="Z548" s="1011"/>
      <c r="AA548" s="1011"/>
      <c r="AB548" s="1011"/>
      <c r="AC548" s="1011"/>
      <c r="AD548" s="1011"/>
      <c r="AE548" s="1011"/>
      <c r="AF548" s="1011"/>
      <c r="AG548" s="1011"/>
      <c r="AH548" s="1011"/>
      <c r="AI548" s="1011"/>
    </row>
    <row r="549" spans="21:35" ht="12.75">
      <c r="U549" s="633"/>
      <c r="V549" s="632"/>
      <c r="W549" s="980"/>
      <c r="X549" s="1011"/>
      <c r="Y549" s="1011"/>
      <c r="Z549" s="1011"/>
      <c r="AA549" s="1011"/>
      <c r="AB549" s="1011"/>
      <c r="AC549" s="1011"/>
      <c r="AD549" s="1011"/>
      <c r="AE549" s="1011"/>
      <c r="AF549" s="1011"/>
      <c r="AG549" s="1011"/>
      <c r="AH549" s="1011"/>
      <c r="AI549" s="1011"/>
    </row>
    <row r="550" spans="21:35" ht="12.75">
      <c r="U550" s="633"/>
      <c r="V550" s="632"/>
      <c r="W550" s="980"/>
      <c r="X550" s="1011"/>
      <c r="Y550" s="1011"/>
      <c r="Z550" s="1011"/>
      <c r="AA550" s="1011"/>
      <c r="AB550" s="1011"/>
      <c r="AC550" s="1011"/>
      <c r="AD550" s="1011"/>
      <c r="AE550" s="1011"/>
      <c r="AF550" s="1011"/>
      <c r="AG550" s="1011"/>
      <c r="AH550" s="1011"/>
      <c r="AI550" s="1011"/>
    </row>
    <row r="551" spans="21:35" ht="12.75">
      <c r="U551" s="633"/>
      <c r="V551" s="632"/>
      <c r="W551" s="980"/>
      <c r="X551" s="1011"/>
      <c r="Y551" s="1011"/>
      <c r="Z551" s="1011"/>
      <c r="AA551" s="1011"/>
      <c r="AB551" s="1011"/>
      <c r="AC551" s="1011"/>
      <c r="AD551" s="1011"/>
      <c r="AE551" s="1011"/>
      <c r="AF551" s="1011"/>
      <c r="AG551" s="1011"/>
      <c r="AH551" s="1011"/>
      <c r="AI551" s="1011"/>
    </row>
    <row r="552" spans="21:35" ht="12.75">
      <c r="U552" s="633"/>
      <c r="V552" s="632"/>
      <c r="W552" s="980"/>
      <c r="X552" s="1011"/>
      <c r="Y552" s="1011"/>
      <c r="Z552" s="1011"/>
      <c r="AA552" s="1011"/>
      <c r="AB552" s="1011"/>
      <c r="AC552" s="1011"/>
      <c r="AD552" s="1011"/>
      <c r="AE552" s="1011"/>
      <c r="AF552" s="1011"/>
      <c r="AG552" s="1011"/>
      <c r="AH552" s="1011"/>
      <c r="AI552" s="1011"/>
    </row>
    <row r="553" spans="21:35" ht="12.75">
      <c r="U553" s="633"/>
      <c r="V553" s="632"/>
      <c r="W553" s="980"/>
      <c r="X553" s="1011"/>
      <c r="Y553" s="1011"/>
      <c r="Z553" s="1011"/>
      <c r="AA553" s="1011"/>
      <c r="AB553" s="1011"/>
      <c r="AC553" s="1011"/>
      <c r="AD553" s="1011"/>
      <c r="AE553" s="1011"/>
      <c r="AF553" s="1011"/>
      <c r="AG553" s="1011"/>
      <c r="AH553" s="1011"/>
      <c r="AI553" s="1011"/>
    </row>
    <row r="554" spans="21:35" ht="12.75">
      <c r="U554" s="633"/>
      <c r="V554" s="632"/>
      <c r="W554" s="980"/>
      <c r="X554" s="1011"/>
      <c r="Y554" s="1011"/>
      <c r="Z554" s="1011"/>
      <c r="AA554" s="1011"/>
      <c r="AB554" s="1011"/>
      <c r="AC554" s="1011"/>
      <c r="AD554" s="1011"/>
      <c r="AE554" s="1011"/>
      <c r="AF554" s="1011"/>
      <c r="AG554" s="1011"/>
      <c r="AH554" s="1011"/>
      <c r="AI554" s="1011"/>
    </row>
    <row r="555" spans="21:35" ht="12.75">
      <c r="U555" s="633"/>
      <c r="V555" s="632"/>
      <c r="W555" s="980"/>
      <c r="X555" s="1011"/>
      <c r="Y555" s="1011"/>
      <c r="Z555" s="1011"/>
      <c r="AA555" s="1011"/>
      <c r="AB555" s="1011"/>
      <c r="AC555" s="1011"/>
      <c r="AD555" s="1011"/>
      <c r="AE555" s="1011"/>
      <c r="AF555" s="1011"/>
      <c r="AG555" s="1011"/>
      <c r="AH555" s="1011"/>
      <c r="AI555" s="1011"/>
    </row>
    <row r="556" spans="21:35" ht="12.75">
      <c r="U556" s="633"/>
      <c r="V556" s="632"/>
      <c r="W556" s="980"/>
      <c r="X556" s="1011"/>
      <c r="Y556" s="1011"/>
      <c r="Z556" s="1011"/>
      <c r="AA556" s="1011"/>
      <c r="AB556" s="1011"/>
      <c r="AC556" s="1011"/>
      <c r="AD556" s="1011"/>
      <c r="AE556" s="1011"/>
      <c r="AF556" s="1011"/>
      <c r="AG556" s="1011"/>
      <c r="AH556" s="1011"/>
      <c r="AI556" s="1011"/>
    </row>
    <row r="557" spans="21:35" ht="12.75">
      <c r="U557" s="633"/>
      <c r="V557" s="632"/>
      <c r="W557" s="980"/>
      <c r="X557" s="1011"/>
      <c r="Y557" s="1011"/>
      <c r="Z557" s="1011"/>
      <c r="AA557" s="1011"/>
      <c r="AB557" s="1011"/>
      <c r="AC557" s="1011"/>
      <c r="AD557" s="1011"/>
      <c r="AE557" s="1011"/>
      <c r="AF557" s="1011"/>
      <c r="AG557" s="1011"/>
      <c r="AH557" s="1011"/>
      <c r="AI557" s="1011"/>
    </row>
    <row r="558" spans="21:35" ht="12.75">
      <c r="U558" s="633"/>
      <c r="V558" s="632"/>
      <c r="W558" s="980"/>
      <c r="X558" s="1011"/>
      <c r="Y558" s="1011"/>
      <c r="Z558" s="1011"/>
      <c r="AA558" s="1011"/>
      <c r="AB558" s="1011"/>
      <c r="AC558" s="1011"/>
      <c r="AD558" s="1011"/>
      <c r="AE558" s="1011"/>
      <c r="AF558" s="1011"/>
      <c r="AG558" s="1011"/>
      <c r="AH558" s="1011"/>
      <c r="AI558" s="1011"/>
    </row>
    <row r="559" spans="21:35" ht="12.75">
      <c r="U559" s="633"/>
      <c r="V559" s="632"/>
      <c r="W559" s="980"/>
      <c r="X559" s="1011"/>
      <c r="Y559" s="1011"/>
      <c r="Z559" s="1011"/>
      <c r="AA559" s="1011"/>
      <c r="AB559" s="1011"/>
      <c r="AC559" s="1011"/>
      <c r="AD559" s="1011"/>
      <c r="AE559" s="1011"/>
      <c r="AF559" s="1011"/>
      <c r="AG559" s="1011"/>
      <c r="AH559" s="1011"/>
      <c r="AI559" s="1011"/>
    </row>
    <row r="560" spans="21:35" ht="12.75">
      <c r="U560" s="633"/>
      <c r="V560" s="632"/>
      <c r="W560" s="980"/>
      <c r="X560" s="1011"/>
      <c r="Y560" s="1011"/>
      <c r="Z560" s="1011"/>
      <c r="AA560" s="1011"/>
      <c r="AB560" s="1011"/>
      <c r="AC560" s="990"/>
      <c r="AD560" s="1011"/>
      <c r="AE560" s="1011"/>
      <c r="AF560" s="1011"/>
      <c r="AG560" s="1011"/>
      <c r="AH560" s="1011"/>
      <c r="AI560" s="1011"/>
    </row>
    <row r="561" spans="21:35" ht="12.75">
      <c r="U561" s="633"/>
      <c r="V561" s="632"/>
      <c r="W561" s="980"/>
      <c r="X561" s="994"/>
      <c r="Y561" s="998"/>
      <c r="Z561" s="998"/>
      <c r="AA561" s="998"/>
      <c r="AB561" s="998"/>
      <c r="AC561" s="990"/>
      <c r="AD561" s="998"/>
      <c r="AE561" s="998"/>
      <c r="AF561" s="1012"/>
      <c r="AG561" s="998"/>
      <c r="AH561" s="998"/>
      <c r="AI561" s="1013"/>
    </row>
    <row r="562" spans="21:35" ht="12.75">
      <c r="U562" s="633"/>
      <c r="V562" s="632"/>
      <c r="W562" s="980"/>
      <c r="X562" s="994"/>
      <c r="Y562" s="998"/>
      <c r="Z562" s="998"/>
      <c r="AA562" s="998"/>
      <c r="AB562" s="998"/>
      <c r="AC562" s="990"/>
      <c r="AD562" s="998"/>
      <c r="AE562" s="998"/>
      <c r="AF562" s="1012"/>
      <c r="AG562" s="998"/>
      <c r="AH562" s="998"/>
      <c r="AI562" s="1013"/>
    </row>
    <row r="563" spans="21:35" ht="12.75">
      <c r="U563" s="633"/>
      <c r="V563" s="632"/>
      <c r="W563" s="980"/>
      <c r="X563" s="994"/>
      <c r="Y563" s="998"/>
      <c r="Z563" s="998"/>
      <c r="AA563" s="998"/>
      <c r="AB563" s="998"/>
      <c r="AC563" s="990"/>
      <c r="AD563" s="998"/>
      <c r="AE563" s="998"/>
      <c r="AF563" s="1012"/>
      <c r="AG563" s="998"/>
      <c r="AH563" s="998"/>
      <c r="AI563" s="1013"/>
    </row>
    <row r="564" spans="21:35" ht="12.75">
      <c r="U564" s="633"/>
      <c r="V564" s="632"/>
      <c r="W564" s="980"/>
      <c r="X564" s="994"/>
      <c r="Y564" s="998"/>
      <c r="Z564" s="998"/>
      <c r="AA564" s="998"/>
      <c r="AB564" s="998"/>
      <c r="AC564" s="990"/>
      <c r="AD564" s="998"/>
      <c r="AE564" s="998"/>
      <c r="AF564" s="1012"/>
      <c r="AG564" s="998"/>
      <c r="AH564" s="998"/>
      <c r="AI564" s="1013"/>
    </row>
    <row r="565" spans="21:35" ht="12.75">
      <c r="U565" s="633"/>
      <c r="V565" s="632"/>
      <c r="W565" s="980"/>
      <c r="X565" s="994"/>
      <c r="Y565" s="998"/>
      <c r="Z565" s="998"/>
      <c r="AA565" s="998"/>
      <c r="AB565" s="998"/>
      <c r="AC565" s="990"/>
      <c r="AD565" s="998"/>
      <c r="AE565" s="998"/>
      <c r="AF565" s="1012"/>
      <c r="AG565" s="998"/>
      <c r="AH565" s="998"/>
      <c r="AI565" s="1013"/>
    </row>
    <row r="566" spans="21:35" ht="12.75">
      <c r="U566" s="633"/>
      <c r="V566" s="632"/>
      <c r="W566" s="980"/>
      <c r="X566" s="994"/>
      <c r="Y566" s="998"/>
      <c r="Z566" s="998"/>
      <c r="AA566" s="998"/>
      <c r="AB566" s="998"/>
      <c r="AC566" s="990"/>
      <c r="AD566" s="998"/>
      <c r="AE566" s="998"/>
      <c r="AF566" s="1012"/>
      <c r="AG566" s="998"/>
      <c r="AH566" s="998"/>
      <c r="AI566" s="1013"/>
    </row>
    <row r="567" spans="21:35" ht="12.75">
      <c r="U567" s="633"/>
      <c r="V567" s="632"/>
      <c r="W567" s="980"/>
      <c r="X567" s="994"/>
      <c r="Y567" s="998"/>
      <c r="Z567" s="998"/>
      <c r="AA567" s="998"/>
      <c r="AB567" s="998"/>
      <c r="AC567" s="990"/>
      <c r="AD567" s="998"/>
      <c r="AE567" s="998"/>
      <c r="AF567" s="1012"/>
      <c r="AG567" s="998"/>
      <c r="AH567" s="998"/>
      <c r="AI567" s="1013"/>
    </row>
    <row r="568" spans="21:35" ht="12.75">
      <c r="U568" s="633"/>
      <c r="V568" s="632"/>
      <c r="W568" s="980"/>
      <c r="X568" s="994"/>
      <c r="Y568" s="998"/>
      <c r="Z568" s="998"/>
      <c r="AA568" s="998"/>
      <c r="AB568" s="998"/>
      <c r="AC568" s="990"/>
      <c r="AD568" s="998"/>
      <c r="AE568" s="998"/>
      <c r="AF568" s="1012"/>
      <c r="AG568" s="998"/>
      <c r="AH568" s="998"/>
      <c r="AI568" s="1013"/>
    </row>
    <row r="569" spans="21:35" ht="12.75">
      <c r="U569" s="633"/>
      <c r="V569" s="632"/>
      <c r="W569" s="980"/>
      <c r="X569" s="994"/>
      <c r="Y569" s="994"/>
      <c r="Z569" s="994"/>
      <c r="AA569" s="994"/>
      <c r="AB569" s="994"/>
      <c r="AC569" s="990"/>
      <c r="AD569" s="994"/>
      <c r="AE569" s="994"/>
      <c r="AF569" s="994"/>
      <c r="AG569" s="994"/>
      <c r="AH569" s="994"/>
      <c r="AI569" s="994"/>
    </row>
    <row r="570" spans="21:35" ht="12.75">
      <c r="U570" s="633"/>
      <c r="V570" s="632"/>
      <c r="W570" s="980"/>
      <c r="X570" s="994"/>
      <c r="Y570" s="994"/>
      <c r="Z570" s="994"/>
      <c r="AA570" s="994"/>
      <c r="AB570" s="994"/>
      <c r="AC570" s="990"/>
      <c r="AD570" s="994"/>
      <c r="AE570" s="994"/>
      <c r="AF570" s="994"/>
      <c r="AG570" s="994"/>
      <c r="AH570" s="994"/>
      <c r="AI570" s="994"/>
    </row>
    <row r="571" spans="21:35" ht="12.75">
      <c r="U571" s="633"/>
      <c r="V571" s="632"/>
      <c r="W571" s="980"/>
      <c r="X571" s="994"/>
      <c r="Y571" s="994"/>
      <c r="Z571" s="994"/>
      <c r="AA571" s="994"/>
      <c r="AB571" s="994"/>
      <c r="AC571" s="990"/>
      <c r="AD571" s="994"/>
      <c r="AE571" s="994"/>
      <c r="AF571" s="994"/>
      <c r="AG571" s="994"/>
      <c r="AH571" s="994"/>
      <c r="AI571" s="994"/>
    </row>
    <row r="572" spans="21:35" ht="12.75">
      <c r="U572" s="633"/>
      <c r="V572" s="632"/>
      <c r="W572" s="980"/>
      <c r="X572" s="994"/>
      <c r="Y572" s="994"/>
      <c r="Z572" s="994"/>
      <c r="AA572" s="994"/>
      <c r="AB572" s="994"/>
      <c r="AC572" s="990"/>
      <c r="AD572" s="994"/>
      <c r="AE572" s="994"/>
      <c r="AF572" s="994"/>
      <c r="AG572" s="994"/>
      <c r="AH572" s="994"/>
      <c r="AI572" s="994"/>
    </row>
    <row r="573" spans="21:35" ht="12.75">
      <c r="U573" s="633"/>
      <c r="V573" s="632"/>
      <c r="W573" s="980"/>
      <c r="X573" s="994"/>
      <c r="Y573" s="994"/>
      <c r="Z573" s="994"/>
      <c r="AA573" s="994"/>
      <c r="AB573" s="994"/>
      <c r="AC573" s="990"/>
      <c r="AD573" s="994"/>
      <c r="AE573" s="994"/>
      <c r="AF573" s="994"/>
      <c r="AG573" s="994"/>
      <c r="AH573" s="994"/>
      <c r="AI573" s="994"/>
    </row>
    <row r="574" spans="21:35" ht="12.75">
      <c r="U574" s="633"/>
      <c r="V574" s="632"/>
      <c r="W574" s="980"/>
      <c r="X574" s="994"/>
      <c r="Y574" s="994"/>
      <c r="Z574" s="994"/>
      <c r="AA574" s="994"/>
      <c r="AB574" s="994"/>
      <c r="AC574" s="990"/>
      <c r="AD574" s="994"/>
      <c r="AE574" s="994"/>
      <c r="AF574" s="994"/>
      <c r="AG574" s="994"/>
      <c r="AH574" s="994"/>
      <c r="AI574" s="994"/>
    </row>
    <row r="575" spans="21:35" ht="12.75">
      <c r="U575" s="633"/>
      <c r="V575" s="632"/>
      <c r="W575" s="980"/>
      <c r="X575" s="994"/>
      <c r="Y575" s="994"/>
      <c r="Z575" s="994"/>
      <c r="AA575" s="994"/>
      <c r="AB575" s="994"/>
      <c r="AC575" s="990"/>
      <c r="AD575" s="994"/>
      <c r="AE575" s="994"/>
      <c r="AF575" s="994"/>
      <c r="AG575" s="994"/>
      <c r="AH575" s="994"/>
      <c r="AI575" s="994"/>
    </row>
    <row r="576" spans="21:35" ht="12.75">
      <c r="U576" s="633"/>
      <c r="V576" s="632"/>
      <c r="W576" s="980"/>
      <c r="X576" s="994"/>
      <c r="Y576" s="994"/>
      <c r="Z576" s="994"/>
      <c r="AA576" s="994"/>
      <c r="AB576" s="994"/>
      <c r="AC576" s="990"/>
      <c r="AD576" s="994"/>
      <c r="AE576" s="994"/>
      <c r="AF576" s="994"/>
      <c r="AG576" s="994"/>
      <c r="AH576" s="994"/>
      <c r="AI576" s="994"/>
    </row>
    <row r="577" spans="21:35" ht="12.75">
      <c r="U577" s="633"/>
      <c r="V577" s="632"/>
      <c r="W577" s="980"/>
      <c r="X577" s="994"/>
      <c r="Y577" s="994"/>
      <c r="Z577" s="994"/>
      <c r="AA577" s="994"/>
      <c r="AB577" s="994"/>
      <c r="AC577" s="990"/>
      <c r="AD577" s="994"/>
      <c r="AE577" s="994"/>
      <c r="AF577" s="994"/>
      <c r="AG577" s="994"/>
      <c r="AH577" s="994"/>
      <c r="AI577" s="994"/>
    </row>
    <row r="578" spans="21:35" ht="12.75">
      <c r="U578" s="633"/>
      <c r="V578" s="632"/>
      <c r="W578" s="980"/>
      <c r="X578" s="994"/>
      <c r="Y578" s="994"/>
      <c r="Z578" s="994"/>
      <c r="AA578" s="994"/>
      <c r="AB578" s="994"/>
      <c r="AC578" s="990"/>
      <c r="AD578" s="994"/>
      <c r="AE578" s="994"/>
      <c r="AF578" s="994"/>
      <c r="AG578" s="994"/>
      <c r="AH578" s="994"/>
      <c r="AI578" s="994"/>
    </row>
    <row r="579" spans="21:35" ht="12.75">
      <c r="U579" s="633"/>
      <c r="V579" s="632"/>
      <c r="W579" s="980"/>
      <c r="X579" s="994"/>
      <c r="Y579" s="994"/>
      <c r="Z579" s="994"/>
      <c r="AA579" s="994"/>
      <c r="AB579" s="994"/>
      <c r="AC579" s="990"/>
      <c r="AD579" s="994"/>
      <c r="AE579" s="994"/>
      <c r="AF579" s="994"/>
      <c r="AG579" s="994"/>
      <c r="AH579" s="994"/>
      <c r="AI579" s="994"/>
    </row>
    <row r="580" spans="21:35" ht="12.75">
      <c r="U580" s="633"/>
      <c r="V580" s="632"/>
      <c r="W580" s="980"/>
      <c r="X580" s="994"/>
      <c r="Y580" s="994"/>
      <c r="Z580" s="994"/>
      <c r="AA580" s="994"/>
      <c r="AB580" s="994"/>
      <c r="AC580" s="990"/>
      <c r="AD580" s="994"/>
      <c r="AE580" s="994"/>
      <c r="AF580" s="994"/>
      <c r="AG580" s="994"/>
      <c r="AH580" s="994"/>
      <c r="AI580" s="994"/>
    </row>
    <row r="581" spans="21:35" ht="12.75">
      <c r="U581" s="633"/>
      <c r="V581" s="632"/>
      <c r="W581" s="980"/>
      <c r="X581" s="994"/>
      <c r="Y581" s="994"/>
      <c r="Z581" s="994"/>
      <c r="AA581" s="994"/>
      <c r="AB581" s="994"/>
      <c r="AC581" s="990"/>
      <c r="AD581" s="994"/>
      <c r="AE581" s="994"/>
      <c r="AF581" s="994"/>
      <c r="AG581" s="994"/>
      <c r="AH581" s="994"/>
      <c r="AI581" s="994"/>
    </row>
    <row r="582" spans="21:35" ht="12.75">
      <c r="U582" s="633"/>
      <c r="V582" s="632"/>
      <c r="W582" s="980"/>
      <c r="X582" s="994"/>
      <c r="Y582" s="994"/>
      <c r="Z582" s="994"/>
      <c r="AA582" s="994"/>
      <c r="AB582" s="994"/>
      <c r="AC582" s="990"/>
      <c r="AD582" s="994"/>
      <c r="AE582" s="994"/>
      <c r="AF582" s="994"/>
      <c r="AG582" s="994"/>
      <c r="AH582" s="994"/>
      <c r="AI582" s="994"/>
    </row>
    <row r="583" spans="21:35" ht="12.75">
      <c r="U583" s="633"/>
      <c r="V583" s="632"/>
      <c r="W583" s="980"/>
      <c r="X583" s="994"/>
      <c r="Y583" s="994"/>
      <c r="Z583" s="994"/>
      <c r="AA583" s="994"/>
      <c r="AB583" s="994"/>
      <c r="AC583" s="990"/>
      <c r="AD583" s="994"/>
      <c r="AE583" s="994"/>
      <c r="AF583" s="994"/>
      <c r="AG583" s="994"/>
      <c r="AH583" s="994"/>
      <c r="AI583" s="994"/>
    </row>
    <row r="584" spans="21:35" ht="12.75">
      <c r="U584" s="633"/>
      <c r="V584" s="632"/>
      <c r="W584" s="980"/>
      <c r="X584" s="994"/>
      <c r="Y584" s="994"/>
      <c r="Z584" s="994"/>
      <c r="AA584" s="994"/>
      <c r="AB584" s="994"/>
      <c r="AC584" s="990"/>
      <c r="AD584" s="994"/>
      <c r="AE584" s="994"/>
      <c r="AF584" s="994"/>
      <c r="AG584" s="994"/>
      <c r="AH584" s="994"/>
      <c r="AI584" s="994"/>
    </row>
    <row r="585" spans="21:35" ht="12.75">
      <c r="U585" s="633"/>
      <c r="V585" s="632"/>
      <c r="W585" s="980"/>
      <c r="X585" s="994"/>
      <c r="Y585" s="994"/>
      <c r="Z585" s="994"/>
      <c r="AA585" s="994"/>
      <c r="AB585" s="994"/>
      <c r="AC585" s="990"/>
      <c r="AD585" s="994"/>
      <c r="AE585" s="994"/>
      <c r="AF585" s="994"/>
      <c r="AG585" s="994"/>
      <c r="AH585" s="994"/>
      <c r="AI585" s="994"/>
    </row>
    <row r="586" spans="21:35" ht="13.5" thickBot="1">
      <c r="U586" s="632"/>
      <c r="V586" s="632"/>
      <c r="W586" s="980"/>
      <c r="X586" s="994"/>
      <c r="Y586" s="994"/>
      <c r="Z586" s="994"/>
      <c r="AA586" s="994"/>
      <c r="AB586" s="994"/>
      <c r="AC586" s="990"/>
      <c r="AD586" s="994"/>
      <c r="AE586" s="994"/>
      <c r="AF586" s="994"/>
      <c r="AG586" s="994"/>
      <c r="AH586" s="994"/>
      <c r="AI586" s="994"/>
    </row>
    <row r="587" spans="21:35" ht="12.75">
      <c r="U587" s="632"/>
      <c r="V587" s="986"/>
      <c r="W587" s="980"/>
      <c r="X587" s="994"/>
      <c r="Y587" s="994"/>
      <c r="Z587" s="994"/>
      <c r="AA587" s="994"/>
      <c r="AB587" s="994"/>
      <c r="AC587" s="990"/>
      <c r="AD587" s="994"/>
      <c r="AE587" s="994"/>
      <c r="AF587" s="994"/>
      <c r="AG587" s="994"/>
      <c r="AH587" s="994"/>
      <c r="AI587" s="994"/>
    </row>
    <row r="588" spans="21:35" ht="12.75">
      <c r="U588" s="633"/>
      <c r="V588" s="632"/>
      <c r="W588" s="980"/>
      <c r="X588" s="994"/>
      <c r="Y588" s="994"/>
      <c r="Z588" s="994"/>
      <c r="AA588" s="994"/>
      <c r="AB588" s="994"/>
      <c r="AC588" s="990"/>
      <c r="AD588" s="994"/>
      <c r="AE588" s="994"/>
      <c r="AF588" s="994"/>
      <c r="AG588" s="994"/>
      <c r="AH588" s="994"/>
      <c r="AI588" s="994"/>
    </row>
    <row r="589" spans="21:35" ht="12.75">
      <c r="U589" s="633"/>
      <c r="V589" s="632"/>
      <c r="W589" s="980"/>
      <c r="X589" s="994"/>
      <c r="Y589" s="994"/>
      <c r="Z589" s="994"/>
      <c r="AA589" s="994"/>
      <c r="AB589" s="994"/>
      <c r="AC589" s="990"/>
      <c r="AD589" s="994"/>
      <c r="AE589" s="994"/>
      <c r="AF589" s="994"/>
      <c r="AG589" s="994"/>
      <c r="AH589" s="994"/>
      <c r="AI589" s="994"/>
    </row>
    <row r="590" spans="21:35" ht="12.75">
      <c r="U590" s="633"/>
      <c r="V590" s="632"/>
      <c r="W590" s="980"/>
      <c r="X590" s="994"/>
      <c r="Y590" s="994"/>
      <c r="Z590" s="994"/>
      <c r="AA590" s="994"/>
      <c r="AB590" s="994"/>
      <c r="AC590" s="990"/>
      <c r="AD590" s="994"/>
      <c r="AE590" s="994"/>
      <c r="AF590" s="994"/>
      <c r="AG590" s="994"/>
      <c r="AH590" s="994"/>
      <c r="AI590" s="994"/>
    </row>
    <row r="591" spans="21:35" ht="12.75">
      <c r="U591" s="633"/>
      <c r="V591" s="632"/>
      <c r="W591" s="980"/>
      <c r="X591" s="994"/>
      <c r="Y591" s="994"/>
      <c r="Z591" s="994"/>
      <c r="AA591" s="994"/>
      <c r="AB591" s="994"/>
      <c r="AC591" s="990"/>
      <c r="AD591" s="994"/>
      <c r="AE591" s="994"/>
      <c r="AF591" s="994"/>
      <c r="AG591" s="994"/>
      <c r="AH591" s="994"/>
      <c r="AI591" s="994"/>
    </row>
    <row r="592" spans="21:35" ht="12.75">
      <c r="U592" s="633"/>
      <c r="V592" s="632"/>
      <c r="W592" s="980"/>
      <c r="X592" s="994"/>
      <c r="Y592" s="994"/>
      <c r="Z592" s="994"/>
      <c r="AA592" s="994"/>
      <c r="AB592" s="994"/>
      <c r="AC592" s="990"/>
      <c r="AD592" s="994"/>
      <c r="AE592" s="994"/>
      <c r="AF592" s="994"/>
      <c r="AG592" s="994"/>
      <c r="AH592" s="994"/>
      <c r="AI592" s="994"/>
    </row>
    <row r="593" spans="21:35" ht="12.75">
      <c r="U593" s="633"/>
      <c r="V593" s="632"/>
      <c r="W593" s="980"/>
      <c r="X593" s="994"/>
      <c r="Y593" s="994"/>
      <c r="Z593" s="994"/>
      <c r="AA593" s="994"/>
      <c r="AB593" s="994"/>
      <c r="AC593" s="990"/>
      <c r="AD593" s="994"/>
      <c r="AE593" s="994"/>
      <c r="AF593" s="994"/>
      <c r="AG593" s="994"/>
      <c r="AH593" s="994"/>
      <c r="AI593" s="994"/>
    </row>
    <row r="594" spans="21:35" ht="12.75">
      <c r="U594" s="633"/>
      <c r="V594" s="632"/>
      <c r="W594" s="980"/>
      <c r="X594" s="994"/>
      <c r="Y594" s="994"/>
      <c r="Z594" s="994"/>
      <c r="AA594" s="994"/>
      <c r="AB594" s="994"/>
      <c r="AC594" s="990"/>
      <c r="AD594" s="994"/>
      <c r="AE594" s="994"/>
      <c r="AF594" s="994"/>
      <c r="AG594" s="994"/>
      <c r="AH594" s="994"/>
      <c r="AI594" s="994"/>
    </row>
    <row r="595" spans="21:35" ht="12.75">
      <c r="U595" s="633"/>
      <c r="V595" s="632"/>
      <c r="W595" s="980"/>
      <c r="X595" s="994"/>
      <c r="Y595" s="994"/>
      <c r="Z595" s="994"/>
      <c r="AA595" s="994"/>
      <c r="AB595" s="994"/>
      <c r="AC595" s="990"/>
      <c r="AD595" s="994"/>
      <c r="AE595" s="994"/>
      <c r="AF595" s="994"/>
      <c r="AG595" s="994"/>
      <c r="AH595" s="994"/>
      <c r="AI595" s="994"/>
    </row>
    <row r="596" spans="21:35" ht="12.75">
      <c r="U596" s="633"/>
      <c r="V596" s="632"/>
      <c r="W596" s="980"/>
      <c r="X596" s="994"/>
      <c r="Y596" s="994"/>
      <c r="Z596" s="994"/>
      <c r="AA596" s="994"/>
      <c r="AB596" s="994"/>
      <c r="AC596" s="990"/>
      <c r="AD596" s="994"/>
      <c r="AE596" s="994"/>
      <c r="AF596" s="994"/>
      <c r="AG596" s="994"/>
      <c r="AH596" s="994"/>
      <c r="AI596" s="994"/>
    </row>
    <row r="597" spans="21:35" ht="12.75">
      <c r="U597" s="633"/>
      <c r="V597" s="632"/>
      <c r="W597" s="980"/>
      <c r="X597" s="994"/>
      <c r="Y597" s="994"/>
      <c r="Z597" s="994"/>
      <c r="AA597" s="994"/>
      <c r="AB597" s="994"/>
      <c r="AC597" s="990"/>
      <c r="AD597" s="994"/>
      <c r="AE597" s="994"/>
      <c r="AF597" s="994"/>
      <c r="AG597" s="994"/>
      <c r="AH597" s="994"/>
      <c r="AI597" s="994"/>
    </row>
    <row r="598" spans="21:35" ht="12.75">
      <c r="U598" s="633"/>
      <c r="V598" s="632"/>
      <c r="W598" s="980"/>
      <c r="X598" s="994"/>
      <c r="Y598" s="994"/>
      <c r="Z598" s="994"/>
      <c r="AA598" s="994"/>
      <c r="AB598" s="994"/>
      <c r="AC598" s="990"/>
      <c r="AD598" s="994"/>
      <c r="AE598" s="994"/>
      <c r="AF598" s="994"/>
      <c r="AG598" s="994"/>
      <c r="AH598" s="994"/>
      <c r="AI598" s="994"/>
    </row>
    <row r="599" spans="21:35" ht="12.75">
      <c r="U599" s="633"/>
      <c r="V599" s="632"/>
      <c r="W599" s="980"/>
      <c r="X599" s="994"/>
      <c r="Y599" s="994"/>
      <c r="Z599" s="994"/>
      <c r="AA599" s="994"/>
      <c r="AB599" s="994"/>
      <c r="AC599" s="990"/>
      <c r="AD599" s="994"/>
      <c r="AE599" s="994"/>
      <c r="AF599" s="994"/>
      <c r="AG599" s="994"/>
      <c r="AH599" s="994"/>
      <c r="AI599" s="994"/>
    </row>
    <row r="600" spans="21:35" ht="12.75">
      <c r="U600" s="633"/>
      <c r="V600" s="632"/>
      <c r="W600" s="980"/>
      <c r="X600" s="994"/>
      <c r="Y600" s="994"/>
      <c r="Z600" s="994"/>
      <c r="AA600" s="994"/>
      <c r="AB600" s="994"/>
      <c r="AC600" s="990"/>
      <c r="AD600" s="994"/>
      <c r="AE600" s="994"/>
      <c r="AF600" s="994"/>
      <c r="AG600" s="994"/>
      <c r="AH600" s="994"/>
      <c r="AI600" s="994"/>
    </row>
    <row r="601" spans="21:35" ht="12.75">
      <c r="U601" s="633"/>
      <c r="V601" s="632"/>
      <c r="W601" s="980"/>
      <c r="X601" s="994"/>
      <c r="Y601" s="994"/>
      <c r="Z601" s="994"/>
      <c r="AA601" s="994"/>
      <c r="AB601" s="994"/>
      <c r="AC601" s="990"/>
      <c r="AD601" s="994"/>
      <c r="AE601" s="994"/>
      <c r="AF601" s="994"/>
      <c r="AG601" s="994"/>
      <c r="AH601" s="994"/>
      <c r="AI601" s="994"/>
    </row>
    <row r="602" spans="21:35" ht="12.75">
      <c r="U602" s="633"/>
      <c r="V602" s="632"/>
      <c r="W602" s="980"/>
      <c r="X602" s="994"/>
      <c r="Y602" s="994"/>
      <c r="Z602" s="994"/>
      <c r="AA602" s="994"/>
      <c r="AB602" s="994"/>
      <c r="AC602" s="990"/>
      <c r="AD602" s="994"/>
      <c r="AE602" s="994"/>
      <c r="AF602" s="994"/>
      <c r="AG602" s="994"/>
      <c r="AH602" s="994"/>
      <c r="AI602" s="994"/>
    </row>
    <row r="603" spans="21:35" ht="12.75">
      <c r="U603" s="633"/>
      <c r="V603" s="632"/>
      <c r="W603" s="980"/>
      <c r="X603" s="994"/>
      <c r="Y603" s="994"/>
      <c r="Z603" s="994"/>
      <c r="AA603" s="994"/>
      <c r="AB603" s="994"/>
      <c r="AC603" s="990"/>
      <c r="AD603" s="994"/>
      <c r="AE603" s="994"/>
      <c r="AF603" s="994"/>
      <c r="AG603" s="994"/>
      <c r="AH603" s="994"/>
      <c r="AI603" s="994"/>
    </row>
    <row r="604" spans="21:35" ht="12.75">
      <c r="U604" s="633"/>
      <c r="V604" s="632"/>
      <c r="W604" s="980"/>
      <c r="X604" s="994"/>
      <c r="Y604" s="994"/>
      <c r="Z604" s="994"/>
      <c r="AA604" s="994"/>
      <c r="AB604" s="994"/>
      <c r="AC604" s="990"/>
      <c r="AD604" s="994"/>
      <c r="AE604" s="994"/>
      <c r="AF604" s="994"/>
      <c r="AG604" s="994"/>
      <c r="AH604" s="994"/>
      <c r="AI604" s="994"/>
    </row>
    <row r="605" spans="21:35" ht="12.75">
      <c r="U605" s="633"/>
      <c r="V605" s="632"/>
      <c r="W605" s="980"/>
      <c r="X605" s="994"/>
      <c r="Y605" s="994"/>
      <c r="Z605" s="994"/>
      <c r="AA605" s="994"/>
      <c r="AB605" s="994"/>
      <c r="AC605" s="990"/>
      <c r="AD605" s="994"/>
      <c r="AE605" s="994"/>
      <c r="AF605" s="994"/>
      <c r="AG605" s="994"/>
      <c r="AH605" s="994"/>
      <c r="AI605" s="994"/>
    </row>
    <row r="606" spans="21:35" ht="12.75">
      <c r="U606" s="633"/>
      <c r="V606" s="632"/>
      <c r="W606" s="980"/>
      <c r="X606" s="994"/>
      <c r="Y606" s="994"/>
      <c r="Z606" s="994"/>
      <c r="AA606" s="994"/>
      <c r="AB606" s="994"/>
      <c r="AC606" s="990"/>
      <c r="AD606" s="994"/>
      <c r="AE606" s="994"/>
      <c r="AF606" s="994"/>
      <c r="AG606" s="994"/>
      <c r="AH606" s="994"/>
      <c r="AI606" s="994"/>
    </row>
    <row r="607" spans="21:35" ht="12.75">
      <c r="U607" s="633"/>
      <c r="V607" s="632"/>
      <c r="W607" s="980"/>
      <c r="X607" s="994"/>
      <c r="Y607" s="994"/>
      <c r="Z607" s="994"/>
      <c r="AA607" s="994"/>
      <c r="AB607" s="994"/>
      <c r="AC607" s="990"/>
      <c r="AD607" s="994"/>
      <c r="AE607" s="994"/>
      <c r="AF607" s="994"/>
      <c r="AG607" s="994"/>
      <c r="AH607" s="994"/>
      <c r="AI607" s="994"/>
    </row>
    <row r="608" spans="21:35" ht="12.75">
      <c r="U608" s="633"/>
      <c r="V608" s="632"/>
      <c r="W608" s="980"/>
      <c r="X608" s="994"/>
      <c r="Y608" s="994"/>
      <c r="Z608" s="994"/>
      <c r="AA608" s="994"/>
      <c r="AB608" s="994"/>
      <c r="AC608" s="990"/>
      <c r="AD608" s="994"/>
      <c r="AE608" s="994"/>
      <c r="AF608" s="994"/>
      <c r="AG608" s="994"/>
      <c r="AH608" s="994"/>
      <c r="AI608" s="994"/>
    </row>
    <row r="609" spans="21:35" ht="12.75">
      <c r="U609" s="633"/>
      <c r="V609" s="632"/>
      <c r="W609" s="980"/>
      <c r="X609" s="994"/>
      <c r="Y609" s="994"/>
      <c r="Z609" s="994"/>
      <c r="AA609" s="994"/>
      <c r="AB609" s="994"/>
      <c r="AC609" s="990"/>
      <c r="AD609" s="994"/>
      <c r="AE609" s="994"/>
      <c r="AF609" s="994"/>
      <c r="AG609" s="994"/>
      <c r="AH609" s="994"/>
      <c r="AI609" s="994"/>
    </row>
    <row r="610" spans="21:35" ht="12.75">
      <c r="U610" s="633"/>
      <c r="V610" s="632"/>
      <c r="W610" s="980"/>
      <c r="X610" s="994"/>
      <c r="Y610" s="994"/>
      <c r="Z610" s="994"/>
      <c r="AA610" s="994"/>
      <c r="AB610" s="994"/>
      <c r="AC610" s="990"/>
      <c r="AD610" s="994"/>
      <c r="AE610" s="994"/>
      <c r="AF610" s="994"/>
      <c r="AG610" s="994"/>
      <c r="AH610" s="994"/>
      <c r="AI610" s="994"/>
    </row>
    <row r="611" spans="21:35" ht="12.75">
      <c r="U611" s="633"/>
      <c r="V611" s="632"/>
      <c r="W611" s="980"/>
      <c r="X611" s="994"/>
      <c r="Y611" s="994"/>
      <c r="Z611" s="994"/>
      <c r="AA611" s="994"/>
      <c r="AB611" s="994"/>
      <c r="AC611" s="990"/>
      <c r="AD611" s="994"/>
      <c r="AE611" s="994"/>
      <c r="AF611" s="994"/>
      <c r="AG611" s="994"/>
      <c r="AH611" s="994"/>
      <c r="AI611" s="994"/>
    </row>
    <row r="612" spans="21:35" ht="12.75">
      <c r="U612" s="633"/>
      <c r="V612" s="632"/>
      <c r="W612" s="980"/>
      <c r="X612" s="994"/>
      <c r="Y612" s="994"/>
      <c r="Z612" s="994"/>
      <c r="AA612" s="994"/>
      <c r="AB612" s="994"/>
      <c r="AC612" s="990"/>
      <c r="AD612" s="994"/>
      <c r="AE612" s="994"/>
      <c r="AF612" s="994"/>
      <c r="AG612" s="994"/>
      <c r="AH612" s="994"/>
      <c r="AI612" s="994"/>
    </row>
    <row r="613" spans="21:35" ht="12.75">
      <c r="U613" s="633"/>
      <c r="V613" s="632"/>
      <c r="W613" s="980"/>
      <c r="X613" s="994"/>
      <c r="Y613" s="994"/>
      <c r="Z613" s="994"/>
      <c r="AA613" s="994"/>
      <c r="AB613" s="994"/>
      <c r="AC613" s="990"/>
      <c r="AD613" s="994"/>
      <c r="AE613" s="994"/>
      <c r="AF613" s="994"/>
      <c r="AG613" s="994"/>
      <c r="AH613" s="994"/>
      <c r="AI613" s="994"/>
    </row>
    <row r="614" spans="21:35" ht="12.75">
      <c r="U614" s="633"/>
      <c r="V614" s="632"/>
      <c r="W614" s="980"/>
      <c r="X614" s="994"/>
      <c r="Y614" s="994"/>
      <c r="Z614" s="994"/>
      <c r="AA614" s="994"/>
      <c r="AB614" s="994"/>
      <c r="AC614" s="990"/>
      <c r="AD614" s="994"/>
      <c r="AE614" s="994"/>
      <c r="AF614" s="994"/>
      <c r="AG614" s="994"/>
      <c r="AH614" s="994"/>
      <c r="AI614" s="994"/>
    </row>
    <row r="615" spans="21:35" ht="12.75">
      <c r="U615" s="633"/>
      <c r="V615" s="632"/>
      <c r="W615" s="980"/>
      <c r="X615" s="994"/>
      <c r="Y615" s="994"/>
      <c r="Z615" s="994"/>
      <c r="AA615" s="994"/>
      <c r="AB615" s="994"/>
      <c r="AC615" s="990"/>
      <c r="AD615" s="994"/>
      <c r="AE615" s="994"/>
      <c r="AF615" s="994"/>
      <c r="AG615" s="994"/>
      <c r="AH615" s="994"/>
      <c r="AI615" s="994"/>
    </row>
    <row r="616" spans="21:35" ht="12.75">
      <c r="U616" s="633"/>
      <c r="V616" s="632"/>
      <c r="W616" s="980"/>
      <c r="X616" s="994"/>
      <c r="Y616" s="994"/>
      <c r="Z616" s="994"/>
      <c r="AA616" s="994"/>
      <c r="AB616" s="994"/>
      <c r="AC616" s="990"/>
      <c r="AD616" s="994"/>
      <c r="AE616" s="994"/>
      <c r="AF616" s="994"/>
      <c r="AG616" s="994"/>
      <c r="AH616" s="994"/>
      <c r="AI616" s="994"/>
    </row>
    <row r="617" spans="21:35" ht="12.75">
      <c r="U617" s="633"/>
      <c r="V617" s="632"/>
      <c r="W617" s="980"/>
      <c r="X617" s="994"/>
      <c r="Y617" s="994"/>
      <c r="Z617" s="994"/>
      <c r="AA617" s="994"/>
      <c r="AB617" s="994"/>
      <c r="AC617" s="990"/>
      <c r="AD617" s="994"/>
      <c r="AE617" s="994"/>
      <c r="AF617" s="994"/>
      <c r="AG617" s="994"/>
      <c r="AH617" s="994"/>
      <c r="AI617" s="994"/>
    </row>
    <row r="618" spans="21:35" ht="12.75">
      <c r="U618" s="633"/>
      <c r="V618" s="632"/>
      <c r="W618" s="980"/>
      <c r="X618" s="994"/>
      <c r="Y618" s="994"/>
      <c r="Z618" s="994"/>
      <c r="AA618" s="994"/>
      <c r="AB618" s="994"/>
      <c r="AC618" s="990"/>
      <c r="AD618" s="994"/>
      <c r="AE618" s="994"/>
      <c r="AF618" s="994"/>
      <c r="AG618" s="994"/>
      <c r="AH618" s="994"/>
      <c r="AI618" s="994"/>
    </row>
    <row r="619" spans="21:35" ht="12.75">
      <c r="U619" s="633"/>
      <c r="V619" s="632"/>
      <c r="W619" s="980"/>
      <c r="X619" s="994"/>
      <c r="Y619" s="994"/>
      <c r="Z619" s="994"/>
      <c r="AA619" s="994"/>
      <c r="AB619" s="994"/>
      <c r="AC619" s="990"/>
      <c r="AD619" s="994"/>
      <c r="AE619" s="994"/>
      <c r="AF619" s="994"/>
      <c r="AG619" s="994"/>
      <c r="AH619" s="994"/>
      <c r="AI619" s="994"/>
    </row>
    <row r="620" spans="21:35" ht="12.75">
      <c r="U620" s="633"/>
      <c r="V620" s="632"/>
      <c r="W620" s="980"/>
      <c r="X620" s="994"/>
      <c r="Y620" s="994"/>
      <c r="Z620" s="994"/>
      <c r="AA620" s="994"/>
      <c r="AB620" s="994"/>
      <c r="AC620" s="990"/>
      <c r="AD620" s="994"/>
      <c r="AE620" s="994"/>
      <c r="AF620" s="994"/>
      <c r="AG620" s="994"/>
      <c r="AH620" s="994"/>
      <c r="AI620" s="994"/>
    </row>
    <row r="621" spans="21:35" ht="12.75">
      <c r="U621" s="633"/>
      <c r="V621" s="632"/>
      <c r="W621" s="980"/>
      <c r="X621" s="994"/>
      <c r="Y621" s="994"/>
      <c r="Z621" s="994"/>
      <c r="AA621" s="994"/>
      <c r="AB621" s="994"/>
      <c r="AC621" s="990"/>
      <c r="AD621" s="994"/>
      <c r="AE621" s="994"/>
      <c r="AF621" s="994"/>
      <c r="AG621" s="994"/>
      <c r="AH621" s="994"/>
      <c r="AI621" s="994"/>
    </row>
    <row r="622" spans="21:35" ht="12.75">
      <c r="U622" s="633"/>
      <c r="V622" s="632"/>
      <c r="W622" s="980"/>
      <c r="X622" s="1014"/>
      <c r="Y622" s="1014"/>
      <c r="Z622" s="1014"/>
      <c r="AA622" s="1014"/>
      <c r="AB622" s="1014"/>
      <c r="AC622" s="1015"/>
      <c r="AD622" s="1014"/>
      <c r="AE622" s="1014"/>
      <c r="AF622" s="994"/>
      <c r="AG622" s="1014"/>
      <c r="AH622" s="1014"/>
      <c r="AI622" s="1016"/>
    </row>
    <row r="623" spans="21:35" ht="12.75">
      <c r="U623" s="633"/>
      <c r="V623" s="632"/>
      <c r="W623" s="980"/>
      <c r="X623" s="1014"/>
      <c r="Y623" s="1014"/>
      <c r="Z623" s="1014"/>
      <c r="AA623" s="1014"/>
      <c r="AB623" s="1014"/>
      <c r="AC623" s="1015"/>
      <c r="AD623" s="1014"/>
      <c r="AE623" s="1014"/>
      <c r="AF623" s="994"/>
      <c r="AG623" s="1014"/>
      <c r="AH623" s="1014"/>
      <c r="AI623" s="1016"/>
    </row>
    <row r="624" spans="21:35" ht="12.75">
      <c r="U624" s="633"/>
      <c r="V624" s="632"/>
      <c r="W624" s="980"/>
      <c r="X624" s="1014"/>
      <c r="Y624" s="1014"/>
      <c r="Z624" s="1014"/>
      <c r="AA624" s="1014"/>
      <c r="AB624" s="1014"/>
      <c r="AC624" s="1015"/>
      <c r="AD624" s="1014"/>
      <c r="AE624" s="1014"/>
      <c r="AF624" s="994"/>
      <c r="AG624" s="1014"/>
      <c r="AH624" s="1014"/>
      <c r="AI624" s="1016"/>
    </row>
    <row r="625" spans="21:35" ht="12.75">
      <c r="U625" s="633"/>
      <c r="V625" s="632"/>
      <c r="W625" s="980"/>
      <c r="X625" s="1014"/>
      <c r="Y625" s="1014"/>
      <c r="Z625" s="1014"/>
      <c r="AA625" s="1014"/>
      <c r="AB625" s="1014"/>
      <c r="AC625" s="1015"/>
      <c r="AD625" s="1014"/>
      <c r="AE625" s="1014"/>
      <c r="AF625" s="994"/>
      <c r="AG625" s="1014"/>
      <c r="AH625" s="1014"/>
      <c r="AI625" s="1016"/>
    </row>
    <row r="626" spans="21:35" ht="12.75">
      <c r="U626" s="633"/>
      <c r="V626" s="632"/>
      <c r="W626" s="980"/>
      <c r="X626" s="1014"/>
      <c r="Y626" s="1014"/>
      <c r="Z626" s="1014"/>
      <c r="AA626" s="1014"/>
      <c r="AB626" s="1014"/>
      <c r="AC626" s="1017"/>
      <c r="AD626" s="1014"/>
      <c r="AE626" s="1014"/>
      <c r="AF626" s="1014"/>
      <c r="AG626" s="1014"/>
      <c r="AH626" s="1014"/>
      <c r="AI626" s="1016"/>
    </row>
    <row r="627" spans="21:35" ht="12.75">
      <c r="U627" s="633"/>
      <c r="V627" s="632"/>
      <c r="W627" s="980"/>
      <c r="X627" s="1014"/>
      <c r="Y627" s="1014"/>
      <c r="Z627" s="1014"/>
      <c r="AA627" s="1014"/>
      <c r="AB627" s="1014"/>
      <c r="AC627" s="1017"/>
      <c r="AD627" s="1014"/>
      <c r="AE627" s="1014"/>
      <c r="AF627" s="1014"/>
      <c r="AG627" s="1014"/>
      <c r="AH627" s="1014"/>
      <c r="AI627" s="1016"/>
    </row>
    <row r="628" spans="21:35" ht="12.75">
      <c r="U628" s="633"/>
      <c r="V628" s="632"/>
      <c r="W628" s="980"/>
      <c r="X628" s="1014"/>
      <c r="Y628" s="1014"/>
      <c r="Z628" s="1014"/>
      <c r="AA628" s="1014"/>
      <c r="AB628" s="1014"/>
      <c r="AC628" s="1017"/>
      <c r="AD628" s="1014"/>
      <c r="AE628" s="1014"/>
      <c r="AF628" s="1014"/>
      <c r="AG628" s="1014"/>
      <c r="AH628" s="1014"/>
      <c r="AI628" s="1016"/>
    </row>
    <row r="629" spans="21:35" ht="12.75">
      <c r="U629" s="633"/>
      <c r="V629" s="632"/>
      <c r="W629" s="980"/>
      <c r="X629" s="1014"/>
      <c r="Y629" s="1014"/>
      <c r="Z629" s="1014"/>
      <c r="AA629" s="1014"/>
      <c r="AB629" s="1014"/>
      <c r="AC629" s="1017"/>
      <c r="AD629" s="1014"/>
      <c r="AE629" s="1014"/>
      <c r="AF629" s="1014"/>
      <c r="AG629" s="1014"/>
      <c r="AH629" s="1014"/>
      <c r="AI629" s="1016"/>
    </row>
    <row r="630" spans="21:35" ht="12.75">
      <c r="U630" s="633"/>
      <c r="V630" s="632"/>
      <c r="W630" s="980"/>
      <c r="X630" s="1014"/>
      <c r="Y630" s="1014"/>
      <c r="Z630" s="1014"/>
      <c r="AA630" s="1014"/>
      <c r="AB630" s="1014"/>
      <c r="AC630" s="1017"/>
      <c r="AD630" s="1018"/>
      <c r="AE630" s="1018"/>
      <c r="AF630" s="1014"/>
      <c r="AG630" s="1014"/>
      <c r="AH630" s="1014"/>
      <c r="AI630" s="1016"/>
    </row>
    <row r="631" spans="21:35" ht="12.75">
      <c r="U631" s="633"/>
      <c r="V631" s="632"/>
      <c r="W631" s="980"/>
      <c r="X631" s="1014"/>
      <c r="Y631" s="1014"/>
      <c r="Z631" s="1014"/>
      <c r="AA631" s="1014"/>
      <c r="AB631" s="1014"/>
      <c r="AC631" s="1017"/>
      <c r="AD631" s="1018"/>
      <c r="AE631" s="1018"/>
      <c r="AF631" s="1014"/>
      <c r="AG631" s="1014"/>
      <c r="AH631" s="1014"/>
      <c r="AI631" s="1016"/>
    </row>
    <row r="632" spans="21:35" ht="12.75">
      <c r="U632" s="633"/>
      <c r="V632" s="632"/>
      <c r="W632" s="980"/>
      <c r="X632" s="1014"/>
      <c r="Y632" s="1014"/>
      <c r="Z632" s="1014"/>
      <c r="AA632" s="1018"/>
      <c r="AB632" s="1018"/>
      <c r="AC632" s="1017"/>
      <c r="AD632" s="1018"/>
      <c r="AE632" s="1018"/>
      <c r="AF632" s="1018"/>
      <c r="AG632" s="1014"/>
      <c r="AH632" s="1014"/>
      <c r="AI632" s="1016"/>
    </row>
    <row r="633" spans="21:35" ht="12.75">
      <c r="U633" s="633"/>
      <c r="V633" s="632"/>
      <c r="W633" s="980"/>
      <c r="X633" s="1014"/>
      <c r="Y633" s="1014"/>
      <c r="Z633" s="1014"/>
      <c r="AA633" s="1014"/>
      <c r="AB633" s="1014"/>
      <c r="AC633" s="1017"/>
      <c r="AD633" s="1018"/>
      <c r="AE633" s="1018"/>
      <c r="AF633" s="1014"/>
      <c r="AG633" s="1014"/>
      <c r="AH633" s="1014"/>
      <c r="AI633" s="1016"/>
    </row>
    <row r="634" spans="21:35" ht="12.75">
      <c r="U634" s="633"/>
      <c r="V634" s="632"/>
      <c r="W634" s="980"/>
      <c r="X634" s="1014"/>
      <c r="Y634" s="1014"/>
      <c r="Z634" s="1014"/>
      <c r="AA634" s="1014"/>
      <c r="AB634" s="1014"/>
      <c r="AC634" s="1017"/>
      <c r="AD634" s="1018"/>
      <c r="AE634" s="1018"/>
      <c r="AF634" s="1014"/>
      <c r="AG634" s="1014"/>
      <c r="AH634" s="1014"/>
      <c r="AI634" s="1016"/>
    </row>
    <row r="635" spans="21:35" ht="12.75">
      <c r="U635" s="633"/>
      <c r="V635" s="632"/>
      <c r="W635" s="980"/>
      <c r="X635" s="994"/>
      <c r="Y635" s="994"/>
      <c r="Z635" s="994"/>
      <c r="AA635" s="994"/>
      <c r="AB635" s="994"/>
      <c r="AC635" s="990"/>
      <c r="AD635" s="994"/>
      <c r="AE635" s="994"/>
      <c r="AF635" s="994"/>
      <c r="AG635" s="994"/>
      <c r="AH635" s="994"/>
      <c r="AI635" s="994"/>
    </row>
    <row r="636" spans="21:35" ht="12.75">
      <c r="U636" s="633"/>
      <c r="V636" s="632"/>
      <c r="W636" s="980"/>
      <c r="X636" s="994"/>
      <c r="Y636" s="994"/>
      <c r="Z636" s="994"/>
      <c r="AA636" s="994"/>
      <c r="AB636" s="994"/>
      <c r="AC636" s="990"/>
      <c r="AD636" s="994"/>
      <c r="AE636" s="994"/>
      <c r="AF636" s="994"/>
      <c r="AG636" s="994"/>
      <c r="AH636" s="994"/>
      <c r="AI636" s="994"/>
    </row>
    <row r="637" spans="21:35" ht="12.75">
      <c r="U637" s="633"/>
      <c r="V637" s="632"/>
      <c r="W637" s="980"/>
      <c r="X637" s="994"/>
      <c r="Y637" s="994"/>
      <c r="Z637" s="994"/>
      <c r="AA637" s="994"/>
      <c r="AB637" s="994"/>
      <c r="AC637" s="990"/>
      <c r="AD637" s="994"/>
      <c r="AE637" s="994"/>
      <c r="AF637" s="994"/>
      <c r="AG637" s="994"/>
      <c r="AH637" s="994"/>
      <c r="AI637" s="994"/>
    </row>
    <row r="638" spans="21:35" ht="12.75">
      <c r="U638" s="634"/>
      <c r="V638" s="632"/>
      <c r="W638" s="980"/>
      <c r="X638" s="994"/>
      <c r="Y638" s="994"/>
      <c r="Z638" s="994"/>
      <c r="AA638" s="994"/>
      <c r="AB638" s="994"/>
      <c r="AC638" s="990"/>
      <c r="AD638" s="994"/>
      <c r="AE638" s="994"/>
      <c r="AF638" s="994"/>
      <c r="AG638" s="994"/>
      <c r="AH638" s="994"/>
      <c r="AI638" s="994"/>
    </row>
  </sheetData>
  <customSheetViews>
    <customSheetView guid="{7398011F-6792-457D-9968-3CBE3236EAF9}" scale="130" showPageBreaks="1" printArea="1" view="pageBreakPreview" topLeftCell="A130">
      <selection activeCell="B150" sqref="B150"/>
      <rowBreaks count="5" manualBreakCount="5">
        <brk id="59" max="8" man="1"/>
        <brk id="123" max="8" man="1"/>
        <brk id="195" max="8" man="1"/>
        <brk id="279" max="8" man="1"/>
        <brk id="328" max="8" man="1"/>
      </rowBreaks>
      <pageMargins left="0.51181102362204722" right="0.51181102362204722" top="0.59055118110236227" bottom="0.74803149606299213" header="0.31496062992125984" footer="0.31496062992125984"/>
      <pageSetup paperSize="9" scale="70"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7">
    <mergeCell ref="B128:C128"/>
    <mergeCell ref="A125:I125"/>
    <mergeCell ref="A4:I4"/>
    <mergeCell ref="B6:C6"/>
    <mergeCell ref="A2:I2"/>
    <mergeCell ref="A30:I30"/>
    <mergeCell ref="B29:F29"/>
  </mergeCells>
  <pageMargins left="0.51181102362204722" right="0.51181102362204722" top="0.86041666666666672" bottom="0.74803149606299213" header="0.31496062992125984" footer="0.31496062992125984"/>
  <pageSetup paperSize="9" scale="70" orientation="portrait" r:id="rId2"/>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10&amp;R&amp;"Calibri Light,Regular"&amp;10Dirección Ejecutiva
Sub Dirección de Gestión de Información</oddFooter>
  </headerFooter>
  <rowBreaks count="2" manualBreakCount="2">
    <brk id="123" max="8" man="1"/>
    <brk id="195" max="8"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A1:BQ638"/>
  <sheetViews>
    <sheetView view="pageBreakPreview" zoomScaleNormal="100" zoomScaleSheetLayoutView="100" workbookViewId="0"/>
  </sheetViews>
  <sheetFormatPr defaultRowHeight="11.25"/>
  <cols>
    <col min="1" max="1" width="36"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9.83203125" style="139" customWidth="1"/>
    <col min="10" max="10" width="12.83203125" style="834" customWidth="1"/>
    <col min="11" max="11" width="1.5" style="818" customWidth="1"/>
    <col min="12" max="14" width="9.33203125" style="818"/>
    <col min="15" max="15" width="10.6640625" style="818" bestFit="1" customWidth="1"/>
    <col min="16" max="16" width="9.33203125" style="818"/>
    <col min="17" max="17" width="14.33203125" style="818" customWidth="1"/>
    <col min="18" max="18" width="12" style="818" customWidth="1"/>
    <col min="19" max="19" width="9.33203125" style="818"/>
    <col min="20" max="35" width="9.33203125" style="404"/>
    <col min="36" max="36" width="9.33203125" style="980"/>
    <col min="37" max="66" width="9.33203125" style="404"/>
    <col min="67" max="69" width="9.33203125" style="818"/>
    <col min="70" max="16384" width="9.33203125" style="139"/>
  </cols>
  <sheetData>
    <row r="1" spans="1:58" ht="14.1" customHeight="1">
      <c r="A1" s="190"/>
      <c r="B1" s="191"/>
      <c r="C1" s="191"/>
      <c r="D1" s="191"/>
      <c r="E1" s="191"/>
      <c r="F1" s="191"/>
      <c r="G1" s="192"/>
      <c r="H1" s="192"/>
      <c r="I1" s="193"/>
      <c r="J1" s="825"/>
      <c r="K1" s="826"/>
    </row>
    <row r="2" spans="1:58" ht="14.1" customHeight="1">
      <c r="A2" s="194"/>
      <c r="B2" s="195"/>
      <c r="C2" s="195"/>
      <c r="D2" s="195"/>
      <c r="E2" s="195"/>
      <c r="F2" s="195"/>
      <c r="G2" s="196"/>
      <c r="H2" s="196"/>
      <c r="I2" s="196"/>
      <c r="J2" s="827"/>
      <c r="K2" s="828"/>
    </row>
    <row r="3" spans="1:58" ht="14.1" customHeight="1">
      <c r="A3" s="194"/>
      <c r="B3" s="195"/>
      <c r="C3" s="195"/>
      <c r="D3" s="195"/>
      <c r="E3" s="195"/>
      <c r="F3" s="195"/>
      <c r="G3" s="196"/>
      <c r="H3" s="196"/>
      <c r="I3" s="196"/>
      <c r="J3" s="827"/>
      <c r="K3" s="828"/>
    </row>
    <row r="4" spans="1:58" ht="24" customHeight="1">
      <c r="A4" s="1307"/>
      <c r="B4" s="1307"/>
      <c r="C4" s="1307"/>
      <c r="D4" s="1307"/>
      <c r="E4" s="1307"/>
      <c r="F4" s="1307"/>
      <c r="G4" s="1307"/>
      <c r="H4" s="1307"/>
      <c r="I4" s="1307"/>
      <c r="J4" s="537"/>
      <c r="K4" s="648"/>
    </row>
    <row r="5" spans="1:58" ht="15.95" customHeight="1">
      <c r="A5" s="197"/>
      <c r="B5" s="198"/>
      <c r="C5" s="200"/>
      <c r="D5" s="201"/>
      <c r="E5" s="201"/>
      <c r="F5" s="199"/>
      <c r="G5" s="202"/>
      <c r="H5" s="202"/>
      <c r="I5" s="203"/>
      <c r="J5" s="537"/>
      <c r="K5" s="648"/>
      <c r="V5" s="632"/>
      <c r="W5" s="980"/>
      <c r="X5" s="633"/>
      <c r="Y5" s="633"/>
      <c r="Z5" s="633"/>
      <c r="AA5" s="633"/>
      <c r="AB5" s="633"/>
      <c r="AC5" s="633"/>
      <c r="AD5" s="633"/>
      <c r="AE5" s="633"/>
      <c r="AF5" s="633"/>
      <c r="AG5" s="633"/>
      <c r="AH5" s="633"/>
      <c r="AI5" s="633"/>
    </row>
    <row r="6" spans="1:58" ht="45.75" customHeight="1">
      <c r="A6" s="197"/>
      <c r="B6" s="1306"/>
      <c r="C6" s="1306"/>
      <c r="D6" s="375"/>
      <c r="E6" s="375"/>
      <c r="F6" s="199"/>
      <c r="G6" s="202"/>
      <c r="H6" s="202"/>
      <c r="I6" s="203"/>
      <c r="J6" s="537"/>
      <c r="K6" s="649"/>
      <c r="V6" s="632" t="s">
        <v>85</v>
      </c>
      <c r="W6" s="980"/>
      <c r="X6" s="633"/>
      <c r="Y6" s="633"/>
      <c r="Z6" s="633"/>
      <c r="AA6" s="633"/>
      <c r="AB6" s="633"/>
      <c r="AC6" s="633" t="s">
        <v>86</v>
      </c>
      <c r="AD6" s="633"/>
      <c r="AE6" s="633"/>
      <c r="AF6" s="633"/>
      <c r="AG6" s="633"/>
      <c r="AH6" s="633"/>
      <c r="AI6" s="633"/>
    </row>
    <row r="7" spans="1:58" ht="14.25" customHeight="1">
      <c r="A7" s="197"/>
      <c r="B7" s="479"/>
      <c r="C7" s="480"/>
      <c r="D7" s="479"/>
      <c r="E7" s="479"/>
      <c r="F7" s="199"/>
      <c r="G7" s="202"/>
      <c r="H7" s="202"/>
      <c r="I7" s="203"/>
      <c r="J7" s="537"/>
      <c r="K7" s="785"/>
      <c r="V7" s="632"/>
      <c r="W7" s="980"/>
      <c r="X7" s="981"/>
      <c r="Y7" s="981"/>
      <c r="Z7" s="981"/>
      <c r="AA7" s="981"/>
      <c r="AB7" s="981"/>
      <c r="AC7" s="981"/>
      <c r="AD7" s="981"/>
      <c r="AE7" s="981"/>
      <c r="AF7" s="981"/>
      <c r="AG7" s="981"/>
      <c r="AH7" s="981"/>
      <c r="AI7" s="981"/>
    </row>
    <row r="8" spans="1:58" ht="26.25" customHeight="1" thickBot="1">
      <c r="A8" s="197"/>
      <c r="B8" s="479"/>
      <c r="C8" s="480"/>
      <c r="D8" s="479"/>
      <c r="E8" s="479"/>
      <c r="F8" s="199"/>
      <c r="G8" s="202"/>
      <c r="H8" s="202"/>
      <c r="I8" s="203"/>
      <c r="J8" s="537"/>
      <c r="K8" s="821"/>
      <c r="V8" s="982" t="s">
        <v>87</v>
      </c>
      <c r="W8" s="983"/>
      <c r="X8" s="984" t="s">
        <v>88</v>
      </c>
      <c r="Y8" s="984" t="s">
        <v>89</v>
      </c>
      <c r="Z8" s="984" t="s">
        <v>90</v>
      </c>
      <c r="AA8" s="984" t="s">
        <v>91</v>
      </c>
      <c r="AB8" s="984" t="s">
        <v>92</v>
      </c>
      <c r="AC8" s="984" t="s">
        <v>93</v>
      </c>
      <c r="AD8" s="984" t="s">
        <v>94</v>
      </c>
      <c r="AE8" s="984" t="s">
        <v>95</v>
      </c>
      <c r="AF8" s="984" t="s">
        <v>96</v>
      </c>
      <c r="AG8" s="984" t="s">
        <v>97</v>
      </c>
      <c r="AH8" s="984" t="s">
        <v>98</v>
      </c>
      <c r="AI8" s="984" t="s">
        <v>75</v>
      </c>
      <c r="AO8" s="985" t="s">
        <v>100</v>
      </c>
    </row>
    <row r="9" spans="1:58" ht="26.25" customHeight="1">
      <c r="A9" s="197"/>
      <c r="B9" s="479"/>
      <c r="C9" s="480"/>
      <c r="D9" s="479"/>
      <c r="E9" s="479"/>
      <c r="F9" s="199"/>
      <c r="G9" s="202"/>
      <c r="H9" s="202"/>
      <c r="I9" s="203"/>
      <c r="J9" s="537"/>
      <c r="K9" s="821"/>
      <c r="U9" s="634">
        <v>2014</v>
      </c>
      <c r="V9" s="986">
        <v>1</v>
      </c>
      <c r="W9" s="980"/>
      <c r="X9" s="987">
        <v>45.814286095755399</v>
      </c>
      <c r="Y9" s="987">
        <v>104.61314283098464</v>
      </c>
      <c r="Z9" s="987">
        <v>31.571999686104871</v>
      </c>
      <c r="AA9" s="987">
        <v>17.96414253</v>
      </c>
      <c r="AB9" s="987">
        <v>11.870428698403462</v>
      </c>
      <c r="AC9" s="988">
        <v>299.47557503836458</v>
      </c>
      <c r="AD9" s="987">
        <v>98.19285714285715</v>
      </c>
      <c r="AE9" s="987">
        <v>24.754285948617071</v>
      </c>
      <c r="AF9" s="987">
        <v>14.002857208251942</v>
      </c>
      <c r="AG9" s="987">
        <v>4.2468571322304829</v>
      </c>
      <c r="AH9" s="987">
        <v>341.09000069754433</v>
      </c>
      <c r="AI9" s="987">
        <v>107.01071384974837</v>
      </c>
      <c r="AO9" s="985" t="s">
        <v>101</v>
      </c>
      <c r="AW9" s="985" t="s">
        <v>102</v>
      </c>
      <c r="BC9" s="1047" t="s">
        <v>103</v>
      </c>
    </row>
    <row r="10" spans="1:58" ht="26.25" customHeight="1">
      <c r="A10" s="197"/>
      <c r="B10" s="479"/>
      <c r="C10" s="480"/>
      <c r="D10" s="479"/>
      <c r="E10" s="479"/>
      <c r="F10" s="199"/>
      <c r="G10" s="202"/>
      <c r="H10" s="202"/>
      <c r="I10" s="203"/>
      <c r="J10" s="537"/>
      <c r="K10" s="787"/>
      <c r="U10" s="633"/>
      <c r="V10" s="632"/>
      <c r="W10" s="980"/>
      <c r="X10" s="989">
        <v>57.100000108991324</v>
      </c>
      <c r="Y10" s="989">
        <v>101.16556985037651</v>
      </c>
      <c r="Z10" s="989">
        <v>18.800000054495627</v>
      </c>
      <c r="AA10" s="989">
        <v>18.098571368626171</v>
      </c>
      <c r="AB10" s="989">
        <v>13.948571205139114</v>
      </c>
      <c r="AC10" s="990">
        <v>381.51428222656199</v>
      </c>
      <c r="AD10" s="989">
        <v>193.07428414480972</v>
      </c>
      <c r="AE10" s="989">
        <v>29.882857186453634</v>
      </c>
      <c r="AF10" s="989">
        <v>14.230000087193057</v>
      </c>
      <c r="AG10" s="989">
        <v>2.1289999825613801</v>
      </c>
      <c r="AH10" s="989">
        <v>258.36142839704183</v>
      </c>
      <c r="AI10" s="989">
        <v>87.34771401541569</v>
      </c>
      <c r="AP10" s="991">
        <v>2014</v>
      </c>
      <c r="AQ10" s="991">
        <v>2015</v>
      </c>
      <c r="AR10" s="991">
        <v>2016</v>
      </c>
      <c r="AS10" s="991">
        <v>2017</v>
      </c>
      <c r="AX10" s="991">
        <v>2014</v>
      </c>
      <c r="AY10" s="991">
        <v>2015</v>
      </c>
      <c r="AZ10" s="991">
        <v>2016</v>
      </c>
      <c r="BA10" s="991">
        <v>2017</v>
      </c>
      <c r="BC10" s="991">
        <v>2014</v>
      </c>
      <c r="BD10" s="991">
        <v>2015</v>
      </c>
      <c r="BE10" s="991">
        <v>2016</v>
      </c>
      <c r="BF10" s="991">
        <v>2017</v>
      </c>
    </row>
    <row r="11" spans="1:58" ht="21" customHeight="1">
      <c r="A11" s="197"/>
      <c r="B11" s="479"/>
      <c r="C11" s="480"/>
      <c r="D11" s="479"/>
      <c r="E11" s="479"/>
      <c r="F11" s="199"/>
      <c r="G11" s="202"/>
      <c r="H11" s="202"/>
      <c r="I11" s="203"/>
      <c r="J11" s="537"/>
      <c r="K11" s="788"/>
      <c r="N11" s="823"/>
      <c r="O11" s="823"/>
      <c r="P11" s="823"/>
      <c r="Q11" s="824"/>
      <c r="R11" s="824"/>
      <c r="U11" s="633"/>
      <c r="V11" s="632"/>
      <c r="W11" s="980"/>
      <c r="X11" s="989">
        <v>82.4</v>
      </c>
      <c r="Y11" s="989">
        <v>111.64</v>
      </c>
      <c r="Z11" s="989">
        <v>24.53</v>
      </c>
      <c r="AA11" s="989">
        <v>25.12</v>
      </c>
      <c r="AB11" s="989">
        <v>21.56</v>
      </c>
      <c r="AC11" s="990">
        <v>431.35</v>
      </c>
      <c r="AD11" s="989">
        <v>173.3</v>
      </c>
      <c r="AE11" s="989">
        <v>37.090000000000003</v>
      </c>
      <c r="AF11" s="989">
        <v>19.02</v>
      </c>
      <c r="AG11" s="989">
        <v>5.39</v>
      </c>
      <c r="AH11" s="989">
        <v>372.98</v>
      </c>
      <c r="AI11" s="989">
        <v>113.44</v>
      </c>
      <c r="AO11" s="993">
        <v>1</v>
      </c>
      <c r="AP11" s="994">
        <v>133.74</v>
      </c>
      <c r="AQ11" s="994">
        <v>120.986000061035</v>
      </c>
      <c r="AR11" s="995">
        <v>138.54</v>
      </c>
      <c r="AS11" s="404">
        <v>93.1</v>
      </c>
      <c r="AW11" s="993">
        <v>1</v>
      </c>
      <c r="AX11" s="994">
        <v>111.015998840332</v>
      </c>
      <c r="AY11" s="994">
        <v>98.037002563476506</v>
      </c>
      <c r="AZ11" s="995">
        <v>119.86</v>
      </c>
      <c r="BA11" s="404">
        <v>27.56</v>
      </c>
      <c r="BB11" s="993">
        <v>1</v>
      </c>
      <c r="BC11" s="1013">
        <v>176.68799662590013</v>
      </c>
      <c r="BD11" s="998">
        <v>77.525999411940418</v>
      </c>
      <c r="BE11" s="999">
        <v>150.22999999999999</v>
      </c>
      <c r="BF11" s="404">
        <v>122.2</v>
      </c>
    </row>
    <row r="12" spans="1:58" ht="21" customHeight="1">
      <c r="A12" s="197"/>
      <c r="B12" s="479"/>
      <c r="C12" s="480"/>
      <c r="D12" s="479"/>
      <c r="E12" s="479"/>
      <c r="F12" s="199"/>
      <c r="G12" s="202"/>
      <c r="H12" s="202"/>
      <c r="I12" s="203"/>
      <c r="J12" s="537"/>
      <c r="K12" s="788"/>
      <c r="N12" s="823"/>
      <c r="O12" s="823"/>
      <c r="P12" s="823"/>
      <c r="Q12" s="824"/>
      <c r="R12" s="824"/>
      <c r="U12" s="633"/>
      <c r="V12" s="632">
        <v>4</v>
      </c>
      <c r="W12" s="980"/>
      <c r="X12" s="989">
        <v>61.07</v>
      </c>
      <c r="Y12" s="989">
        <v>95.39</v>
      </c>
      <c r="Z12" s="989">
        <v>19.45</v>
      </c>
      <c r="AA12" s="989">
        <v>17.23</v>
      </c>
      <c r="AB12" s="989">
        <v>15.99</v>
      </c>
      <c r="AC12" s="990">
        <v>273.22000000000003</v>
      </c>
      <c r="AD12" s="989">
        <v>127.94</v>
      </c>
      <c r="AE12" s="989">
        <v>28.03</v>
      </c>
      <c r="AF12" s="989">
        <v>19.78</v>
      </c>
      <c r="AG12" s="989">
        <v>2.48</v>
      </c>
      <c r="AH12" s="989">
        <v>269.07</v>
      </c>
      <c r="AI12" s="989">
        <v>134.16999999999999</v>
      </c>
      <c r="AO12" s="993">
        <v>2</v>
      </c>
      <c r="AP12" s="994">
        <v>140.50399780000001</v>
      </c>
      <c r="AQ12" s="994">
        <v>137.12399291992099</v>
      </c>
      <c r="AR12" s="995">
        <v>140.53</v>
      </c>
      <c r="AS12" s="404">
        <v>93.1</v>
      </c>
      <c r="AW12" s="993">
        <v>2</v>
      </c>
      <c r="AX12" s="994">
        <v>111.015998840332</v>
      </c>
      <c r="AY12" s="994">
        <v>126.60299682617099</v>
      </c>
      <c r="AZ12" s="995">
        <v>113.21</v>
      </c>
      <c r="BA12" s="404">
        <v>36.590000000000003</v>
      </c>
      <c r="BB12" s="993">
        <v>2</v>
      </c>
      <c r="BC12" s="1013">
        <v>192.07700252532933</v>
      </c>
      <c r="BD12" s="998">
        <v>78.785000398754988</v>
      </c>
      <c r="BE12" s="999">
        <v>145.21</v>
      </c>
      <c r="BF12" s="404">
        <v>136.54</v>
      </c>
    </row>
    <row r="13" spans="1:58" ht="21" customHeight="1">
      <c r="A13" s="197"/>
      <c r="B13" s="479"/>
      <c r="C13" s="480"/>
      <c r="D13" s="479"/>
      <c r="E13" s="479"/>
      <c r="F13" s="199"/>
      <c r="G13" s="202"/>
      <c r="H13" s="202"/>
      <c r="I13" s="203"/>
      <c r="J13" s="537"/>
      <c r="K13" s="788"/>
      <c r="N13" s="823"/>
      <c r="O13" s="823"/>
      <c r="P13" s="823"/>
      <c r="Q13" s="824"/>
      <c r="R13" s="824"/>
      <c r="U13" s="632"/>
      <c r="V13" s="632"/>
      <c r="W13" s="980"/>
      <c r="X13" s="989">
        <v>62.75</v>
      </c>
      <c r="Y13" s="989">
        <v>103.58</v>
      </c>
      <c r="Z13" s="989">
        <v>14.62</v>
      </c>
      <c r="AA13" s="989">
        <v>17.52</v>
      </c>
      <c r="AB13" s="989">
        <v>15.91</v>
      </c>
      <c r="AC13" s="990">
        <v>360.15</v>
      </c>
      <c r="AD13" s="989">
        <v>172</v>
      </c>
      <c r="AE13" s="989">
        <v>34.06</v>
      </c>
      <c r="AF13" s="989">
        <v>16.795000000000002</v>
      </c>
      <c r="AG13" s="989">
        <v>1.3140000000000001</v>
      </c>
      <c r="AH13" s="989">
        <v>373.63</v>
      </c>
      <c r="AI13" s="989">
        <v>134.30000000000001</v>
      </c>
      <c r="AO13" s="993">
        <v>3</v>
      </c>
      <c r="AP13" s="994">
        <v>140.5</v>
      </c>
      <c r="AQ13" s="994">
        <v>137.12399291992099</v>
      </c>
      <c r="AR13" s="995">
        <v>140.53</v>
      </c>
      <c r="AS13" s="404">
        <v>98.74</v>
      </c>
      <c r="AW13" s="993">
        <v>3</v>
      </c>
      <c r="AX13" s="994">
        <v>152.07</v>
      </c>
      <c r="AY13" s="994">
        <v>147.34800720214801</v>
      </c>
      <c r="AZ13" s="995">
        <v>117.64</v>
      </c>
      <c r="BA13" s="404">
        <v>63.18</v>
      </c>
      <c r="BB13" s="993">
        <v>3</v>
      </c>
      <c r="BC13" s="1013">
        <v>234.58800000000002</v>
      </c>
      <c r="BD13" s="998">
        <v>76.62799982726554</v>
      </c>
      <c r="BE13" s="999">
        <v>143.88</v>
      </c>
      <c r="BF13" s="404">
        <v>170.81</v>
      </c>
    </row>
    <row r="14" spans="1:58" ht="14.25" customHeight="1">
      <c r="A14" s="197"/>
      <c r="B14" s="479"/>
      <c r="C14" s="480"/>
      <c r="D14" s="479"/>
      <c r="E14" s="479"/>
      <c r="F14" s="199"/>
      <c r="G14" s="202"/>
      <c r="H14" s="202"/>
      <c r="I14" s="203"/>
      <c r="J14" s="537"/>
      <c r="K14" s="788"/>
      <c r="N14" s="823"/>
      <c r="O14" s="823"/>
      <c r="P14" s="823"/>
      <c r="Q14" s="824"/>
      <c r="R14" s="824"/>
      <c r="U14" s="632"/>
      <c r="V14" s="632"/>
      <c r="W14" s="980"/>
      <c r="X14" s="989">
        <v>71.03</v>
      </c>
      <c r="Y14" s="989">
        <v>145.91</v>
      </c>
      <c r="Z14" s="989">
        <v>15.904999999999999</v>
      </c>
      <c r="AA14" s="989">
        <v>18.044</v>
      </c>
      <c r="AB14" s="989">
        <v>14.96</v>
      </c>
      <c r="AC14" s="990">
        <v>369.98</v>
      </c>
      <c r="AD14" s="989">
        <v>175.17</v>
      </c>
      <c r="AE14" s="989">
        <v>43.62</v>
      </c>
      <c r="AF14" s="989">
        <v>14.701000000000001</v>
      </c>
      <c r="AG14" s="989">
        <v>1.1140000000000001</v>
      </c>
      <c r="AH14" s="989">
        <v>404.34</v>
      </c>
      <c r="AI14" s="989">
        <v>129.29</v>
      </c>
      <c r="AO14" s="993">
        <v>4</v>
      </c>
      <c r="AP14" s="994">
        <v>163.19800000000001</v>
      </c>
      <c r="AQ14" s="994">
        <v>150.91200256347599</v>
      </c>
      <c r="AR14" s="995">
        <v>137.44</v>
      </c>
      <c r="AS14" s="404">
        <v>98.74</v>
      </c>
      <c r="AW14" s="993">
        <v>4</v>
      </c>
      <c r="AX14" s="994">
        <v>203.96</v>
      </c>
      <c r="AY14" s="994">
        <v>161.61799619999999</v>
      </c>
      <c r="AZ14" s="995">
        <v>117.64</v>
      </c>
      <c r="BA14" s="404">
        <v>113.21</v>
      </c>
      <c r="BB14" s="993">
        <v>4</v>
      </c>
      <c r="BC14" s="1013">
        <v>232.04400016784652</v>
      </c>
      <c r="BD14" s="998">
        <v>82.207001742533564</v>
      </c>
      <c r="BE14" s="999">
        <v>139.38200000000001</v>
      </c>
      <c r="BF14" s="404">
        <v>186.39</v>
      </c>
    </row>
    <row r="15" spans="1:58" ht="14.25" customHeight="1">
      <c r="A15" s="197"/>
      <c r="B15" s="479"/>
      <c r="C15" s="480"/>
      <c r="D15" s="479"/>
      <c r="E15" s="479"/>
      <c r="F15" s="199"/>
      <c r="G15" s="202"/>
      <c r="H15" s="202"/>
      <c r="I15" s="203"/>
      <c r="J15" s="537"/>
      <c r="K15" s="788"/>
      <c r="N15" s="823"/>
      <c r="O15" s="829"/>
      <c r="P15" s="823"/>
      <c r="Q15" s="824"/>
      <c r="R15" s="824"/>
      <c r="U15" s="632"/>
      <c r="V15" s="632"/>
      <c r="W15" s="980"/>
      <c r="X15" s="989">
        <v>79.42857142857136</v>
      </c>
      <c r="Y15" s="989">
        <v>146.2477155412943</v>
      </c>
      <c r="Z15" s="989">
        <v>34.528000150408026</v>
      </c>
      <c r="AA15" s="989">
        <v>19.531571524483784</v>
      </c>
      <c r="AB15" s="989">
        <v>16.602428981235999</v>
      </c>
      <c r="AC15" s="990">
        <v>362.92442975725425</v>
      </c>
      <c r="AD15" s="989">
        <v>172.78000313895041</v>
      </c>
      <c r="AE15" s="989">
        <v>37.718571254185221</v>
      </c>
      <c r="AF15" s="989">
        <v>12.252857208251928</v>
      </c>
      <c r="AG15" s="989">
        <v>1.0977142708642085</v>
      </c>
      <c r="AH15" s="989">
        <v>396.4942801339281</v>
      </c>
      <c r="AI15" s="989">
        <v>108.11000061035121</v>
      </c>
      <c r="AO15" s="993">
        <v>5</v>
      </c>
      <c r="AP15" s="994">
        <v>163.19800000000001</v>
      </c>
      <c r="AQ15" s="994">
        <v>150.91200256347599</v>
      </c>
      <c r="AR15" s="995">
        <v>137.44</v>
      </c>
      <c r="AS15" s="404">
        <v>125.15</v>
      </c>
      <c r="AW15" s="993">
        <v>5</v>
      </c>
      <c r="AX15" s="994">
        <v>235.55</v>
      </c>
      <c r="AY15" s="994">
        <v>191.21299743652301</v>
      </c>
      <c r="AZ15" s="995">
        <v>133.43</v>
      </c>
      <c r="BA15" s="404">
        <v>156.82</v>
      </c>
      <c r="BB15" s="993">
        <v>5</v>
      </c>
      <c r="BC15" s="1013">
        <v>229.71699501037588</v>
      </c>
      <c r="BD15" s="998">
        <v>99.395001649856425</v>
      </c>
      <c r="BE15" s="999">
        <v>135.79099489999999</v>
      </c>
      <c r="BF15" s="404">
        <v>204.81</v>
      </c>
    </row>
    <row r="16" spans="1:58" ht="14.25" customHeight="1">
      <c r="A16" s="197"/>
      <c r="B16" s="479"/>
      <c r="C16" s="480"/>
      <c r="D16" s="479"/>
      <c r="E16" s="479"/>
      <c r="F16" s="199"/>
      <c r="G16" s="202"/>
      <c r="H16" s="202"/>
      <c r="I16" s="203"/>
      <c r="J16" s="537"/>
      <c r="K16" s="788"/>
      <c r="U16" s="632"/>
      <c r="V16" s="632">
        <v>8</v>
      </c>
      <c r="W16" s="980"/>
      <c r="X16" s="989">
        <v>95.671427045549564</v>
      </c>
      <c r="Y16" s="989">
        <v>310.30528479999998</v>
      </c>
      <c r="Z16" s="989">
        <v>123.4721418</v>
      </c>
      <c r="AA16" s="989">
        <v>21.873999999999999</v>
      </c>
      <c r="AB16" s="989">
        <v>19.75271429</v>
      </c>
      <c r="AC16" s="990">
        <v>428.29571529999998</v>
      </c>
      <c r="AD16" s="989">
        <v>191.44571139999999</v>
      </c>
      <c r="AE16" s="989">
        <v>49.187142510000001</v>
      </c>
      <c r="AF16" s="989">
        <v>12.017142979999999</v>
      </c>
      <c r="AG16" s="989">
        <v>1.644428577</v>
      </c>
      <c r="AH16" s="989">
        <v>277.80142869999997</v>
      </c>
      <c r="AI16" s="989">
        <v>81.150284900000003</v>
      </c>
      <c r="AO16" s="993">
        <v>6</v>
      </c>
      <c r="AP16" s="994">
        <v>163.19800000000001</v>
      </c>
      <c r="AQ16" s="994">
        <v>170.628005981445</v>
      </c>
      <c r="AR16" s="995">
        <v>137.44</v>
      </c>
      <c r="AS16" s="404">
        <v>125.15</v>
      </c>
      <c r="AW16" s="993">
        <v>6</v>
      </c>
      <c r="AX16" s="994">
        <v>257.39999999999998</v>
      </c>
      <c r="AY16" s="994">
        <v>216.95199584960901</v>
      </c>
      <c r="AZ16" s="995">
        <v>159.21</v>
      </c>
      <c r="BA16" s="404">
        <v>168.88</v>
      </c>
      <c r="BB16" s="993">
        <v>6</v>
      </c>
      <c r="BC16" s="1013">
        <v>228.29300178527819</v>
      </c>
      <c r="BD16" s="998">
        <v>122.14100027084339</v>
      </c>
      <c r="BE16" s="999">
        <v>150.04800030000001</v>
      </c>
      <c r="BF16" s="404">
        <v>201.83</v>
      </c>
    </row>
    <row r="17" spans="1:69" ht="14.25" customHeight="1">
      <c r="A17" s="197"/>
      <c r="B17" s="479"/>
      <c r="C17" s="480"/>
      <c r="D17" s="479"/>
      <c r="E17" s="479"/>
      <c r="F17" s="199"/>
      <c r="G17" s="202"/>
      <c r="H17" s="202"/>
      <c r="I17" s="203"/>
      <c r="J17" s="537"/>
      <c r="K17" s="788"/>
      <c r="U17" s="632"/>
      <c r="V17" s="632"/>
      <c r="W17" s="980"/>
      <c r="X17" s="989">
        <v>101.84</v>
      </c>
      <c r="Y17" s="989">
        <v>232.7</v>
      </c>
      <c r="Z17" s="989">
        <v>127.05</v>
      </c>
      <c r="AA17" s="989">
        <v>25.35</v>
      </c>
      <c r="AB17" s="989">
        <v>21.95</v>
      </c>
      <c r="AC17" s="990">
        <v>383.16</v>
      </c>
      <c r="AD17" s="989">
        <v>140.93</v>
      </c>
      <c r="AE17" s="989">
        <v>38.619999999999997</v>
      </c>
      <c r="AF17" s="989">
        <v>12</v>
      </c>
      <c r="AG17" s="989">
        <v>1.43</v>
      </c>
      <c r="AH17" s="989">
        <v>179.2</v>
      </c>
      <c r="AI17" s="989">
        <v>58.33</v>
      </c>
      <c r="AO17" s="993">
        <v>7</v>
      </c>
      <c r="AP17" s="994">
        <v>180.73800659179599</v>
      </c>
      <c r="AQ17" s="994">
        <v>170.628005981445</v>
      </c>
      <c r="AR17" s="995">
        <v>151.05000000000001</v>
      </c>
      <c r="AS17" s="404">
        <v>142.99</v>
      </c>
      <c r="AW17" s="993">
        <v>7</v>
      </c>
      <c r="AX17" s="994">
        <v>300.037994384765</v>
      </c>
      <c r="AY17" s="994">
        <v>240.95399475097599</v>
      </c>
      <c r="AZ17" s="995">
        <v>186.18</v>
      </c>
      <c r="BA17" s="404">
        <v>196.28</v>
      </c>
      <c r="BB17" s="993">
        <v>7</v>
      </c>
      <c r="BC17" s="1013">
        <v>224.18200111389126</v>
      </c>
      <c r="BD17" s="998">
        <v>164.75300073623634</v>
      </c>
      <c r="BE17" s="999">
        <v>174.31999970000001</v>
      </c>
      <c r="BF17" s="404">
        <v>199.6</v>
      </c>
    </row>
    <row r="18" spans="1:69" ht="14.25" customHeight="1">
      <c r="A18" s="197"/>
      <c r="B18" s="479"/>
      <c r="C18" s="480"/>
      <c r="D18" s="479"/>
      <c r="E18" s="479"/>
      <c r="F18" s="199"/>
      <c r="G18" s="202"/>
      <c r="H18" s="202"/>
      <c r="I18" s="203"/>
      <c r="J18" s="537"/>
      <c r="K18" s="650"/>
      <c r="U18" s="632"/>
      <c r="V18" s="632"/>
      <c r="W18" s="980"/>
      <c r="X18" s="989">
        <v>111.7285712</v>
      </c>
      <c r="Y18" s="989">
        <v>313.02366640000002</v>
      </c>
      <c r="Z18" s="989">
        <v>102.4850019</v>
      </c>
      <c r="AA18" s="989">
        <v>32.583857129999998</v>
      </c>
      <c r="AB18" s="989">
        <v>16.16099998</v>
      </c>
      <c r="AC18" s="990">
        <v>557.40757099999996</v>
      </c>
      <c r="AD18" s="989">
        <v>175.57571630000001</v>
      </c>
      <c r="AE18" s="989">
        <v>47.68142864</v>
      </c>
      <c r="AF18" s="989">
        <v>12.001428600000001</v>
      </c>
      <c r="AG18" s="989">
        <v>1.4118571280000001</v>
      </c>
      <c r="AH18" s="989">
        <v>158.30857409999999</v>
      </c>
      <c r="AI18" s="989">
        <v>48.130142759999998</v>
      </c>
      <c r="AO18" s="993">
        <v>8</v>
      </c>
      <c r="AP18" s="994">
        <v>199.62100219999999</v>
      </c>
      <c r="AQ18" s="994">
        <v>170.628005981445</v>
      </c>
      <c r="AR18" s="995">
        <v>151.05000000000001</v>
      </c>
      <c r="AS18" s="404">
        <v>142.99</v>
      </c>
      <c r="AW18" s="993">
        <v>8</v>
      </c>
      <c r="AX18" s="994">
        <v>326.67999270000001</v>
      </c>
      <c r="AY18" s="994">
        <v>240.95399475097599</v>
      </c>
      <c r="AZ18" s="995">
        <v>206.54</v>
      </c>
      <c r="BA18" s="404">
        <v>230.19</v>
      </c>
      <c r="BB18" s="993">
        <v>8</v>
      </c>
      <c r="BC18" s="1013">
        <v>220.41400382999998</v>
      </c>
      <c r="BD18" s="998">
        <v>173.15699958801241</v>
      </c>
      <c r="BE18" s="999">
        <v>262.93500039999998</v>
      </c>
      <c r="BF18" s="404">
        <v>214.34</v>
      </c>
    </row>
    <row r="19" spans="1:69" ht="14.25" customHeight="1">
      <c r="A19" s="197"/>
      <c r="B19" s="479"/>
      <c r="C19" s="480"/>
      <c r="D19" s="479"/>
      <c r="E19" s="479"/>
      <c r="F19" s="199"/>
      <c r="G19" s="202"/>
      <c r="H19" s="202"/>
      <c r="I19" s="203"/>
      <c r="J19" s="537"/>
      <c r="K19" s="650"/>
      <c r="U19" s="632"/>
      <c r="V19" s="632"/>
      <c r="W19" s="980"/>
      <c r="X19" s="989">
        <v>107.21428571428528</v>
      </c>
      <c r="Y19" s="989">
        <v>264.70640258789024</v>
      </c>
      <c r="Z19" s="989">
        <v>100.62920074462855</v>
      </c>
      <c r="AA19" s="989">
        <v>35.707000187465077</v>
      </c>
      <c r="AB19" s="989">
        <v>20.230571338108572</v>
      </c>
      <c r="AC19" s="990">
        <v>738.35199846540127</v>
      </c>
      <c r="AD19" s="989">
        <v>222.98999895368257</v>
      </c>
      <c r="AE19" s="989">
        <v>58.7428567068917</v>
      </c>
      <c r="AF19" s="989">
        <v>11.715714318411687</v>
      </c>
      <c r="AG19" s="989">
        <v>1.4087142603737945</v>
      </c>
      <c r="AH19" s="989">
        <v>187.32428414480987</v>
      </c>
      <c r="AI19" s="989">
        <v>66.01142992292128</v>
      </c>
      <c r="AO19" s="993">
        <v>9</v>
      </c>
      <c r="AP19" s="994">
        <v>199.62100219999999</v>
      </c>
      <c r="AQ19" s="994">
        <v>185.25</v>
      </c>
      <c r="AR19" s="995">
        <v>165.01</v>
      </c>
      <c r="AS19" s="404">
        <v>159.53</v>
      </c>
      <c r="AW19" s="993">
        <v>9</v>
      </c>
      <c r="AX19" s="994">
        <v>332.71</v>
      </c>
      <c r="AY19" s="994">
        <v>274.18798828125</v>
      </c>
      <c r="AZ19" s="995">
        <v>240.95</v>
      </c>
      <c r="BA19" s="404">
        <v>249.13</v>
      </c>
      <c r="BB19" s="993">
        <v>9</v>
      </c>
      <c r="BC19" s="1013">
        <v>218.33100054931617</v>
      </c>
      <c r="BD19" s="998">
        <v>186.28200244903536</v>
      </c>
      <c r="BE19" s="999">
        <v>279.08800120000001</v>
      </c>
      <c r="BF19" s="404">
        <v>250.89</v>
      </c>
    </row>
    <row r="20" spans="1:69" ht="14.25" customHeight="1">
      <c r="A20" s="197"/>
      <c r="B20" s="479"/>
      <c r="C20" s="480"/>
      <c r="D20" s="479"/>
      <c r="E20" s="479"/>
      <c r="F20" s="199"/>
      <c r="G20" s="202"/>
      <c r="H20" s="202"/>
      <c r="I20" s="203"/>
      <c r="J20" s="537"/>
      <c r="K20" s="792"/>
      <c r="U20" s="632"/>
      <c r="V20" s="632">
        <v>12</v>
      </c>
      <c r="W20" s="980"/>
      <c r="X20" s="989">
        <v>105.2142846</v>
      </c>
      <c r="Y20" s="989">
        <v>260.1815709</v>
      </c>
      <c r="Z20" s="989">
        <v>165.7174268</v>
      </c>
      <c r="AA20" s="989">
        <v>31.82685661</v>
      </c>
      <c r="AB20" s="989">
        <v>9.8735712600000003</v>
      </c>
      <c r="AC20" s="990">
        <v>531.9642857</v>
      </c>
      <c r="AD20" s="989">
        <v>193.36714169999999</v>
      </c>
      <c r="AE20" s="989">
        <v>60.019999910000003</v>
      </c>
      <c r="AF20" s="989">
        <v>11.001428600000001</v>
      </c>
      <c r="AG20" s="989">
        <v>1.3644285709999999</v>
      </c>
      <c r="AH20" s="989">
        <v>215.06571310000001</v>
      </c>
      <c r="AI20" s="989">
        <v>62.787142070000002</v>
      </c>
      <c r="AO20" s="993">
        <v>10</v>
      </c>
      <c r="AP20" s="994">
        <v>199.62100219999999</v>
      </c>
      <c r="AQ20" s="994">
        <v>185.25</v>
      </c>
      <c r="AR20" s="995">
        <v>165.01</v>
      </c>
      <c r="AS20" s="404">
        <v>159.53</v>
      </c>
      <c r="AW20" s="993">
        <v>10</v>
      </c>
      <c r="AX20" s="994">
        <v>332.70800780000002</v>
      </c>
      <c r="AY20" s="994">
        <v>288.45</v>
      </c>
      <c r="AZ20" s="995">
        <v>279.86</v>
      </c>
      <c r="BA20" s="404">
        <v>311.77999999999997</v>
      </c>
      <c r="BB20" s="993">
        <v>10</v>
      </c>
      <c r="BC20" s="1013">
        <v>215.62899492000003</v>
      </c>
      <c r="BD20" s="998">
        <v>223.25000000000003</v>
      </c>
      <c r="BE20" s="999">
        <v>283.7940006</v>
      </c>
      <c r="BF20" s="404">
        <v>299</v>
      </c>
    </row>
    <row r="21" spans="1:69" s="162" customFormat="1" ht="14.25" customHeight="1">
      <c r="A21" s="244"/>
      <c r="B21" s="479"/>
      <c r="C21" s="480"/>
      <c r="D21" s="479"/>
      <c r="E21" s="479"/>
      <c r="F21" s="199"/>
      <c r="G21" s="202"/>
      <c r="H21" s="202"/>
      <c r="I21" s="203"/>
      <c r="J21" s="537"/>
      <c r="K21" s="650"/>
      <c r="L21" s="819"/>
      <c r="M21" s="819"/>
      <c r="N21" s="819"/>
      <c r="O21" s="819"/>
      <c r="P21" s="819"/>
      <c r="Q21" s="819"/>
      <c r="R21" s="819"/>
      <c r="S21" s="819"/>
      <c r="T21" s="399"/>
      <c r="U21" s="632"/>
      <c r="V21" s="632"/>
      <c r="W21" s="980"/>
      <c r="X21" s="989">
        <v>85.84</v>
      </c>
      <c r="Y21" s="989">
        <v>163.47999999999999</v>
      </c>
      <c r="Z21" s="989">
        <v>81.83</v>
      </c>
      <c r="AA21" s="989">
        <v>24.225000000000001</v>
      </c>
      <c r="AB21" s="989">
        <v>10.32</v>
      </c>
      <c r="AC21" s="990">
        <v>277.75099999999998</v>
      </c>
      <c r="AD21" s="989">
        <v>132.26300000000001</v>
      </c>
      <c r="AE21" s="989">
        <v>35.963999999999999</v>
      </c>
      <c r="AF21" s="989">
        <v>10.43</v>
      </c>
      <c r="AG21" s="989">
        <v>1.35</v>
      </c>
      <c r="AH21" s="989">
        <v>145.36000000000001</v>
      </c>
      <c r="AI21" s="989">
        <v>49.43</v>
      </c>
      <c r="AJ21" s="399"/>
      <c r="AK21" s="399"/>
      <c r="AL21" s="399"/>
      <c r="AM21" s="399"/>
      <c r="AN21" s="399"/>
      <c r="AO21" s="993">
        <v>11</v>
      </c>
      <c r="AP21" s="994">
        <v>218.65400695800699</v>
      </c>
      <c r="AQ21" s="994">
        <v>203.9</v>
      </c>
      <c r="AR21" s="995">
        <v>186.45</v>
      </c>
      <c r="AS21" s="399">
        <v>184.94</v>
      </c>
      <c r="AT21" s="399"/>
      <c r="AU21" s="399"/>
      <c r="AV21" s="399"/>
      <c r="AW21" s="993">
        <v>11</v>
      </c>
      <c r="AX21" s="994">
        <v>363.43499755859301</v>
      </c>
      <c r="AY21" s="994">
        <v>311.77999999999997</v>
      </c>
      <c r="AZ21" s="995">
        <v>308.83</v>
      </c>
      <c r="BA21" s="399">
        <v>332.71</v>
      </c>
      <c r="BB21" s="993">
        <v>11</v>
      </c>
      <c r="BC21" s="1013">
        <v>222.04299736022926</v>
      </c>
      <c r="BD21" s="998">
        <v>237.42999999999998</v>
      </c>
      <c r="BE21" s="999">
        <v>286.24</v>
      </c>
      <c r="BF21" s="399">
        <v>321.02999999999997</v>
      </c>
      <c r="BG21" s="399"/>
      <c r="BH21" s="399"/>
      <c r="BI21" s="399"/>
      <c r="BJ21" s="399"/>
      <c r="BK21" s="399"/>
      <c r="BL21" s="399"/>
      <c r="BM21" s="399"/>
      <c r="BN21" s="399"/>
      <c r="BO21" s="819"/>
      <c r="BP21" s="819"/>
      <c r="BQ21" s="819"/>
    </row>
    <row r="22" spans="1:69" s="162" customFormat="1" ht="14.25" customHeight="1">
      <c r="A22" s="244"/>
      <c r="B22" s="479"/>
      <c r="C22" s="480"/>
      <c r="D22" s="479"/>
      <c r="E22" s="479"/>
      <c r="F22" s="199"/>
      <c r="G22" s="202"/>
      <c r="H22" s="202"/>
      <c r="I22" s="203"/>
      <c r="J22" s="537"/>
      <c r="K22" s="650"/>
      <c r="L22" s="819"/>
      <c r="M22" s="819"/>
      <c r="N22" s="819"/>
      <c r="O22" s="819"/>
      <c r="P22" s="819"/>
      <c r="Q22" s="819"/>
      <c r="R22" s="819"/>
      <c r="S22" s="819"/>
      <c r="T22" s="399"/>
      <c r="U22" s="632"/>
      <c r="V22" s="632"/>
      <c r="W22" s="980"/>
      <c r="X22" s="989">
        <v>60.343000000000004</v>
      </c>
      <c r="Y22" s="989">
        <v>101.372</v>
      </c>
      <c r="Z22" s="989">
        <v>38.957999999999998</v>
      </c>
      <c r="AA22" s="989">
        <v>17.963999999999999</v>
      </c>
      <c r="AB22" s="989">
        <v>11.87</v>
      </c>
      <c r="AC22" s="990">
        <v>251.89099999999999</v>
      </c>
      <c r="AD22" s="989">
        <v>209.01</v>
      </c>
      <c r="AE22" s="989">
        <v>24.754000000000001</v>
      </c>
      <c r="AF22" s="989">
        <v>9.0090000000000003</v>
      </c>
      <c r="AG22" s="989">
        <v>1.3260000000000001</v>
      </c>
      <c r="AH22" s="989">
        <v>124.146</v>
      </c>
      <c r="AI22" s="989">
        <v>54.344000000000001</v>
      </c>
      <c r="AJ22" s="399"/>
      <c r="AK22" s="399"/>
      <c r="AL22" s="399"/>
      <c r="AM22" s="399"/>
      <c r="AN22" s="399"/>
      <c r="AO22" s="993">
        <v>12</v>
      </c>
      <c r="AP22" s="994">
        <v>218.65400695800699</v>
      </c>
      <c r="AQ22" s="994">
        <v>203.9</v>
      </c>
      <c r="AR22" s="995">
        <v>186.45</v>
      </c>
      <c r="AS22" s="399">
        <v>184.94</v>
      </c>
      <c r="AT22" s="399"/>
      <c r="AU22" s="399"/>
      <c r="AV22" s="399"/>
      <c r="AW22" s="993">
        <v>12</v>
      </c>
      <c r="AX22" s="994">
        <v>404.84201050000001</v>
      </c>
      <c r="AY22" s="994">
        <v>314.74099731445301</v>
      </c>
      <c r="AZ22" s="995">
        <v>308.83</v>
      </c>
      <c r="BA22" s="399">
        <v>344.88</v>
      </c>
      <c r="BB22" s="993">
        <v>12</v>
      </c>
      <c r="BC22" s="1013">
        <v>222.46699903000001</v>
      </c>
      <c r="BD22" s="998">
        <v>259.42500019073447</v>
      </c>
      <c r="BE22" s="999">
        <v>285.0129948</v>
      </c>
      <c r="BF22" s="399">
        <v>332.35</v>
      </c>
      <c r="BG22" s="399"/>
      <c r="BH22" s="399"/>
      <c r="BI22" s="399"/>
      <c r="BJ22" s="399"/>
      <c r="BK22" s="399"/>
      <c r="BL22" s="399"/>
      <c r="BM22" s="399"/>
      <c r="BN22" s="399"/>
      <c r="BO22" s="819"/>
      <c r="BP22" s="819"/>
      <c r="BQ22" s="819"/>
    </row>
    <row r="23" spans="1:69" s="162" customFormat="1" ht="14.25" customHeight="1">
      <c r="A23" s="244"/>
      <c r="B23" s="479"/>
      <c r="C23" s="480"/>
      <c r="D23" s="479"/>
      <c r="E23" s="479"/>
      <c r="F23" s="199"/>
      <c r="G23" s="202"/>
      <c r="H23" s="202"/>
      <c r="I23" s="203"/>
      <c r="J23" s="537"/>
      <c r="K23" s="650"/>
      <c r="L23" s="819"/>
      <c r="M23" s="819"/>
      <c r="N23" s="819"/>
      <c r="O23" s="819"/>
      <c r="P23" s="819"/>
      <c r="Q23" s="819"/>
      <c r="R23" s="819"/>
      <c r="S23" s="819"/>
      <c r="T23" s="399"/>
      <c r="U23" s="632"/>
      <c r="V23" s="632"/>
      <c r="W23" s="980"/>
      <c r="X23" s="989">
        <v>45.5</v>
      </c>
      <c r="Y23" s="989">
        <v>86.66</v>
      </c>
      <c r="Z23" s="989">
        <v>30.167999999999999</v>
      </c>
      <c r="AA23" s="989">
        <v>15.83</v>
      </c>
      <c r="AB23" s="989">
        <v>10.039999999999999</v>
      </c>
      <c r="AC23" s="990">
        <v>183.58199999999999</v>
      </c>
      <c r="AD23" s="989">
        <v>95.99</v>
      </c>
      <c r="AE23" s="989">
        <v>26.423999999999999</v>
      </c>
      <c r="AF23" s="989">
        <v>9</v>
      </c>
      <c r="AG23" s="989">
        <v>1.319</v>
      </c>
      <c r="AH23" s="989">
        <v>97.190700000000007</v>
      </c>
      <c r="AI23" s="989">
        <v>41.814</v>
      </c>
      <c r="AJ23" s="399"/>
      <c r="AK23" s="399"/>
      <c r="AL23" s="399"/>
      <c r="AM23" s="399"/>
      <c r="AN23" s="399"/>
      <c r="AO23" s="993">
        <v>13</v>
      </c>
      <c r="AP23" s="994">
        <v>220.94</v>
      </c>
      <c r="AQ23" s="994">
        <v>221.62</v>
      </c>
      <c r="AR23" s="995">
        <v>195.65</v>
      </c>
      <c r="AS23" s="399">
        <v>203.73</v>
      </c>
      <c r="AT23" s="399"/>
      <c r="AU23" s="399"/>
      <c r="AV23" s="399"/>
      <c r="AW23" s="993">
        <v>13</v>
      </c>
      <c r="AX23" s="994">
        <v>395.14</v>
      </c>
      <c r="AY23" s="994">
        <v>323.68</v>
      </c>
      <c r="AZ23" s="995">
        <v>308.83</v>
      </c>
      <c r="BA23" s="399">
        <v>338.77</v>
      </c>
      <c r="BB23" s="993">
        <v>13</v>
      </c>
      <c r="BC23" s="1013">
        <v>220.64399999999998</v>
      </c>
      <c r="BD23" s="998">
        <v>263.17400000000004</v>
      </c>
      <c r="BE23" s="999">
        <v>279.9690008</v>
      </c>
      <c r="BF23" s="399">
        <v>366.03</v>
      </c>
      <c r="BG23" s="399"/>
      <c r="BH23" s="399"/>
      <c r="BI23" s="399"/>
      <c r="BJ23" s="399"/>
      <c r="BK23" s="399"/>
      <c r="BL23" s="399"/>
      <c r="BM23" s="399"/>
      <c r="BN23" s="399"/>
      <c r="BO23" s="819"/>
      <c r="BP23" s="819"/>
      <c r="BQ23" s="819"/>
    </row>
    <row r="24" spans="1:69" s="162" customFormat="1" ht="14.25" customHeight="1">
      <c r="A24" s="955" t="s">
        <v>897</v>
      </c>
      <c r="B24" s="479"/>
      <c r="C24" s="480"/>
      <c r="D24" s="479"/>
      <c r="E24" s="479"/>
      <c r="F24" s="199"/>
      <c r="G24" s="202"/>
      <c r="H24" s="202"/>
      <c r="I24" s="203"/>
      <c r="J24" s="537"/>
      <c r="K24" s="650"/>
      <c r="L24" s="819"/>
      <c r="M24" s="819"/>
      <c r="N24" s="819"/>
      <c r="O24" s="819"/>
      <c r="P24" s="819"/>
      <c r="Q24" s="819"/>
      <c r="R24" s="819"/>
      <c r="S24" s="819"/>
      <c r="T24" s="399"/>
      <c r="U24" s="632"/>
      <c r="V24" s="632">
        <v>16</v>
      </c>
      <c r="W24" s="980"/>
      <c r="X24" s="989">
        <v>43.256999999999998</v>
      </c>
      <c r="Y24" s="989">
        <v>82.16</v>
      </c>
      <c r="Z24" s="989">
        <v>40.76</v>
      </c>
      <c r="AA24" s="989">
        <v>15.3</v>
      </c>
      <c r="AB24" s="989">
        <v>9.1</v>
      </c>
      <c r="AC24" s="990">
        <v>155.88999999999999</v>
      </c>
      <c r="AD24" s="989">
        <v>89.72</v>
      </c>
      <c r="AE24" s="989">
        <v>20.83</v>
      </c>
      <c r="AF24" s="989">
        <v>9</v>
      </c>
      <c r="AG24" s="989">
        <v>1.3069999999999999</v>
      </c>
      <c r="AH24" s="989">
        <v>89.46</v>
      </c>
      <c r="AI24" s="989">
        <v>33.630000000000003</v>
      </c>
      <c r="AJ24" s="399"/>
      <c r="AK24" s="399"/>
      <c r="AL24" s="399"/>
      <c r="AM24" s="399"/>
      <c r="AN24" s="399"/>
      <c r="AO24" s="993">
        <v>14</v>
      </c>
      <c r="AP24" s="994">
        <v>220.94</v>
      </c>
      <c r="AQ24" s="994">
        <v>221.62</v>
      </c>
      <c r="AR24" s="995">
        <v>195.65</v>
      </c>
      <c r="AS24" s="399">
        <v>203.73</v>
      </c>
      <c r="AT24" s="399"/>
      <c r="AU24" s="399"/>
      <c r="AV24" s="399"/>
      <c r="AW24" s="993">
        <v>14</v>
      </c>
      <c r="AX24" s="994">
        <v>376</v>
      </c>
      <c r="AY24" s="994">
        <v>323.68</v>
      </c>
      <c r="AZ24" s="995">
        <v>302.95999999999998</v>
      </c>
      <c r="BA24" s="399">
        <v>338.78</v>
      </c>
      <c r="BB24" s="993">
        <v>14</v>
      </c>
      <c r="BC24" s="1013">
        <v>223.27600000000001</v>
      </c>
      <c r="BD24" s="998">
        <v>268.62</v>
      </c>
      <c r="BE24" s="999">
        <v>286.5410023</v>
      </c>
      <c r="BF24" s="399">
        <v>382.58</v>
      </c>
      <c r="BG24" s="399"/>
      <c r="BH24" s="399"/>
      <c r="BI24" s="399"/>
      <c r="BJ24" s="399"/>
      <c r="BK24" s="399"/>
      <c r="BL24" s="399"/>
      <c r="BM24" s="399"/>
      <c r="BN24" s="399"/>
      <c r="BO24" s="819"/>
      <c r="BP24" s="819"/>
      <c r="BQ24" s="819"/>
    </row>
    <row r="25" spans="1:69" s="162" customFormat="1" ht="14.25" customHeight="1">
      <c r="B25" s="479"/>
      <c r="C25" s="480"/>
      <c r="D25" s="479"/>
      <c r="E25" s="479"/>
      <c r="F25" s="199"/>
      <c r="G25" s="202"/>
      <c r="H25" s="202"/>
      <c r="I25" s="203"/>
      <c r="J25" s="537"/>
      <c r="K25" s="650"/>
      <c r="L25" s="819"/>
      <c r="M25" s="819"/>
      <c r="N25" s="819"/>
      <c r="O25" s="819"/>
      <c r="P25" s="819"/>
      <c r="Q25" s="819"/>
      <c r="R25" s="819"/>
      <c r="S25" s="819"/>
      <c r="T25" s="399"/>
      <c r="U25" s="632"/>
      <c r="V25" s="632"/>
      <c r="W25" s="980"/>
      <c r="X25" s="989">
        <v>50.91</v>
      </c>
      <c r="Y25" s="989">
        <v>97.92</v>
      </c>
      <c r="Z25" s="989">
        <v>50.25</v>
      </c>
      <c r="AA25" s="989">
        <v>15.52</v>
      </c>
      <c r="AB25" s="989">
        <v>9.36</v>
      </c>
      <c r="AC25" s="990">
        <v>166.41</v>
      </c>
      <c r="AD25" s="989">
        <v>101.72</v>
      </c>
      <c r="AE25" s="989">
        <v>23.6</v>
      </c>
      <c r="AF25" s="989">
        <v>9.0057144165039045</v>
      </c>
      <c r="AG25" s="989">
        <v>1.42</v>
      </c>
      <c r="AH25" s="989">
        <v>99.16</v>
      </c>
      <c r="AI25" s="989">
        <v>32.46</v>
      </c>
      <c r="AJ25" s="399"/>
      <c r="AK25" s="399"/>
      <c r="AL25" s="399"/>
      <c r="AM25" s="399"/>
      <c r="AN25" s="399"/>
      <c r="AO25" s="993">
        <v>15</v>
      </c>
      <c r="AP25" s="994">
        <v>221.99</v>
      </c>
      <c r="AQ25" s="994">
        <v>226.28</v>
      </c>
      <c r="AR25" s="995">
        <v>201.94</v>
      </c>
      <c r="AS25" s="399">
        <v>203.73</v>
      </c>
      <c r="AT25" s="399"/>
      <c r="AU25" s="399"/>
      <c r="AV25" s="399"/>
      <c r="AW25" s="993">
        <v>15</v>
      </c>
      <c r="AX25" s="994">
        <v>363.43</v>
      </c>
      <c r="AY25" s="994">
        <v>335.74</v>
      </c>
      <c r="AZ25" s="995">
        <v>311.77999999999997</v>
      </c>
      <c r="BA25" s="399">
        <v>347.95</v>
      </c>
      <c r="BB25" s="993">
        <v>15</v>
      </c>
      <c r="BC25" s="1013">
        <v>222.00500000000002</v>
      </c>
      <c r="BD25" s="998">
        <v>278.94</v>
      </c>
      <c r="BE25" s="999">
        <v>288.78499979999998</v>
      </c>
      <c r="BF25" s="399">
        <v>385.3</v>
      </c>
      <c r="BG25" s="399"/>
      <c r="BH25" s="399"/>
      <c r="BI25" s="399"/>
      <c r="BJ25" s="399"/>
      <c r="BK25" s="399"/>
      <c r="BL25" s="399"/>
      <c r="BM25" s="399"/>
      <c r="BN25" s="399"/>
      <c r="BO25" s="819"/>
      <c r="BP25" s="819"/>
      <c r="BQ25" s="819"/>
    </row>
    <row r="26" spans="1:69" s="162" customFormat="1" ht="14.25" customHeight="1">
      <c r="A26" s="244"/>
      <c r="B26" s="479"/>
      <c r="C26" s="480"/>
      <c r="D26" s="479"/>
      <c r="E26" s="479"/>
      <c r="F26" s="216"/>
      <c r="G26" s="216"/>
      <c r="H26" s="216"/>
      <c r="I26" s="216"/>
      <c r="J26" s="539"/>
      <c r="K26" s="650"/>
      <c r="L26" s="819"/>
      <c r="M26" s="819"/>
      <c r="N26" s="819"/>
      <c r="O26" s="819"/>
      <c r="P26" s="819"/>
      <c r="Q26" s="819"/>
      <c r="R26" s="819"/>
      <c r="S26" s="819"/>
      <c r="T26" s="399"/>
      <c r="U26" s="632"/>
      <c r="V26" s="632"/>
      <c r="W26" s="980"/>
      <c r="X26" s="989">
        <v>60.1</v>
      </c>
      <c r="Y26" s="989">
        <v>118.21</v>
      </c>
      <c r="Z26" s="989">
        <v>88.1</v>
      </c>
      <c r="AA26" s="989">
        <v>15.59</v>
      </c>
      <c r="AB26" s="989">
        <v>8.8000000000000007</v>
      </c>
      <c r="AC26" s="990">
        <v>178.05</v>
      </c>
      <c r="AD26" s="989">
        <v>95.81</v>
      </c>
      <c r="AE26" s="989">
        <v>22.27</v>
      </c>
      <c r="AF26" s="989">
        <v>9.0057144165039045</v>
      </c>
      <c r="AG26" s="989">
        <v>1.2150000000000001</v>
      </c>
      <c r="AH26" s="989">
        <v>71.319999999999993</v>
      </c>
      <c r="AI26" s="989">
        <v>32.46</v>
      </c>
      <c r="AJ26" s="399"/>
      <c r="AK26" s="399"/>
      <c r="AL26" s="399"/>
      <c r="AM26" s="399"/>
      <c r="AN26" s="399"/>
      <c r="AO26" s="993">
        <v>16</v>
      </c>
      <c r="AP26" s="994">
        <v>221.99</v>
      </c>
      <c r="AQ26" s="994">
        <v>226.28</v>
      </c>
      <c r="AR26" s="995">
        <v>201.94</v>
      </c>
      <c r="AS26" s="399">
        <v>222.8</v>
      </c>
      <c r="AT26" s="399"/>
      <c r="AU26" s="399"/>
      <c r="AV26" s="399"/>
      <c r="AW26" s="993">
        <v>16</v>
      </c>
      <c r="AX26" s="994">
        <v>347.95</v>
      </c>
      <c r="AY26" s="994">
        <v>329.68899540000001</v>
      </c>
      <c r="AZ26" s="995">
        <v>320.69</v>
      </c>
      <c r="BA26" s="399">
        <v>354.11</v>
      </c>
      <c r="BB26" s="993">
        <v>16</v>
      </c>
      <c r="BC26" s="1013">
        <v>223.80200000000002</v>
      </c>
      <c r="BD26" s="998">
        <v>283.35699175000002</v>
      </c>
      <c r="BE26" s="999">
        <v>293.26400000000001</v>
      </c>
      <c r="BF26" s="399">
        <v>384.96</v>
      </c>
      <c r="BG26" s="399"/>
      <c r="BH26" s="399"/>
      <c r="BI26" s="399"/>
      <c r="BJ26" s="399"/>
      <c r="BK26" s="399"/>
      <c r="BL26" s="399"/>
      <c r="BM26" s="399"/>
      <c r="BN26" s="399"/>
      <c r="BO26" s="819"/>
      <c r="BP26" s="819"/>
      <c r="BQ26" s="819"/>
    </row>
    <row r="27" spans="1:69" s="162" customFormat="1" ht="27.75" customHeight="1">
      <c r="A27" s="244"/>
      <c r="B27" s="479"/>
      <c r="C27" s="480"/>
      <c r="D27" s="479"/>
      <c r="E27" s="479"/>
      <c r="F27" s="216"/>
      <c r="G27" s="216"/>
      <c r="H27" s="216"/>
      <c r="I27" s="216"/>
      <c r="J27" s="539"/>
      <c r="K27" s="650"/>
      <c r="L27" s="819"/>
      <c r="M27" s="819"/>
      <c r="N27" s="819"/>
      <c r="O27" s="819"/>
      <c r="P27" s="819"/>
      <c r="Q27" s="819"/>
      <c r="R27" s="819"/>
      <c r="S27" s="819"/>
      <c r="T27" s="399"/>
      <c r="U27" s="632"/>
      <c r="V27" s="632"/>
      <c r="W27" s="980"/>
      <c r="X27" s="989">
        <v>51.714286260000002</v>
      </c>
      <c r="Y27" s="989">
        <v>91.569599909999994</v>
      </c>
      <c r="Z27" s="989">
        <v>109.7940002</v>
      </c>
      <c r="AA27" s="989">
        <v>14.470856939999999</v>
      </c>
      <c r="AB27" s="989">
        <v>7.7015714649999998</v>
      </c>
      <c r="AC27" s="990">
        <v>158.61442779999999</v>
      </c>
      <c r="AD27" s="989">
        <v>86.274285449999994</v>
      </c>
      <c r="AE27" s="989">
        <v>20.1857139</v>
      </c>
      <c r="AF27" s="989">
        <v>9</v>
      </c>
      <c r="AG27" s="989">
        <v>1.3400000160000001</v>
      </c>
      <c r="AH27" s="989">
        <v>61.869286670000001</v>
      </c>
      <c r="AI27" s="989">
        <v>18.350000380000001</v>
      </c>
      <c r="AJ27" s="399"/>
      <c r="AK27" s="399"/>
      <c r="AL27" s="399"/>
      <c r="AM27" s="399"/>
      <c r="AN27" s="399"/>
      <c r="AO27" s="993">
        <v>17</v>
      </c>
      <c r="AP27" s="994">
        <v>225.06</v>
      </c>
      <c r="AQ27" s="994">
        <v>228.07400000000001</v>
      </c>
      <c r="AR27" s="995">
        <v>201.94</v>
      </c>
      <c r="AS27" s="399">
        <v>222.8</v>
      </c>
      <c r="AT27" s="399"/>
      <c r="AU27" s="399"/>
      <c r="AV27" s="399"/>
      <c r="AW27" s="993">
        <v>17</v>
      </c>
      <c r="AX27" s="994">
        <v>338.77</v>
      </c>
      <c r="AY27" s="994">
        <v>326.68</v>
      </c>
      <c r="AZ27" s="995">
        <v>326.68</v>
      </c>
      <c r="BA27" s="399">
        <v>351.03</v>
      </c>
      <c r="BB27" s="993">
        <v>17</v>
      </c>
      <c r="BC27" s="1013">
        <v>217.49399757385231</v>
      </c>
      <c r="BD27" s="998">
        <v>293.363</v>
      </c>
      <c r="BE27" s="999">
        <v>292.87300069999998</v>
      </c>
      <c r="BF27" s="399">
        <v>381.87</v>
      </c>
      <c r="BG27" s="399"/>
      <c r="BH27" s="399"/>
      <c r="BI27" s="399"/>
      <c r="BJ27" s="399"/>
      <c r="BK27" s="399"/>
      <c r="BL27" s="399"/>
      <c r="BM27" s="399"/>
      <c r="BN27" s="399"/>
      <c r="BO27" s="819"/>
      <c r="BP27" s="819"/>
      <c r="BQ27" s="819"/>
    </row>
    <row r="28" spans="1:69" s="162" customFormat="1" ht="27.75" customHeight="1">
      <c r="A28" s="244"/>
      <c r="B28" s="479"/>
      <c r="C28" s="480"/>
      <c r="D28" s="479"/>
      <c r="E28" s="479"/>
      <c r="F28" s="216"/>
      <c r="G28" s="216"/>
      <c r="H28" s="216"/>
      <c r="I28" s="216"/>
      <c r="J28" s="539"/>
      <c r="K28" s="650"/>
      <c r="L28" s="819"/>
      <c r="M28" s="819"/>
      <c r="N28" s="819"/>
      <c r="O28" s="819"/>
      <c r="P28" s="819"/>
      <c r="Q28" s="819"/>
      <c r="R28" s="819"/>
      <c r="S28" s="819"/>
      <c r="T28" s="399"/>
      <c r="U28" s="632"/>
      <c r="V28" s="632">
        <v>20</v>
      </c>
      <c r="W28" s="980"/>
      <c r="X28" s="989">
        <v>37.44</v>
      </c>
      <c r="Y28" s="989">
        <v>67.650000000000006</v>
      </c>
      <c r="Z28" s="989">
        <v>77.853999999999999</v>
      </c>
      <c r="AA28" s="989">
        <v>12.94</v>
      </c>
      <c r="AB28" s="989">
        <v>5.64</v>
      </c>
      <c r="AC28" s="990">
        <v>121.72</v>
      </c>
      <c r="AD28" s="989">
        <v>79.86</v>
      </c>
      <c r="AE28" s="989">
        <v>19.373000000000001</v>
      </c>
      <c r="AF28" s="989">
        <v>9</v>
      </c>
      <c r="AG28" s="989">
        <v>1.355</v>
      </c>
      <c r="AH28" s="989">
        <v>62.061</v>
      </c>
      <c r="AI28" s="989">
        <v>16.739999999999998</v>
      </c>
      <c r="AJ28" s="399"/>
      <c r="AK28" s="399"/>
      <c r="AL28" s="399"/>
      <c r="AM28" s="399"/>
      <c r="AN28" s="399"/>
      <c r="AO28" s="993">
        <v>18</v>
      </c>
      <c r="AP28" s="994">
        <v>225.06</v>
      </c>
      <c r="AQ28" s="994">
        <v>228.07400000000001</v>
      </c>
      <c r="AR28" s="995">
        <v>207.59</v>
      </c>
      <c r="AS28" s="399"/>
      <c r="AT28" s="399"/>
      <c r="AU28" s="399"/>
      <c r="AV28" s="399"/>
      <c r="AW28" s="993">
        <v>18</v>
      </c>
      <c r="AX28" s="994">
        <v>326.67999267578102</v>
      </c>
      <c r="AY28" s="994">
        <v>323.68</v>
      </c>
      <c r="AZ28" s="995">
        <v>314.74</v>
      </c>
      <c r="BA28" s="399"/>
      <c r="BB28" s="993">
        <v>18</v>
      </c>
      <c r="BC28" s="1013">
        <v>213.5109978485107</v>
      </c>
      <c r="BD28" s="998">
        <v>295.185</v>
      </c>
      <c r="BE28" s="999">
        <v>289.06400009999999</v>
      </c>
      <c r="BF28" s="399"/>
      <c r="BG28" s="399"/>
      <c r="BH28" s="399"/>
      <c r="BI28" s="399"/>
      <c r="BJ28" s="399"/>
      <c r="BK28" s="399"/>
      <c r="BL28" s="399"/>
      <c r="BM28" s="399"/>
      <c r="BN28" s="399"/>
      <c r="BO28" s="819"/>
      <c r="BP28" s="819"/>
      <c r="BQ28" s="819"/>
    </row>
    <row r="29" spans="1:69" s="162" customFormat="1" ht="12.75">
      <c r="A29" s="204"/>
      <c r="B29" s="216"/>
      <c r="C29" s="216"/>
      <c r="D29" s="216"/>
      <c r="E29" s="216"/>
      <c r="F29" s="216"/>
      <c r="G29" s="216"/>
      <c r="H29" s="216"/>
      <c r="I29" s="216"/>
      <c r="J29" s="539"/>
      <c r="K29" s="650"/>
      <c r="L29" s="819"/>
      <c r="M29" s="819"/>
      <c r="N29" s="819"/>
      <c r="O29" s="819"/>
      <c r="P29" s="819"/>
      <c r="Q29" s="819"/>
      <c r="R29" s="819"/>
      <c r="S29" s="819"/>
      <c r="T29" s="399"/>
      <c r="U29" s="632"/>
      <c r="V29" s="632"/>
      <c r="W29" s="980"/>
      <c r="X29" s="989">
        <v>27.871428353445829</v>
      </c>
      <c r="Y29" s="989">
        <v>56.340142386300158</v>
      </c>
      <c r="Z29" s="989">
        <v>46.279857635497997</v>
      </c>
      <c r="AA29" s="989">
        <v>12.185285568237273</v>
      </c>
      <c r="AB29" s="989">
        <v>4.946999958583282</v>
      </c>
      <c r="AC29" s="990">
        <v>97.352142333984176</v>
      </c>
      <c r="AD29" s="989">
        <v>59.180000305175732</v>
      </c>
      <c r="AE29" s="989">
        <v>15.218571390424414</v>
      </c>
      <c r="AF29" s="989">
        <v>9.0042858123779261</v>
      </c>
      <c r="AG29" s="989">
        <v>1.5431428466524355</v>
      </c>
      <c r="AH29" s="989">
        <v>58.464999607631093</v>
      </c>
      <c r="AI29" s="989">
        <v>15.350000108991299</v>
      </c>
      <c r="AJ29" s="399"/>
      <c r="AK29" s="399"/>
      <c r="AL29" s="399"/>
      <c r="AM29" s="399"/>
      <c r="AN29" s="399"/>
      <c r="AO29" s="993">
        <v>19</v>
      </c>
      <c r="AP29" s="994">
        <v>225.9400024</v>
      </c>
      <c r="AQ29" s="994">
        <v>229.173</v>
      </c>
      <c r="AR29" s="995">
        <v>207.59</v>
      </c>
      <c r="AS29" s="399"/>
      <c r="AT29" s="399"/>
      <c r="AU29" s="399"/>
      <c r="AV29" s="399"/>
      <c r="AW29" s="993">
        <v>19</v>
      </c>
      <c r="AX29" s="994">
        <v>326.67999270000001</v>
      </c>
      <c r="AY29" s="994">
        <v>317.71099853515602</v>
      </c>
      <c r="AZ29" s="995">
        <v>308.83</v>
      </c>
      <c r="BA29" s="399"/>
      <c r="BB29" s="993">
        <v>19</v>
      </c>
      <c r="BC29" s="1013">
        <v>210.8809986</v>
      </c>
      <c r="BD29" s="998">
        <v>294.39800000000002</v>
      </c>
      <c r="BE29" s="999">
        <v>283.7310013</v>
      </c>
      <c r="BF29" s="399"/>
      <c r="BG29" s="399"/>
      <c r="BH29" s="399"/>
      <c r="BI29" s="399"/>
      <c r="BJ29" s="399"/>
      <c r="BK29" s="399"/>
      <c r="BL29" s="399"/>
      <c r="BM29" s="399"/>
      <c r="BN29" s="399"/>
      <c r="BO29" s="819"/>
      <c r="BP29" s="819"/>
      <c r="BQ29" s="819"/>
    </row>
    <row r="30" spans="1:69" s="162" customFormat="1" ht="12.75">
      <c r="A30" s="204"/>
      <c r="B30" s="216"/>
      <c r="C30" s="216"/>
      <c r="D30" s="216"/>
      <c r="E30" s="216"/>
      <c r="F30" s="216"/>
      <c r="G30" s="216"/>
      <c r="H30" s="216"/>
      <c r="I30" s="216"/>
      <c r="J30" s="539"/>
      <c r="K30" s="650"/>
      <c r="L30" s="819"/>
      <c r="M30" s="819"/>
      <c r="N30" s="819"/>
      <c r="O30" s="819"/>
      <c r="P30" s="819"/>
      <c r="Q30" s="819"/>
      <c r="R30" s="819"/>
      <c r="S30" s="819"/>
      <c r="T30" s="399"/>
      <c r="U30" s="632"/>
      <c r="V30" s="632"/>
      <c r="W30" s="980"/>
      <c r="X30" s="989">
        <v>22.73</v>
      </c>
      <c r="Y30" s="989">
        <v>42.3</v>
      </c>
      <c r="Z30" s="989">
        <v>27.998000000000001</v>
      </c>
      <c r="AA30" s="989">
        <v>11.54</v>
      </c>
      <c r="AB30" s="989">
        <v>4.165</v>
      </c>
      <c r="AC30" s="990">
        <v>85.36</v>
      </c>
      <c r="AD30" s="989">
        <v>45.05</v>
      </c>
      <c r="AE30" s="989">
        <v>12.23</v>
      </c>
      <c r="AF30" s="989">
        <v>9</v>
      </c>
      <c r="AG30" s="989">
        <v>1.57</v>
      </c>
      <c r="AH30" s="989">
        <v>45.284999999999997</v>
      </c>
      <c r="AI30" s="989">
        <v>15.35</v>
      </c>
      <c r="AJ30" s="399"/>
      <c r="AK30" s="399"/>
      <c r="AL30" s="399"/>
      <c r="AM30" s="399"/>
      <c r="AN30" s="399"/>
      <c r="AO30" s="993">
        <v>20</v>
      </c>
      <c r="AP30" s="994">
        <v>225.9400024</v>
      </c>
      <c r="AQ30" s="994">
        <v>229.173</v>
      </c>
      <c r="AR30" s="995">
        <v>205.7</v>
      </c>
      <c r="AS30" s="399"/>
      <c r="AT30" s="399"/>
      <c r="AU30" s="399"/>
      <c r="AV30" s="399"/>
      <c r="AW30" s="993">
        <v>20</v>
      </c>
      <c r="AX30" s="994">
        <v>323.7</v>
      </c>
      <c r="AY30" s="994">
        <v>320.69100950000001</v>
      </c>
      <c r="AZ30" s="995">
        <v>308.8</v>
      </c>
      <c r="BA30" s="399"/>
      <c r="BB30" s="993">
        <v>20</v>
      </c>
      <c r="BC30" s="1013">
        <v>207.37700241088851</v>
      </c>
      <c r="BD30" s="998">
        <v>292.23500059000003</v>
      </c>
      <c r="BE30" s="999">
        <v>278.89999999999998</v>
      </c>
      <c r="BF30" s="399"/>
      <c r="BG30" s="399"/>
      <c r="BH30" s="399"/>
      <c r="BI30" s="399"/>
      <c r="BJ30" s="399"/>
      <c r="BK30" s="399"/>
      <c r="BL30" s="399"/>
      <c r="BM30" s="399"/>
      <c r="BN30" s="399"/>
      <c r="BO30" s="819"/>
      <c r="BP30" s="819"/>
      <c r="BQ30" s="819"/>
    </row>
    <row r="31" spans="1:69" s="162" customFormat="1" ht="12.75">
      <c r="A31" s="204"/>
      <c r="B31" s="216"/>
      <c r="C31" s="216"/>
      <c r="D31" s="216"/>
      <c r="E31" s="216"/>
      <c r="F31" s="216"/>
      <c r="G31" s="216"/>
      <c r="H31" s="216"/>
      <c r="I31" s="216"/>
      <c r="J31" s="539"/>
      <c r="K31" s="650"/>
      <c r="L31" s="819"/>
      <c r="M31" s="819"/>
      <c r="N31" s="819"/>
      <c r="O31" s="819"/>
      <c r="P31" s="819"/>
      <c r="Q31" s="819"/>
      <c r="R31" s="819"/>
      <c r="S31" s="819"/>
      <c r="T31" s="399"/>
      <c r="U31" s="633"/>
      <c r="V31" s="632"/>
      <c r="W31" s="980"/>
      <c r="X31" s="989">
        <v>19.685714449999999</v>
      </c>
      <c r="Y31" s="989">
        <v>42.036570959999999</v>
      </c>
      <c r="Z31" s="989">
        <v>20.883000240000001</v>
      </c>
      <c r="AA31" s="989">
        <v>10.125571389999999</v>
      </c>
      <c r="AB31" s="989">
        <v>2.893857138</v>
      </c>
      <c r="AC31" s="990">
        <v>79.191714700000006</v>
      </c>
      <c r="AD31" s="989">
        <v>42.964286260000002</v>
      </c>
      <c r="AE31" s="989">
        <v>11.14142854</v>
      </c>
      <c r="AF31" s="989">
        <v>9.0013386860000004</v>
      </c>
      <c r="AG31" s="989">
        <v>1.7202857389999999</v>
      </c>
      <c r="AH31" s="989">
        <v>39.832142419999997</v>
      </c>
      <c r="AI31" s="989">
        <v>11.67585727</v>
      </c>
      <c r="AJ31" s="399"/>
      <c r="AK31" s="399"/>
      <c r="AL31" s="399"/>
      <c r="AM31" s="399"/>
      <c r="AN31" s="399"/>
      <c r="AO31" s="993">
        <v>21</v>
      </c>
      <c r="AP31" s="994">
        <v>225.9400024</v>
      </c>
      <c r="AQ31" s="994">
        <v>229.173</v>
      </c>
      <c r="AR31" s="995">
        <v>205.7</v>
      </c>
      <c r="AS31" s="399"/>
      <c r="AT31" s="399"/>
      <c r="AU31" s="399"/>
      <c r="AV31" s="399"/>
      <c r="AW31" s="993">
        <v>21</v>
      </c>
      <c r="AX31" s="994">
        <v>314.74099731445301</v>
      </c>
      <c r="AY31" s="994">
        <v>314.7409973</v>
      </c>
      <c r="AZ31" s="995">
        <v>311.77999999999997</v>
      </c>
      <c r="BA31" s="399"/>
      <c r="BB31" s="993">
        <v>21</v>
      </c>
      <c r="BC31" s="1013">
        <v>203.7669992446898</v>
      </c>
      <c r="BD31" s="998">
        <v>289.28499365999994</v>
      </c>
      <c r="BE31" s="999">
        <v>274.65599980000002</v>
      </c>
      <c r="BF31" s="399"/>
      <c r="BG31" s="399"/>
      <c r="BH31" s="399"/>
      <c r="BI31" s="399"/>
      <c r="BJ31" s="399"/>
      <c r="BK31" s="399"/>
      <c r="BL31" s="399"/>
      <c r="BM31" s="399"/>
      <c r="BN31" s="399"/>
      <c r="BO31" s="819"/>
      <c r="BP31" s="819"/>
      <c r="BQ31" s="819"/>
    </row>
    <row r="32" spans="1:69" s="162" customFormat="1" ht="12.75">
      <c r="A32" s="204"/>
      <c r="B32" s="216"/>
      <c r="C32" s="216"/>
      <c r="D32" s="216"/>
      <c r="E32" s="216"/>
      <c r="F32" s="216"/>
      <c r="G32" s="216"/>
      <c r="H32" s="216"/>
      <c r="I32" s="216"/>
      <c r="J32" s="539"/>
      <c r="K32" s="650"/>
      <c r="L32" s="819"/>
      <c r="M32" s="819"/>
      <c r="N32" s="819"/>
      <c r="O32" s="819"/>
      <c r="P32" s="819"/>
      <c r="Q32" s="819"/>
      <c r="R32" s="819"/>
      <c r="S32" s="819"/>
      <c r="T32" s="399"/>
      <c r="U32" s="633"/>
      <c r="V32" s="632">
        <v>24</v>
      </c>
      <c r="W32" s="980"/>
      <c r="X32" s="989">
        <v>18.34285736</v>
      </c>
      <c r="Y32" s="989">
        <v>37.365667340000002</v>
      </c>
      <c r="Z32" s="989">
        <v>16.6200002</v>
      </c>
      <c r="AA32" s="989">
        <v>9.6549998689999992</v>
      </c>
      <c r="AB32" s="989">
        <v>4.0768571920000003</v>
      </c>
      <c r="AC32" s="990">
        <v>77.282856530000004</v>
      </c>
      <c r="AD32" s="989">
        <v>48.352857319999998</v>
      </c>
      <c r="AE32" s="989">
        <v>11.87857151</v>
      </c>
      <c r="AF32" s="989">
        <v>9</v>
      </c>
      <c r="AG32" s="989">
        <v>1.7888571529999999</v>
      </c>
      <c r="AH32" s="989">
        <v>37.416428699999997</v>
      </c>
      <c r="AI32" s="989">
        <v>11.18857152</v>
      </c>
      <c r="AJ32" s="399"/>
      <c r="AK32" s="399"/>
      <c r="AL32" s="399"/>
      <c r="AM32" s="399"/>
      <c r="AN32" s="399"/>
      <c r="AO32" s="993">
        <v>22</v>
      </c>
      <c r="AP32" s="994">
        <v>224.12</v>
      </c>
      <c r="AQ32" s="994">
        <v>227.72900390625</v>
      </c>
      <c r="AR32" s="995">
        <v>204.65</v>
      </c>
      <c r="AS32" s="399"/>
      <c r="AT32" s="399"/>
      <c r="AU32" s="399"/>
      <c r="AV32" s="399"/>
      <c r="AW32" s="993">
        <v>22</v>
      </c>
      <c r="AX32" s="994">
        <v>300.04000000000002</v>
      </c>
      <c r="AY32" s="994">
        <v>308.829986572265</v>
      </c>
      <c r="AZ32" s="995">
        <v>314.74</v>
      </c>
      <c r="BA32" s="399"/>
      <c r="BB32" s="993">
        <v>22</v>
      </c>
      <c r="BC32" s="1013">
        <v>200.18000106811502</v>
      </c>
      <c r="BD32" s="998">
        <v>287.342002868652</v>
      </c>
      <c r="BE32" s="999">
        <v>269.74</v>
      </c>
      <c r="BF32" s="399"/>
      <c r="BG32" s="399"/>
      <c r="BH32" s="399"/>
      <c r="BI32" s="399"/>
      <c r="BJ32" s="399"/>
      <c r="BK32" s="399"/>
      <c r="BL32" s="399"/>
      <c r="BM32" s="399"/>
      <c r="BN32" s="399"/>
      <c r="BO32" s="819"/>
      <c r="BP32" s="819"/>
      <c r="BQ32" s="819"/>
    </row>
    <row r="33" spans="1:69" s="162" customFormat="1" ht="12.75">
      <c r="A33" s="204"/>
      <c r="B33" s="216"/>
      <c r="C33" s="216"/>
      <c r="D33" s="216"/>
      <c r="E33" s="216"/>
      <c r="F33" s="216"/>
      <c r="G33" s="216"/>
      <c r="H33" s="216"/>
      <c r="I33" s="216"/>
      <c r="J33" s="539"/>
      <c r="K33" s="650"/>
      <c r="L33" s="819"/>
      <c r="M33" s="819"/>
      <c r="N33" s="819"/>
      <c r="O33" s="819"/>
      <c r="P33" s="819"/>
      <c r="Q33" s="819"/>
      <c r="R33" s="819"/>
      <c r="S33" s="819"/>
      <c r="T33" s="399"/>
      <c r="U33" s="633"/>
      <c r="V33" s="632"/>
      <c r="W33" s="980"/>
      <c r="X33" s="989">
        <v>18.350000000000001</v>
      </c>
      <c r="Y33" s="989">
        <v>33.43</v>
      </c>
      <c r="Z33" s="989">
        <v>13.565</v>
      </c>
      <c r="AA33" s="989">
        <v>9.0500000000000007</v>
      </c>
      <c r="AB33" s="989">
        <v>3.68</v>
      </c>
      <c r="AC33" s="990">
        <v>78.992999999999995</v>
      </c>
      <c r="AD33" s="989">
        <v>35.799999999999997</v>
      </c>
      <c r="AE33" s="989">
        <v>10.18</v>
      </c>
      <c r="AF33" s="989">
        <v>9</v>
      </c>
      <c r="AG33" s="989">
        <v>1.89</v>
      </c>
      <c r="AH33" s="989">
        <v>35.86</v>
      </c>
      <c r="AI33" s="989">
        <v>11.34</v>
      </c>
      <c r="AJ33" s="399"/>
      <c r="AK33" s="399"/>
      <c r="AL33" s="399"/>
      <c r="AM33" s="399"/>
      <c r="AN33" s="399"/>
      <c r="AO33" s="993">
        <v>23</v>
      </c>
      <c r="AP33" s="994">
        <v>224.12</v>
      </c>
      <c r="AQ33" s="994">
        <v>227.72900390625</v>
      </c>
      <c r="AR33" s="995">
        <v>204.65</v>
      </c>
      <c r="AS33" s="399"/>
      <c r="AT33" s="399"/>
      <c r="AU33" s="399"/>
      <c r="AV33" s="399"/>
      <c r="AW33" s="993">
        <v>23</v>
      </c>
      <c r="AX33" s="994">
        <v>297.12701420000002</v>
      </c>
      <c r="AY33" s="994">
        <v>311.78100000000001</v>
      </c>
      <c r="AZ33" s="995">
        <v>308.83</v>
      </c>
      <c r="BA33" s="399"/>
      <c r="BB33" s="993">
        <v>23</v>
      </c>
      <c r="BC33" s="1013">
        <v>196.66499901</v>
      </c>
      <c r="BD33" s="998">
        <v>285.25799999999998</v>
      </c>
      <c r="BE33" s="999">
        <v>265.4609997</v>
      </c>
      <c r="BF33" s="399"/>
      <c r="BG33" s="399"/>
      <c r="BH33" s="399"/>
      <c r="BI33" s="399"/>
      <c r="BJ33" s="399"/>
      <c r="BK33" s="399"/>
      <c r="BL33" s="399"/>
      <c r="BM33" s="399"/>
      <c r="BN33" s="399"/>
      <c r="BO33" s="819"/>
      <c r="BP33" s="819"/>
      <c r="BQ33" s="819"/>
    </row>
    <row r="34" spans="1:69" s="162" customFormat="1" ht="12.75">
      <c r="A34" s="204"/>
      <c r="B34" s="216"/>
      <c r="C34" s="216"/>
      <c r="D34" s="216"/>
      <c r="E34" s="216"/>
      <c r="F34" s="216"/>
      <c r="G34" s="216"/>
      <c r="H34" s="216"/>
      <c r="I34" s="216"/>
      <c r="J34" s="539"/>
      <c r="K34" s="650"/>
      <c r="L34" s="819"/>
      <c r="M34" s="819"/>
      <c r="N34" s="819"/>
      <c r="O34" s="819"/>
      <c r="P34" s="819"/>
      <c r="Q34" s="819"/>
      <c r="R34" s="819"/>
      <c r="S34" s="819"/>
      <c r="T34" s="399"/>
      <c r="U34" s="633"/>
      <c r="V34" s="632"/>
      <c r="W34" s="980"/>
      <c r="X34" s="989">
        <v>17.23</v>
      </c>
      <c r="Y34" s="989">
        <v>32.89</v>
      </c>
      <c r="Z34" s="989">
        <v>12.42</v>
      </c>
      <c r="AA34" s="989">
        <v>8.61</v>
      </c>
      <c r="AB34" s="989">
        <v>2.5219999999999998</v>
      </c>
      <c r="AC34" s="990">
        <v>93.44</v>
      </c>
      <c r="AD34" s="989">
        <v>34.47</v>
      </c>
      <c r="AE34" s="989">
        <v>9.86</v>
      </c>
      <c r="AF34" s="989">
        <v>8.9860000000000007</v>
      </c>
      <c r="AG34" s="989">
        <v>1.47</v>
      </c>
      <c r="AH34" s="989">
        <v>35.03</v>
      </c>
      <c r="AI34" s="989">
        <v>10.78</v>
      </c>
      <c r="AJ34" s="399"/>
      <c r="AK34" s="399"/>
      <c r="AL34" s="399"/>
      <c r="AM34" s="399"/>
      <c r="AN34" s="399"/>
      <c r="AO34" s="993">
        <v>24</v>
      </c>
      <c r="AP34" s="994">
        <v>217.49299619999999</v>
      </c>
      <c r="AQ34" s="994">
        <v>223.85</v>
      </c>
      <c r="AR34" s="995">
        <v>200.38</v>
      </c>
      <c r="AS34" s="399"/>
      <c r="AT34" s="399"/>
      <c r="AU34" s="399"/>
      <c r="AV34" s="399"/>
      <c r="AW34" s="993">
        <v>24</v>
      </c>
      <c r="AX34" s="994">
        <v>297.12701420000002</v>
      </c>
      <c r="AY34" s="994">
        <v>311.77999999999997</v>
      </c>
      <c r="AZ34" s="995">
        <v>300.04000000000002</v>
      </c>
      <c r="BA34" s="399"/>
      <c r="BB34" s="993">
        <v>24</v>
      </c>
      <c r="BC34" s="1013">
        <v>194.99600025000001</v>
      </c>
      <c r="BD34" s="998">
        <v>281.64</v>
      </c>
      <c r="BE34" s="999">
        <v>261.10000000000002</v>
      </c>
      <c r="BF34" s="399"/>
      <c r="BG34" s="399"/>
      <c r="BH34" s="399"/>
      <c r="BI34" s="399"/>
      <c r="BJ34" s="399"/>
      <c r="BK34" s="399"/>
      <c r="BL34" s="399"/>
      <c r="BM34" s="399"/>
      <c r="BN34" s="399"/>
      <c r="BO34" s="819"/>
      <c r="BP34" s="819"/>
      <c r="BQ34" s="819"/>
    </row>
    <row r="35" spans="1:69" s="162" customFormat="1" ht="12.75">
      <c r="A35" s="204"/>
      <c r="B35" s="216"/>
      <c r="C35" s="216"/>
      <c r="D35" s="216"/>
      <c r="E35" s="216"/>
      <c r="F35" s="216"/>
      <c r="G35" s="216"/>
      <c r="H35" s="216"/>
      <c r="I35" s="216"/>
      <c r="J35" s="539"/>
      <c r="K35" s="650"/>
      <c r="L35" s="819"/>
      <c r="M35" s="819"/>
      <c r="N35" s="819"/>
      <c r="O35" s="819"/>
      <c r="P35" s="819"/>
      <c r="Q35" s="819"/>
      <c r="R35" s="819"/>
      <c r="S35" s="819"/>
      <c r="T35" s="399"/>
      <c r="U35" s="633"/>
      <c r="V35" s="632"/>
      <c r="W35" s="980"/>
      <c r="X35" s="989">
        <v>15.81</v>
      </c>
      <c r="Y35" s="989">
        <v>29.11</v>
      </c>
      <c r="Z35" s="989">
        <v>10.92</v>
      </c>
      <c r="AA35" s="989">
        <v>8.08</v>
      </c>
      <c r="AB35" s="989">
        <v>2.29</v>
      </c>
      <c r="AC35" s="990">
        <v>75.959999999999994</v>
      </c>
      <c r="AD35" s="989">
        <v>32.409999999999997</v>
      </c>
      <c r="AE35" s="989">
        <v>9.5500000000000007</v>
      </c>
      <c r="AF35" s="989">
        <v>9.0100000930000004</v>
      </c>
      <c r="AG35" s="989">
        <v>1.6</v>
      </c>
      <c r="AH35" s="989">
        <v>34.11</v>
      </c>
      <c r="AI35" s="989">
        <v>9.3800000000000008</v>
      </c>
      <c r="AJ35" s="399"/>
      <c r="AK35" s="399"/>
      <c r="AL35" s="399"/>
      <c r="AM35" s="399"/>
      <c r="AN35" s="399"/>
      <c r="AO35" s="993">
        <v>25</v>
      </c>
      <c r="AP35" s="994">
        <v>217.49299619999999</v>
      </c>
      <c r="AQ35" s="994">
        <v>223.85</v>
      </c>
      <c r="AR35" s="995">
        <v>200.38</v>
      </c>
      <c r="AS35" s="399"/>
      <c r="AT35" s="399"/>
      <c r="AU35" s="399"/>
      <c r="AV35" s="399"/>
      <c r="AW35" s="993">
        <v>25</v>
      </c>
      <c r="AX35" s="994">
        <v>294.225006103515</v>
      </c>
      <c r="AY35" s="994">
        <v>308.83</v>
      </c>
      <c r="AZ35" s="995">
        <v>282.72000000000003</v>
      </c>
      <c r="BA35" s="399"/>
      <c r="BB35" s="993">
        <v>25</v>
      </c>
      <c r="BC35" s="1013">
        <v>193.36700119018531</v>
      </c>
      <c r="BD35" s="998">
        <v>276.89499999999998</v>
      </c>
      <c r="BE35" s="999">
        <v>256.25999990000003</v>
      </c>
      <c r="BF35" s="399"/>
      <c r="BG35" s="399"/>
      <c r="BH35" s="399"/>
      <c r="BI35" s="399"/>
      <c r="BJ35" s="399"/>
      <c r="BK35" s="399"/>
      <c r="BL35" s="399"/>
      <c r="BM35" s="399"/>
      <c r="BN35" s="399"/>
      <c r="BO35" s="819"/>
      <c r="BP35" s="819"/>
      <c r="BQ35" s="819"/>
    </row>
    <row r="36" spans="1:69" s="162" customFormat="1" ht="12.75">
      <c r="A36" s="204"/>
      <c r="B36" s="216"/>
      <c r="C36" s="216"/>
      <c r="D36" s="216"/>
      <c r="E36" s="216"/>
      <c r="F36" s="216"/>
      <c r="G36" s="216"/>
      <c r="H36" s="216"/>
      <c r="I36" s="216"/>
      <c r="J36" s="539"/>
      <c r="K36" s="650"/>
      <c r="L36" s="819"/>
      <c r="M36" s="819"/>
      <c r="N36" s="819"/>
      <c r="O36" s="819"/>
      <c r="P36" s="819"/>
      <c r="Q36" s="819"/>
      <c r="R36" s="819"/>
      <c r="S36" s="819"/>
      <c r="T36" s="399"/>
      <c r="U36" s="633"/>
      <c r="V36" s="632">
        <v>28</v>
      </c>
      <c r="W36" s="980"/>
      <c r="X36" s="989">
        <v>14.83</v>
      </c>
      <c r="Y36" s="989">
        <v>26.72</v>
      </c>
      <c r="Z36" s="989">
        <v>8.65</v>
      </c>
      <c r="AA36" s="989">
        <v>8.27</v>
      </c>
      <c r="AB36" s="989">
        <v>11.83</v>
      </c>
      <c r="AC36" s="990">
        <v>95.68</v>
      </c>
      <c r="AD36" s="989">
        <v>27.36</v>
      </c>
      <c r="AE36" s="989">
        <v>8.51</v>
      </c>
      <c r="AF36" s="989">
        <v>9.0014286040000009</v>
      </c>
      <c r="AG36" s="989">
        <v>0.97099999999999997</v>
      </c>
      <c r="AH36" s="989">
        <v>33.92</v>
      </c>
      <c r="AI36" s="989">
        <v>7.82</v>
      </c>
      <c r="AJ36" s="399"/>
      <c r="AK36" s="399"/>
      <c r="AL36" s="399"/>
      <c r="AM36" s="399"/>
      <c r="AN36" s="399"/>
      <c r="AO36" s="993">
        <v>26</v>
      </c>
      <c r="AP36" s="994">
        <v>210.53</v>
      </c>
      <c r="AQ36" s="994">
        <v>216.86000060000001</v>
      </c>
      <c r="AR36" s="995">
        <v>193.55</v>
      </c>
      <c r="AS36" s="399"/>
      <c r="AT36" s="399"/>
      <c r="AU36" s="399"/>
      <c r="AV36" s="399"/>
      <c r="AW36" s="993">
        <v>26</v>
      </c>
      <c r="AX36" s="994">
        <v>294.23</v>
      </c>
      <c r="AY36" s="994">
        <v>288.4509888</v>
      </c>
      <c r="AZ36" s="995">
        <v>262.95</v>
      </c>
      <c r="BA36" s="399"/>
      <c r="BB36" s="993">
        <v>26</v>
      </c>
      <c r="BC36" s="1013">
        <v>190.59600123596181</v>
      </c>
      <c r="BD36" s="998">
        <v>272.34099963</v>
      </c>
      <c r="BE36" s="999">
        <v>252.54899979999999</v>
      </c>
      <c r="BF36" s="399"/>
      <c r="BG36" s="399"/>
      <c r="BH36" s="399"/>
      <c r="BI36" s="399"/>
      <c r="BJ36" s="399"/>
      <c r="BK36" s="399"/>
      <c r="BL36" s="399"/>
      <c r="BM36" s="399"/>
      <c r="BN36" s="399"/>
      <c r="BO36" s="819"/>
      <c r="BP36" s="819"/>
      <c r="BQ36" s="819"/>
    </row>
    <row r="37" spans="1:69" s="162" customFormat="1" ht="12.75">
      <c r="A37" s="204"/>
      <c r="B37" s="216"/>
      <c r="C37" s="216"/>
      <c r="D37" s="216"/>
      <c r="E37" s="216"/>
      <c r="F37" s="216"/>
      <c r="G37" s="216"/>
      <c r="H37" s="216"/>
      <c r="I37" s="216"/>
      <c r="J37" s="539"/>
      <c r="K37" s="650"/>
      <c r="L37" s="819"/>
      <c r="M37" s="819"/>
      <c r="N37" s="819"/>
      <c r="O37" s="819"/>
      <c r="P37" s="819"/>
      <c r="Q37" s="819"/>
      <c r="R37" s="819"/>
      <c r="S37" s="819"/>
      <c r="T37" s="399"/>
      <c r="U37" s="633"/>
      <c r="V37" s="632"/>
      <c r="W37" s="980"/>
      <c r="X37" s="989">
        <v>14.57142844</v>
      </c>
      <c r="Y37" s="989">
        <v>25.072999639999999</v>
      </c>
      <c r="Z37" s="989">
        <v>6.3326666359999999</v>
      </c>
      <c r="AA37" s="989">
        <v>7.9144286429999999</v>
      </c>
      <c r="AB37" s="989">
        <v>3.6995714730000002</v>
      </c>
      <c r="AC37" s="990">
        <v>98.174714219999998</v>
      </c>
      <c r="AD37" s="989">
        <v>31.010000229999999</v>
      </c>
      <c r="AE37" s="989">
        <v>8.7557142799999994</v>
      </c>
      <c r="AF37" s="989">
        <v>8.9985715319999997</v>
      </c>
      <c r="AG37" s="989">
        <v>1.6887143</v>
      </c>
      <c r="AH37" s="989">
        <v>34.240000039999998</v>
      </c>
      <c r="AI37" s="989">
        <v>6.7918571060000001</v>
      </c>
      <c r="AJ37" s="399"/>
      <c r="AK37" s="399"/>
      <c r="AL37" s="399"/>
      <c r="AM37" s="399"/>
      <c r="AN37" s="399"/>
      <c r="AO37" s="993">
        <v>27</v>
      </c>
      <c r="AP37" s="994">
        <v>210.53</v>
      </c>
      <c r="AQ37" s="994">
        <v>216.86000060000001</v>
      </c>
      <c r="AR37" s="995">
        <v>193.55</v>
      </c>
      <c r="AS37" s="399"/>
      <c r="AT37" s="399"/>
      <c r="AU37" s="399"/>
      <c r="AV37" s="399"/>
      <c r="AW37" s="993">
        <v>27</v>
      </c>
      <c r="AX37" s="994">
        <v>285.58</v>
      </c>
      <c r="AY37" s="994">
        <v>265.74700000000001</v>
      </c>
      <c r="AZ37" s="995">
        <v>254.63</v>
      </c>
      <c r="BA37" s="399"/>
      <c r="BB37" s="993">
        <v>27</v>
      </c>
      <c r="BC37" s="1013">
        <v>187.24</v>
      </c>
      <c r="BD37" s="998">
        <v>268.09899999999999</v>
      </c>
      <c r="BE37" s="999">
        <v>248.26700020000001</v>
      </c>
      <c r="BF37" s="399"/>
      <c r="BG37" s="399"/>
      <c r="BH37" s="399"/>
      <c r="BI37" s="399"/>
      <c r="BJ37" s="399"/>
      <c r="BK37" s="399"/>
      <c r="BL37" s="399"/>
      <c r="BM37" s="399"/>
      <c r="BN37" s="399"/>
      <c r="BO37" s="819"/>
      <c r="BP37" s="819"/>
      <c r="BQ37" s="819"/>
    </row>
    <row r="38" spans="1:69" s="162" customFormat="1" ht="12.75">
      <c r="A38" s="204"/>
      <c r="B38" s="216"/>
      <c r="C38" s="216"/>
      <c r="D38" s="216"/>
      <c r="E38" s="216"/>
      <c r="F38" s="216"/>
      <c r="G38" s="216"/>
      <c r="H38" s="216"/>
      <c r="I38" s="216"/>
      <c r="J38" s="539"/>
      <c r="K38" s="650"/>
      <c r="L38" s="819"/>
      <c r="M38" s="819"/>
      <c r="N38" s="819"/>
      <c r="O38" s="819"/>
      <c r="P38" s="819"/>
      <c r="Q38" s="819"/>
      <c r="R38" s="819"/>
      <c r="S38" s="819"/>
      <c r="T38" s="399"/>
      <c r="U38" s="633"/>
      <c r="V38" s="632"/>
      <c r="W38" s="980"/>
      <c r="X38" s="989">
        <v>14.83</v>
      </c>
      <c r="Y38" s="989">
        <v>24.52</v>
      </c>
      <c r="Z38" s="989">
        <v>9.15</v>
      </c>
      <c r="AA38" s="989">
        <v>7.45</v>
      </c>
      <c r="AB38" s="989">
        <v>2.5</v>
      </c>
      <c r="AC38" s="990">
        <v>88.82</v>
      </c>
      <c r="AD38" s="989">
        <v>46.76</v>
      </c>
      <c r="AE38" s="989">
        <v>13.59</v>
      </c>
      <c r="AF38" s="989">
        <v>9.01</v>
      </c>
      <c r="AG38" s="989">
        <v>1.46</v>
      </c>
      <c r="AH38" s="989">
        <v>33.86</v>
      </c>
      <c r="AI38" s="989">
        <v>6.13</v>
      </c>
      <c r="AJ38" s="399"/>
      <c r="AK38" s="399"/>
      <c r="AL38" s="399"/>
      <c r="AM38" s="399"/>
      <c r="AN38" s="399"/>
      <c r="AO38" s="993">
        <v>28</v>
      </c>
      <c r="AP38" s="994">
        <v>201.54</v>
      </c>
      <c r="AQ38" s="996">
        <v>209.0310059</v>
      </c>
      <c r="AR38" s="995">
        <v>186.01</v>
      </c>
      <c r="AS38" s="399"/>
      <c r="AT38" s="399"/>
      <c r="AU38" s="399"/>
      <c r="AV38" s="399"/>
      <c r="AW38" s="993">
        <v>28</v>
      </c>
      <c r="AX38" s="994">
        <v>271.36</v>
      </c>
      <c r="AY38" s="996">
        <v>251.875</v>
      </c>
      <c r="AZ38" s="995">
        <v>240.95</v>
      </c>
      <c r="BA38" s="399"/>
      <c r="BB38" s="993">
        <v>28</v>
      </c>
      <c r="BC38" s="1013">
        <v>183.3</v>
      </c>
      <c r="BD38" s="998">
        <v>262.15200039500002</v>
      </c>
      <c r="BE38" s="999">
        <v>243.86400219999999</v>
      </c>
      <c r="BF38" s="399"/>
      <c r="BG38" s="399"/>
      <c r="BH38" s="399"/>
      <c r="BI38" s="399"/>
      <c r="BJ38" s="399"/>
      <c r="BK38" s="399"/>
      <c r="BL38" s="399"/>
      <c r="BM38" s="399"/>
      <c r="BN38" s="399"/>
      <c r="BO38" s="819"/>
      <c r="BP38" s="819"/>
      <c r="BQ38" s="819"/>
    </row>
    <row r="39" spans="1:69" s="162" customFormat="1" ht="12.75">
      <c r="A39" s="204"/>
      <c r="B39" s="216"/>
      <c r="C39" s="216"/>
      <c r="D39" s="216"/>
      <c r="E39" s="216"/>
      <c r="F39" s="216"/>
      <c r="G39" s="216"/>
      <c r="H39" s="216"/>
      <c r="I39" s="216"/>
      <c r="J39" s="539"/>
      <c r="K39" s="650"/>
      <c r="L39" s="819"/>
      <c r="M39" s="819"/>
      <c r="N39" s="819"/>
      <c r="O39" s="819"/>
      <c r="P39" s="819"/>
      <c r="Q39" s="819"/>
      <c r="R39" s="819"/>
      <c r="S39" s="819"/>
      <c r="T39" s="399"/>
      <c r="U39" s="633"/>
      <c r="V39" s="632"/>
      <c r="W39" s="980"/>
      <c r="X39" s="989">
        <v>14.21</v>
      </c>
      <c r="Y39" s="989">
        <v>24.25</v>
      </c>
      <c r="Z39" s="989">
        <v>6.6790000000000003</v>
      </c>
      <c r="AA39" s="989">
        <v>7.25</v>
      </c>
      <c r="AB39" s="989">
        <v>2.2799999999999998</v>
      </c>
      <c r="AC39" s="990">
        <v>74.238</v>
      </c>
      <c r="AD39" s="989">
        <v>28.186</v>
      </c>
      <c r="AE39" s="989">
        <v>8.69</v>
      </c>
      <c r="AF39" s="989">
        <v>9</v>
      </c>
      <c r="AG39" s="989">
        <v>1.657</v>
      </c>
      <c r="AH39" s="989">
        <v>34.549999999999997</v>
      </c>
      <c r="AI39" s="989">
        <v>6.1909999999999998</v>
      </c>
      <c r="AJ39" s="399"/>
      <c r="AK39" s="399"/>
      <c r="AL39" s="399"/>
      <c r="AM39" s="399"/>
      <c r="AN39" s="399"/>
      <c r="AO39" s="993">
        <v>29</v>
      </c>
      <c r="AP39" s="994">
        <v>201.54</v>
      </c>
      <c r="AQ39" s="994">
        <v>209.0310059</v>
      </c>
      <c r="AR39" s="995">
        <v>186.01</v>
      </c>
      <c r="AS39" s="399"/>
      <c r="AT39" s="399"/>
      <c r="AU39" s="399"/>
      <c r="AV39" s="399"/>
      <c r="AW39" s="993">
        <v>29</v>
      </c>
      <c r="AX39" s="994">
        <v>257.39498900000001</v>
      </c>
      <c r="AY39" s="994">
        <v>243.67</v>
      </c>
      <c r="AZ39" s="995">
        <v>227.52</v>
      </c>
      <c r="BA39" s="399"/>
      <c r="BB39" s="993">
        <v>29</v>
      </c>
      <c r="BC39" s="1013">
        <v>179.71700196999998</v>
      </c>
      <c r="BD39" s="998">
        <v>257.23599999999999</v>
      </c>
      <c r="BE39" s="999">
        <v>239.07999989999999</v>
      </c>
      <c r="BF39" s="399"/>
      <c r="BG39" s="399"/>
      <c r="BH39" s="399"/>
      <c r="BI39" s="399"/>
      <c r="BJ39" s="399"/>
      <c r="BK39" s="399"/>
      <c r="BL39" s="399"/>
      <c r="BM39" s="399"/>
      <c r="BN39" s="399"/>
      <c r="BO39" s="819"/>
      <c r="BP39" s="819"/>
      <c r="BQ39" s="819"/>
    </row>
    <row r="40" spans="1:69" s="162" customFormat="1" ht="12.75">
      <c r="A40" s="204"/>
      <c r="B40" s="216"/>
      <c r="C40" s="216"/>
      <c r="D40" s="216"/>
      <c r="E40" s="216"/>
      <c r="F40" s="216"/>
      <c r="G40" s="216"/>
      <c r="H40" s="216"/>
      <c r="I40" s="216"/>
      <c r="J40" s="539"/>
      <c r="K40" s="650"/>
      <c r="L40" s="819"/>
      <c r="M40" s="819"/>
      <c r="N40" s="819"/>
      <c r="O40" s="819"/>
      <c r="P40" s="819"/>
      <c r="Q40" s="819"/>
      <c r="R40" s="819"/>
      <c r="S40" s="819"/>
      <c r="T40" s="399"/>
      <c r="U40" s="633"/>
      <c r="V40" s="632">
        <v>32</v>
      </c>
      <c r="W40" s="980"/>
      <c r="X40" s="989">
        <v>13.75</v>
      </c>
      <c r="Y40" s="989">
        <v>23.87</v>
      </c>
      <c r="Z40" s="989">
        <v>7.0711000000000004</v>
      </c>
      <c r="AA40" s="989">
        <v>7.14</v>
      </c>
      <c r="AB40" s="989">
        <v>2.4049999999999998</v>
      </c>
      <c r="AC40" s="990">
        <v>74.95</v>
      </c>
      <c r="AD40" s="989">
        <v>37.49</v>
      </c>
      <c r="AE40" s="989">
        <v>9.43</v>
      </c>
      <c r="AF40" s="989">
        <v>9</v>
      </c>
      <c r="AG40" s="989">
        <v>1.96</v>
      </c>
      <c r="AH40" s="989">
        <v>35.44</v>
      </c>
      <c r="AI40" s="989">
        <v>7.2</v>
      </c>
      <c r="AJ40" s="399"/>
      <c r="AK40" s="399"/>
      <c r="AL40" s="399"/>
      <c r="AM40" s="399"/>
      <c r="AN40" s="399"/>
      <c r="AO40" s="993">
        <v>30</v>
      </c>
      <c r="AP40" s="994">
        <v>193.161</v>
      </c>
      <c r="AQ40" s="994">
        <v>200.79299926757801</v>
      </c>
      <c r="AR40" s="995">
        <v>186.01</v>
      </c>
      <c r="AS40" s="399"/>
      <c r="AT40" s="399"/>
      <c r="AU40" s="399"/>
      <c r="AV40" s="399"/>
      <c r="AW40" s="993">
        <v>30</v>
      </c>
      <c r="AX40" s="994">
        <v>243.67</v>
      </c>
      <c r="AY40" s="994">
        <v>235.552001953125</v>
      </c>
      <c r="AZ40" s="995">
        <v>216.95</v>
      </c>
      <c r="BA40" s="399"/>
      <c r="BB40" s="993">
        <v>30</v>
      </c>
      <c r="BC40" s="1013">
        <v>174.89</v>
      </c>
      <c r="BD40" s="998">
        <v>252.71100044250457</v>
      </c>
      <c r="BE40" s="999">
        <v>234.25399680000001</v>
      </c>
      <c r="BF40" s="399"/>
      <c r="BG40" s="399"/>
      <c r="BH40" s="399"/>
      <c r="BI40" s="399"/>
      <c r="BJ40" s="399"/>
      <c r="BK40" s="399"/>
      <c r="BL40" s="399"/>
      <c r="BM40" s="399"/>
      <c r="BN40" s="399"/>
      <c r="BO40" s="819"/>
      <c r="BP40" s="819"/>
      <c r="BQ40" s="819"/>
    </row>
    <row r="41" spans="1:69" s="162" customFormat="1" ht="12.75">
      <c r="A41" s="204"/>
      <c r="B41" s="216"/>
      <c r="C41" s="216"/>
      <c r="D41" s="216"/>
      <c r="E41" s="216"/>
      <c r="F41" s="216"/>
      <c r="G41" s="216"/>
      <c r="H41" s="216"/>
      <c r="I41" s="216"/>
      <c r="J41" s="539"/>
      <c r="K41" s="650"/>
      <c r="L41" s="819"/>
      <c r="M41" s="819"/>
      <c r="N41" s="819"/>
      <c r="O41" s="819"/>
      <c r="P41" s="819"/>
      <c r="Q41" s="819"/>
      <c r="R41" s="819"/>
      <c r="S41" s="819"/>
      <c r="T41" s="399"/>
      <c r="U41" s="633"/>
      <c r="V41" s="632"/>
      <c r="W41" s="980"/>
      <c r="X41" s="989">
        <v>11.95714269</v>
      </c>
      <c r="Y41" s="989">
        <v>25.065999600000001</v>
      </c>
      <c r="Z41" s="989">
        <v>5.4663999560000001</v>
      </c>
      <c r="AA41" s="989">
        <v>6.382142816</v>
      </c>
      <c r="AB41" s="989">
        <v>2.1164286140000002</v>
      </c>
      <c r="AC41" s="990">
        <v>73.207855219999999</v>
      </c>
      <c r="AD41" s="989">
        <v>25.639999929999998</v>
      </c>
      <c r="AE41" s="989">
        <v>7.5885714120000003</v>
      </c>
      <c r="AF41" s="989">
        <v>9.0014286040000009</v>
      </c>
      <c r="AG41" s="989">
        <v>1.7461428299999999</v>
      </c>
      <c r="AH41" s="989">
        <v>33.949999669999997</v>
      </c>
      <c r="AI41" s="989">
        <v>6.3285714559999997</v>
      </c>
      <c r="AJ41" s="399"/>
      <c r="AK41" s="399"/>
      <c r="AL41" s="399"/>
      <c r="AM41" s="399"/>
      <c r="AN41" s="399"/>
      <c r="AO41" s="993">
        <v>31</v>
      </c>
      <c r="AP41" s="994">
        <v>193.161</v>
      </c>
      <c r="AQ41" s="994">
        <v>200.79299926757801</v>
      </c>
      <c r="AR41" s="995">
        <v>178.58</v>
      </c>
      <c r="AS41" s="399"/>
      <c r="AT41" s="399"/>
      <c r="AU41" s="399"/>
      <c r="AV41" s="399"/>
      <c r="AW41" s="993">
        <v>31</v>
      </c>
      <c r="AX41" s="994">
        <v>230.18899999999999</v>
      </c>
      <c r="AY41" s="994">
        <v>224.8650055</v>
      </c>
      <c r="AZ41" s="995">
        <v>216.95</v>
      </c>
      <c r="BA41" s="399"/>
      <c r="BB41" s="993">
        <v>31</v>
      </c>
      <c r="BC41" s="1013">
        <v>169.00100000000003</v>
      </c>
      <c r="BD41" s="998">
        <v>248.01899674799998</v>
      </c>
      <c r="BE41" s="999">
        <v>229.68000129999999</v>
      </c>
      <c r="BF41" s="399"/>
      <c r="BG41" s="399"/>
      <c r="BH41" s="399"/>
      <c r="BI41" s="399"/>
      <c r="BJ41" s="399"/>
      <c r="BK41" s="399"/>
      <c r="BL41" s="399"/>
      <c r="BM41" s="399"/>
      <c r="BN41" s="399"/>
      <c r="BO41" s="819"/>
      <c r="BP41" s="819"/>
      <c r="BQ41" s="819"/>
    </row>
    <row r="42" spans="1:69" s="162" customFormat="1" ht="12.75">
      <c r="A42" s="204"/>
      <c r="B42" s="216"/>
      <c r="C42" s="216"/>
      <c r="D42" s="216"/>
      <c r="E42" s="216"/>
      <c r="F42" s="216"/>
      <c r="G42" s="216"/>
      <c r="H42" s="216"/>
      <c r="I42" s="216"/>
      <c r="J42" s="539"/>
      <c r="K42" s="650"/>
      <c r="L42" s="819"/>
      <c r="M42" s="819"/>
      <c r="N42" s="819"/>
      <c r="O42" s="819"/>
      <c r="P42" s="819"/>
      <c r="Q42" s="819"/>
      <c r="R42" s="819"/>
      <c r="S42" s="819"/>
      <c r="T42" s="399"/>
      <c r="U42" s="635"/>
      <c r="V42" s="632"/>
      <c r="W42" s="980"/>
      <c r="X42" s="989">
        <v>11.43</v>
      </c>
      <c r="Y42" s="989">
        <v>27.59</v>
      </c>
      <c r="Z42" s="989">
        <v>6.8719999999999999</v>
      </c>
      <c r="AA42" s="989">
        <v>6.18</v>
      </c>
      <c r="AB42" s="989">
        <v>1.52</v>
      </c>
      <c r="AC42" s="990">
        <v>84.45</v>
      </c>
      <c r="AD42" s="989">
        <v>22.95</v>
      </c>
      <c r="AE42" s="989">
        <v>7.36</v>
      </c>
      <c r="AF42" s="989">
        <v>9</v>
      </c>
      <c r="AG42" s="989">
        <v>1.405</v>
      </c>
      <c r="AH42" s="989">
        <v>32.43</v>
      </c>
      <c r="AI42" s="989">
        <v>5.54</v>
      </c>
      <c r="AJ42" s="399"/>
      <c r="AK42" s="399"/>
      <c r="AL42" s="399"/>
      <c r="AM42" s="399"/>
      <c r="AN42" s="399"/>
      <c r="AO42" s="993">
        <v>32</v>
      </c>
      <c r="AP42" s="994">
        <v>184.09</v>
      </c>
      <c r="AQ42" s="994">
        <v>200.79299926757801</v>
      </c>
      <c r="AR42" s="995">
        <v>178.58</v>
      </c>
      <c r="AS42" s="399"/>
      <c r="AT42" s="399"/>
      <c r="AU42" s="399"/>
      <c r="AV42" s="399"/>
      <c r="AW42" s="993">
        <v>32</v>
      </c>
      <c r="AX42" s="994">
        <v>211.73</v>
      </c>
      <c r="AY42" s="994">
        <v>219.58</v>
      </c>
      <c r="AZ42" s="995">
        <v>201.39</v>
      </c>
      <c r="BA42" s="399"/>
      <c r="BB42" s="993">
        <v>32</v>
      </c>
      <c r="BC42" s="1013">
        <v>163.14900000000003</v>
      </c>
      <c r="BD42" s="998">
        <v>243.71</v>
      </c>
      <c r="BE42" s="999">
        <v>224.73799990000001</v>
      </c>
      <c r="BF42" s="399"/>
      <c r="BG42" s="399"/>
      <c r="BH42" s="399"/>
      <c r="BI42" s="399"/>
      <c r="BJ42" s="399"/>
      <c r="BK42" s="399"/>
      <c r="BL42" s="399"/>
      <c r="BM42" s="399"/>
      <c r="BN42" s="399"/>
      <c r="BO42" s="819"/>
      <c r="BP42" s="819"/>
      <c r="BQ42" s="819"/>
    </row>
    <row r="43" spans="1:69" s="162" customFormat="1" ht="12.75">
      <c r="A43" s="204"/>
      <c r="B43" s="216"/>
      <c r="C43" s="216"/>
      <c r="D43" s="216"/>
      <c r="E43" s="216"/>
      <c r="F43" s="216"/>
      <c r="G43" s="216"/>
      <c r="H43" s="216"/>
      <c r="I43" s="216"/>
      <c r="J43" s="539"/>
      <c r="K43" s="650"/>
      <c r="L43" s="819"/>
      <c r="M43" s="819"/>
      <c r="N43" s="819"/>
      <c r="O43" s="819"/>
      <c r="P43" s="819"/>
      <c r="Q43" s="819"/>
      <c r="R43" s="819"/>
      <c r="S43" s="819"/>
      <c r="T43" s="399"/>
      <c r="U43" s="635"/>
      <c r="V43" s="632"/>
      <c r="W43" s="980"/>
      <c r="X43" s="989">
        <v>10.93</v>
      </c>
      <c r="Y43" s="989">
        <v>23.33</v>
      </c>
      <c r="Z43" s="989">
        <v>8.67</v>
      </c>
      <c r="AA43" s="989">
        <v>6.87</v>
      </c>
      <c r="AB43" s="989">
        <v>1.75</v>
      </c>
      <c r="AC43" s="990">
        <v>66.38</v>
      </c>
      <c r="AD43" s="989">
        <v>33.82</v>
      </c>
      <c r="AE43" s="989">
        <v>8.41</v>
      </c>
      <c r="AF43" s="989">
        <v>9.73</v>
      </c>
      <c r="AG43" s="989">
        <v>1.58</v>
      </c>
      <c r="AH43" s="989">
        <v>32.56</v>
      </c>
      <c r="AI43" s="989">
        <v>5.39</v>
      </c>
      <c r="AJ43" s="399"/>
      <c r="AK43" s="399"/>
      <c r="AL43" s="399"/>
      <c r="AM43" s="399"/>
      <c r="AN43" s="399"/>
      <c r="AO43" s="993">
        <v>33</v>
      </c>
      <c r="AP43" s="994">
        <v>184.09</v>
      </c>
      <c r="AQ43" s="994">
        <v>191.74600219999999</v>
      </c>
      <c r="AR43" s="995">
        <v>169.01</v>
      </c>
      <c r="AS43" s="399"/>
      <c r="AT43" s="399"/>
      <c r="AU43" s="399"/>
      <c r="AV43" s="399"/>
      <c r="AW43" s="993">
        <v>33</v>
      </c>
      <c r="AX43" s="994">
        <v>196.28300476074199</v>
      </c>
      <c r="AY43" s="994">
        <v>219.58000179999999</v>
      </c>
      <c r="AZ43" s="995">
        <v>193.74</v>
      </c>
      <c r="BA43" s="399"/>
      <c r="BB43" s="993">
        <v>33</v>
      </c>
      <c r="BC43" s="1013">
        <v>157.27300170999999</v>
      </c>
      <c r="BD43" s="998">
        <v>239.4640045127899</v>
      </c>
      <c r="BE43" s="999">
        <v>219.0029984</v>
      </c>
      <c r="BF43" s="399"/>
      <c r="BG43" s="399"/>
      <c r="BH43" s="399"/>
      <c r="BI43" s="399"/>
      <c r="BJ43" s="399"/>
      <c r="BK43" s="399"/>
      <c r="BL43" s="399"/>
      <c r="BM43" s="399"/>
      <c r="BN43" s="399"/>
      <c r="BO43" s="819"/>
      <c r="BP43" s="819"/>
      <c r="BQ43" s="819"/>
    </row>
    <row r="44" spans="1:69" s="162" customFormat="1" ht="12.75">
      <c r="A44" s="204"/>
      <c r="B44" s="216"/>
      <c r="C44" s="216"/>
      <c r="D44" s="216"/>
      <c r="E44" s="216"/>
      <c r="F44" s="216"/>
      <c r="G44" s="216"/>
      <c r="H44" s="216"/>
      <c r="I44" s="216"/>
      <c r="J44" s="539"/>
      <c r="K44" s="650"/>
      <c r="L44" s="819"/>
      <c r="M44" s="819"/>
      <c r="N44" s="819"/>
      <c r="O44" s="819"/>
      <c r="P44" s="819"/>
      <c r="Q44" s="819"/>
      <c r="R44" s="819"/>
      <c r="S44" s="819"/>
      <c r="T44" s="399"/>
      <c r="U44" s="635"/>
      <c r="V44" s="632">
        <v>36</v>
      </c>
      <c r="W44" s="980"/>
      <c r="X44" s="989">
        <v>12.042999999999999</v>
      </c>
      <c r="Y44" s="989">
        <v>23.27</v>
      </c>
      <c r="Z44" s="989">
        <v>4.5250000000000004</v>
      </c>
      <c r="AA44" s="989">
        <v>7.29</v>
      </c>
      <c r="AB44" s="989">
        <v>1.9330000000000001</v>
      </c>
      <c r="AC44" s="990">
        <v>68.36</v>
      </c>
      <c r="AD44" s="989">
        <v>34.42</v>
      </c>
      <c r="AE44" s="989">
        <v>8.1</v>
      </c>
      <c r="AF44" s="989">
        <v>10.001428604125973</v>
      </c>
      <c r="AG44" s="989">
        <v>1.65</v>
      </c>
      <c r="AH44" s="989">
        <v>34.997999999999998</v>
      </c>
      <c r="AI44" s="989">
        <v>7.78</v>
      </c>
      <c r="AJ44" s="399"/>
      <c r="AK44" s="399"/>
      <c r="AL44" s="399"/>
      <c r="AM44" s="399"/>
      <c r="AN44" s="399"/>
      <c r="AO44" s="993">
        <v>34</v>
      </c>
      <c r="AP44" s="994">
        <v>173.09</v>
      </c>
      <c r="AQ44" s="994">
        <v>191.74600219999999</v>
      </c>
      <c r="AR44" s="995">
        <v>169.01</v>
      </c>
      <c r="AS44" s="399"/>
      <c r="AT44" s="399"/>
      <c r="AU44" s="399"/>
      <c r="AV44" s="399"/>
      <c r="AW44" s="993">
        <v>34</v>
      </c>
      <c r="AX44" s="994">
        <v>183.68</v>
      </c>
      <c r="AY44" s="994">
        <v>201.39</v>
      </c>
      <c r="AZ44" s="995">
        <v>181.19</v>
      </c>
      <c r="BA44" s="399"/>
      <c r="BB44" s="993">
        <v>34</v>
      </c>
      <c r="BC44" s="1013">
        <v>150.78400000000002</v>
      </c>
      <c r="BD44" s="998">
        <v>234.72000000000003</v>
      </c>
      <c r="BE44" s="999">
        <v>214.38699819999999</v>
      </c>
      <c r="BF44" s="399"/>
      <c r="BG44" s="399"/>
      <c r="BH44" s="399"/>
      <c r="BI44" s="399"/>
      <c r="BJ44" s="399"/>
      <c r="BK44" s="399"/>
      <c r="BL44" s="399"/>
      <c r="BM44" s="399"/>
      <c r="BN44" s="399"/>
      <c r="BO44" s="819"/>
      <c r="BP44" s="819"/>
      <c r="BQ44" s="819"/>
    </row>
    <row r="45" spans="1:69" s="162" customFormat="1" ht="12.75">
      <c r="A45" s="204"/>
      <c r="B45" s="216"/>
      <c r="C45" s="216"/>
      <c r="D45" s="216"/>
      <c r="E45" s="216"/>
      <c r="F45" s="216"/>
      <c r="G45" s="216"/>
      <c r="H45" s="216"/>
      <c r="I45" s="216"/>
      <c r="J45" s="539"/>
      <c r="K45" s="650"/>
      <c r="L45" s="819"/>
      <c r="M45" s="819"/>
      <c r="N45" s="819"/>
      <c r="O45" s="819"/>
      <c r="P45" s="819"/>
      <c r="Q45" s="819"/>
      <c r="R45" s="819"/>
      <c r="S45" s="819"/>
      <c r="T45" s="399"/>
      <c r="U45" s="633"/>
      <c r="V45" s="632"/>
      <c r="W45" s="980"/>
      <c r="X45" s="989">
        <v>13.52857154</v>
      </c>
      <c r="Y45" s="989">
        <v>29.391285759999999</v>
      </c>
      <c r="Z45" s="989">
        <v>9.8840000969999995</v>
      </c>
      <c r="AA45" s="989">
        <v>6.6374286920000003</v>
      </c>
      <c r="AB45" s="989">
        <v>1.8661428689999999</v>
      </c>
      <c r="AC45" s="990">
        <v>78.939430239999993</v>
      </c>
      <c r="AD45" s="989">
        <v>46.51857158</v>
      </c>
      <c r="AE45" s="989">
        <v>10.15857145</v>
      </c>
      <c r="AF45" s="989">
        <v>10.002857208251942</v>
      </c>
      <c r="AG45" s="989">
        <v>1.9098571369999999</v>
      </c>
      <c r="AH45" s="989">
        <v>34.97357178</v>
      </c>
      <c r="AI45" s="989">
        <v>10.643142770000001</v>
      </c>
      <c r="AJ45" s="399"/>
      <c r="AK45" s="399"/>
      <c r="AL45" s="399"/>
      <c r="AM45" s="399"/>
      <c r="AN45" s="399"/>
      <c r="AO45" s="993">
        <v>35</v>
      </c>
      <c r="AP45" s="997">
        <v>173.09100341796801</v>
      </c>
      <c r="AQ45" s="994">
        <v>183.40100097656199</v>
      </c>
      <c r="AR45" s="995">
        <v>158.09</v>
      </c>
      <c r="AS45" s="399"/>
      <c r="AT45" s="399"/>
      <c r="AU45" s="399"/>
      <c r="AV45" s="399"/>
      <c r="AW45" s="993">
        <v>35</v>
      </c>
      <c r="AX45" s="994">
        <v>181.19</v>
      </c>
      <c r="AY45" s="997">
        <v>193.74299621582</v>
      </c>
      <c r="AZ45" s="995">
        <v>171.33</v>
      </c>
      <c r="BA45" s="399"/>
      <c r="BB45" s="993">
        <v>35</v>
      </c>
      <c r="BC45" s="1013">
        <v>146.97999999999999</v>
      </c>
      <c r="BD45" s="998">
        <v>230.6710003662109</v>
      </c>
      <c r="BE45" s="999">
        <v>208.9500017</v>
      </c>
      <c r="BF45" s="399"/>
      <c r="BG45" s="399"/>
      <c r="BH45" s="399"/>
      <c r="BI45" s="399"/>
      <c r="BJ45" s="399"/>
      <c r="BK45" s="399"/>
      <c r="BL45" s="399"/>
      <c r="BM45" s="399"/>
      <c r="BN45" s="399"/>
      <c r="BO45" s="819"/>
      <c r="BP45" s="819"/>
      <c r="BQ45" s="819"/>
    </row>
    <row r="46" spans="1:69" s="162" customFormat="1" ht="12.75">
      <c r="A46" s="204"/>
      <c r="B46" s="216"/>
      <c r="C46" s="216"/>
      <c r="D46" s="216"/>
      <c r="E46" s="216"/>
      <c r="F46" s="216"/>
      <c r="G46" s="216"/>
      <c r="H46" s="216"/>
      <c r="I46" s="216"/>
      <c r="J46" s="539"/>
      <c r="K46" s="650"/>
      <c r="L46" s="819"/>
      <c r="M46" s="819"/>
      <c r="N46" s="819"/>
      <c r="O46" s="819"/>
      <c r="P46" s="819"/>
      <c r="Q46" s="819"/>
      <c r="R46" s="819"/>
      <c r="S46" s="819"/>
      <c r="T46" s="399"/>
      <c r="U46" s="633"/>
      <c r="V46" s="632"/>
      <c r="W46" s="980"/>
      <c r="X46" s="989">
        <v>13.86</v>
      </c>
      <c r="Y46" s="989">
        <v>30.785</v>
      </c>
      <c r="Z46" s="989">
        <v>17.64</v>
      </c>
      <c r="AA46" s="989">
        <v>6.62</v>
      </c>
      <c r="AB46" s="989">
        <v>1.052</v>
      </c>
      <c r="AC46" s="990">
        <v>96.09</v>
      </c>
      <c r="AD46" s="989">
        <v>69.19</v>
      </c>
      <c r="AE46" s="989">
        <v>12.37</v>
      </c>
      <c r="AF46" s="989">
        <v>10.005714416503887</v>
      </c>
      <c r="AG46" s="989">
        <v>1.93</v>
      </c>
      <c r="AH46" s="989">
        <v>34.840000000000003</v>
      </c>
      <c r="AI46" s="989">
        <v>11.66</v>
      </c>
      <c r="AJ46" s="399"/>
      <c r="AK46" s="399"/>
      <c r="AL46" s="399"/>
      <c r="AM46" s="399"/>
      <c r="AN46" s="399"/>
      <c r="AO46" s="993">
        <v>36</v>
      </c>
      <c r="AP46" s="997">
        <v>173.09100341796801</v>
      </c>
      <c r="AQ46" s="994">
        <v>183.40100097656199</v>
      </c>
      <c r="AR46" s="995">
        <v>158.09</v>
      </c>
      <c r="AS46" s="399"/>
      <c r="AT46" s="399"/>
      <c r="AU46" s="399"/>
      <c r="AV46" s="399"/>
      <c r="AW46" s="993">
        <v>36</v>
      </c>
      <c r="AX46" s="994">
        <v>171.33</v>
      </c>
      <c r="AY46" s="997">
        <v>166.452</v>
      </c>
      <c r="AZ46" s="995">
        <v>164.03</v>
      </c>
      <c r="BA46" s="399"/>
      <c r="BB46" s="993">
        <v>36</v>
      </c>
      <c r="BC46" s="1013">
        <v>143.34800000000001</v>
      </c>
      <c r="BD46" s="998">
        <v>225.39499950408924</v>
      </c>
      <c r="BE46" s="999">
        <v>202.97300150000001</v>
      </c>
      <c r="BF46" s="399"/>
      <c r="BG46" s="399"/>
      <c r="BH46" s="399"/>
      <c r="BI46" s="399"/>
      <c r="BJ46" s="399"/>
      <c r="BK46" s="399"/>
      <c r="BL46" s="399"/>
      <c r="BM46" s="399"/>
      <c r="BN46" s="399"/>
      <c r="BO46" s="819"/>
      <c r="BP46" s="819"/>
      <c r="BQ46" s="819"/>
    </row>
    <row r="47" spans="1:69" s="162" customFormat="1" ht="12.75">
      <c r="A47" s="204"/>
      <c r="B47" s="216"/>
      <c r="C47" s="216"/>
      <c r="D47" s="216"/>
      <c r="E47" s="216"/>
      <c r="F47" s="216"/>
      <c r="G47" s="216"/>
      <c r="H47" s="216"/>
      <c r="I47" s="216"/>
      <c r="J47" s="539"/>
      <c r="K47" s="650"/>
      <c r="L47" s="819"/>
      <c r="M47" s="819"/>
      <c r="N47" s="819"/>
      <c r="O47" s="819"/>
      <c r="P47" s="819"/>
      <c r="Q47" s="819"/>
      <c r="R47" s="819"/>
      <c r="S47" s="819"/>
      <c r="T47" s="399"/>
      <c r="U47" s="633"/>
      <c r="V47" s="632"/>
      <c r="W47" s="980"/>
      <c r="X47" s="989">
        <v>14.18571418</v>
      </c>
      <c r="Y47" s="989">
        <v>30.662142620000001</v>
      </c>
      <c r="Z47" s="989">
        <v>13.24114282</v>
      </c>
      <c r="AA47" s="989">
        <v>6.9254285949999996</v>
      </c>
      <c r="AB47" s="989">
        <v>2.1361428839999999</v>
      </c>
      <c r="AC47" s="990">
        <v>84.515142170000004</v>
      </c>
      <c r="AD47" s="989">
        <v>56.14428547</v>
      </c>
      <c r="AE47" s="989">
        <v>11.487142970000001</v>
      </c>
      <c r="AF47" s="989">
        <v>10.430000032697402</v>
      </c>
      <c r="AG47" s="989">
        <v>1.7737142699999999</v>
      </c>
      <c r="AH47" s="989">
        <v>35.98928506</v>
      </c>
      <c r="AI47" s="989">
        <v>9.1042857850000001</v>
      </c>
      <c r="AJ47" s="399"/>
      <c r="AK47" s="399"/>
      <c r="AL47" s="399"/>
      <c r="AM47" s="399"/>
      <c r="AN47" s="399"/>
      <c r="AO47" s="993">
        <v>37</v>
      </c>
      <c r="AP47" s="994">
        <v>162.19599909999999</v>
      </c>
      <c r="AQ47" s="994">
        <v>172.60800169999999</v>
      </c>
      <c r="AR47" s="995">
        <v>147.07</v>
      </c>
      <c r="AS47" s="399"/>
      <c r="AT47" s="399"/>
      <c r="AU47" s="399"/>
      <c r="AV47" s="399"/>
      <c r="AW47" s="993">
        <v>37</v>
      </c>
      <c r="AX47" s="994">
        <v>164.02999879999999</v>
      </c>
      <c r="AY47" s="997">
        <v>149.70199579999999</v>
      </c>
      <c r="AZ47" s="995">
        <v>147.35</v>
      </c>
      <c r="BA47" s="399"/>
      <c r="BB47" s="993">
        <v>37</v>
      </c>
      <c r="BC47" s="1013">
        <v>140.58200252899999</v>
      </c>
      <c r="BD47" s="998">
        <v>220.07399951934806</v>
      </c>
      <c r="BE47" s="999">
        <v>196.9500008</v>
      </c>
      <c r="BF47" s="399"/>
      <c r="BG47" s="399"/>
      <c r="BH47" s="399"/>
      <c r="BI47" s="399"/>
      <c r="BJ47" s="399"/>
      <c r="BK47" s="399"/>
      <c r="BL47" s="399"/>
      <c r="BM47" s="399"/>
      <c r="BN47" s="399"/>
      <c r="BO47" s="819"/>
      <c r="BP47" s="819"/>
      <c r="BQ47" s="819"/>
    </row>
    <row r="48" spans="1:69" s="162" customFormat="1" ht="12.75">
      <c r="A48" s="204"/>
      <c r="B48" s="216"/>
      <c r="C48" s="216"/>
      <c r="D48" s="216"/>
      <c r="E48" s="216"/>
      <c r="F48" s="216"/>
      <c r="G48" s="216"/>
      <c r="H48" s="216"/>
      <c r="I48" s="216"/>
      <c r="J48" s="539"/>
      <c r="K48" s="650"/>
      <c r="L48" s="819"/>
      <c r="M48" s="819"/>
      <c r="N48" s="819"/>
      <c r="O48" s="819"/>
      <c r="P48" s="819"/>
      <c r="Q48" s="819"/>
      <c r="R48" s="819"/>
      <c r="S48" s="819"/>
      <c r="T48" s="399"/>
      <c r="U48" s="633"/>
      <c r="V48" s="632">
        <v>40</v>
      </c>
      <c r="W48" s="980"/>
      <c r="X48" s="989">
        <v>15.34</v>
      </c>
      <c r="Y48" s="989">
        <v>36.380000000000003</v>
      </c>
      <c r="Z48" s="989">
        <v>20.43</v>
      </c>
      <c r="AA48" s="989">
        <v>7.16</v>
      </c>
      <c r="AB48" s="989">
        <v>3.28</v>
      </c>
      <c r="AC48" s="990">
        <v>86.83</v>
      </c>
      <c r="AD48" s="989">
        <v>51.57</v>
      </c>
      <c r="AE48" s="989">
        <v>10.36</v>
      </c>
      <c r="AF48" s="989">
        <v>11</v>
      </c>
      <c r="AG48" s="989">
        <v>1.33</v>
      </c>
      <c r="AH48" s="989">
        <v>50.04</v>
      </c>
      <c r="AI48" s="989">
        <v>10.39</v>
      </c>
      <c r="AJ48" s="399"/>
      <c r="AK48" s="399"/>
      <c r="AL48" s="399"/>
      <c r="AM48" s="399"/>
      <c r="AN48" s="399"/>
      <c r="AO48" s="993">
        <v>38</v>
      </c>
      <c r="AP48" s="994">
        <v>162.19599909999999</v>
      </c>
      <c r="AQ48" s="994">
        <v>172.60800169999999</v>
      </c>
      <c r="AR48" s="995">
        <v>147.07</v>
      </c>
      <c r="AS48" s="399"/>
      <c r="AT48" s="399"/>
      <c r="AU48" s="399"/>
      <c r="AV48" s="399"/>
      <c r="AW48" s="993">
        <v>38</v>
      </c>
      <c r="AX48" s="994">
        <v>161.62</v>
      </c>
      <c r="AY48" s="997">
        <v>135.7250061</v>
      </c>
      <c r="AZ48" s="995">
        <v>131.15</v>
      </c>
      <c r="BA48" s="399"/>
      <c r="BB48" s="993">
        <v>38</v>
      </c>
      <c r="BC48" s="1013">
        <v>134.738</v>
      </c>
      <c r="BD48" s="998">
        <v>215.42199704999999</v>
      </c>
      <c r="BE48" s="999">
        <v>190.7840042</v>
      </c>
      <c r="BF48" s="399"/>
      <c r="BG48" s="399"/>
      <c r="BH48" s="399"/>
      <c r="BI48" s="399"/>
      <c r="BJ48" s="399"/>
      <c r="BK48" s="399"/>
      <c r="BL48" s="399"/>
      <c r="BM48" s="399"/>
      <c r="BN48" s="399"/>
      <c r="BO48" s="819"/>
      <c r="BP48" s="819"/>
      <c r="BQ48" s="819"/>
    </row>
    <row r="49" spans="1:69" s="162" customFormat="1" ht="12.75">
      <c r="A49" s="204"/>
      <c r="B49" s="216"/>
      <c r="C49" s="216"/>
      <c r="D49" s="216"/>
      <c r="E49" s="216"/>
      <c r="F49" s="216"/>
      <c r="G49" s="216"/>
      <c r="H49" s="216"/>
      <c r="I49" s="216"/>
      <c r="J49" s="539"/>
      <c r="K49" s="650"/>
      <c r="L49" s="819"/>
      <c r="M49" s="819"/>
      <c r="N49" s="819"/>
      <c r="O49" s="819"/>
      <c r="P49" s="819"/>
      <c r="Q49" s="819"/>
      <c r="R49" s="819"/>
      <c r="S49" s="819"/>
      <c r="T49" s="399"/>
      <c r="U49" s="632"/>
      <c r="V49" s="632"/>
      <c r="W49" s="980"/>
      <c r="X49" s="989">
        <v>18.08571448</v>
      </c>
      <c r="Y49" s="989">
        <v>34.163285940000002</v>
      </c>
      <c r="Z49" s="989">
        <v>19.903143069999999</v>
      </c>
      <c r="AA49" s="989">
        <v>7.0011427739999998</v>
      </c>
      <c r="AB49" s="989">
        <v>2.2765714610000001</v>
      </c>
      <c r="AC49" s="990">
        <v>81.298714770000004</v>
      </c>
      <c r="AD49" s="989">
        <v>48.17428589</v>
      </c>
      <c r="AE49" s="989">
        <v>15.737142560000001</v>
      </c>
      <c r="AF49" s="989">
        <v>11.00857162</v>
      </c>
      <c r="AG49" s="989">
        <v>1.9857142990000001</v>
      </c>
      <c r="AH49" s="989">
        <v>39.686428069999998</v>
      </c>
      <c r="AI49" s="989">
        <v>8.1814286369999998</v>
      </c>
      <c r="AJ49" s="399"/>
      <c r="AK49" s="399"/>
      <c r="AL49" s="399"/>
      <c r="AM49" s="399"/>
      <c r="AN49" s="399"/>
      <c r="AO49" s="993">
        <v>39</v>
      </c>
      <c r="AP49" s="994">
        <v>153.6340027</v>
      </c>
      <c r="AQ49" s="994">
        <v>172.60800170898401</v>
      </c>
      <c r="AR49" s="995">
        <v>139.11000000000001</v>
      </c>
      <c r="AS49" s="399"/>
      <c r="AT49" s="399"/>
      <c r="AU49" s="399"/>
      <c r="AV49" s="399"/>
      <c r="AW49" s="993">
        <v>39</v>
      </c>
      <c r="AX49" s="994">
        <v>145.00399780000001</v>
      </c>
      <c r="AY49" s="997">
        <v>126.6</v>
      </c>
      <c r="AZ49" s="995">
        <v>119.86</v>
      </c>
      <c r="BA49" s="399"/>
      <c r="BB49" s="993">
        <v>39</v>
      </c>
      <c r="BC49" s="1013">
        <v>131.20699792900001</v>
      </c>
      <c r="BD49" s="998">
        <v>210.14099999999999</v>
      </c>
      <c r="BE49" s="999">
        <v>184.4409995</v>
      </c>
      <c r="BF49" s="399"/>
      <c r="BG49" s="399"/>
      <c r="BH49" s="399"/>
      <c r="BI49" s="399"/>
      <c r="BJ49" s="399"/>
      <c r="BK49" s="399"/>
      <c r="BL49" s="399"/>
      <c r="BM49" s="399"/>
      <c r="BN49" s="399"/>
      <c r="BO49" s="819"/>
      <c r="BP49" s="819"/>
      <c r="BQ49" s="819"/>
    </row>
    <row r="50" spans="1:69" s="162" customFormat="1" ht="12.75">
      <c r="A50" s="204"/>
      <c r="B50" s="216"/>
      <c r="C50" s="216"/>
      <c r="D50" s="216"/>
      <c r="E50" s="216"/>
      <c r="F50" s="216"/>
      <c r="G50" s="216"/>
      <c r="H50" s="216"/>
      <c r="I50" s="216"/>
      <c r="J50" s="539"/>
      <c r="K50" s="650"/>
      <c r="L50" s="819"/>
      <c r="M50" s="819"/>
      <c r="N50" s="819"/>
      <c r="O50" s="819"/>
      <c r="P50" s="819"/>
      <c r="Q50" s="819"/>
      <c r="R50" s="819"/>
      <c r="S50" s="819"/>
      <c r="T50" s="399"/>
      <c r="U50" s="632"/>
      <c r="V50" s="632"/>
      <c r="W50" s="980"/>
      <c r="X50" s="989">
        <v>18.91</v>
      </c>
      <c r="Y50" s="989">
        <v>40.36</v>
      </c>
      <c r="Z50" s="989">
        <v>14.79</v>
      </c>
      <c r="AA50" s="989">
        <v>7.86</v>
      </c>
      <c r="AB50" s="989">
        <v>2.39</v>
      </c>
      <c r="AC50" s="990">
        <v>97.4</v>
      </c>
      <c r="AD50" s="989">
        <v>49.42</v>
      </c>
      <c r="AE50" s="989">
        <v>10.9</v>
      </c>
      <c r="AF50" s="989">
        <v>11</v>
      </c>
      <c r="AG50" s="989">
        <v>1.57</v>
      </c>
      <c r="AH50" s="989">
        <v>37.29</v>
      </c>
      <c r="AI50" s="989">
        <v>8.73</v>
      </c>
      <c r="AJ50" s="399"/>
      <c r="AK50" s="399"/>
      <c r="AL50" s="399"/>
      <c r="AM50" s="399"/>
      <c r="AN50" s="399"/>
      <c r="AO50" s="993">
        <v>40</v>
      </c>
      <c r="AP50" s="994">
        <v>153.6340027</v>
      </c>
      <c r="AQ50" s="994">
        <v>160.46600000000001</v>
      </c>
      <c r="AR50" s="995">
        <v>139.11000000000001</v>
      </c>
      <c r="AS50" s="399"/>
      <c r="AT50" s="399"/>
      <c r="AU50" s="399"/>
      <c r="AV50" s="399"/>
      <c r="AW50" s="993">
        <v>40</v>
      </c>
      <c r="AX50" s="994">
        <v>128.87</v>
      </c>
      <c r="AY50" s="994">
        <v>119.86</v>
      </c>
      <c r="AZ50" s="995">
        <v>119.86</v>
      </c>
      <c r="BA50" s="399"/>
      <c r="BB50" s="993">
        <v>40</v>
      </c>
      <c r="BC50" s="1013">
        <v>128.13</v>
      </c>
      <c r="BD50" s="998">
        <v>206.839</v>
      </c>
      <c r="BE50" s="999">
        <v>177.93399909999999</v>
      </c>
      <c r="BF50" s="399"/>
      <c r="BG50" s="399"/>
      <c r="BH50" s="399"/>
      <c r="BI50" s="399"/>
      <c r="BJ50" s="399"/>
      <c r="BK50" s="399"/>
      <c r="BL50" s="399"/>
      <c r="BM50" s="399"/>
      <c r="BN50" s="399"/>
      <c r="BO50" s="819"/>
      <c r="BP50" s="819"/>
      <c r="BQ50" s="819"/>
    </row>
    <row r="51" spans="1:69" s="162" customFormat="1" ht="12.75">
      <c r="A51" s="204"/>
      <c r="B51" s="216"/>
      <c r="C51" s="216"/>
      <c r="D51" s="216"/>
      <c r="E51" s="216"/>
      <c r="F51" s="216"/>
      <c r="G51" s="216"/>
      <c r="H51" s="216"/>
      <c r="I51" s="216"/>
      <c r="J51" s="539"/>
      <c r="K51" s="650"/>
      <c r="L51" s="819"/>
      <c r="M51" s="819"/>
      <c r="N51" s="819"/>
      <c r="O51" s="819"/>
      <c r="P51" s="819"/>
      <c r="Q51" s="819"/>
      <c r="R51" s="819"/>
      <c r="S51" s="819"/>
      <c r="T51" s="399"/>
      <c r="U51" s="632"/>
      <c r="V51" s="632"/>
      <c r="W51" s="980"/>
      <c r="X51" s="989">
        <v>18.942856924874402</v>
      </c>
      <c r="Y51" s="989">
        <v>45.664857046944704</v>
      </c>
      <c r="Z51" s="989">
        <v>13.250000136239143</v>
      </c>
      <c r="AA51" s="989">
        <v>7.7904285703386531</v>
      </c>
      <c r="AB51" s="989">
        <v>2.0807142598288357</v>
      </c>
      <c r="AC51" s="990">
        <v>89.837426321847062</v>
      </c>
      <c r="AD51" s="989">
        <v>52.804285866873556</v>
      </c>
      <c r="AE51" s="989">
        <v>9.0100000926426418</v>
      </c>
      <c r="AF51" s="989">
        <v>11</v>
      </c>
      <c r="AG51" s="989">
        <v>1.8558571338653529</v>
      </c>
      <c r="AH51" s="989">
        <v>38.216427939278695</v>
      </c>
      <c r="AI51" s="989">
        <v>10.265714509146521</v>
      </c>
      <c r="AJ51" s="399"/>
      <c r="AK51" s="399"/>
      <c r="AL51" s="399"/>
      <c r="AM51" s="399"/>
      <c r="AN51" s="399"/>
      <c r="AO51" s="993">
        <v>41</v>
      </c>
      <c r="AP51" s="994">
        <v>144.54400630000001</v>
      </c>
      <c r="AQ51" s="994">
        <v>148.89699999999999</v>
      </c>
      <c r="AR51" s="995">
        <v>139.11000000000001</v>
      </c>
      <c r="AS51" s="399"/>
      <c r="AT51" s="399"/>
      <c r="AU51" s="399"/>
      <c r="AV51" s="399"/>
      <c r="AW51" s="993">
        <v>41</v>
      </c>
      <c r="AX51" s="994">
        <v>113.2139969</v>
      </c>
      <c r="AY51" s="994">
        <v>108.82899999999999</v>
      </c>
      <c r="AZ51" s="995">
        <v>113.21</v>
      </c>
      <c r="BA51" s="399"/>
      <c r="BB51" s="993">
        <v>41</v>
      </c>
      <c r="BC51" s="1013">
        <v>123.19800044700001</v>
      </c>
      <c r="BD51" s="998">
        <v>201.45299999999997</v>
      </c>
      <c r="BE51" s="999">
        <v>171.6890023</v>
      </c>
      <c r="BF51" s="399"/>
      <c r="BG51" s="399"/>
      <c r="BH51" s="399"/>
      <c r="BI51" s="399"/>
      <c r="BJ51" s="399"/>
      <c r="BK51" s="399"/>
      <c r="BL51" s="399"/>
      <c r="BM51" s="399"/>
      <c r="BN51" s="399"/>
      <c r="BO51" s="819"/>
      <c r="BP51" s="819"/>
      <c r="BQ51" s="819"/>
    </row>
    <row r="52" spans="1:69" s="162" customFormat="1" ht="12.75">
      <c r="A52" s="204"/>
      <c r="B52" s="216"/>
      <c r="C52" s="216"/>
      <c r="D52" s="216"/>
      <c r="E52" s="216"/>
      <c r="F52" s="216"/>
      <c r="G52" s="216"/>
      <c r="H52" s="216"/>
      <c r="I52" s="216"/>
      <c r="J52" s="539"/>
      <c r="K52" s="650"/>
      <c r="L52" s="819"/>
      <c r="M52" s="819"/>
      <c r="N52" s="819"/>
      <c r="O52" s="819"/>
      <c r="P52" s="819"/>
      <c r="Q52" s="819"/>
      <c r="R52" s="819"/>
      <c r="S52" s="819"/>
      <c r="T52" s="399"/>
      <c r="U52" s="632"/>
      <c r="V52" s="632">
        <v>44</v>
      </c>
      <c r="W52" s="980"/>
      <c r="X52" s="989">
        <v>15.77</v>
      </c>
      <c r="Y52" s="989">
        <v>39.85</v>
      </c>
      <c r="Z52" s="989">
        <v>16.07</v>
      </c>
      <c r="AA52" s="989">
        <v>7.52</v>
      </c>
      <c r="AB52" s="989">
        <v>2.48</v>
      </c>
      <c r="AC52" s="990">
        <v>80.75</v>
      </c>
      <c r="AD52" s="989">
        <v>47.38</v>
      </c>
      <c r="AE52" s="989">
        <v>11.62</v>
      </c>
      <c r="AF52" s="989">
        <v>10</v>
      </c>
      <c r="AG52" s="989">
        <v>1.298</v>
      </c>
      <c r="AH52" s="989">
        <v>34.799999999999997</v>
      </c>
      <c r="AI52" s="989">
        <v>9.2100000000000009</v>
      </c>
      <c r="AJ52" s="399"/>
      <c r="AK52" s="399"/>
      <c r="AL52" s="399"/>
      <c r="AM52" s="399"/>
      <c r="AN52" s="399"/>
      <c r="AO52" s="993">
        <v>42</v>
      </c>
      <c r="AP52" s="994">
        <v>144.54400630000001</v>
      </c>
      <c r="AQ52" s="994">
        <v>148.89699999999999</v>
      </c>
      <c r="AR52" s="995">
        <v>128.35</v>
      </c>
      <c r="AS52" s="399"/>
      <c r="AT52" s="399"/>
      <c r="AU52" s="399"/>
      <c r="AV52" s="399"/>
      <c r="AW52" s="993">
        <v>42</v>
      </c>
      <c r="AX52" s="994">
        <v>117.64</v>
      </c>
      <c r="AY52" s="994">
        <v>98.04</v>
      </c>
      <c r="AZ52" s="995">
        <v>100.18</v>
      </c>
      <c r="BA52" s="399"/>
      <c r="BB52" s="993">
        <v>42</v>
      </c>
      <c r="BC52" s="1013">
        <v>118.85000000000001</v>
      </c>
      <c r="BD52" s="998">
        <v>196.38000000000002</v>
      </c>
      <c r="BE52" s="999">
        <v>165.69499870000001</v>
      </c>
      <c r="BF52" s="399"/>
      <c r="BG52" s="399"/>
      <c r="BH52" s="399"/>
      <c r="BI52" s="399"/>
      <c r="BJ52" s="399"/>
      <c r="BK52" s="399"/>
      <c r="BL52" s="399"/>
      <c r="BM52" s="399"/>
      <c r="BN52" s="399"/>
      <c r="BO52" s="819"/>
      <c r="BP52" s="819"/>
      <c r="BQ52" s="819"/>
    </row>
    <row r="53" spans="1:69" s="162" customFormat="1" ht="12.75">
      <c r="A53" s="204"/>
      <c r="B53" s="216"/>
      <c r="C53" s="216"/>
      <c r="D53" s="216"/>
      <c r="E53" s="216"/>
      <c r="F53" s="216"/>
      <c r="G53" s="216"/>
      <c r="H53" s="216"/>
      <c r="I53" s="216"/>
      <c r="J53" s="539"/>
      <c r="K53" s="650"/>
      <c r="L53" s="819"/>
      <c r="M53" s="819"/>
      <c r="N53" s="819"/>
      <c r="O53" s="819"/>
      <c r="P53" s="819"/>
      <c r="Q53" s="819"/>
      <c r="R53" s="819"/>
      <c r="S53" s="819"/>
      <c r="T53" s="399"/>
      <c r="U53" s="632"/>
      <c r="V53" s="632"/>
      <c r="W53" s="980"/>
      <c r="X53" s="989">
        <v>23.728571479999999</v>
      </c>
      <c r="Y53" s="989">
        <v>61.090667089999997</v>
      </c>
      <c r="Z53" s="989">
        <v>38.42033386</v>
      </c>
      <c r="AA53" s="989">
        <v>8.9832856999999997</v>
      </c>
      <c r="AB53" s="989">
        <v>4.4537142860000003</v>
      </c>
      <c r="AC53" s="990">
        <v>83.839285709999999</v>
      </c>
      <c r="AD53" s="989">
        <v>47.64285769</v>
      </c>
      <c r="AE53" s="989">
        <v>13.18000003</v>
      </c>
      <c r="AF53" s="989">
        <v>10.001428600000001</v>
      </c>
      <c r="AG53" s="989">
        <v>1.2431428769999999</v>
      </c>
      <c r="AH53" s="989">
        <v>37.059285850000002</v>
      </c>
      <c r="AI53" s="989">
        <v>9.9271429609999995</v>
      </c>
      <c r="AJ53" s="399"/>
      <c r="AK53" s="399"/>
      <c r="AL53" s="399"/>
      <c r="AM53" s="399"/>
      <c r="AN53" s="399"/>
      <c r="AO53" s="993">
        <v>43</v>
      </c>
      <c r="AP53" s="994">
        <v>133.50900268554599</v>
      </c>
      <c r="AQ53" s="994">
        <v>140.44499999999999</v>
      </c>
      <c r="AR53" s="995">
        <v>128.35</v>
      </c>
      <c r="AS53" s="399"/>
      <c r="AT53" s="399"/>
      <c r="AU53" s="399"/>
      <c r="AV53" s="399"/>
      <c r="AW53" s="993">
        <v>43</v>
      </c>
      <c r="AX53" s="994">
        <v>115.420997619628</v>
      </c>
      <c r="AY53" s="994">
        <v>102.325</v>
      </c>
      <c r="AZ53" s="995">
        <v>89.58</v>
      </c>
      <c r="BA53" s="399"/>
      <c r="BB53" s="993">
        <v>43</v>
      </c>
      <c r="BC53" s="1013">
        <v>112.50799894332873</v>
      </c>
      <c r="BD53" s="998">
        <v>192.565</v>
      </c>
      <c r="BE53" s="999">
        <v>160.3979965</v>
      </c>
      <c r="BF53" s="399"/>
      <c r="BG53" s="399"/>
      <c r="BH53" s="399"/>
      <c r="BI53" s="399"/>
      <c r="BJ53" s="399"/>
      <c r="BK53" s="399"/>
      <c r="BL53" s="399"/>
      <c r="BM53" s="399"/>
      <c r="BN53" s="399"/>
      <c r="BO53" s="819"/>
      <c r="BP53" s="819"/>
      <c r="BQ53" s="819"/>
    </row>
    <row r="54" spans="1:69" s="162" customFormat="1" ht="12.75">
      <c r="A54" s="204"/>
      <c r="B54" s="216"/>
      <c r="C54" s="216"/>
      <c r="D54" s="216"/>
      <c r="E54" s="216"/>
      <c r="F54" s="216"/>
      <c r="G54" s="216"/>
      <c r="H54" s="216"/>
      <c r="I54" s="216"/>
      <c r="J54" s="539"/>
      <c r="K54" s="650"/>
      <c r="L54" s="819"/>
      <c r="M54" s="819"/>
      <c r="N54" s="819"/>
      <c r="O54" s="819"/>
      <c r="P54" s="819"/>
      <c r="Q54" s="819"/>
      <c r="R54" s="819"/>
      <c r="S54" s="819"/>
      <c r="T54" s="399"/>
      <c r="U54" s="632"/>
      <c r="V54" s="632"/>
      <c r="W54" s="980"/>
      <c r="X54" s="989">
        <v>30.528571810041125</v>
      </c>
      <c r="Y54" s="989">
        <v>77.433666865030759</v>
      </c>
      <c r="Z54" s="989">
        <v>23.011333147684685</v>
      </c>
      <c r="AA54" s="989">
        <v>10.47</v>
      </c>
      <c r="AB54" s="989">
        <v>8.2200000000000006</v>
      </c>
      <c r="AC54" s="990">
        <v>80.249285016741013</v>
      </c>
      <c r="AD54" s="989">
        <v>64.83</v>
      </c>
      <c r="AE54" s="989">
        <v>12.43</v>
      </c>
      <c r="AF54" s="989">
        <v>10.001428604125973</v>
      </c>
      <c r="AG54" s="989">
        <v>1.5007142850330841</v>
      </c>
      <c r="AH54" s="989">
        <v>36.905714307512518</v>
      </c>
      <c r="AI54" s="989">
        <v>10.785714285714255</v>
      </c>
      <c r="AJ54" s="399"/>
      <c r="AK54" s="399"/>
      <c r="AL54" s="399"/>
      <c r="AM54" s="399"/>
      <c r="AN54" s="399"/>
      <c r="AO54" s="993">
        <v>44</v>
      </c>
      <c r="AP54" s="994">
        <v>133.50900268554599</v>
      </c>
      <c r="AQ54" s="994">
        <v>140.44499999999999</v>
      </c>
      <c r="AR54" s="399">
        <v>121.2</v>
      </c>
      <c r="AS54" s="399"/>
      <c r="AT54" s="399"/>
      <c r="AU54" s="399"/>
      <c r="AV54" s="399"/>
      <c r="AW54" s="993">
        <v>44</v>
      </c>
      <c r="AX54" s="994">
        <v>100.18</v>
      </c>
      <c r="AY54" s="994">
        <v>91.68</v>
      </c>
      <c r="AZ54" s="995">
        <v>75.16</v>
      </c>
      <c r="BA54" s="399"/>
      <c r="BB54" s="993">
        <v>44</v>
      </c>
      <c r="BC54" s="1013">
        <v>108.26299999999999</v>
      </c>
      <c r="BD54" s="998">
        <v>187.09000000000003</v>
      </c>
      <c r="BE54" s="999">
        <v>154.79199919999999</v>
      </c>
      <c r="BF54" s="399"/>
      <c r="BG54" s="399"/>
      <c r="BH54" s="399"/>
      <c r="BI54" s="399"/>
      <c r="BJ54" s="399"/>
      <c r="BK54" s="399"/>
      <c r="BL54" s="399"/>
      <c r="BM54" s="399"/>
      <c r="BN54" s="399"/>
      <c r="BO54" s="819"/>
      <c r="BP54" s="819"/>
      <c r="BQ54" s="819"/>
    </row>
    <row r="55" spans="1:69" s="162" customFormat="1" ht="12.75">
      <c r="A55" s="204"/>
      <c r="B55" s="216"/>
      <c r="C55" s="216"/>
      <c r="D55" s="216"/>
      <c r="E55" s="216"/>
      <c r="F55" s="216"/>
      <c r="G55" s="216"/>
      <c r="H55" s="216"/>
      <c r="I55" s="216"/>
      <c r="J55" s="539"/>
      <c r="K55" s="650"/>
      <c r="L55" s="819"/>
      <c r="M55" s="819"/>
      <c r="N55" s="819"/>
      <c r="O55" s="819"/>
      <c r="P55" s="819"/>
      <c r="Q55" s="819"/>
      <c r="R55" s="819"/>
      <c r="S55" s="819"/>
      <c r="T55" s="399"/>
      <c r="U55" s="632"/>
      <c r="V55" s="632"/>
      <c r="W55" s="980"/>
      <c r="X55" s="989">
        <v>19.285699999999999</v>
      </c>
      <c r="Y55" s="989">
        <v>47.748571668352348</v>
      </c>
      <c r="Z55" s="989">
        <v>14.493142809186628</v>
      </c>
      <c r="AA55" s="989">
        <v>7.8201428140912697</v>
      </c>
      <c r="AB55" s="989">
        <v>2.3963000000000001</v>
      </c>
      <c r="AC55" s="990">
        <v>74.034999999999997</v>
      </c>
      <c r="AD55" s="989">
        <v>60.726999999999997</v>
      </c>
      <c r="AE55" s="989">
        <v>9.5739999999999998</v>
      </c>
      <c r="AF55" s="989">
        <v>10.001428604125966</v>
      </c>
      <c r="AG55" s="989">
        <v>1.2811428649084857</v>
      </c>
      <c r="AH55" s="989">
        <v>38.396000000000001</v>
      </c>
      <c r="AI55" s="989">
        <v>21.811399999999999</v>
      </c>
      <c r="AJ55" s="399"/>
      <c r="AK55" s="399"/>
      <c r="AL55" s="399"/>
      <c r="AM55" s="399"/>
      <c r="AN55" s="399"/>
      <c r="AO55" s="993">
        <v>45</v>
      </c>
      <c r="AP55" s="994">
        <v>133.50900268554599</v>
      </c>
      <c r="AQ55" s="994">
        <v>134.84</v>
      </c>
      <c r="AR55" s="995">
        <v>121.2</v>
      </c>
      <c r="AS55" s="399"/>
      <c r="AT55" s="399"/>
      <c r="AU55" s="399"/>
      <c r="AV55" s="399"/>
      <c r="AW55" s="993">
        <v>45</v>
      </c>
      <c r="AX55" s="994">
        <v>83.341003420000007</v>
      </c>
      <c r="AY55" s="994">
        <v>79.23</v>
      </c>
      <c r="AZ55" s="995">
        <v>61.21</v>
      </c>
      <c r="BA55" s="399"/>
      <c r="BB55" s="993">
        <v>45</v>
      </c>
      <c r="BC55" s="1013">
        <v>102.77400085399999</v>
      </c>
      <c r="BD55" s="998">
        <v>183.072</v>
      </c>
      <c r="BE55" s="999">
        <v>149.715</v>
      </c>
      <c r="BF55" s="399"/>
      <c r="BG55" s="399"/>
      <c r="BH55" s="399"/>
      <c r="BI55" s="399"/>
      <c r="BJ55" s="399"/>
      <c r="BK55" s="399"/>
      <c r="BL55" s="399"/>
      <c r="BM55" s="399"/>
      <c r="BN55" s="399"/>
      <c r="BO55" s="819"/>
      <c r="BP55" s="819"/>
      <c r="BQ55" s="819"/>
    </row>
    <row r="56" spans="1:69" s="162" customFormat="1" ht="12.75">
      <c r="A56" s="204"/>
      <c r="B56" s="216"/>
      <c r="C56" s="216"/>
      <c r="D56" s="216"/>
      <c r="E56" s="216"/>
      <c r="F56" s="216"/>
      <c r="G56" s="216"/>
      <c r="H56" s="216"/>
      <c r="I56" s="216"/>
      <c r="J56" s="539"/>
      <c r="K56" s="650"/>
      <c r="L56" s="819"/>
      <c r="M56" s="819"/>
      <c r="N56" s="819"/>
      <c r="O56" s="819"/>
      <c r="P56" s="819"/>
      <c r="Q56" s="819"/>
      <c r="R56" s="819"/>
      <c r="S56" s="819"/>
      <c r="T56" s="399"/>
      <c r="U56" s="632"/>
      <c r="V56" s="632">
        <v>48</v>
      </c>
      <c r="W56" s="980"/>
      <c r="X56" s="989">
        <v>18.57</v>
      </c>
      <c r="Y56" s="989">
        <v>56.05</v>
      </c>
      <c r="Z56" s="989">
        <v>23.31</v>
      </c>
      <c r="AA56" s="989">
        <v>7.5830000000000002</v>
      </c>
      <c r="AB56" s="989">
        <v>2.44</v>
      </c>
      <c r="AC56" s="990">
        <v>82.129000000000005</v>
      </c>
      <c r="AD56" s="989">
        <v>61.54</v>
      </c>
      <c r="AE56" s="989">
        <v>8.7200000000000006</v>
      </c>
      <c r="AF56" s="989">
        <v>9.7940000000000005</v>
      </c>
      <c r="AG56" s="989">
        <v>1.64</v>
      </c>
      <c r="AH56" s="989">
        <v>40.08</v>
      </c>
      <c r="AI56" s="989">
        <v>26.073</v>
      </c>
      <c r="AJ56" s="399"/>
      <c r="AK56" s="399"/>
      <c r="AL56" s="399"/>
      <c r="AM56" s="399"/>
      <c r="AN56" s="399"/>
      <c r="AO56" s="993">
        <v>46</v>
      </c>
      <c r="AP56" s="994">
        <v>124.56</v>
      </c>
      <c r="AQ56" s="994">
        <v>134.84</v>
      </c>
      <c r="AR56" s="995">
        <v>112.14</v>
      </c>
      <c r="AS56" s="399"/>
      <c r="AT56" s="399"/>
      <c r="AU56" s="399"/>
      <c r="AV56" s="399"/>
      <c r="AW56" s="993">
        <v>46</v>
      </c>
      <c r="AX56" s="994">
        <v>73.136001586914006</v>
      </c>
      <c r="AY56" s="994">
        <v>81.28</v>
      </c>
      <c r="AZ56" s="995">
        <v>43.99</v>
      </c>
      <c r="BA56" s="399"/>
      <c r="BB56" s="993">
        <v>46</v>
      </c>
      <c r="BC56" s="1013">
        <v>99.224143177270747</v>
      </c>
      <c r="BD56" s="998">
        <v>179.65</v>
      </c>
      <c r="BE56" s="999">
        <v>144.1180004</v>
      </c>
      <c r="BF56" s="399"/>
      <c r="BG56" s="399"/>
      <c r="BH56" s="399"/>
      <c r="BI56" s="399"/>
      <c r="BJ56" s="399"/>
      <c r="BK56" s="399"/>
      <c r="BL56" s="399"/>
      <c r="BM56" s="399"/>
      <c r="BN56" s="399"/>
      <c r="BO56" s="819"/>
      <c r="BP56" s="819"/>
      <c r="BQ56" s="819"/>
    </row>
    <row r="57" spans="1:69" s="162" customFormat="1" ht="12.75">
      <c r="A57" s="204"/>
      <c r="B57" s="216"/>
      <c r="C57" s="216"/>
      <c r="D57" s="216"/>
      <c r="E57" s="216"/>
      <c r="F57" s="216"/>
      <c r="G57" s="216"/>
      <c r="H57" s="216"/>
      <c r="I57" s="216"/>
      <c r="J57" s="539"/>
      <c r="K57" s="650"/>
      <c r="L57" s="819"/>
      <c r="M57" s="819"/>
      <c r="N57" s="819"/>
      <c r="O57" s="819"/>
      <c r="P57" s="819"/>
      <c r="Q57" s="819"/>
      <c r="R57" s="819"/>
      <c r="S57" s="819"/>
      <c r="T57" s="399"/>
      <c r="U57" s="632"/>
      <c r="V57" s="632"/>
      <c r="W57" s="980"/>
      <c r="X57" s="989">
        <v>31.86</v>
      </c>
      <c r="Y57" s="989">
        <v>78.91</v>
      </c>
      <c r="Z57" s="989">
        <v>47.94</v>
      </c>
      <c r="AA57" s="989">
        <v>10.81</v>
      </c>
      <c r="AB57" s="989">
        <v>4.71</v>
      </c>
      <c r="AC57" s="990">
        <v>105.09</v>
      </c>
      <c r="AD57" s="989">
        <v>83.95</v>
      </c>
      <c r="AE57" s="989">
        <v>18.13</v>
      </c>
      <c r="AF57" s="989">
        <v>10</v>
      </c>
      <c r="AG57" s="989">
        <v>1.615</v>
      </c>
      <c r="AH57" s="989">
        <v>50.85</v>
      </c>
      <c r="AI57" s="989">
        <v>25.96</v>
      </c>
      <c r="AJ57" s="399"/>
      <c r="AK57" s="399"/>
      <c r="AL57" s="399"/>
      <c r="AM57" s="399"/>
      <c r="AN57" s="399"/>
      <c r="AO57" s="993">
        <v>47</v>
      </c>
      <c r="AP57" s="994">
        <v>124.56</v>
      </c>
      <c r="AQ57" s="994">
        <v>134.84</v>
      </c>
      <c r="AR57" s="995">
        <v>112.14</v>
      </c>
      <c r="AS57" s="399"/>
      <c r="AT57" s="399"/>
      <c r="AU57" s="399"/>
      <c r="AV57" s="399"/>
      <c r="AW57" s="993">
        <v>47</v>
      </c>
      <c r="AX57" s="994">
        <v>49.643001556396399</v>
      </c>
      <c r="AY57" s="994">
        <v>79.23</v>
      </c>
      <c r="AZ57" s="995">
        <v>25.78</v>
      </c>
      <c r="BA57" s="399"/>
      <c r="BB57" s="993">
        <v>47</v>
      </c>
      <c r="BC57" s="1013">
        <v>98.391001403331657</v>
      </c>
      <c r="BD57" s="998">
        <v>174.434</v>
      </c>
      <c r="BE57" s="999">
        <v>138.82499809999999</v>
      </c>
      <c r="BF57" s="399"/>
      <c r="BG57" s="399"/>
      <c r="BH57" s="399"/>
      <c r="BI57" s="399"/>
      <c r="BJ57" s="399"/>
      <c r="BK57" s="399"/>
      <c r="BL57" s="399"/>
      <c r="BM57" s="399"/>
      <c r="BN57" s="399"/>
      <c r="BO57" s="819"/>
      <c r="BP57" s="819"/>
      <c r="BQ57" s="819"/>
    </row>
    <row r="58" spans="1:69" s="162" customFormat="1" ht="12.75">
      <c r="A58" s="955" t="s">
        <v>899</v>
      </c>
      <c r="B58" s="216"/>
      <c r="C58" s="216"/>
      <c r="D58" s="216"/>
      <c r="E58" s="216"/>
      <c r="F58" s="216"/>
      <c r="G58" s="216"/>
      <c r="H58" s="216"/>
      <c r="I58" s="216"/>
      <c r="J58" s="539"/>
      <c r="K58" s="650"/>
      <c r="L58" s="819"/>
      <c r="M58" s="819"/>
      <c r="N58" s="819"/>
      <c r="O58" s="819"/>
      <c r="P58" s="819"/>
      <c r="Q58" s="819"/>
      <c r="R58" s="819"/>
      <c r="S58" s="819"/>
      <c r="T58" s="399"/>
      <c r="U58" s="632"/>
      <c r="V58" s="632"/>
      <c r="W58" s="980"/>
      <c r="X58" s="989">
        <v>45.715000000000003</v>
      </c>
      <c r="Y58" s="989">
        <v>120.64</v>
      </c>
      <c r="Z58" s="989">
        <v>31.65</v>
      </c>
      <c r="AA58" s="989">
        <v>19.32</v>
      </c>
      <c r="AB58" s="989">
        <v>12.4</v>
      </c>
      <c r="AC58" s="990">
        <v>111.883</v>
      </c>
      <c r="AD58" s="989">
        <v>89.3</v>
      </c>
      <c r="AE58" s="989">
        <v>21.54</v>
      </c>
      <c r="AF58" s="989">
        <v>10</v>
      </c>
      <c r="AG58" s="989">
        <v>1.31</v>
      </c>
      <c r="AH58" s="989">
        <v>85.53</v>
      </c>
      <c r="AI58" s="989">
        <v>28.62</v>
      </c>
      <c r="AJ58" s="399"/>
      <c r="AK58" s="399"/>
      <c r="AL58" s="399"/>
      <c r="AM58" s="399"/>
      <c r="AN58" s="399"/>
      <c r="AO58" s="993">
        <v>48</v>
      </c>
      <c r="AP58" s="994">
        <v>117.827</v>
      </c>
      <c r="AQ58" s="994">
        <v>134.15</v>
      </c>
      <c r="AR58" s="995">
        <v>101.14</v>
      </c>
      <c r="AS58" s="399"/>
      <c r="AT58" s="399"/>
      <c r="AU58" s="399"/>
      <c r="AV58" s="399"/>
      <c r="AW58" s="993">
        <v>48</v>
      </c>
      <c r="AX58" s="994">
        <v>45.865000000000002</v>
      </c>
      <c r="AY58" s="994">
        <v>79.23</v>
      </c>
      <c r="AZ58" s="995">
        <v>29.34</v>
      </c>
      <c r="BA58" s="399"/>
      <c r="BB58" s="993">
        <v>48</v>
      </c>
      <c r="BC58" s="1013">
        <v>87.924999999999983</v>
      </c>
      <c r="BD58" s="998">
        <v>169.50000000000003</v>
      </c>
      <c r="BE58" s="999">
        <v>133.112999</v>
      </c>
      <c r="BF58" s="399"/>
      <c r="BG58" s="399"/>
      <c r="BH58" s="399"/>
      <c r="BI58" s="399"/>
      <c r="BJ58" s="399"/>
      <c r="BK58" s="399"/>
      <c r="BL58" s="399"/>
      <c r="BM58" s="399"/>
      <c r="BN58" s="399"/>
      <c r="BO58" s="819"/>
      <c r="BP58" s="819"/>
      <c r="BQ58" s="819"/>
    </row>
    <row r="59" spans="1:69" s="162" customFormat="1" ht="13.5">
      <c r="A59" s="204"/>
      <c r="B59" s="216"/>
      <c r="C59" s="216"/>
      <c r="D59" s="216"/>
      <c r="E59" s="216"/>
      <c r="F59" s="216"/>
      <c r="G59" s="216"/>
      <c r="H59" s="216"/>
      <c r="I59" s="216"/>
      <c r="J59" s="539"/>
      <c r="K59" s="650"/>
      <c r="L59" s="819"/>
      <c r="M59" s="819"/>
      <c r="N59" s="819"/>
      <c r="O59" s="819"/>
      <c r="P59" s="819"/>
      <c r="Q59" s="819"/>
      <c r="R59" s="819"/>
      <c r="S59" s="819"/>
      <c r="T59" s="399"/>
      <c r="U59" s="632"/>
      <c r="V59" s="632">
        <v>51</v>
      </c>
      <c r="W59" s="980"/>
      <c r="X59" s="989">
        <v>36.909999999999997</v>
      </c>
      <c r="Y59" s="989">
        <v>78.84</v>
      </c>
      <c r="Z59" s="989">
        <v>19.73</v>
      </c>
      <c r="AA59" s="989">
        <v>13.65</v>
      </c>
      <c r="AB59" s="989">
        <v>8.74</v>
      </c>
      <c r="AC59" s="990">
        <v>101.2</v>
      </c>
      <c r="AD59" s="989">
        <v>99.78</v>
      </c>
      <c r="AE59" s="989">
        <v>27.96</v>
      </c>
      <c r="AF59" s="989">
        <v>10</v>
      </c>
      <c r="AG59" s="989">
        <v>1.1399999999999999</v>
      </c>
      <c r="AH59" s="989">
        <v>116.12</v>
      </c>
      <c r="AI59" s="989">
        <v>54.8</v>
      </c>
      <c r="AJ59" s="399"/>
      <c r="AK59" s="399"/>
      <c r="AL59" s="399"/>
      <c r="AM59" s="399"/>
      <c r="AN59" s="399"/>
      <c r="AO59" s="993">
        <v>49</v>
      </c>
      <c r="AP59" s="994">
        <v>117.827</v>
      </c>
      <c r="AQ59" s="994">
        <v>134.15</v>
      </c>
      <c r="AR59" s="995">
        <v>101.14</v>
      </c>
      <c r="AS59" s="399"/>
      <c r="AT59" s="399"/>
      <c r="AU59" s="399"/>
      <c r="AV59" s="399"/>
      <c r="AW59" s="993">
        <v>49</v>
      </c>
      <c r="AX59" s="1048">
        <v>51.566714695521732</v>
      </c>
      <c r="AY59" s="994">
        <v>81.28</v>
      </c>
      <c r="AZ59" s="995">
        <v>34.76</v>
      </c>
      <c r="BA59" s="399"/>
      <c r="BB59" s="993">
        <v>49</v>
      </c>
      <c r="BC59" s="1013">
        <v>85.033142868961448</v>
      </c>
      <c r="BD59" s="998">
        <v>164.72300000000001</v>
      </c>
      <c r="BE59" s="999">
        <v>128.37000269999999</v>
      </c>
      <c r="BF59" s="399"/>
      <c r="BG59" s="399"/>
      <c r="BH59" s="399"/>
      <c r="BI59" s="399"/>
      <c r="BJ59" s="399"/>
      <c r="BK59" s="399"/>
      <c r="BL59" s="399"/>
      <c r="BM59" s="399"/>
      <c r="BN59" s="399"/>
      <c r="BO59" s="819"/>
      <c r="BP59" s="819"/>
      <c r="BQ59" s="819"/>
    </row>
    <row r="60" spans="1:69" s="162" customFormat="1" ht="13.5" thickBot="1">
      <c r="A60" s="204"/>
      <c r="B60" s="216"/>
      <c r="C60" s="216"/>
      <c r="D60" s="216"/>
      <c r="E60" s="216"/>
      <c r="F60" s="216"/>
      <c r="G60" s="216"/>
      <c r="H60" s="216"/>
      <c r="I60" s="216"/>
      <c r="J60" s="539"/>
      <c r="K60" s="650"/>
      <c r="L60" s="819"/>
      <c r="M60" s="819"/>
      <c r="N60" s="819"/>
      <c r="O60" s="819"/>
      <c r="P60" s="819"/>
      <c r="Q60" s="819"/>
      <c r="R60" s="819"/>
      <c r="S60" s="819"/>
      <c r="T60" s="399"/>
      <c r="U60" s="632"/>
      <c r="V60" s="632"/>
      <c r="W60" s="980"/>
      <c r="X60" s="989">
        <v>68.171428680419893</v>
      </c>
      <c r="Y60" s="989">
        <v>173.24642835344551</v>
      </c>
      <c r="Z60" s="989">
        <v>46.748427799769779</v>
      </c>
      <c r="AA60" s="989">
        <v>20.258571216038241</v>
      </c>
      <c r="AB60" s="989">
        <v>16.477428436279258</v>
      </c>
      <c r="AC60" s="990">
        <v>183.30985913957815</v>
      </c>
      <c r="AD60" s="989">
        <v>150.62857273646728</v>
      </c>
      <c r="AE60" s="989">
        <v>44.407142639160142</v>
      </c>
      <c r="AF60" s="989">
        <v>10</v>
      </c>
      <c r="AG60" s="989">
        <v>1.2935714210782672</v>
      </c>
      <c r="AH60" s="989">
        <v>146.74785723004999</v>
      </c>
      <c r="AI60" s="989">
        <v>50.432856423514181</v>
      </c>
      <c r="AJ60" s="399"/>
      <c r="AK60" s="399"/>
      <c r="AL60" s="399"/>
      <c r="AM60" s="399"/>
      <c r="AN60" s="399"/>
      <c r="AO60" s="993">
        <v>50</v>
      </c>
      <c r="AP60" s="994">
        <v>111.587</v>
      </c>
      <c r="AQ60" s="994">
        <v>128.977</v>
      </c>
      <c r="AR60" s="995">
        <v>96.75</v>
      </c>
      <c r="AS60" s="399"/>
      <c r="AT60" s="399"/>
      <c r="AU60" s="399"/>
      <c r="AV60" s="399"/>
      <c r="AW60" s="993">
        <v>50</v>
      </c>
      <c r="AX60" s="994">
        <v>69.12</v>
      </c>
      <c r="AY60" s="994">
        <v>69.123000000000005</v>
      </c>
      <c r="AZ60" s="995">
        <v>32.950000000000003</v>
      </c>
      <c r="BA60" s="399"/>
      <c r="BB60" s="993">
        <v>50</v>
      </c>
      <c r="BC60" s="1013">
        <v>78.216999999999999</v>
      </c>
      <c r="BD60" s="998">
        <v>160.208</v>
      </c>
      <c r="BE60" s="999">
        <v>122.7149982</v>
      </c>
      <c r="BF60" s="399"/>
      <c r="BG60" s="399"/>
      <c r="BH60" s="399"/>
      <c r="BI60" s="399"/>
      <c r="BJ60" s="399"/>
      <c r="BK60" s="399"/>
      <c r="BL60" s="399"/>
      <c r="BM60" s="399"/>
      <c r="BN60" s="399"/>
      <c r="BO60" s="819"/>
      <c r="BP60" s="819"/>
      <c r="BQ60" s="819"/>
    </row>
    <row r="61" spans="1:69" s="162" customFormat="1" ht="12.75">
      <c r="A61" s="204"/>
      <c r="B61" s="216"/>
      <c r="C61" s="216"/>
      <c r="D61" s="216"/>
      <c r="E61" s="216"/>
      <c r="F61" s="216"/>
      <c r="G61" s="216"/>
      <c r="H61" s="216"/>
      <c r="I61" s="216"/>
      <c r="J61" s="539"/>
      <c r="K61" s="650"/>
      <c r="L61" s="819"/>
      <c r="M61" s="819"/>
      <c r="N61" s="819"/>
      <c r="O61" s="819"/>
      <c r="P61" s="819"/>
      <c r="Q61" s="819"/>
      <c r="R61" s="819"/>
      <c r="S61" s="819"/>
      <c r="T61" s="399"/>
      <c r="U61" s="634">
        <v>2015</v>
      </c>
      <c r="V61" s="986">
        <v>1</v>
      </c>
      <c r="W61" s="980">
        <v>1</v>
      </c>
      <c r="X61" s="989">
        <v>68.54285648890901</v>
      </c>
      <c r="Y61" s="989">
        <v>128.19599696568042</v>
      </c>
      <c r="Z61" s="989">
        <v>45.029000418526742</v>
      </c>
      <c r="AA61" s="989">
        <v>22.87971414838513</v>
      </c>
      <c r="AB61" s="989">
        <v>19.893999917166528</v>
      </c>
      <c r="AC61" s="990">
        <v>330.59428187778974</v>
      </c>
      <c r="AD61" s="989">
        <v>194.22142791748016</v>
      </c>
      <c r="AE61" s="989">
        <v>47.308570316859615</v>
      </c>
      <c r="AF61" s="989">
        <v>10.010000092642628</v>
      </c>
      <c r="AG61" s="989">
        <v>1.0784285579408874</v>
      </c>
      <c r="AH61" s="989">
        <v>183.91999816894503</v>
      </c>
      <c r="AI61" s="989">
        <v>92.277143205914939</v>
      </c>
      <c r="AJ61" s="399"/>
      <c r="AK61" s="399"/>
      <c r="AL61" s="399"/>
      <c r="AM61" s="399"/>
      <c r="AN61" s="399"/>
      <c r="AO61" s="993">
        <v>51</v>
      </c>
      <c r="AP61" s="994">
        <v>111.587</v>
      </c>
      <c r="AQ61" s="994">
        <v>128.977</v>
      </c>
      <c r="AR61" s="995">
        <v>96.75</v>
      </c>
      <c r="AS61" s="399"/>
      <c r="AT61" s="399"/>
      <c r="AU61" s="399"/>
      <c r="AV61" s="399"/>
      <c r="AW61" s="993">
        <v>51</v>
      </c>
      <c r="AX61" s="994">
        <v>63.18</v>
      </c>
      <c r="AY61" s="994">
        <v>63.18</v>
      </c>
      <c r="AZ61" s="995">
        <v>25.78</v>
      </c>
      <c r="BA61" s="399"/>
      <c r="BB61" s="993">
        <v>51</v>
      </c>
      <c r="BC61" s="1013">
        <v>74.797000000476842</v>
      </c>
      <c r="BD61" s="998">
        <v>157.54600000000002</v>
      </c>
      <c r="BE61" s="999">
        <v>120.156003</v>
      </c>
      <c r="BF61" s="399"/>
      <c r="BG61" s="399"/>
      <c r="BH61" s="399"/>
      <c r="BI61" s="399"/>
      <c r="BJ61" s="399"/>
      <c r="BK61" s="399"/>
      <c r="BL61" s="399"/>
      <c r="BM61" s="399"/>
      <c r="BN61" s="399"/>
      <c r="BO61" s="819"/>
      <c r="BP61" s="819"/>
      <c r="BQ61" s="819"/>
    </row>
    <row r="62" spans="1:69" s="162" customFormat="1" ht="12.75">
      <c r="A62" s="204"/>
      <c r="B62" s="216"/>
      <c r="C62" s="216"/>
      <c r="D62" s="216"/>
      <c r="E62" s="216"/>
      <c r="F62" s="216"/>
      <c r="G62" s="216"/>
      <c r="H62" s="216"/>
      <c r="I62" s="216"/>
      <c r="J62" s="539"/>
      <c r="K62" s="650"/>
      <c r="L62" s="819"/>
      <c r="M62" s="819"/>
      <c r="N62" s="819"/>
      <c r="O62" s="819"/>
      <c r="P62" s="819"/>
      <c r="Q62" s="819"/>
      <c r="R62" s="819"/>
      <c r="S62" s="819"/>
      <c r="T62" s="399"/>
      <c r="U62" s="632"/>
      <c r="V62" s="632"/>
      <c r="W62" s="980">
        <v>2</v>
      </c>
      <c r="X62" s="989">
        <v>49.685714176722875</v>
      </c>
      <c r="Y62" s="989">
        <v>96.163429260253665</v>
      </c>
      <c r="Z62" s="989">
        <v>43.363000052315797</v>
      </c>
      <c r="AA62" s="989">
        <v>14.161143030439073</v>
      </c>
      <c r="AB62" s="989">
        <v>11.166571480887255</v>
      </c>
      <c r="AC62" s="990">
        <v>214.08728681291797</v>
      </c>
      <c r="AD62" s="989">
        <v>138.71857234409842</v>
      </c>
      <c r="AE62" s="989">
        <v>33.982857295444987</v>
      </c>
      <c r="AF62" s="989">
        <v>9.4300000326974018</v>
      </c>
      <c r="AG62" s="989">
        <v>1.124142876693178</v>
      </c>
      <c r="AH62" s="989">
        <v>270.27856881277859</v>
      </c>
      <c r="AI62" s="989">
        <v>92.534285409109799</v>
      </c>
      <c r="AJ62" s="399"/>
      <c r="AK62" s="399"/>
      <c r="AL62" s="399"/>
      <c r="AM62" s="399"/>
      <c r="AN62" s="399"/>
      <c r="AO62" s="993">
        <v>52</v>
      </c>
      <c r="AP62" s="994">
        <v>120.986000061035</v>
      </c>
      <c r="AQ62" s="994">
        <v>138.54</v>
      </c>
      <c r="AR62" s="995">
        <v>96.75</v>
      </c>
      <c r="AS62" s="399"/>
      <c r="AT62" s="399"/>
      <c r="AU62" s="399"/>
      <c r="AV62" s="399"/>
      <c r="AW62" s="993">
        <v>52</v>
      </c>
      <c r="AX62" s="994">
        <v>61.214000701904297</v>
      </c>
      <c r="AY62" s="994">
        <v>83.69</v>
      </c>
      <c r="AZ62" s="995">
        <v>22.26</v>
      </c>
      <c r="BA62" s="399"/>
      <c r="BB62" s="993">
        <v>52</v>
      </c>
      <c r="BC62" s="1013">
        <v>74.148001715540829</v>
      </c>
      <c r="BD62" s="998">
        <v>154.74090000000001</v>
      </c>
      <c r="BE62" s="999">
        <v>116.128997</v>
      </c>
      <c r="BF62" s="399"/>
      <c r="BG62" s="399"/>
      <c r="BH62" s="399"/>
      <c r="BI62" s="399"/>
      <c r="BJ62" s="399"/>
      <c r="BK62" s="399"/>
      <c r="BL62" s="399"/>
      <c r="BM62" s="399"/>
      <c r="BN62" s="399"/>
      <c r="BO62" s="819"/>
      <c r="BP62" s="819"/>
      <c r="BQ62" s="819"/>
    </row>
    <row r="63" spans="1:69" s="162" customFormat="1" ht="12.75">
      <c r="A63" s="204"/>
      <c r="B63" s="216"/>
      <c r="C63" s="216"/>
      <c r="D63" s="216"/>
      <c r="E63" s="216"/>
      <c r="F63" s="216"/>
      <c r="G63" s="216"/>
      <c r="H63" s="216"/>
      <c r="I63" s="216"/>
      <c r="J63" s="539"/>
      <c r="K63" s="650"/>
      <c r="L63" s="819"/>
      <c r="M63" s="819"/>
      <c r="N63" s="819"/>
      <c r="O63" s="819"/>
      <c r="P63" s="819"/>
      <c r="Q63" s="819"/>
      <c r="R63" s="819"/>
      <c r="S63" s="819"/>
      <c r="T63" s="399"/>
      <c r="U63" s="632"/>
      <c r="V63" s="632"/>
      <c r="W63" s="980">
        <v>3</v>
      </c>
      <c r="X63" s="989">
        <v>63.18571363176612</v>
      </c>
      <c r="Y63" s="989">
        <v>170.70128413609078</v>
      </c>
      <c r="Z63" s="989">
        <v>71.775428771972571</v>
      </c>
      <c r="AA63" s="989">
        <v>13.84971414293557</v>
      </c>
      <c r="AB63" s="989">
        <v>9.8989998953682861</v>
      </c>
      <c r="AC63" s="990">
        <v>181.50271388462556</v>
      </c>
      <c r="AD63" s="989">
        <v>156.31142970493829</v>
      </c>
      <c r="AE63" s="989">
        <v>26.197142464773954</v>
      </c>
      <c r="AF63" s="989">
        <v>9</v>
      </c>
      <c r="AG63" s="989">
        <v>1.2850000006811924</v>
      </c>
      <c r="AH63" s="989">
        <v>324.18071855817436</v>
      </c>
      <c r="AI63" s="989">
        <v>77.014000483921535</v>
      </c>
      <c r="AJ63" s="399"/>
      <c r="AK63" s="399"/>
      <c r="AL63" s="399"/>
      <c r="AM63" s="399"/>
      <c r="AN63" s="399"/>
      <c r="AO63" s="993">
        <v>53</v>
      </c>
      <c r="AP63" s="994"/>
      <c r="AQ63" s="994"/>
      <c r="AR63" s="995"/>
      <c r="AS63" s="399"/>
      <c r="AT63" s="399"/>
      <c r="AU63" s="399"/>
      <c r="AV63" s="399"/>
      <c r="AW63" s="993">
        <v>53</v>
      </c>
      <c r="AX63" s="399"/>
      <c r="AY63" s="399"/>
      <c r="AZ63" s="399"/>
      <c r="BA63" s="399"/>
      <c r="BB63" s="993">
        <v>53</v>
      </c>
      <c r="BC63" s="1013"/>
      <c r="BD63" s="998"/>
      <c r="BE63" s="999"/>
      <c r="BF63" s="399"/>
      <c r="BG63" s="399"/>
      <c r="BH63" s="399"/>
      <c r="BI63" s="399"/>
      <c r="BJ63" s="399"/>
      <c r="BK63" s="399"/>
      <c r="BL63" s="399"/>
      <c r="BM63" s="399"/>
      <c r="BN63" s="399"/>
      <c r="BO63" s="819"/>
      <c r="BP63" s="819"/>
      <c r="BQ63" s="819"/>
    </row>
    <row r="64" spans="1:69" s="162" customFormat="1" ht="12.75">
      <c r="A64" s="204"/>
      <c r="B64" s="216"/>
      <c r="C64" s="216"/>
      <c r="D64" s="216"/>
      <c r="E64" s="216"/>
      <c r="F64" s="216"/>
      <c r="G64" s="216"/>
      <c r="H64" s="216"/>
      <c r="I64" s="216"/>
      <c r="J64" s="539"/>
      <c r="K64" s="650"/>
      <c r="L64" s="819"/>
      <c r="M64" s="819"/>
      <c r="N64" s="819"/>
      <c r="O64" s="819"/>
      <c r="P64" s="819"/>
      <c r="Q64" s="819"/>
      <c r="R64" s="819"/>
      <c r="S64" s="819"/>
      <c r="T64" s="399"/>
      <c r="U64" s="632"/>
      <c r="V64" s="632">
        <v>4</v>
      </c>
      <c r="W64" s="980">
        <v>4</v>
      </c>
      <c r="X64" s="989">
        <v>92.357142857142819</v>
      </c>
      <c r="Y64" s="989">
        <v>159.75871276855426</v>
      </c>
      <c r="Z64" s="989">
        <v>123.43885803222614</v>
      </c>
      <c r="AA64" s="989">
        <v>23.090571539742559</v>
      </c>
      <c r="AB64" s="989">
        <v>17.496428762163383</v>
      </c>
      <c r="AC64" s="990">
        <v>321.27714320591474</v>
      </c>
      <c r="AD64" s="989">
        <v>188.44857134137786</v>
      </c>
      <c r="AE64" s="989">
        <v>42.578571592058424</v>
      </c>
      <c r="AF64" s="989">
        <v>9.0057144165039045</v>
      </c>
      <c r="AG64" s="989">
        <v>2.8518571853637655</v>
      </c>
      <c r="AH64" s="989">
        <v>226.1550009591233</v>
      </c>
      <c r="AI64" s="989">
        <v>82.329572405133788</v>
      </c>
      <c r="AJ64" s="399"/>
      <c r="AK64" s="399"/>
      <c r="AL64" s="399"/>
      <c r="AM64" s="399"/>
      <c r="AN64" s="399"/>
      <c r="AO64" s="399"/>
      <c r="AP64" s="998"/>
      <c r="AQ64" s="998"/>
      <c r="AR64" s="999"/>
      <c r="AS64" s="399"/>
      <c r="AT64" s="399"/>
      <c r="AU64" s="399"/>
      <c r="AV64" s="399"/>
      <c r="AW64" s="399"/>
      <c r="AX64" s="399"/>
      <c r="AY64" s="399"/>
      <c r="AZ64" s="399"/>
      <c r="BA64" s="399"/>
      <c r="BB64" s="399"/>
      <c r="BC64" s="399"/>
      <c r="BD64" s="399"/>
      <c r="BE64" s="399"/>
      <c r="BF64" s="399"/>
      <c r="BG64" s="399"/>
      <c r="BH64" s="399"/>
      <c r="BI64" s="399"/>
      <c r="BJ64" s="399"/>
      <c r="BK64" s="399"/>
      <c r="BL64" s="399"/>
      <c r="BM64" s="399"/>
      <c r="BN64" s="399"/>
      <c r="BO64" s="819"/>
      <c r="BP64" s="819"/>
      <c r="BQ64" s="819"/>
    </row>
    <row r="65" spans="1:69" s="162" customFormat="1" ht="12.75">
      <c r="A65" s="204"/>
      <c r="B65" s="216"/>
      <c r="C65" s="216"/>
      <c r="D65" s="216"/>
      <c r="E65" s="216"/>
      <c r="F65" s="216"/>
      <c r="G65" s="216"/>
      <c r="H65" s="216"/>
      <c r="I65" s="216"/>
      <c r="J65" s="539"/>
      <c r="K65" s="650"/>
      <c r="L65" s="819"/>
      <c r="M65" s="819"/>
      <c r="N65" s="819"/>
      <c r="O65" s="819"/>
      <c r="P65" s="819"/>
      <c r="Q65" s="819"/>
      <c r="R65" s="819"/>
      <c r="S65" s="819"/>
      <c r="T65" s="399"/>
      <c r="U65" s="632"/>
      <c r="V65" s="632"/>
      <c r="W65" s="980">
        <v>5</v>
      </c>
      <c r="X65" s="989">
        <v>89.485714503696826</v>
      </c>
      <c r="Y65" s="989">
        <v>175.85857282366015</v>
      </c>
      <c r="Z65" s="989">
        <v>98.794857025146186</v>
      </c>
      <c r="AA65" s="989">
        <v>20.899142946515727</v>
      </c>
      <c r="AB65" s="989">
        <v>18.429857390267454</v>
      </c>
      <c r="AC65" s="990">
        <v>327.06042698451427</v>
      </c>
      <c r="AD65" s="989">
        <v>191.91857365199442</v>
      </c>
      <c r="AE65" s="989">
        <v>47.517142159598151</v>
      </c>
      <c r="AF65" s="989">
        <v>9</v>
      </c>
      <c r="AG65" s="989">
        <v>6.0409999234335663</v>
      </c>
      <c r="AH65" s="989">
        <v>175.73643166678244</v>
      </c>
      <c r="AI65" s="989">
        <v>61.832857404436346</v>
      </c>
      <c r="AJ65" s="399"/>
      <c r="AK65" s="399"/>
      <c r="AL65" s="399"/>
      <c r="AM65" s="399"/>
      <c r="AN65" s="399"/>
      <c r="AO65" s="399"/>
      <c r="AP65" s="1000"/>
      <c r="AQ65" s="1000"/>
      <c r="AR65" s="999"/>
      <c r="AS65" s="399"/>
      <c r="AT65" s="399"/>
      <c r="AU65" s="399"/>
      <c r="AV65" s="399"/>
      <c r="AW65" s="399"/>
      <c r="AX65" s="399"/>
      <c r="AY65" s="399"/>
      <c r="AZ65" s="399"/>
      <c r="BA65" s="399"/>
      <c r="BB65" s="399"/>
      <c r="BC65" s="399"/>
      <c r="BD65" s="399"/>
      <c r="BE65" s="399"/>
      <c r="BF65" s="399"/>
      <c r="BG65" s="399"/>
      <c r="BH65" s="399"/>
      <c r="BI65" s="399"/>
      <c r="BJ65" s="399"/>
      <c r="BK65" s="399"/>
      <c r="BL65" s="399"/>
      <c r="BM65" s="399"/>
      <c r="BN65" s="399"/>
      <c r="BO65" s="819"/>
      <c r="BP65" s="819"/>
      <c r="BQ65" s="819"/>
    </row>
    <row r="66" spans="1:69" s="162" customFormat="1" ht="12.75">
      <c r="A66" s="204"/>
      <c r="B66" s="216"/>
      <c r="C66" s="216"/>
      <c r="D66" s="216"/>
      <c r="E66" s="216"/>
      <c r="F66" s="216"/>
      <c r="G66" s="216"/>
      <c r="H66" s="216"/>
      <c r="I66" s="216"/>
      <c r="J66" s="539"/>
      <c r="K66" s="650"/>
      <c r="L66" s="819"/>
      <c r="M66" s="819"/>
      <c r="N66" s="819"/>
      <c r="O66" s="819"/>
      <c r="P66" s="819"/>
      <c r="Q66" s="819"/>
      <c r="R66" s="819"/>
      <c r="S66" s="819"/>
      <c r="T66" s="399"/>
      <c r="U66" s="632"/>
      <c r="V66" s="632"/>
      <c r="W66" s="980">
        <v>6</v>
      </c>
      <c r="X66" s="989">
        <v>70.542857033865786</v>
      </c>
      <c r="Y66" s="989">
        <v>165.36414119175461</v>
      </c>
      <c r="Z66" s="989">
        <v>47.4197137015206</v>
      </c>
      <c r="AA66" s="989">
        <v>21.769857134137798</v>
      </c>
      <c r="AB66" s="989">
        <v>15.948999949863927</v>
      </c>
      <c r="AC66" s="990">
        <v>382.54914855956986</v>
      </c>
      <c r="AD66" s="989">
        <v>206.39285714285671</v>
      </c>
      <c r="AE66" s="989">
        <v>21.769857134137798</v>
      </c>
      <c r="AF66" s="989">
        <v>9</v>
      </c>
      <c r="AG66" s="989">
        <v>8.9162856510707265</v>
      </c>
      <c r="AH66" s="989">
        <v>124.30357033865756</v>
      </c>
      <c r="AI66" s="989">
        <v>71.741429465157537</v>
      </c>
      <c r="AJ66" s="399"/>
      <c r="AK66" s="399"/>
      <c r="AL66" s="399"/>
      <c r="AM66" s="399"/>
      <c r="AN66" s="399"/>
      <c r="AO66" s="399"/>
      <c r="AP66" s="1000"/>
      <c r="AQ66" s="1000"/>
      <c r="AR66" s="995"/>
      <c r="AS66" s="399"/>
      <c r="AT66" s="399"/>
      <c r="AU66" s="399"/>
      <c r="AV66" s="399"/>
      <c r="AW66" s="399"/>
      <c r="AX66" s="399"/>
      <c r="AY66" s="399"/>
      <c r="AZ66" s="399"/>
      <c r="BA66" s="399"/>
      <c r="BB66" s="399"/>
      <c r="BC66" s="399"/>
      <c r="BD66" s="399"/>
      <c r="BE66" s="399"/>
      <c r="BF66" s="399"/>
      <c r="BG66" s="399"/>
      <c r="BH66" s="399"/>
      <c r="BI66" s="399"/>
      <c r="BJ66" s="399"/>
      <c r="BK66" s="399"/>
      <c r="BL66" s="399"/>
      <c r="BM66" s="399"/>
      <c r="BN66" s="399"/>
      <c r="BO66" s="819"/>
      <c r="BP66" s="819"/>
      <c r="BQ66" s="819"/>
    </row>
    <row r="67" spans="1:69" s="162" customFormat="1" ht="12.75">
      <c r="A67" s="204"/>
      <c r="B67" s="216"/>
      <c r="C67" s="216"/>
      <c r="D67" s="216"/>
      <c r="E67" s="216"/>
      <c r="F67" s="216"/>
      <c r="G67" s="216"/>
      <c r="H67" s="216"/>
      <c r="I67" s="216"/>
      <c r="J67" s="539"/>
      <c r="K67" s="650"/>
      <c r="L67" s="819"/>
      <c r="M67" s="819"/>
      <c r="N67" s="819"/>
      <c r="O67" s="819"/>
      <c r="P67" s="819"/>
      <c r="Q67" s="819"/>
      <c r="R67" s="819"/>
      <c r="S67" s="819"/>
      <c r="T67" s="399"/>
      <c r="U67" s="632"/>
      <c r="V67" s="632"/>
      <c r="W67" s="980">
        <v>7</v>
      </c>
      <c r="X67" s="989">
        <v>74.442858014787944</v>
      </c>
      <c r="Y67" s="989">
        <v>115.832716805594</v>
      </c>
      <c r="Z67" s="989">
        <v>39.554857526506659</v>
      </c>
      <c r="AA67" s="989">
        <v>25.199285234723742</v>
      </c>
      <c r="AB67" s="989">
        <v>17.346428462437171</v>
      </c>
      <c r="AC67" s="990">
        <v>439.76600428989923</v>
      </c>
      <c r="AD67" s="989">
        <v>188.98428562709228</v>
      </c>
      <c r="AE67" s="989">
        <v>48.435713631766134</v>
      </c>
      <c r="AF67" s="989">
        <v>9.0028572082519513</v>
      </c>
      <c r="AG67" s="989">
        <v>14.150571210043733</v>
      </c>
      <c r="AH67" s="989">
        <v>311.82357134137811</v>
      </c>
      <c r="AI67" s="989">
        <v>78.088570186070001</v>
      </c>
      <c r="AJ67" s="399"/>
      <c r="AK67" s="399"/>
      <c r="AL67" s="399"/>
      <c r="AM67" s="399"/>
      <c r="AN67" s="399"/>
      <c r="AO67" s="399"/>
      <c r="AP67" s="991"/>
      <c r="AQ67" s="991"/>
      <c r="AR67" s="991"/>
      <c r="AS67" s="399"/>
      <c r="AT67" s="399"/>
      <c r="AU67" s="399"/>
      <c r="AV67" s="399"/>
      <c r="AW67" s="399"/>
      <c r="AX67" s="399"/>
      <c r="AY67" s="399"/>
      <c r="AZ67" s="399"/>
      <c r="BA67" s="399"/>
      <c r="BB67" s="399"/>
      <c r="BC67" s="399"/>
      <c r="BD67" s="399"/>
      <c r="BE67" s="399"/>
      <c r="BF67" s="399"/>
      <c r="BG67" s="399"/>
      <c r="BH67" s="399"/>
      <c r="BI67" s="399"/>
      <c r="BJ67" s="399"/>
      <c r="BK67" s="399"/>
      <c r="BL67" s="399"/>
      <c r="BM67" s="399"/>
      <c r="BN67" s="399"/>
      <c r="BO67" s="819"/>
      <c r="BP67" s="819"/>
      <c r="BQ67" s="819"/>
    </row>
    <row r="68" spans="1:69" s="162" customFormat="1" ht="12.75">
      <c r="A68" s="204"/>
      <c r="B68" s="216"/>
      <c r="C68" s="216"/>
      <c r="D68" s="216"/>
      <c r="E68" s="216"/>
      <c r="F68" s="216"/>
      <c r="G68" s="216"/>
      <c r="H68" s="216"/>
      <c r="I68" s="216"/>
      <c r="J68" s="539"/>
      <c r="K68" s="650"/>
      <c r="L68" s="819"/>
      <c r="M68" s="819"/>
      <c r="N68" s="819"/>
      <c r="O68" s="819"/>
      <c r="P68" s="819"/>
      <c r="Q68" s="819"/>
      <c r="R68" s="819"/>
      <c r="S68" s="819"/>
      <c r="T68" s="399"/>
      <c r="U68" s="632"/>
      <c r="V68" s="632">
        <v>8</v>
      </c>
      <c r="W68" s="980">
        <v>8</v>
      </c>
      <c r="X68" s="989">
        <v>57.657142639160107</v>
      </c>
      <c r="Y68" s="989">
        <v>105.39785766601526</v>
      </c>
      <c r="Z68" s="989">
        <v>40.561000006539437</v>
      </c>
      <c r="AA68" s="989">
        <v>20.075571877615744</v>
      </c>
      <c r="AB68" s="989">
        <v>12.653857094900914</v>
      </c>
      <c r="AC68" s="990">
        <v>288.93457249232642</v>
      </c>
      <c r="AD68" s="989">
        <v>201.38999720982085</v>
      </c>
      <c r="AE68" s="989">
        <v>43.595714569091747</v>
      </c>
      <c r="AF68" s="989">
        <v>9</v>
      </c>
      <c r="AG68" s="989">
        <v>4.65714287757873</v>
      </c>
      <c r="AH68" s="989">
        <v>283.68928527831974</v>
      </c>
      <c r="AI68" s="989">
        <v>88.551427568708121</v>
      </c>
      <c r="AJ68" s="399"/>
      <c r="AK68" s="399"/>
      <c r="AL68" s="399"/>
      <c r="AM68" s="399"/>
      <c r="AN68" s="399"/>
      <c r="AO68" s="399"/>
      <c r="AP68" s="998"/>
      <c r="AQ68" s="994"/>
      <c r="AR68" s="995"/>
      <c r="AS68" s="399"/>
      <c r="AT68" s="399"/>
      <c r="AU68" s="399"/>
      <c r="AV68" s="399"/>
      <c r="AW68" s="399"/>
      <c r="AX68" s="399"/>
      <c r="AY68" s="399"/>
      <c r="AZ68" s="399"/>
      <c r="BA68" s="399"/>
      <c r="BB68" s="399"/>
      <c r="BC68" s="399"/>
      <c r="BD68" s="399"/>
      <c r="BE68" s="399"/>
      <c r="BF68" s="399"/>
      <c r="BG68" s="399"/>
      <c r="BH68" s="399"/>
      <c r="BI68" s="399"/>
      <c r="BJ68" s="399"/>
      <c r="BK68" s="399"/>
      <c r="BL68" s="399"/>
      <c r="BM68" s="399"/>
      <c r="BN68" s="399"/>
      <c r="BO68" s="819"/>
      <c r="BP68" s="819"/>
      <c r="BQ68" s="819"/>
    </row>
    <row r="69" spans="1:69" s="162" customFormat="1" ht="12.75">
      <c r="A69" s="204"/>
      <c r="B69" s="216"/>
      <c r="C69" s="216"/>
      <c r="D69" s="216"/>
      <c r="E69" s="216"/>
      <c r="F69" s="216"/>
      <c r="G69" s="216"/>
      <c r="H69" s="216"/>
      <c r="I69" s="216"/>
      <c r="J69" s="539"/>
      <c r="K69" s="650"/>
      <c r="L69" s="819"/>
      <c r="M69" s="819"/>
      <c r="N69" s="819"/>
      <c r="O69" s="819"/>
      <c r="P69" s="819"/>
      <c r="Q69" s="819"/>
      <c r="R69" s="819"/>
      <c r="S69" s="819"/>
      <c r="T69" s="399"/>
      <c r="U69" s="632"/>
      <c r="V69" s="632"/>
      <c r="W69" s="980">
        <v>9</v>
      </c>
      <c r="X69" s="989">
        <v>88.771428789410876</v>
      </c>
      <c r="Y69" s="989">
        <v>162.89514378138898</v>
      </c>
      <c r="Z69" s="989">
        <v>99.332141876220447</v>
      </c>
      <c r="AA69" s="989">
        <v>19.496999740600501</v>
      </c>
      <c r="AB69" s="989">
        <v>15.7849998474121</v>
      </c>
      <c r="AC69" s="990">
        <v>411.09385899134998</v>
      </c>
      <c r="AD69" s="989">
        <v>179.96000671386699</v>
      </c>
      <c r="AE69" s="989">
        <v>37.669998168945298</v>
      </c>
      <c r="AF69" s="989">
        <v>9.0014286041259748</v>
      </c>
      <c r="AG69" s="989">
        <v>3.743571417672289</v>
      </c>
      <c r="AH69" s="989">
        <v>317.80857631138355</v>
      </c>
      <c r="AI69" s="989">
        <v>91.184855869838046</v>
      </c>
      <c r="AJ69" s="399"/>
      <c r="AK69" s="399"/>
      <c r="AL69" s="399"/>
      <c r="AM69" s="399"/>
      <c r="AN69" s="399"/>
      <c r="AO69" s="399"/>
      <c r="AP69" s="994"/>
      <c r="AQ69" s="994"/>
      <c r="AR69" s="995"/>
      <c r="AS69" s="399"/>
      <c r="AT69" s="399"/>
      <c r="AU69" s="399"/>
      <c r="AV69" s="399"/>
      <c r="AW69" s="399"/>
      <c r="AX69" s="399"/>
      <c r="AY69" s="399"/>
      <c r="AZ69" s="399"/>
      <c r="BA69" s="399"/>
      <c r="BB69" s="399"/>
      <c r="BC69" s="399"/>
      <c r="BD69" s="399"/>
      <c r="BE69" s="399"/>
      <c r="BF69" s="399"/>
      <c r="BG69" s="399"/>
      <c r="BH69" s="399"/>
      <c r="BI69" s="399"/>
      <c r="BJ69" s="399"/>
      <c r="BK69" s="399"/>
      <c r="BL69" s="399"/>
      <c r="BM69" s="399"/>
      <c r="BN69" s="399"/>
      <c r="BO69" s="819"/>
      <c r="BP69" s="819"/>
      <c r="BQ69" s="819"/>
    </row>
    <row r="70" spans="1:69" s="162" customFormat="1" ht="12.75">
      <c r="A70" s="204"/>
      <c r="B70" s="216"/>
      <c r="C70" s="216"/>
      <c r="D70" s="216"/>
      <c r="E70" s="216"/>
      <c r="F70" s="216"/>
      <c r="G70" s="216"/>
      <c r="H70" s="216"/>
      <c r="I70" s="216"/>
      <c r="J70" s="539"/>
      <c r="K70" s="650"/>
      <c r="L70" s="819"/>
      <c r="M70" s="819"/>
      <c r="N70" s="819"/>
      <c r="O70" s="819"/>
      <c r="P70" s="819"/>
      <c r="Q70" s="819"/>
      <c r="R70" s="819"/>
      <c r="S70" s="819"/>
      <c r="T70" s="399"/>
      <c r="U70" s="632"/>
      <c r="V70" s="632"/>
      <c r="W70" s="980">
        <v>10</v>
      </c>
      <c r="X70" s="989">
        <v>82.44</v>
      </c>
      <c r="Y70" s="989">
        <v>131.47999999999999</v>
      </c>
      <c r="Z70" s="989">
        <v>63.86</v>
      </c>
      <c r="AA70" s="989">
        <v>23.33</v>
      </c>
      <c r="AB70" s="989">
        <v>16.84</v>
      </c>
      <c r="AC70" s="990">
        <v>435.11</v>
      </c>
      <c r="AD70" s="989">
        <v>175.54</v>
      </c>
      <c r="AE70" s="989">
        <v>52.55</v>
      </c>
      <c r="AF70" s="989">
        <v>15.41</v>
      </c>
      <c r="AG70" s="989">
        <v>22.31</v>
      </c>
      <c r="AH70" s="989">
        <v>307.52</v>
      </c>
      <c r="AI70" s="989">
        <v>98.38</v>
      </c>
      <c r="AJ70" s="399"/>
      <c r="AK70" s="399"/>
      <c r="AL70" s="399"/>
      <c r="AM70" s="399"/>
      <c r="AN70" s="399"/>
      <c r="AO70" s="399"/>
      <c r="AP70" s="994"/>
      <c r="AQ70" s="994"/>
      <c r="AR70" s="995"/>
      <c r="AS70" s="399"/>
      <c r="AT70" s="399"/>
      <c r="AU70" s="399"/>
      <c r="AV70" s="399"/>
      <c r="AW70" s="399"/>
      <c r="AX70" s="399"/>
      <c r="AY70" s="399"/>
      <c r="AZ70" s="399"/>
      <c r="BA70" s="399"/>
      <c r="BB70" s="399"/>
      <c r="BC70" s="399"/>
      <c r="BD70" s="399"/>
      <c r="BE70" s="399"/>
      <c r="BF70" s="399"/>
      <c r="BG70" s="399"/>
      <c r="BH70" s="399"/>
      <c r="BI70" s="399"/>
      <c r="BJ70" s="399"/>
      <c r="BK70" s="399"/>
      <c r="BL70" s="399"/>
      <c r="BM70" s="399"/>
      <c r="BN70" s="399"/>
      <c r="BO70" s="819"/>
      <c r="BP70" s="819"/>
      <c r="BQ70" s="819"/>
    </row>
    <row r="71" spans="1:69" s="162" customFormat="1" ht="12.75">
      <c r="A71" s="204"/>
      <c r="B71" s="216"/>
      <c r="C71" s="216"/>
      <c r="D71" s="216"/>
      <c r="E71" s="216"/>
      <c r="F71" s="216"/>
      <c r="G71" s="216"/>
      <c r="H71" s="216"/>
      <c r="I71" s="216"/>
      <c r="J71" s="539"/>
      <c r="K71" s="650"/>
      <c r="L71" s="819"/>
      <c r="M71" s="819"/>
      <c r="N71" s="819"/>
      <c r="O71" s="819"/>
      <c r="P71" s="819"/>
      <c r="Q71" s="819"/>
      <c r="R71" s="819"/>
      <c r="S71" s="819"/>
      <c r="T71" s="399"/>
      <c r="U71" s="632"/>
      <c r="V71" s="632"/>
      <c r="W71" s="980">
        <v>11</v>
      </c>
      <c r="X71" s="989">
        <v>79.385999999999996</v>
      </c>
      <c r="Y71" s="989">
        <v>168.71</v>
      </c>
      <c r="Z71" s="989">
        <v>149.82</v>
      </c>
      <c r="AA71" s="989">
        <v>21.65</v>
      </c>
      <c r="AB71" s="989">
        <v>17.920000000000002</v>
      </c>
      <c r="AC71" s="990">
        <v>268.85000000000002</v>
      </c>
      <c r="AD71" s="989">
        <v>139.57</v>
      </c>
      <c r="AE71" s="989">
        <v>35.479999999999997</v>
      </c>
      <c r="AF71" s="989">
        <v>11.194000000000001</v>
      </c>
      <c r="AG71" s="989">
        <v>11.012</v>
      </c>
      <c r="AH71" s="989">
        <v>267.10000000000002</v>
      </c>
      <c r="AI71" s="989">
        <v>73.144999999999996</v>
      </c>
      <c r="AJ71" s="399"/>
      <c r="AK71" s="399"/>
      <c r="AL71" s="399"/>
      <c r="AM71" s="399"/>
      <c r="AN71" s="399"/>
      <c r="AO71" s="399"/>
      <c r="AP71" s="994"/>
      <c r="AQ71" s="994"/>
      <c r="AR71" s="995"/>
      <c r="AS71" s="399"/>
      <c r="AT71" s="399"/>
      <c r="AU71" s="399"/>
      <c r="AV71" s="399"/>
      <c r="AW71" s="399"/>
      <c r="AX71" s="399"/>
      <c r="AY71" s="399"/>
      <c r="AZ71" s="399"/>
      <c r="BA71" s="399"/>
      <c r="BB71" s="399"/>
      <c r="BC71" s="399"/>
      <c r="BD71" s="399"/>
      <c r="BE71" s="399"/>
      <c r="BF71" s="399"/>
      <c r="BG71" s="399"/>
      <c r="BH71" s="399"/>
      <c r="BI71" s="399"/>
      <c r="BJ71" s="399"/>
      <c r="BK71" s="399"/>
      <c r="BL71" s="399"/>
      <c r="BM71" s="399"/>
      <c r="BN71" s="399"/>
      <c r="BO71" s="819"/>
      <c r="BP71" s="819"/>
      <c r="BQ71" s="819"/>
    </row>
    <row r="72" spans="1:69" s="162" customFormat="1" ht="12.75">
      <c r="A72" s="204"/>
      <c r="B72" s="216"/>
      <c r="C72" s="216"/>
      <c r="D72" s="216"/>
      <c r="E72" s="216"/>
      <c r="F72" s="216"/>
      <c r="G72" s="216"/>
      <c r="H72" s="216"/>
      <c r="I72" s="216"/>
      <c r="J72" s="539"/>
      <c r="K72" s="650"/>
      <c r="L72" s="819"/>
      <c r="M72" s="819"/>
      <c r="N72" s="819"/>
      <c r="O72" s="819"/>
      <c r="P72" s="819"/>
      <c r="Q72" s="819"/>
      <c r="R72" s="819"/>
      <c r="S72" s="819"/>
      <c r="T72" s="399"/>
      <c r="U72" s="632"/>
      <c r="V72" s="632">
        <v>12</v>
      </c>
      <c r="W72" s="980">
        <v>12</v>
      </c>
      <c r="X72" s="989">
        <v>79.385000000000005</v>
      </c>
      <c r="Y72" s="989">
        <v>283.36357334681884</v>
      </c>
      <c r="Z72" s="989">
        <v>237.20571463448616</v>
      </c>
      <c r="AA72" s="989">
        <v>27.377714429582827</v>
      </c>
      <c r="AB72" s="989">
        <v>22.34300013950887</v>
      </c>
      <c r="AC72" s="990">
        <v>380.93800136021173</v>
      </c>
      <c r="AD72" s="989">
        <v>144.48428562709242</v>
      </c>
      <c r="AE72" s="989">
        <v>34.888571330479174</v>
      </c>
      <c r="AF72" s="989">
        <v>21.529999869210325</v>
      </c>
      <c r="AG72" s="989">
        <v>11.088000297546349</v>
      </c>
      <c r="AH72" s="989">
        <v>256.24499947684097</v>
      </c>
      <c r="AI72" s="989">
        <v>60.913855961390873</v>
      </c>
      <c r="AJ72" s="399"/>
      <c r="AK72" s="399"/>
      <c r="AL72" s="399"/>
      <c r="AM72" s="399"/>
      <c r="AN72" s="399"/>
      <c r="AO72" s="399"/>
      <c r="AP72" s="994"/>
      <c r="AQ72" s="994"/>
      <c r="AR72" s="995"/>
      <c r="AS72" s="399"/>
      <c r="AT72" s="399"/>
      <c r="AU72" s="399"/>
      <c r="AV72" s="399"/>
      <c r="AW72" s="399"/>
      <c r="AX72" s="399"/>
      <c r="AY72" s="399"/>
      <c r="AZ72" s="399"/>
      <c r="BA72" s="399"/>
      <c r="BB72" s="399"/>
      <c r="BC72" s="399"/>
      <c r="BD72" s="399"/>
      <c r="BE72" s="399"/>
      <c r="BF72" s="399"/>
      <c r="BG72" s="399"/>
      <c r="BH72" s="399"/>
      <c r="BI72" s="399"/>
      <c r="BJ72" s="399"/>
      <c r="BK72" s="399"/>
      <c r="BL72" s="399"/>
      <c r="BM72" s="399"/>
      <c r="BN72" s="399"/>
      <c r="BO72" s="819"/>
      <c r="BP72" s="819"/>
      <c r="BQ72" s="819"/>
    </row>
    <row r="73" spans="1:69" s="162" customFormat="1" ht="12.75">
      <c r="A73" s="204"/>
      <c r="B73" s="216"/>
      <c r="C73" s="216"/>
      <c r="D73" s="216"/>
      <c r="E73" s="216"/>
      <c r="F73" s="216"/>
      <c r="G73" s="216"/>
      <c r="H73" s="216"/>
      <c r="I73" s="216"/>
      <c r="J73" s="539"/>
      <c r="K73" s="650"/>
      <c r="L73" s="819"/>
      <c r="M73" s="819"/>
      <c r="N73" s="819"/>
      <c r="O73" s="819"/>
      <c r="P73" s="819"/>
      <c r="Q73" s="819"/>
      <c r="R73" s="819"/>
      <c r="S73" s="819"/>
      <c r="T73" s="399"/>
      <c r="U73" s="632"/>
      <c r="V73" s="632"/>
      <c r="W73" s="980">
        <v>13</v>
      </c>
      <c r="X73" s="989">
        <v>106.27142769949758</v>
      </c>
      <c r="Y73" s="989">
        <v>166.3</v>
      </c>
      <c r="Z73" s="989">
        <v>146.00399999999999</v>
      </c>
      <c r="AA73" s="989">
        <v>18.302499999999998</v>
      </c>
      <c r="AB73" s="989">
        <v>13.263</v>
      </c>
      <c r="AC73" s="990">
        <v>284.01</v>
      </c>
      <c r="AD73" s="989">
        <v>128.37</v>
      </c>
      <c r="AE73" s="989">
        <v>35.216999999999999</v>
      </c>
      <c r="AF73" s="989">
        <v>13.0228</v>
      </c>
      <c r="AG73" s="989">
        <v>5.0830000000000002</v>
      </c>
      <c r="AH73" s="989">
        <v>172.56</v>
      </c>
      <c r="AI73" s="989">
        <v>49.094000000000001</v>
      </c>
      <c r="AJ73" s="399"/>
      <c r="AK73" s="399"/>
      <c r="AL73" s="399"/>
      <c r="AM73" s="399"/>
      <c r="AN73" s="399"/>
      <c r="AO73" s="399"/>
      <c r="AP73" s="994"/>
      <c r="AQ73" s="994"/>
      <c r="AR73" s="995"/>
      <c r="AS73" s="399"/>
      <c r="AT73" s="399"/>
      <c r="AU73" s="399"/>
      <c r="AV73" s="399"/>
      <c r="AW73" s="399"/>
      <c r="AX73" s="399"/>
      <c r="AY73" s="399"/>
      <c r="AZ73" s="399"/>
      <c r="BA73" s="399"/>
      <c r="BB73" s="399"/>
      <c r="BC73" s="399"/>
      <c r="BD73" s="399"/>
      <c r="BE73" s="399"/>
      <c r="BF73" s="399"/>
      <c r="BG73" s="399"/>
      <c r="BH73" s="399"/>
      <c r="BI73" s="399"/>
      <c r="BJ73" s="399"/>
      <c r="BK73" s="399"/>
      <c r="BL73" s="399"/>
      <c r="BM73" s="399"/>
      <c r="BN73" s="399"/>
      <c r="BO73" s="819"/>
      <c r="BP73" s="819"/>
      <c r="BQ73" s="819"/>
    </row>
    <row r="74" spans="1:69" s="162" customFormat="1" ht="12.75">
      <c r="A74" s="204"/>
      <c r="B74" s="216"/>
      <c r="C74" s="216"/>
      <c r="D74" s="216"/>
      <c r="E74" s="216"/>
      <c r="F74" s="216"/>
      <c r="G74" s="216"/>
      <c r="H74" s="216"/>
      <c r="I74" s="216"/>
      <c r="J74" s="539"/>
      <c r="K74" s="650"/>
      <c r="L74" s="819"/>
      <c r="M74" s="819"/>
      <c r="N74" s="819"/>
      <c r="O74" s="819"/>
      <c r="P74" s="819"/>
      <c r="Q74" s="819"/>
      <c r="R74" s="819"/>
      <c r="S74" s="819"/>
      <c r="T74" s="399"/>
      <c r="U74" s="632"/>
      <c r="V74" s="632"/>
      <c r="W74" s="980">
        <v>14</v>
      </c>
      <c r="X74" s="989">
        <v>81.84</v>
      </c>
      <c r="Y74" s="989">
        <v>135.46</v>
      </c>
      <c r="Z74" s="989">
        <v>119.48</v>
      </c>
      <c r="AA74" s="989">
        <v>17.7</v>
      </c>
      <c r="AB74" s="989">
        <v>7.28</v>
      </c>
      <c r="AC74" s="990">
        <v>319.68499755859301</v>
      </c>
      <c r="AD74" s="989">
        <v>172.46</v>
      </c>
      <c r="AE74" s="989">
        <v>34</v>
      </c>
      <c r="AF74" s="989">
        <v>10.01</v>
      </c>
      <c r="AG74" s="989">
        <v>2.54</v>
      </c>
      <c r="AH74" s="989">
        <v>207.4</v>
      </c>
      <c r="AI74" s="989">
        <v>81.2</v>
      </c>
      <c r="AJ74" s="399"/>
      <c r="AK74" s="399"/>
      <c r="AL74" s="399"/>
      <c r="AM74" s="399"/>
      <c r="AN74" s="399"/>
      <c r="AO74" s="399"/>
      <c r="AP74" s="994"/>
      <c r="AQ74" s="994"/>
      <c r="AR74" s="995"/>
      <c r="AS74" s="399"/>
      <c r="AT74" s="399"/>
      <c r="AU74" s="399"/>
      <c r="AV74" s="399"/>
      <c r="AW74" s="399"/>
      <c r="AX74" s="399"/>
      <c r="AY74" s="399"/>
      <c r="AZ74" s="399"/>
      <c r="BA74" s="399"/>
      <c r="BB74" s="399"/>
      <c r="BC74" s="399"/>
      <c r="BD74" s="399"/>
      <c r="BE74" s="399"/>
      <c r="BF74" s="399"/>
      <c r="BG74" s="399"/>
      <c r="BH74" s="399"/>
      <c r="BI74" s="399"/>
      <c r="BJ74" s="399"/>
      <c r="BK74" s="399"/>
      <c r="BL74" s="399"/>
      <c r="BM74" s="399"/>
      <c r="BN74" s="399"/>
      <c r="BO74" s="819"/>
      <c r="BP74" s="819"/>
      <c r="BQ74" s="819"/>
    </row>
    <row r="75" spans="1:69" s="162" customFormat="1" ht="12.75">
      <c r="A75" s="204"/>
      <c r="B75" s="216"/>
      <c r="C75" s="216"/>
      <c r="D75" s="216"/>
      <c r="E75" s="216"/>
      <c r="F75" s="216"/>
      <c r="G75" s="216"/>
      <c r="H75" s="216"/>
      <c r="I75" s="216"/>
      <c r="J75" s="539"/>
      <c r="K75" s="650"/>
      <c r="L75" s="819"/>
      <c r="M75" s="819"/>
      <c r="N75" s="819"/>
      <c r="O75" s="819"/>
      <c r="P75" s="819"/>
      <c r="Q75" s="819"/>
      <c r="R75" s="819"/>
      <c r="S75" s="819"/>
      <c r="T75" s="399"/>
      <c r="U75" s="632"/>
      <c r="V75" s="632"/>
      <c r="W75" s="980">
        <v>15</v>
      </c>
      <c r="X75" s="989">
        <v>64.599999999999994</v>
      </c>
      <c r="Y75" s="989">
        <v>144.72999999999999</v>
      </c>
      <c r="Z75" s="989">
        <v>117.33</v>
      </c>
      <c r="AA75" s="989">
        <v>17.95</v>
      </c>
      <c r="AB75" s="989">
        <v>10.97</v>
      </c>
      <c r="AC75" s="990">
        <v>334.82</v>
      </c>
      <c r="AD75" s="989">
        <v>134.32</v>
      </c>
      <c r="AE75" s="989">
        <v>34.4</v>
      </c>
      <c r="AF75" s="989">
        <v>10</v>
      </c>
      <c r="AG75" s="989">
        <v>2.68</v>
      </c>
      <c r="AH75" s="989">
        <v>268.58999999999997</v>
      </c>
      <c r="AI75" s="989">
        <v>99.91</v>
      </c>
      <c r="AJ75" s="399"/>
      <c r="AK75" s="399"/>
      <c r="AL75" s="399"/>
      <c r="AM75" s="399"/>
      <c r="AN75" s="399"/>
      <c r="AO75" s="399"/>
      <c r="AP75" s="994"/>
      <c r="AQ75" s="994"/>
      <c r="AR75" s="995"/>
      <c r="AS75" s="399"/>
      <c r="AT75" s="399"/>
      <c r="AU75" s="399"/>
      <c r="AV75" s="399"/>
      <c r="AW75" s="399"/>
      <c r="AX75" s="399"/>
      <c r="AY75" s="399"/>
      <c r="AZ75" s="399"/>
      <c r="BA75" s="399"/>
      <c r="BB75" s="399"/>
      <c r="BC75" s="399"/>
      <c r="BD75" s="399"/>
      <c r="BE75" s="399"/>
      <c r="BF75" s="399"/>
      <c r="BG75" s="399"/>
      <c r="BH75" s="399"/>
      <c r="BI75" s="399"/>
      <c r="BJ75" s="399"/>
      <c r="BK75" s="399"/>
      <c r="BL75" s="399"/>
      <c r="BM75" s="399"/>
      <c r="BN75" s="399"/>
      <c r="BO75" s="819"/>
      <c r="BP75" s="819"/>
      <c r="BQ75" s="819"/>
    </row>
    <row r="76" spans="1:69" s="162" customFormat="1" ht="12.75">
      <c r="A76" s="204"/>
      <c r="B76" s="216"/>
      <c r="C76" s="216"/>
      <c r="D76" s="216"/>
      <c r="E76" s="216"/>
      <c r="F76" s="216"/>
      <c r="G76" s="216"/>
      <c r="H76" s="216"/>
      <c r="I76" s="216"/>
      <c r="J76" s="539"/>
      <c r="K76" s="650"/>
      <c r="L76" s="819"/>
      <c r="M76" s="819"/>
      <c r="N76" s="819"/>
      <c r="O76" s="819"/>
      <c r="P76" s="819"/>
      <c r="Q76" s="819"/>
      <c r="R76" s="819"/>
      <c r="S76" s="819"/>
      <c r="T76" s="399"/>
      <c r="U76" s="632"/>
      <c r="V76" s="632">
        <v>16</v>
      </c>
      <c r="W76" s="980">
        <v>16</v>
      </c>
      <c r="X76" s="989">
        <v>78.33</v>
      </c>
      <c r="Y76" s="989">
        <v>119.2355706</v>
      </c>
      <c r="Z76" s="989">
        <v>96.842713489999994</v>
      </c>
      <c r="AA76" s="989">
        <v>15.54999978</v>
      </c>
      <c r="AB76" s="989">
        <v>7.3847143309999996</v>
      </c>
      <c r="AC76" s="990">
        <v>242.2711443</v>
      </c>
      <c r="AD76" s="989">
        <v>123.28142769999999</v>
      </c>
      <c r="AE76" s="989">
        <v>31.61571421</v>
      </c>
      <c r="AF76" s="989">
        <v>10.00857149</v>
      </c>
      <c r="AG76" s="989">
        <v>1.739714282</v>
      </c>
      <c r="AH76" s="989">
        <v>219.1407122</v>
      </c>
      <c r="AI76" s="989">
        <v>73.782856530000004</v>
      </c>
      <c r="AJ76" s="399"/>
      <c r="AK76" s="399"/>
      <c r="AL76" s="399"/>
      <c r="AM76" s="399"/>
      <c r="AN76" s="399"/>
      <c r="AO76" s="399"/>
      <c r="AP76" s="994"/>
      <c r="AQ76" s="994"/>
      <c r="AR76" s="995"/>
      <c r="AS76" s="399"/>
      <c r="AT76" s="399"/>
      <c r="AU76" s="399"/>
      <c r="AV76" s="399"/>
      <c r="AW76" s="399"/>
      <c r="AX76" s="399"/>
      <c r="AY76" s="399"/>
      <c r="AZ76" s="399"/>
      <c r="BA76" s="399"/>
      <c r="BB76" s="399"/>
      <c r="BC76" s="399"/>
      <c r="BD76" s="399"/>
      <c r="BE76" s="399"/>
      <c r="BF76" s="399"/>
      <c r="BG76" s="399"/>
      <c r="BH76" s="399"/>
      <c r="BI76" s="399"/>
      <c r="BJ76" s="399"/>
      <c r="BK76" s="399"/>
      <c r="BL76" s="399"/>
      <c r="BM76" s="399"/>
      <c r="BN76" s="399"/>
      <c r="BO76" s="819"/>
      <c r="BP76" s="819"/>
      <c r="BQ76" s="819"/>
    </row>
    <row r="77" spans="1:69" s="162" customFormat="1" ht="12.75">
      <c r="A77" s="204"/>
      <c r="B77" s="216"/>
      <c r="C77" s="216"/>
      <c r="D77" s="216"/>
      <c r="E77" s="216"/>
      <c r="F77" s="216"/>
      <c r="G77" s="216"/>
      <c r="H77" s="216"/>
      <c r="I77" s="216"/>
      <c r="J77" s="539"/>
      <c r="K77" s="650"/>
      <c r="L77" s="819"/>
      <c r="M77" s="819"/>
      <c r="N77" s="819"/>
      <c r="O77" s="819"/>
      <c r="P77" s="819"/>
      <c r="Q77" s="819"/>
      <c r="R77" s="819"/>
      <c r="S77" s="819"/>
      <c r="T77" s="399"/>
      <c r="U77" s="632"/>
      <c r="V77" s="632"/>
      <c r="W77" s="980">
        <v>17</v>
      </c>
      <c r="X77" s="989">
        <v>60.25714275</v>
      </c>
      <c r="Y77" s="989">
        <v>87.61</v>
      </c>
      <c r="Z77" s="989">
        <v>50</v>
      </c>
      <c r="AA77" s="989">
        <v>14.797000000000001</v>
      </c>
      <c r="AB77" s="989">
        <v>9.26</v>
      </c>
      <c r="AC77" s="990">
        <v>224.91</v>
      </c>
      <c r="AD77" s="989">
        <v>109.76</v>
      </c>
      <c r="AE77" s="989">
        <v>26.86</v>
      </c>
      <c r="AF77" s="989">
        <v>10</v>
      </c>
      <c r="AG77" s="989">
        <v>1.53</v>
      </c>
      <c r="AH77" s="989">
        <v>165.05</v>
      </c>
      <c r="AI77" s="989">
        <v>46.43</v>
      </c>
      <c r="AJ77" s="399"/>
      <c r="AK77" s="399"/>
      <c r="AL77" s="399"/>
      <c r="AM77" s="399"/>
      <c r="AN77" s="399"/>
      <c r="AO77" s="399"/>
      <c r="AP77" s="994"/>
      <c r="AQ77" s="994"/>
      <c r="AR77" s="995"/>
      <c r="AS77" s="399"/>
      <c r="AT77" s="399"/>
      <c r="AU77" s="399"/>
      <c r="AV77" s="399"/>
      <c r="AW77" s="399"/>
      <c r="AX77" s="399"/>
      <c r="AY77" s="399"/>
      <c r="AZ77" s="399"/>
      <c r="BA77" s="399"/>
      <c r="BB77" s="399"/>
      <c r="BC77" s="399"/>
      <c r="BD77" s="399"/>
      <c r="BE77" s="399"/>
      <c r="BF77" s="399"/>
      <c r="BG77" s="399"/>
      <c r="BH77" s="399"/>
      <c r="BI77" s="399"/>
      <c r="BJ77" s="399"/>
      <c r="BK77" s="399"/>
      <c r="BL77" s="399"/>
      <c r="BM77" s="399"/>
      <c r="BN77" s="399"/>
      <c r="BO77" s="819"/>
      <c r="BP77" s="819"/>
      <c r="BQ77" s="819"/>
    </row>
    <row r="78" spans="1:69" s="162" customFormat="1" ht="12.75">
      <c r="A78" s="204"/>
      <c r="B78" s="216"/>
      <c r="C78" s="216"/>
      <c r="D78" s="216"/>
      <c r="E78" s="216"/>
      <c r="F78" s="216"/>
      <c r="G78" s="216"/>
      <c r="H78" s="216"/>
      <c r="I78" s="216"/>
      <c r="J78" s="539"/>
      <c r="K78" s="650"/>
      <c r="L78" s="819"/>
      <c r="M78" s="819"/>
      <c r="N78" s="819"/>
      <c r="O78" s="819"/>
      <c r="P78" s="819"/>
      <c r="Q78" s="819"/>
      <c r="R78" s="819"/>
      <c r="S78" s="819"/>
      <c r="T78" s="399"/>
      <c r="U78" s="632"/>
      <c r="V78" s="632"/>
      <c r="W78" s="980">
        <v>18</v>
      </c>
      <c r="X78" s="989">
        <v>42.69</v>
      </c>
      <c r="Y78" s="989">
        <v>85.12</v>
      </c>
      <c r="Z78" s="989">
        <v>49.42</v>
      </c>
      <c r="AA78" s="989">
        <v>14.55</v>
      </c>
      <c r="AB78" s="989">
        <v>8</v>
      </c>
      <c r="AC78" s="990">
        <v>165.54</v>
      </c>
      <c r="AD78" s="989">
        <v>94.2</v>
      </c>
      <c r="AE78" s="989">
        <v>21.22</v>
      </c>
      <c r="AF78" s="989">
        <v>10.039999999999999</v>
      </c>
      <c r="AG78" s="989">
        <v>1.1060000000000001</v>
      </c>
      <c r="AH78" s="989">
        <v>119.089</v>
      </c>
      <c r="AI78" s="989">
        <v>40.600999999999999</v>
      </c>
      <c r="AJ78" s="399"/>
      <c r="AK78" s="399"/>
      <c r="AL78" s="399"/>
      <c r="AM78" s="399"/>
      <c r="AN78" s="399"/>
      <c r="AO78" s="399"/>
      <c r="AP78" s="994"/>
      <c r="AQ78" s="994"/>
      <c r="AR78" s="995"/>
      <c r="AS78" s="399"/>
      <c r="AT78" s="399"/>
      <c r="AU78" s="399"/>
      <c r="AV78" s="399"/>
      <c r="AW78" s="399"/>
      <c r="AX78" s="399"/>
      <c r="AY78" s="399"/>
      <c r="AZ78" s="399"/>
      <c r="BA78" s="399"/>
      <c r="BB78" s="399"/>
      <c r="BC78" s="399"/>
      <c r="BD78" s="399"/>
      <c r="BE78" s="399"/>
      <c r="BF78" s="399"/>
      <c r="BG78" s="399"/>
      <c r="BH78" s="399"/>
      <c r="BI78" s="399"/>
      <c r="BJ78" s="399"/>
      <c r="BK78" s="399"/>
      <c r="BL78" s="399"/>
      <c r="BM78" s="399"/>
      <c r="BN78" s="399"/>
      <c r="BO78" s="819"/>
      <c r="BP78" s="819"/>
      <c r="BQ78" s="819"/>
    </row>
    <row r="79" spans="1:69" s="162" customFormat="1" ht="12.75">
      <c r="A79" s="204"/>
      <c r="B79" s="216"/>
      <c r="C79" s="216"/>
      <c r="D79" s="216"/>
      <c r="E79" s="216"/>
      <c r="F79" s="216"/>
      <c r="G79" s="216"/>
      <c r="H79" s="216"/>
      <c r="I79" s="216"/>
      <c r="J79" s="539"/>
      <c r="K79" s="650"/>
      <c r="L79" s="819"/>
      <c r="M79" s="819"/>
      <c r="N79" s="819"/>
      <c r="O79" s="819"/>
      <c r="P79" s="819"/>
      <c r="Q79" s="819"/>
      <c r="R79" s="819"/>
      <c r="S79" s="819"/>
      <c r="T79" s="399"/>
      <c r="U79" s="632"/>
      <c r="V79" s="632"/>
      <c r="W79" s="980">
        <v>19</v>
      </c>
      <c r="X79" s="989">
        <v>28.51</v>
      </c>
      <c r="Y79" s="989">
        <v>72.61</v>
      </c>
      <c r="Z79" s="989">
        <v>35.74</v>
      </c>
      <c r="AA79" s="989">
        <v>13.66</v>
      </c>
      <c r="AB79" s="989">
        <v>6.6</v>
      </c>
      <c r="AC79" s="990">
        <v>146.38</v>
      </c>
      <c r="AD79" s="989">
        <v>94.697000000000003</v>
      </c>
      <c r="AE79" s="989">
        <v>19.11</v>
      </c>
      <c r="AF79" s="989">
        <v>9.94</v>
      </c>
      <c r="AG79" s="989">
        <v>1.4219999999999999</v>
      </c>
      <c r="AH79" s="989">
        <v>92.77</v>
      </c>
      <c r="AI79" s="989">
        <v>44.54</v>
      </c>
      <c r="AJ79" s="399"/>
      <c r="AK79" s="399"/>
      <c r="AL79" s="399"/>
      <c r="AM79" s="399"/>
      <c r="AN79" s="399"/>
      <c r="AO79" s="399"/>
      <c r="AP79" s="994"/>
      <c r="AQ79" s="994"/>
      <c r="AR79" s="995"/>
      <c r="AS79" s="399"/>
      <c r="AT79" s="399"/>
      <c r="AU79" s="399"/>
      <c r="AV79" s="399"/>
      <c r="AW79" s="399"/>
      <c r="AX79" s="399"/>
      <c r="AY79" s="399"/>
      <c r="AZ79" s="399"/>
      <c r="BA79" s="399"/>
      <c r="BB79" s="399"/>
      <c r="BC79" s="399"/>
      <c r="BD79" s="399"/>
      <c r="BE79" s="399"/>
      <c r="BF79" s="399"/>
      <c r="BG79" s="399"/>
      <c r="BH79" s="399"/>
      <c r="BI79" s="399"/>
      <c r="BJ79" s="399"/>
      <c r="BK79" s="399"/>
      <c r="BL79" s="399"/>
      <c r="BM79" s="399"/>
      <c r="BN79" s="399"/>
      <c r="BO79" s="819"/>
      <c r="BP79" s="819"/>
      <c r="BQ79" s="819"/>
    </row>
    <row r="80" spans="1:69" s="162" customFormat="1" ht="12.75">
      <c r="A80" s="204"/>
      <c r="B80" s="216"/>
      <c r="C80" s="216"/>
      <c r="D80" s="216"/>
      <c r="E80" s="216"/>
      <c r="F80" s="216"/>
      <c r="G80" s="216"/>
      <c r="H80" s="216"/>
      <c r="I80" s="216"/>
      <c r="J80" s="539"/>
      <c r="K80" s="650"/>
      <c r="L80" s="819"/>
      <c r="M80" s="819"/>
      <c r="N80" s="819"/>
      <c r="O80" s="819"/>
      <c r="P80" s="819"/>
      <c r="Q80" s="819"/>
      <c r="R80" s="819"/>
      <c r="S80" s="819"/>
      <c r="T80" s="399"/>
      <c r="U80" s="632"/>
      <c r="V80" s="632">
        <v>20</v>
      </c>
      <c r="W80" s="980">
        <v>20</v>
      </c>
      <c r="X80" s="989">
        <v>35.168999810000003</v>
      </c>
      <c r="Y80" s="989">
        <v>131.49528609999999</v>
      </c>
      <c r="Z80" s="989">
        <v>63.049000329999998</v>
      </c>
      <c r="AA80" s="989">
        <v>13.311428619999999</v>
      </c>
      <c r="AB80" s="989">
        <v>5.4271428930000001</v>
      </c>
      <c r="AC80" s="990">
        <v>134.76942879999999</v>
      </c>
      <c r="AD80" s="989">
        <v>86.832857399999995</v>
      </c>
      <c r="AE80" s="989">
        <v>19.79285703</v>
      </c>
      <c r="AF80" s="989">
        <v>10.00285721</v>
      </c>
      <c r="AG80" s="989">
        <v>1.410000001</v>
      </c>
      <c r="AH80" s="989">
        <v>83.964998519999995</v>
      </c>
      <c r="AI80" s="989">
        <v>26.044285909999999</v>
      </c>
      <c r="AJ80" s="399"/>
      <c r="AK80" s="399"/>
      <c r="AL80" s="399"/>
      <c r="AM80" s="399"/>
      <c r="AN80" s="399"/>
      <c r="AO80" s="399"/>
      <c r="AP80" s="994"/>
      <c r="AQ80" s="994"/>
      <c r="AR80" s="995"/>
      <c r="AS80" s="399"/>
      <c r="AT80" s="399"/>
      <c r="AU80" s="399"/>
      <c r="AV80" s="399"/>
      <c r="AW80" s="399"/>
      <c r="AX80" s="399"/>
      <c r="AY80" s="399"/>
      <c r="AZ80" s="399"/>
      <c r="BA80" s="399"/>
      <c r="BB80" s="399"/>
      <c r="BC80" s="399"/>
      <c r="BD80" s="399"/>
      <c r="BE80" s="399"/>
      <c r="BF80" s="399"/>
      <c r="BG80" s="399"/>
      <c r="BH80" s="399"/>
      <c r="BI80" s="399"/>
      <c r="BJ80" s="399"/>
      <c r="BK80" s="399"/>
      <c r="BL80" s="399"/>
      <c r="BM80" s="399"/>
      <c r="BN80" s="399"/>
      <c r="BO80" s="819"/>
      <c r="BP80" s="819"/>
      <c r="BQ80" s="819"/>
    </row>
    <row r="81" spans="1:69" s="162" customFormat="1" ht="12.75">
      <c r="A81" s="204"/>
      <c r="B81" s="216"/>
      <c r="C81" s="216"/>
      <c r="D81" s="216"/>
      <c r="E81" s="216"/>
      <c r="F81" s="216"/>
      <c r="G81" s="216"/>
      <c r="H81" s="216"/>
      <c r="I81" s="216"/>
      <c r="J81" s="539"/>
      <c r="K81" s="650"/>
      <c r="L81" s="819"/>
      <c r="M81" s="819"/>
      <c r="N81" s="819"/>
      <c r="O81" s="819"/>
      <c r="P81" s="819"/>
      <c r="Q81" s="819"/>
      <c r="R81" s="819"/>
      <c r="S81" s="819"/>
      <c r="T81" s="399"/>
      <c r="U81" s="632"/>
      <c r="V81" s="632"/>
      <c r="W81" s="980">
        <v>21</v>
      </c>
      <c r="X81" s="989">
        <v>29.271428790000002</v>
      </c>
      <c r="Y81" s="989">
        <v>75.344715120000004</v>
      </c>
      <c r="Z81" s="989">
        <v>58.513571599999999</v>
      </c>
      <c r="AA81" s="989">
        <v>11.43428557</v>
      </c>
      <c r="AB81" s="989">
        <v>3.7200000289999999</v>
      </c>
      <c r="AC81" s="990">
        <v>114.5781435</v>
      </c>
      <c r="AD81" s="989">
        <v>68.318569729999993</v>
      </c>
      <c r="AE81" s="989">
        <v>14.84571416</v>
      </c>
      <c r="AF81" s="989">
        <v>10.00857162</v>
      </c>
      <c r="AG81" s="989">
        <v>1.4790000059999999</v>
      </c>
      <c r="AH81" s="989">
        <v>65.562856949999997</v>
      </c>
      <c r="AI81" s="989">
        <v>21.073571609999998</v>
      </c>
      <c r="AJ81" s="399"/>
      <c r="AK81" s="399"/>
      <c r="AL81" s="399"/>
      <c r="AM81" s="399"/>
      <c r="AN81" s="399"/>
      <c r="AO81" s="399"/>
      <c r="AP81" s="994"/>
      <c r="AQ81" s="994"/>
      <c r="AR81" s="995"/>
      <c r="AS81" s="399"/>
      <c r="AT81" s="399"/>
      <c r="AU81" s="399"/>
      <c r="AV81" s="399"/>
      <c r="AW81" s="399"/>
      <c r="AX81" s="399"/>
      <c r="AY81" s="399"/>
      <c r="AZ81" s="399"/>
      <c r="BA81" s="399"/>
      <c r="BB81" s="399"/>
      <c r="BC81" s="399"/>
      <c r="BD81" s="399"/>
      <c r="BE81" s="399"/>
      <c r="BF81" s="399"/>
      <c r="BG81" s="399"/>
      <c r="BH81" s="399"/>
      <c r="BI81" s="399"/>
      <c r="BJ81" s="399"/>
      <c r="BK81" s="399"/>
      <c r="BL81" s="399"/>
      <c r="BM81" s="399"/>
      <c r="BN81" s="399"/>
      <c r="BO81" s="819"/>
      <c r="BP81" s="819"/>
      <c r="BQ81" s="819"/>
    </row>
    <row r="82" spans="1:69" s="162" customFormat="1" ht="12.75">
      <c r="A82" s="204"/>
      <c r="B82" s="216"/>
      <c r="C82" s="216"/>
      <c r="D82" s="216"/>
      <c r="E82" s="216"/>
      <c r="F82" s="216"/>
      <c r="G82" s="216"/>
      <c r="H82" s="216"/>
      <c r="I82" s="216"/>
      <c r="J82" s="539"/>
      <c r="K82" s="650"/>
      <c r="L82" s="819"/>
      <c r="M82" s="819"/>
      <c r="N82" s="819"/>
      <c r="O82" s="819"/>
      <c r="P82" s="819"/>
      <c r="Q82" s="819"/>
      <c r="R82" s="819"/>
      <c r="S82" s="819"/>
      <c r="T82" s="399"/>
      <c r="U82" s="632"/>
      <c r="V82" s="632"/>
      <c r="W82" s="980">
        <v>22</v>
      </c>
      <c r="X82" s="989">
        <v>26.585714339999999</v>
      </c>
      <c r="Y82" s="989">
        <v>59.612285610000001</v>
      </c>
      <c r="Z82" s="989">
        <v>62.080428529999999</v>
      </c>
      <c r="AA82" s="989">
        <v>11.052285875592885</v>
      </c>
      <c r="AB82" s="989">
        <v>3.3728571278708288</v>
      </c>
      <c r="AC82" s="990">
        <v>115.02742876325301</v>
      </c>
      <c r="AD82" s="989">
        <v>61.075714111328075</v>
      </c>
      <c r="AE82" s="989">
        <v>12.268571444920086</v>
      </c>
      <c r="AF82" s="989">
        <v>10.010000092642615</v>
      </c>
      <c r="AG82" s="989">
        <v>1.7637142960000001</v>
      </c>
      <c r="AH82" s="989">
        <v>57.502857210000002</v>
      </c>
      <c r="AI82" s="989">
        <v>20.06771415</v>
      </c>
      <c r="AJ82" s="399"/>
      <c r="AK82" s="399"/>
      <c r="AL82" s="399"/>
      <c r="AM82" s="399"/>
      <c r="AN82" s="399"/>
      <c r="AO82" s="399"/>
      <c r="AP82" s="994"/>
      <c r="AQ82" s="994"/>
      <c r="AR82" s="995"/>
      <c r="AS82" s="399"/>
      <c r="AT82" s="399"/>
      <c r="AU82" s="399"/>
      <c r="AV82" s="399"/>
      <c r="AW82" s="399"/>
      <c r="AX82" s="399"/>
      <c r="AY82" s="399"/>
      <c r="AZ82" s="399"/>
      <c r="BA82" s="399"/>
      <c r="BB82" s="399"/>
      <c r="BC82" s="399"/>
      <c r="BD82" s="399"/>
      <c r="BE82" s="399"/>
      <c r="BF82" s="399"/>
      <c r="BG82" s="399"/>
      <c r="BH82" s="399"/>
      <c r="BI82" s="399"/>
      <c r="BJ82" s="399"/>
      <c r="BK82" s="399"/>
      <c r="BL82" s="399"/>
      <c r="BM82" s="399"/>
      <c r="BN82" s="399"/>
      <c r="BO82" s="819"/>
      <c r="BP82" s="819"/>
      <c r="BQ82" s="819"/>
    </row>
    <row r="83" spans="1:69" s="162" customFormat="1" ht="12.75">
      <c r="A83" s="204"/>
      <c r="B83" s="216"/>
      <c r="C83" s="216"/>
      <c r="D83" s="216"/>
      <c r="E83" s="216"/>
      <c r="F83" s="216"/>
      <c r="G83" s="216"/>
      <c r="H83" s="216"/>
      <c r="I83" s="216"/>
      <c r="J83" s="539"/>
      <c r="K83" s="650"/>
      <c r="L83" s="819"/>
      <c r="M83" s="819"/>
      <c r="N83" s="819"/>
      <c r="O83" s="819"/>
      <c r="P83" s="819"/>
      <c r="Q83" s="819"/>
      <c r="R83" s="819"/>
      <c r="S83" s="819"/>
      <c r="T83" s="399"/>
      <c r="U83" s="632"/>
      <c r="V83" s="632"/>
      <c r="W83" s="980">
        <v>23</v>
      </c>
      <c r="X83" s="989">
        <v>21.46</v>
      </c>
      <c r="Y83" s="989">
        <v>45.06</v>
      </c>
      <c r="Z83" s="989">
        <v>30.1</v>
      </c>
      <c r="AA83" s="989">
        <v>10.09</v>
      </c>
      <c r="AB83" s="989">
        <v>2.0499999999999998</v>
      </c>
      <c r="AC83" s="990">
        <v>101.04</v>
      </c>
      <c r="AD83" s="989">
        <v>47.76</v>
      </c>
      <c r="AE83" s="989">
        <v>10.95</v>
      </c>
      <c r="AF83" s="989">
        <v>10</v>
      </c>
      <c r="AG83" s="989">
        <v>1.65</v>
      </c>
      <c r="AH83" s="989">
        <v>51.89</v>
      </c>
      <c r="AI83" s="989">
        <v>15.036</v>
      </c>
      <c r="AJ83" s="399"/>
      <c r="AK83" s="399"/>
      <c r="AL83" s="399"/>
      <c r="AM83" s="399"/>
      <c r="AN83" s="399"/>
      <c r="AO83" s="399"/>
      <c r="AP83" s="994"/>
      <c r="AQ83" s="994"/>
      <c r="AR83" s="995"/>
      <c r="AS83" s="399"/>
      <c r="AT83" s="399"/>
      <c r="AU83" s="399"/>
      <c r="AV83" s="399"/>
      <c r="AW83" s="399"/>
      <c r="AX83" s="399"/>
      <c r="AY83" s="399"/>
      <c r="AZ83" s="399"/>
      <c r="BA83" s="399"/>
      <c r="BB83" s="399"/>
      <c r="BC83" s="399"/>
      <c r="BD83" s="399"/>
      <c r="BE83" s="399"/>
      <c r="BF83" s="399"/>
      <c r="BG83" s="399"/>
      <c r="BH83" s="399"/>
      <c r="BI83" s="399"/>
      <c r="BJ83" s="399"/>
      <c r="BK83" s="399"/>
      <c r="BL83" s="399"/>
      <c r="BM83" s="399"/>
      <c r="BN83" s="399"/>
      <c r="BO83" s="819"/>
      <c r="BP83" s="819"/>
      <c r="BQ83" s="819"/>
    </row>
    <row r="84" spans="1:69" s="162" customFormat="1" ht="40.5" customHeight="1">
      <c r="A84" s="204"/>
      <c r="B84" s="216"/>
      <c r="C84" s="216"/>
      <c r="D84" s="216"/>
      <c r="E84" s="216"/>
      <c r="F84" s="216"/>
      <c r="G84" s="216"/>
      <c r="H84" s="216"/>
      <c r="I84" s="216"/>
      <c r="J84" s="539"/>
      <c r="K84" s="650"/>
      <c r="L84" s="819"/>
      <c r="M84" s="819"/>
      <c r="N84" s="819"/>
      <c r="O84" s="819"/>
      <c r="P84" s="819"/>
      <c r="Q84" s="819"/>
      <c r="R84" s="819"/>
      <c r="S84" s="819"/>
      <c r="T84" s="399"/>
      <c r="U84" s="632"/>
      <c r="V84" s="632">
        <v>24</v>
      </c>
      <c r="W84" s="980">
        <v>24</v>
      </c>
      <c r="X84" s="989">
        <v>18.829999999999998</v>
      </c>
      <c r="Y84" s="989">
        <v>39.22</v>
      </c>
      <c r="Z84" s="989">
        <v>22.76</v>
      </c>
      <c r="AA84" s="989">
        <v>9.61</v>
      </c>
      <c r="AB84" s="989">
        <v>2.5099999999999998</v>
      </c>
      <c r="AC84" s="990">
        <v>92.81</v>
      </c>
      <c r="AD84" s="989">
        <v>46.73</v>
      </c>
      <c r="AE84" s="989">
        <v>10.98</v>
      </c>
      <c r="AF84" s="989">
        <v>10</v>
      </c>
      <c r="AG84" s="989">
        <v>1.65</v>
      </c>
      <c r="AH84" s="989">
        <v>47.66</v>
      </c>
      <c r="AI84" s="989">
        <v>13.44</v>
      </c>
      <c r="AJ84" s="399"/>
      <c r="AK84" s="399"/>
      <c r="AL84" s="399"/>
      <c r="AM84" s="399"/>
      <c r="AN84" s="399"/>
      <c r="AO84" s="399"/>
      <c r="AP84" s="994"/>
      <c r="AQ84" s="994"/>
      <c r="AR84" s="995"/>
      <c r="AS84" s="399"/>
      <c r="AT84" s="399"/>
      <c r="AU84" s="399"/>
      <c r="AV84" s="399"/>
      <c r="AW84" s="399"/>
      <c r="AX84" s="399"/>
      <c r="AY84" s="399"/>
      <c r="AZ84" s="399"/>
      <c r="BA84" s="399"/>
      <c r="BB84" s="399"/>
      <c r="BC84" s="399"/>
      <c r="BD84" s="399"/>
      <c r="BE84" s="399"/>
      <c r="BF84" s="399"/>
      <c r="BG84" s="399"/>
      <c r="BH84" s="399"/>
      <c r="BI84" s="399"/>
      <c r="BJ84" s="399"/>
      <c r="BK84" s="399"/>
      <c r="BL84" s="399"/>
      <c r="BM84" s="399"/>
      <c r="BN84" s="399"/>
      <c r="BO84" s="819"/>
      <c r="BP84" s="819"/>
      <c r="BQ84" s="819"/>
    </row>
    <row r="85" spans="1:69" s="162" customFormat="1" ht="12.75">
      <c r="A85" s="204"/>
      <c r="B85" s="216"/>
      <c r="C85" s="216"/>
      <c r="D85" s="216"/>
      <c r="E85" s="216"/>
      <c r="F85" s="216"/>
      <c r="G85" s="216"/>
      <c r="H85" s="216"/>
      <c r="I85" s="216"/>
      <c r="J85" s="539"/>
      <c r="K85" s="650"/>
      <c r="L85" s="819"/>
      <c r="M85" s="819"/>
      <c r="N85" s="819"/>
      <c r="O85" s="819"/>
      <c r="P85" s="819"/>
      <c r="Q85" s="819"/>
      <c r="R85" s="819"/>
      <c r="S85" s="819"/>
      <c r="T85" s="399"/>
      <c r="U85" s="632"/>
      <c r="V85" s="632"/>
      <c r="W85" s="980">
        <v>25</v>
      </c>
      <c r="X85" s="989">
        <v>17.614000000000001</v>
      </c>
      <c r="Y85" s="989">
        <v>35.65</v>
      </c>
      <c r="Z85" s="989">
        <v>16.28</v>
      </c>
      <c r="AA85" s="989">
        <v>9.0299999999999994</v>
      </c>
      <c r="AB85" s="989">
        <v>2.41</v>
      </c>
      <c r="AC85" s="990">
        <v>84.18</v>
      </c>
      <c r="AD85" s="989">
        <v>47.56</v>
      </c>
      <c r="AE85" s="989">
        <v>10.367000000000001</v>
      </c>
      <c r="AF85" s="989">
        <v>10</v>
      </c>
      <c r="AG85" s="989">
        <v>1.89</v>
      </c>
      <c r="AH85" s="989">
        <v>43.03</v>
      </c>
      <c r="AI85" s="989">
        <v>11.38</v>
      </c>
      <c r="AJ85" s="399"/>
      <c r="AK85" s="399"/>
      <c r="AL85" s="399"/>
      <c r="AM85" s="399"/>
      <c r="AN85" s="399"/>
      <c r="AO85" s="399"/>
      <c r="AP85" s="994"/>
      <c r="AQ85" s="994"/>
      <c r="AR85" s="995"/>
      <c r="AS85" s="399"/>
      <c r="AT85" s="399"/>
      <c r="AU85" s="399"/>
      <c r="AV85" s="399"/>
      <c r="AW85" s="399"/>
      <c r="AX85" s="399"/>
      <c r="AY85" s="399"/>
      <c r="AZ85" s="399"/>
      <c r="BA85" s="399"/>
      <c r="BB85" s="399"/>
      <c r="BC85" s="399"/>
      <c r="BD85" s="399"/>
      <c r="BE85" s="399"/>
      <c r="BF85" s="399"/>
      <c r="BG85" s="399"/>
      <c r="BH85" s="399"/>
      <c r="BI85" s="399"/>
      <c r="BJ85" s="399"/>
      <c r="BK85" s="399"/>
      <c r="BL85" s="399"/>
      <c r="BM85" s="399"/>
      <c r="BN85" s="399"/>
      <c r="BO85" s="819"/>
      <c r="BP85" s="819"/>
      <c r="BQ85" s="819"/>
    </row>
    <row r="86" spans="1:69" s="162" customFormat="1" ht="12.75">
      <c r="A86" s="204"/>
      <c r="B86" s="216"/>
      <c r="C86" s="216"/>
      <c r="D86" s="216"/>
      <c r="E86" s="216"/>
      <c r="F86" s="216"/>
      <c r="G86" s="216"/>
      <c r="H86" s="216"/>
      <c r="I86" s="216"/>
      <c r="J86" s="539"/>
      <c r="K86" s="650"/>
      <c r="L86" s="819"/>
      <c r="M86" s="819"/>
      <c r="N86" s="819"/>
      <c r="O86" s="819"/>
      <c r="P86" s="819"/>
      <c r="Q86" s="819"/>
      <c r="R86" s="819"/>
      <c r="S86" s="819"/>
      <c r="T86" s="399"/>
      <c r="U86" s="632"/>
      <c r="V86" s="632"/>
      <c r="W86" s="980">
        <v>26</v>
      </c>
      <c r="X86" s="989">
        <v>16.271428790000002</v>
      </c>
      <c r="Y86" s="989">
        <v>32.878427780000003</v>
      </c>
      <c r="Z86" s="989">
        <v>13.60685703</v>
      </c>
      <c r="AA86" s="989">
        <v>8.5145713260000004</v>
      </c>
      <c r="AB86" s="989">
        <v>2.8185714480000001</v>
      </c>
      <c r="AC86" s="990">
        <v>73.514571599999996</v>
      </c>
      <c r="AD86" s="989">
        <v>39.89285769</v>
      </c>
      <c r="AE86" s="989">
        <v>8.9742856710000005</v>
      </c>
      <c r="AF86" s="989">
        <v>10.001428600000001</v>
      </c>
      <c r="AG86" s="989">
        <v>1.6758571520000001</v>
      </c>
      <c r="AH86" s="989">
        <v>39.17514311</v>
      </c>
      <c r="AI86" s="989">
        <v>10</v>
      </c>
      <c r="AJ86" s="399"/>
      <c r="AK86" s="399"/>
      <c r="AL86" s="399"/>
      <c r="AM86" s="399"/>
      <c r="AN86" s="399"/>
      <c r="AO86" s="399"/>
      <c r="AP86" s="994"/>
      <c r="AQ86" s="994"/>
      <c r="AR86" s="995"/>
      <c r="AS86" s="399"/>
      <c r="AT86" s="399"/>
      <c r="AU86" s="399"/>
      <c r="AV86" s="399"/>
      <c r="AW86" s="399"/>
      <c r="AX86" s="399"/>
      <c r="AY86" s="399"/>
      <c r="AZ86" s="399"/>
      <c r="BA86" s="399"/>
      <c r="BB86" s="399"/>
      <c r="BC86" s="399"/>
      <c r="BD86" s="399"/>
      <c r="BE86" s="399"/>
      <c r="BF86" s="399"/>
      <c r="BG86" s="399"/>
      <c r="BH86" s="399"/>
      <c r="BI86" s="399"/>
      <c r="BJ86" s="399"/>
      <c r="BK86" s="399"/>
      <c r="BL86" s="399"/>
      <c r="BM86" s="399"/>
      <c r="BN86" s="399"/>
      <c r="BO86" s="819"/>
      <c r="BP86" s="819"/>
      <c r="BQ86" s="819"/>
    </row>
    <row r="87" spans="1:69" s="162" customFormat="1" ht="12.75">
      <c r="A87" s="204"/>
      <c r="B87" s="216"/>
      <c r="C87" s="216"/>
      <c r="D87" s="216"/>
      <c r="E87" s="216"/>
      <c r="F87" s="216"/>
      <c r="G87" s="216"/>
      <c r="H87" s="216"/>
      <c r="I87" s="216"/>
      <c r="J87" s="539"/>
      <c r="K87" s="650"/>
      <c r="L87" s="819"/>
      <c r="M87" s="819"/>
      <c r="N87" s="819"/>
      <c r="O87" s="819"/>
      <c r="P87" s="819"/>
      <c r="Q87" s="819"/>
      <c r="R87" s="819"/>
      <c r="S87" s="819"/>
      <c r="T87" s="399"/>
      <c r="U87" s="632"/>
      <c r="V87" s="632"/>
      <c r="W87" s="980">
        <v>27</v>
      </c>
      <c r="X87" s="989">
        <v>16.23</v>
      </c>
      <c r="Y87" s="989">
        <v>31.86</v>
      </c>
      <c r="Z87" s="989">
        <v>11.76</v>
      </c>
      <c r="AA87" s="989">
        <v>8.7200000000000006</v>
      </c>
      <c r="AB87" s="989">
        <v>2.5099999999999998</v>
      </c>
      <c r="AC87" s="990">
        <v>78.14</v>
      </c>
      <c r="AD87" s="989">
        <v>35.340000000000003</v>
      </c>
      <c r="AE87" s="989">
        <v>9.23</v>
      </c>
      <c r="AF87" s="989">
        <v>10</v>
      </c>
      <c r="AG87" s="989">
        <v>1.29</v>
      </c>
      <c r="AH87" s="989">
        <v>42.66</v>
      </c>
      <c r="AI87" s="989">
        <v>9.59</v>
      </c>
      <c r="AJ87" s="399"/>
      <c r="AK87" s="399"/>
      <c r="AL87" s="399"/>
      <c r="AM87" s="399"/>
      <c r="AN87" s="399"/>
      <c r="AO87" s="399"/>
      <c r="AP87" s="994"/>
      <c r="AQ87" s="994"/>
      <c r="AR87" s="995"/>
      <c r="AS87" s="399"/>
      <c r="AT87" s="399"/>
      <c r="AU87" s="399"/>
      <c r="AV87" s="399"/>
      <c r="AW87" s="399"/>
      <c r="AX87" s="399"/>
      <c r="AY87" s="399"/>
      <c r="AZ87" s="399"/>
      <c r="BA87" s="399"/>
      <c r="BB87" s="399"/>
      <c r="BC87" s="399"/>
      <c r="BD87" s="399"/>
      <c r="BE87" s="399"/>
      <c r="BF87" s="399"/>
      <c r="BG87" s="399"/>
      <c r="BH87" s="399"/>
      <c r="BI87" s="399"/>
      <c r="BJ87" s="399"/>
      <c r="BK87" s="399"/>
      <c r="BL87" s="399"/>
      <c r="BM87" s="399"/>
      <c r="BN87" s="399"/>
      <c r="BO87" s="819"/>
      <c r="BP87" s="819"/>
      <c r="BQ87" s="819"/>
    </row>
    <row r="88" spans="1:69" s="162" customFormat="1" ht="12.75">
      <c r="A88" s="204"/>
      <c r="B88" s="216"/>
      <c r="C88" s="216"/>
      <c r="D88" s="216"/>
      <c r="E88" s="216"/>
      <c r="F88" s="216"/>
      <c r="G88" s="216"/>
      <c r="H88" s="216"/>
      <c r="I88" s="216"/>
      <c r="J88" s="539"/>
      <c r="K88" s="650"/>
      <c r="L88" s="819"/>
      <c r="M88" s="819"/>
      <c r="N88" s="819"/>
      <c r="O88" s="819"/>
      <c r="P88" s="819"/>
      <c r="Q88" s="819"/>
      <c r="R88" s="819"/>
      <c r="S88" s="819"/>
      <c r="T88" s="399"/>
      <c r="U88" s="632"/>
      <c r="V88" s="632">
        <v>28</v>
      </c>
      <c r="W88" s="980">
        <v>28</v>
      </c>
      <c r="X88" s="989">
        <v>15.585714339999999</v>
      </c>
      <c r="Y88" s="989">
        <v>28.237714220000001</v>
      </c>
      <c r="Z88" s="989">
        <v>11.887571469999999</v>
      </c>
      <c r="AA88" s="989">
        <v>8.3142856869999999</v>
      </c>
      <c r="AB88" s="989">
        <v>1.9500000310000001</v>
      </c>
      <c r="AC88" s="990">
        <v>94.135857720000004</v>
      </c>
      <c r="AD88" s="989">
        <v>30.624285830000002</v>
      </c>
      <c r="AE88" s="989">
        <v>8.2042856900000007</v>
      </c>
      <c r="AF88" s="989">
        <v>10.004285810000001</v>
      </c>
      <c r="AG88" s="989">
        <v>1.798428621</v>
      </c>
      <c r="AH88" s="989">
        <v>38.501427790000001</v>
      </c>
      <c r="AI88" s="989">
        <v>8.4171430039999997</v>
      </c>
      <c r="AJ88" s="399"/>
      <c r="AK88" s="399"/>
      <c r="AL88" s="399"/>
      <c r="AM88" s="399"/>
      <c r="AN88" s="399"/>
      <c r="AO88" s="399"/>
      <c r="AP88" s="994"/>
      <c r="AQ88" s="994"/>
      <c r="AR88" s="1001"/>
      <c r="AS88" s="399"/>
      <c r="AT88" s="399"/>
      <c r="AU88" s="399"/>
      <c r="AV88" s="399"/>
      <c r="AW88" s="399"/>
      <c r="AX88" s="399"/>
      <c r="AY88" s="399"/>
      <c r="AZ88" s="399"/>
      <c r="BA88" s="399"/>
      <c r="BB88" s="399"/>
      <c r="BC88" s="399"/>
      <c r="BD88" s="399"/>
      <c r="BE88" s="399"/>
      <c r="BF88" s="399"/>
      <c r="BG88" s="399"/>
      <c r="BH88" s="399"/>
      <c r="BI88" s="399"/>
      <c r="BJ88" s="399"/>
      <c r="BK88" s="399"/>
      <c r="BL88" s="399"/>
      <c r="BM88" s="399"/>
      <c r="BN88" s="399"/>
      <c r="BO88" s="819"/>
      <c r="BP88" s="819"/>
      <c r="BQ88" s="819"/>
    </row>
    <row r="89" spans="1:69" s="162" customFormat="1" ht="12.75">
      <c r="A89" s="204"/>
      <c r="B89" s="216"/>
      <c r="C89" s="216"/>
      <c r="D89" s="216"/>
      <c r="E89" s="216"/>
      <c r="F89" s="216"/>
      <c r="G89" s="216"/>
      <c r="H89" s="216"/>
      <c r="I89" s="216"/>
      <c r="J89" s="539"/>
      <c r="K89" s="650"/>
      <c r="L89" s="819"/>
      <c r="M89" s="819"/>
      <c r="N89" s="819"/>
      <c r="O89" s="819"/>
      <c r="P89" s="819"/>
      <c r="Q89" s="819"/>
      <c r="R89" s="819"/>
      <c r="S89" s="819"/>
      <c r="T89" s="399"/>
      <c r="U89" s="632"/>
      <c r="V89" s="632"/>
      <c r="W89" s="980">
        <v>29</v>
      </c>
      <c r="X89" s="989">
        <v>14.93</v>
      </c>
      <c r="Y89" s="989">
        <v>26.65</v>
      </c>
      <c r="Z89" s="989">
        <v>10.27</v>
      </c>
      <c r="AA89" s="989">
        <v>8.1028571810041097</v>
      </c>
      <c r="AB89" s="989">
        <v>1.9357143130000001</v>
      </c>
      <c r="AC89" s="990">
        <v>90.32</v>
      </c>
      <c r="AD89" s="989">
        <v>30.7200001307896</v>
      </c>
      <c r="AE89" s="989">
        <v>7.5200000490461001</v>
      </c>
      <c r="AF89" s="989">
        <v>10</v>
      </c>
      <c r="AG89" s="989">
        <v>1.4</v>
      </c>
      <c r="AH89" s="989">
        <v>35.53</v>
      </c>
      <c r="AI89" s="989">
        <v>8.27</v>
      </c>
      <c r="AJ89" s="399"/>
      <c r="AK89" s="399"/>
      <c r="AL89" s="399"/>
      <c r="AM89" s="399"/>
      <c r="AN89" s="399"/>
      <c r="AO89" s="399"/>
      <c r="AP89" s="994"/>
      <c r="AQ89" s="994"/>
      <c r="AR89" s="995"/>
      <c r="AS89" s="399"/>
      <c r="AT89" s="399"/>
      <c r="AU89" s="399"/>
      <c r="AV89" s="399"/>
      <c r="AW89" s="399"/>
      <c r="AX89" s="399"/>
      <c r="AY89" s="399"/>
      <c r="AZ89" s="399"/>
      <c r="BA89" s="399"/>
      <c r="BB89" s="399"/>
      <c r="BC89" s="399"/>
      <c r="BD89" s="399"/>
      <c r="BE89" s="399"/>
      <c r="BF89" s="399"/>
      <c r="BG89" s="399"/>
      <c r="BH89" s="399"/>
      <c r="BI89" s="399"/>
      <c r="BJ89" s="399"/>
      <c r="BK89" s="399"/>
      <c r="BL89" s="399"/>
      <c r="BM89" s="399"/>
      <c r="BN89" s="399"/>
      <c r="BO89" s="819"/>
      <c r="BP89" s="819"/>
      <c r="BQ89" s="819"/>
    </row>
    <row r="90" spans="1:69" s="162" customFormat="1" ht="12.75">
      <c r="A90" s="204"/>
      <c r="B90" s="216"/>
      <c r="C90" s="216"/>
      <c r="D90" s="216"/>
      <c r="E90" s="216"/>
      <c r="F90" s="216"/>
      <c r="G90" s="216"/>
      <c r="H90" s="216"/>
      <c r="I90" s="216"/>
      <c r="J90" s="539"/>
      <c r="K90" s="650"/>
      <c r="L90" s="819"/>
      <c r="M90" s="819"/>
      <c r="N90" s="819"/>
      <c r="O90" s="819"/>
      <c r="P90" s="819"/>
      <c r="Q90" s="819"/>
      <c r="R90" s="819"/>
      <c r="S90" s="819"/>
      <c r="T90" s="399"/>
      <c r="U90" s="632"/>
      <c r="V90" s="632"/>
      <c r="W90" s="980">
        <v>30</v>
      </c>
      <c r="X90" s="989">
        <v>13.502856935773542</v>
      </c>
      <c r="Y90" s="989">
        <v>26.615142549787187</v>
      </c>
      <c r="Z90" s="989">
        <v>8.3531428745814704</v>
      </c>
      <c r="AA90" s="989">
        <v>6.9451428140912697</v>
      </c>
      <c r="AB90" s="989">
        <v>1.1404285771506149</v>
      </c>
      <c r="AC90" s="990">
        <v>79.859856741768922</v>
      </c>
      <c r="AD90" s="989">
        <v>26.590000152587869</v>
      </c>
      <c r="AE90" s="989">
        <v>7.6185714857918834</v>
      </c>
      <c r="AF90" s="989">
        <v>10</v>
      </c>
      <c r="AG90" s="989">
        <v>2.1097143036978538</v>
      </c>
      <c r="AH90" s="989">
        <v>34.39142826625276</v>
      </c>
      <c r="AI90" s="989">
        <v>6.896428448813297</v>
      </c>
      <c r="AJ90" s="399"/>
      <c r="AK90" s="399"/>
      <c r="AL90" s="399"/>
      <c r="AM90" s="399"/>
      <c r="AN90" s="399"/>
      <c r="AO90" s="399"/>
      <c r="AP90" s="994"/>
      <c r="AQ90" s="994"/>
      <c r="AR90" s="995"/>
      <c r="AS90" s="399"/>
      <c r="AT90" s="399"/>
      <c r="AU90" s="399"/>
      <c r="AV90" s="399"/>
      <c r="AW90" s="399"/>
      <c r="AX90" s="399"/>
      <c r="AY90" s="399"/>
      <c r="AZ90" s="399"/>
      <c r="BA90" s="399"/>
      <c r="BB90" s="399"/>
      <c r="BC90" s="399"/>
      <c r="BD90" s="399"/>
      <c r="BE90" s="399"/>
      <c r="BF90" s="399"/>
      <c r="BG90" s="399"/>
      <c r="BH90" s="399"/>
      <c r="BI90" s="399"/>
      <c r="BJ90" s="399"/>
      <c r="BK90" s="399"/>
      <c r="BL90" s="399"/>
      <c r="BM90" s="399"/>
      <c r="BN90" s="399"/>
      <c r="BO90" s="819"/>
      <c r="BP90" s="819"/>
      <c r="BQ90" s="819"/>
    </row>
    <row r="91" spans="1:69" s="162" customFormat="1" ht="12.75">
      <c r="A91" s="204"/>
      <c r="B91" s="216"/>
      <c r="C91" s="216"/>
      <c r="D91" s="216"/>
      <c r="E91" s="216"/>
      <c r="F91" s="216"/>
      <c r="G91" s="216"/>
      <c r="H91" s="216"/>
      <c r="I91" s="216"/>
      <c r="J91" s="539"/>
      <c r="K91" s="650"/>
      <c r="L91" s="819"/>
      <c r="M91" s="819"/>
      <c r="N91" s="819"/>
      <c r="O91" s="819"/>
      <c r="P91" s="819"/>
      <c r="Q91" s="819"/>
      <c r="R91" s="819"/>
      <c r="S91" s="819"/>
      <c r="T91" s="399"/>
      <c r="U91" s="632"/>
      <c r="V91" s="632"/>
      <c r="W91" s="980">
        <v>31</v>
      </c>
      <c r="X91" s="989">
        <v>13.61371449</v>
      </c>
      <c r="Y91" s="989">
        <v>28.730000090000001</v>
      </c>
      <c r="Z91" s="989">
        <v>7.3187142100000004</v>
      </c>
      <c r="AA91" s="989">
        <v>7.4785713469999999</v>
      </c>
      <c r="AB91" s="989">
        <v>0.64999997600000003</v>
      </c>
      <c r="AC91" s="990">
        <v>62.572570800000001</v>
      </c>
      <c r="AD91" s="989">
        <v>23.922857010000001</v>
      </c>
      <c r="AE91" s="989">
        <v>7.2285714150000002</v>
      </c>
      <c r="AF91" s="989">
        <v>10.00857149</v>
      </c>
      <c r="AG91" s="989">
        <v>1.8491428750000001</v>
      </c>
      <c r="AH91" s="989">
        <v>35.190714149999998</v>
      </c>
      <c r="AI91" s="989">
        <v>5.7529999869999999</v>
      </c>
      <c r="AJ91" s="399"/>
      <c r="AK91" s="399"/>
      <c r="AL91" s="399"/>
      <c r="AM91" s="399"/>
      <c r="AN91" s="399"/>
      <c r="AO91" s="399"/>
      <c r="AP91" s="994"/>
      <c r="AQ91" s="994"/>
      <c r="AR91" s="995"/>
      <c r="AS91" s="399"/>
      <c r="AT91" s="399"/>
      <c r="AU91" s="399"/>
      <c r="AV91" s="399"/>
      <c r="AW91" s="399"/>
      <c r="AX91" s="399"/>
      <c r="AY91" s="399"/>
      <c r="AZ91" s="399"/>
      <c r="BA91" s="399"/>
      <c r="BB91" s="399"/>
      <c r="BC91" s="399"/>
      <c r="BD91" s="399"/>
      <c r="BE91" s="399"/>
      <c r="BF91" s="399"/>
      <c r="BG91" s="399"/>
      <c r="BH91" s="399"/>
      <c r="BI91" s="399"/>
      <c r="BJ91" s="399"/>
      <c r="BK91" s="399"/>
      <c r="BL91" s="399"/>
      <c r="BM91" s="399"/>
      <c r="BN91" s="399"/>
      <c r="BO91" s="819"/>
      <c r="BP91" s="819"/>
      <c r="BQ91" s="819"/>
    </row>
    <row r="92" spans="1:69" s="162" customFormat="1" ht="12.75">
      <c r="A92" s="204"/>
      <c r="B92" s="216"/>
      <c r="C92" s="216"/>
      <c r="D92" s="216"/>
      <c r="E92" s="216"/>
      <c r="F92" s="216"/>
      <c r="G92" s="216"/>
      <c r="H92" s="216"/>
      <c r="I92" s="216"/>
      <c r="J92" s="539"/>
      <c r="K92" s="650"/>
      <c r="L92" s="819"/>
      <c r="M92" s="819"/>
      <c r="N92" s="819"/>
      <c r="O92" s="819"/>
      <c r="P92" s="819"/>
      <c r="Q92" s="819"/>
      <c r="R92" s="819"/>
      <c r="S92" s="819"/>
      <c r="T92" s="399"/>
      <c r="U92" s="632"/>
      <c r="V92" s="632">
        <v>32</v>
      </c>
      <c r="W92" s="980">
        <v>32</v>
      </c>
      <c r="X92" s="989">
        <v>13.74</v>
      </c>
      <c r="Y92" s="989">
        <v>30.58</v>
      </c>
      <c r="Z92" s="989">
        <v>6.6262857573372926</v>
      </c>
      <c r="AA92" s="989">
        <v>7.71</v>
      </c>
      <c r="AB92" s="989">
        <v>1.59</v>
      </c>
      <c r="AC92" s="990">
        <v>66.010000000000005</v>
      </c>
      <c r="AD92" s="989">
        <v>29.69</v>
      </c>
      <c r="AE92" s="989">
        <v>8.18</v>
      </c>
      <c r="AF92" s="989">
        <v>10.01</v>
      </c>
      <c r="AG92" s="989">
        <v>2.0099999999999998</v>
      </c>
      <c r="AH92" s="989">
        <v>39.28</v>
      </c>
      <c r="AI92" s="989">
        <v>7.41</v>
      </c>
      <c r="AJ92" s="399"/>
      <c r="AK92" s="399"/>
      <c r="AL92" s="399"/>
      <c r="AM92" s="399"/>
      <c r="AN92" s="399"/>
      <c r="AO92" s="399"/>
      <c r="AP92" s="994"/>
      <c r="AQ92" s="994"/>
      <c r="AR92" s="995"/>
      <c r="AS92" s="399"/>
      <c r="AT92" s="399"/>
      <c r="AU92" s="399"/>
      <c r="AV92" s="399"/>
      <c r="AW92" s="399"/>
      <c r="AX92" s="399"/>
      <c r="AY92" s="399"/>
      <c r="AZ92" s="399"/>
      <c r="BA92" s="399"/>
      <c r="BB92" s="399"/>
      <c r="BC92" s="399"/>
      <c r="BD92" s="399"/>
      <c r="BE92" s="399"/>
      <c r="BF92" s="399"/>
      <c r="BG92" s="399"/>
      <c r="BH92" s="399"/>
      <c r="BI92" s="399"/>
      <c r="BJ92" s="399"/>
      <c r="BK92" s="399"/>
      <c r="BL92" s="399"/>
      <c r="BM92" s="399"/>
      <c r="BN92" s="399"/>
      <c r="BO92" s="819"/>
      <c r="BP92" s="819"/>
      <c r="BQ92" s="819"/>
    </row>
    <row r="93" spans="1:69" s="162" customFormat="1" ht="12.75">
      <c r="A93" s="204"/>
      <c r="B93" s="216"/>
      <c r="C93" s="216"/>
      <c r="D93" s="216"/>
      <c r="E93" s="216"/>
      <c r="F93" s="216"/>
      <c r="G93" s="216"/>
      <c r="H93" s="216"/>
      <c r="I93" s="216"/>
      <c r="J93" s="539"/>
      <c r="K93" s="650"/>
      <c r="L93" s="819"/>
      <c r="M93" s="819"/>
      <c r="N93" s="819"/>
      <c r="O93" s="819"/>
      <c r="P93" s="819"/>
      <c r="Q93" s="819"/>
      <c r="R93" s="819"/>
      <c r="S93" s="819"/>
      <c r="T93" s="399"/>
      <c r="U93" s="632"/>
      <c r="V93" s="632"/>
      <c r="W93" s="980">
        <v>33</v>
      </c>
      <c r="X93" s="989">
        <v>12.47</v>
      </c>
      <c r="Y93" s="989">
        <v>30.24</v>
      </c>
      <c r="Z93" s="989">
        <v>6.4</v>
      </c>
      <c r="AA93" s="989">
        <v>7.59</v>
      </c>
      <c r="AB93" s="989">
        <v>2.27</v>
      </c>
      <c r="AC93" s="990">
        <v>60.96</v>
      </c>
      <c r="AD93" s="989">
        <v>27.66</v>
      </c>
      <c r="AE93" s="989">
        <v>8.11</v>
      </c>
      <c r="AF93" s="989">
        <v>10.16</v>
      </c>
      <c r="AG93" s="989">
        <v>1.81</v>
      </c>
      <c r="AH93" s="989">
        <v>43.2</v>
      </c>
      <c r="AI93" s="989">
        <v>9.2959999999999994</v>
      </c>
      <c r="AJ93" s="399"/>
      <c r="AK93" s="399"/>
      <c r="AL93" s="399"/>
      <c r="AM93" s="399"/>
      <c r="AN93" s="399"/>
      <c r="AO93" s="399"/>
      <c r="AP93" s="994"/>
      <c r="AQ93" s="994"/>
      <c r="AR93" s="995"/>
      <c r="AS93" s="399"/>
      <c r="AT93" s="399"/>
      <c r="AU93" s="399"/>
      <c r="AV93" s="399"/>
      <c r="AW93" s="399"/>
      <c r="AX93" s="399"/>
      <c r="AY93" s="399"/>
      <c r="AZ93" s="399"/>
      <c r="BA93" s="399"/>
      <c r="BB93" s="399"/>
      <c r="BC93" s="399"/>
      <c r="BD93" s="399"/>
      <c r="BE93" s="399"/>
      <c r="BF93" s="399"/>
      <c r="BG93" s="399"/>
      <c r="BH93" s="399"/>
      <c r="BI93" s="399"/>
      <c r="BJ93" s="399"/>
      <c r="BK93" s="399"/>
      <c r="BL93" s="399"/>
      <c r="BM93" s="399"/>
      <c r="BN93" s="399"/>
      <c r="BO93" s="819"/>
      <c r="BP93" s="819"/>
      <c r="BQ93" s="819"/>
    </row>
    <row r="94" spans="1:69" s="162" customFormat="1" ht="12.75">
      <c r="A94" s="204"/>
      <c r="B94" s="216"/>
      <c r="C94" s="216"/>
      <c r="D94" s="216"/>
      <c r="E94" s="216"/>
      <c r="F94" s="216"/>
      <c r="G94" s="216"/>
      <c r="H94" s="216"/>
      <c r="I94" s="216"/>
      <c r="J94" s="539"/>
      <c r="K94" s="650"/>
      <c r="L94" s="819"/>
      <c r="M94" s="819"/>
      <c r="N94" s="819"/>
      <c r="O94" s="819"/>
      <c r="P94" s="819"/>
      <c r="Q94" s="819"/>
      <c r="R94" s="819"/>
      <c r="S94" s="819"/>
      <c r="T94" s="399"/>
      <c r="U94" s="632"/>
      <c r="V94" s="632"/>
      <c r="W94" s="980">
        <v>34</v>
      </c>
      <c r="X94" s="989">
        <v>12.67</v>
      </c>
      <c r="Y94" s="989">
        <v>31.73</v>
      </c>
      <c r="Z94" s="989">
        <v>5.44</v>
      </c>
      <c r="AA94" s="989">
        <v>7.13</v>
      </c>
      <c r="AB94" s="989">
        <v>1.92</v>
      </c>
      <c r="AC94" s="990">
        <v>64.84</v>
      </c>
      <c r="AD94" s="989">
        <v>23.8</v>
      </c>
      <c r="AE94" s="989">
        <v>7.3</v>
      </c>
      <c r="AF94" s="989">
        <v>10.01</v>
      </c>
      <c r="AG94" s="989">
        <v>2.09</v>
      </c>
      <c r="AH94" s="989">
        <v>41.6</v>
      </c>
      <c r="AI94" s="989">
        <v>9.6</v>
      </c>
      <c r="AJ94" s="399"/>
      <c r="AK94" s="399"/>
      <c r="AL94" s="399"/>
      <c r="AM94" s="399"/>
      <c r="AN94" s="399"/>
      <c r="AO94" s="399"/>
      <c r="AP94" s="994"/>
      <c r="AQ94" s="994"/>
      <c r="AR94" s="995"/>
      <c r="AS94" s="399"/>
      <c r="AT94" s="399"/>
      <c r="AU94" s="399"/>
      <c r="AV94" s="399"/>
      <c r="AW94" s="399"/>
      <c r="AX94" s="399"/>
      <c r="AY94" s="399"/>
      <c r="AZ94" s="399"/>
      <c r="BA94" s="399"/>
      <c r="BB94" s="399"/>
      <c r="BC94" s="399"/>
      <c r="BD94" s="399"/>
      <c r="BE94" s="399"/>
      <c r="BF94" s="399"/>
      <c r="BG94" s="399"/>
      <c r="BH94" s="399"/>
      <c r="BI94" s="399"/>
      <c r="BJ94" s="399"/>
      <c r="BK94" s="399"/>
      <c r="BL94" s="399"/>
      <c r="BM94" s="399"/>
      <c r="BN94" s="399"/>
      <c r="BO94" s="819"/>
      <c r="BP94" s="819"/>
      <c r="BQ94" s="819"/>
    </row>
    <row r="95" spans="1:69" s="162" customFormat="1" ht="12.75">
      <c r="A95" s="204"/>
      <c r="B95" s="216"/>
      <c r="C95" s="216"/>
      <c r="D95" s="216"/>
      <c r="E95" s="216"/>
      <c r="F95" s="216"/>
      <c r="G95" s="216"/>
      <c r="H95" s="216"/>
      <c r="I95" s="216"/>
      <c r="J95" s="539"/>
      <c r="K95" s="650"/>
      <c r="L95" s="819"/>
      <c r="M95" s="819"/>
      <c r="N95" s="819"/>
      <c r="O95" s="819"/>
      <c r="P95" s="819"/>
      <c r="Q95" s="819"/>
      <c r="R95" s="819"/>
      <c r="S95" s="819"/>
      <c r="T95" s="399"/>
      <c r="U95" s="632"/>
      <c r="V95" s="632"/>
      <c r="W95" s="980">
        <v>35</v>
      </c>
      <c r="X95" s="989">
        <v>11.766666730244934</v>
      </c>
      <c r="Y95" s="989">
        <v>29.105667114257798</v>
      </c>
      <c r="Z95" s="989">
        <v>5.0230000813802063</v>
      </c>
      <c r="AA95" s="989">
        <v>6.9800000190734801</v>
      </c>
      <c r="AB95" s="989">
        <v>1.9199999570846498</v>
      </c>
      <c r="AC95" s="990">
        <v>59.800332387288364</v>
      </c>
      <c r="AD95" s="989">
        <v>23.433333079020169</v>
      </c>
      <c r="AE95" s="989">
        <v>6.9866666793823207</v>
      </c>
      <c r="AF95" s="989">
        <v>10.01</v>
      </c>
      <c r="AG95" s="989">
        <v>2.0118571349552661</v>
      </c>
      <c r="AH95" s="989">
        <v>34.785000119890448</v>
      </c>
      <c r="AI95" s="989">
        <v>7.3328572000775987</v>
      </c>
      <c r="AJ95" s="399"/>
      <c r="AK95" s="399"/>
      <c r="AL95" s="399"/>
      <c r="AM95" s="399"/>
      <c r="AN95" s="399"/>
      <c r="AO95" s="399"/>
      <c r="AP95" s="994"/>
      <c r="AQ95" s="996"/>
      <c r="AR95" s="995"/>
      <c r="AS95" s="399"/>
      <c r="AT95" s="399"/>
      <c r="AU95" s="399"/>
      <c r="AV95" s="399"/>
      <c r="AW95" s="399"/>
      <c r="AX95" s="399"/>
      <c r="AY95" s="399"/>
      <c r="AZ95" s="399"/>
      <c r="BA95" s="399"/>
      <c r="BB95" s="399"/>
      <c r="BC95" s="399"/>
      <c r="BD95" s="399"/>
      <c r="BE95" s="399"/>
      <c r="BF95" s="399"/>
      <c r="BG95" s="399"/>
      <c r="BH95" s="399"/>
      <c r="BI95" s="399"/>
      <c r="BJ95" s="399"/>
      <c r="BK95" s="399"/>
      <c r="BL95" s="399"/>
      <c r="BM95" s="399"/>
      <c r="BN95" s="399"/>
      <c r="BO95" s="819"/>
      <c r="BP95" s="819"/>
      <c r="BQ95" s="819"/>
    </row>
    <row r="96" spans="1:69" s="162" customFormat="1" ht="12.75">
      <c r="A96" s="204"/>
      <c r="B96" s="216"/>
      <c r="C96" s="216"/>
      <c r="D96" s="216"/>
      <c r="E96" s="216"/>
      <c r="F96" s="216"/>
      <c r="G96" s="216"/>
      <c r="H96" s="216"/>
      <c r="I96" s="216"/>
      <c r="J96" s="539"/>
      <c r="K96" s="650"/>
      <c r="L96" s="819"/>
      <c r="M96" s="819"/>
      <c r="N96" s="819"/>
      <c r="O96" s="819"/>
      <c r="P96" s="819"/>
      <c r="Q96" s="819"/>
      <c r="R96" s="819"/>
      <c r="S96" s="819"/>
      <c r="T96" s="399"/>
      <c r="U96" s="632"/>
      <c r="V96" s="632">
        <v>36</v>
      </c>
      <c r="W96" s="980">
        <v>36</v>
      </c>
      <c r="X96" s="989">
        <v>13.800000190734799</v>
      </c>
      <c r="Y96" s="989">
        <v>30.579000473022401</v>
      </c>
      <c r="Z96" s="989">
        <v>6.1409997940063397</v>
      </c>
      <c r="AA96" s="989">
        <v>7</v>
      </c>
      <c r="AB96" s="989">
        <v>2.1640000343322701</v>
      </c>
      <c r="AC96" s="990">
        <v>64.350997924804602</v>
      </c>
      <c r="AD96" s="989">
        <v>23</v>
      </c>
      <c r="AE96" s="989">
        <v>6.67000007629394</v>
      </c>
      <c r="AF96" s="989">
        <v>10.5</v>
      </c>
      <c r="AG96" s="989">
        <v>1.20000004768371</v>
      </c>
      <c r="AH96" s="989">
        <v>32.310001373291001</v>
      </c>
      <c r="AI96" s="989">
        <v>6.97300004959106</v>
      </c>
      <c r="AJ96" s="399"/>
      <c r="AK96" s="399"/>
      <c r="AL96" s="399"/>
      <c r="AM96" s="399"/>
      <c r="AN96" s="399"/>
      <c r="AO96" s="399"/>
      <c r="AP96" s="994"/>
      <c r="AQ96" s="996"/>
      <c r="AR96" s="995"/>
      <c r="AS96" s="399"/>
      <c r="AT96" s="399"/>
      <c r="AU96" s="399"/>
      <c r="AV96" s="399"/>
      <c r="AW96" s="399"/>
      <c r="AX96" s="399"/>
      <c r="AY96" s="399"/>
      <c r="AZ96" s="399"/>
      <c r="BA96" s="399"/>
      <c r="BB96" s="399"/>
      <c r="BC96" s="399"/>
      <c r="BD96" s="399"/>
      <c r="BE96" s="399"/>
      <c r="BF96" s="399"/>
      <c r="BG96" s="399"/>
      <c r="BH96" s="399"/>
      <c r="BI96" s="399"/>
      <c r="BJ96" s="399"/>
      <c r="BK96" s="399"/>
      <c r="BL96" s="399"/>
      <c r="BM96" s="399"/>
      <c r="BN96" s="399"/>
      <c r="BO96" s="819"/>
      <c r="BP96" s="819"/>
      <c r="BQ96" s="819"/>
    </row>
    <row r="97" spans="1:69" s="162" customFormat="1" ht="12.75">
      <c r="A97" s="204"/>
      <c r="B97" s="216"/>
      <c r="C97" s="216"/>
      <c r="D97" s="216"/>
      <c r="E97" s="216"/>
      <c r="F97" s="216"/>
      <c r="G97" s="216"/>
      <c r="H97" s="216"/>
      <c r="I97" s="216"/>
      <c r="J97" s="539"/>
      <c r="K97" s="650"/>
      <c r="L97" s="819"/>
      <c r="M97" s="819"/>
      <c r="N97" s="819"/>
      <c r="O97" s="819"/>
      <c r="P97" s="819"/>
      <c r="Q97" s="819"/>
      <c r="R97" s="819"/>
      <c r="S97" s="819"/>
      <c r="T97" s="399"/>
      <c r="U97" s="632"/>
      <c r="V97" s="632"/>
      <c r="W97" s="980">
        <v>37</v>
      </c>
      <c r="X97" s="989">
        <v>14.228571483067071</v>
      </c>
      <c r="Y97" s="989">
        <v>32.723000390189</v>
      </c>
      <c r="Z97" s="989">
        <v>4.9454285760000003</v>
      </c>
      <c r="AA97" s="989">
        <v>7.2014284819999999</v>
      </c>
      <c r="AB97" s="989">
        <v>1.3999999759999999</v>
      </c>
      <c r="AC97" s="990">
        <v>63.919498443603501</v>
      </c>
      <c r="AD97" s="989">
        <v>28.721428190000001</v>
      </c>
      <c r="AE97" s="989">
        <v>6.6328571180000004</v>
      </c>
      <c r="AF97" s="989">
        <v>9.9283333333333346</v>
      </c>
      <c r="AG97" s="989">
        <v>1.8319999831063358</v>
      </c>
      <c r="AH97" s="989">
        <v>35.785714830000003</v>
      </c>
      <c r="AI97" s="989">
        <v>7.0742856775011305</v>
      </c>
      <c r="AJ97" s="399"/>
      <c r="AK97" s="399"/>
      <c r="AL97" s="399"/>
      <c r="AM97" s="399"/>
      <c r="AN97" s="399"/>
      <c r="AO97" s="399"/>
      <c r="AP97" s="994"/>
      <c r="AQ97" s="994"/>
      <c r="AR97" s="995"/>
      <c r="AS97" s="399"/>
      <c r="AT97" s="399"/>
      <c r="AU97" s="399"/>
      <c r="AV97" s="399"/>
      <c r="AW97" s="399"/>
      <c r="AX97" s="399"/>
      <c r="AY97" s="399"/>
      <c r="AZ97" s="399"/>
      <c r="BA97" s="399"/>
      <c r="BB97" s="399"/>
      <c r="BC97" s="399"/>
      <c r="BD97" s="399"/>
      <c r="BE97" s="399"/>
      <c r="BF97" s="399"/>
      <c r="BG97" s="399"/>
      <c r="BH97" s="399"/>
      <c r="BI97" s="399"/>
      <c r="BJ97" s="399"/>
      <c r="BK97" s="399"/>
      <c r="BL97" s="399"/>
      <c r="BM97" s="399"/>
      <c r="BN97" s="399"/>
      <c r="BO97" s="819"/>
      <c r="BP97" s="819"/>
      <c r="BQ97" s="819"/>
    </row>
    <row r="98" spans="1:69" s="162" customFormat="1" ht="12.75">
      <c r="A98" s="204"/>
      <c r="B98" s="216"/>
      <c r="C98" s="216"/>
      <c r="D98" s="216"/>
      <c r="E98" s="216"/>
      <c r="F98" s="216"/>
      <c r="G98" s="216"/>
      <c r="H98" s="216"/>
      <c r="I98" s="216"/>
      <c r="J98" s="539"/>
      <c r="K98" s="650"/>
      <c r="L98" s="819"/>
      <c r="M98" s="819"/>
      <c r="N98" s="819"/>
      <c r="O98" s="819"/>
      <c r="P98" s="819"/>
      <c r="Q98" s="819"/>
      <c r="R98" s="819"/>
      <c r="S98" s="819"/>
      <c r="T98" s="399"/>
      <c r="U98" s="632"/>
      <c r="V98" s="632"/>
      <c r="W98" s="980">
        <v>38</v>
      </c>
      <c r="X98" s="989">
        <v>15.157142909999999</v>
      </c>
      <c r="Y98" s="989">
        <v>38.73833338</v>
      </c>
      <c r="Z98" s="989">
        <v>4.7753333250000001</v>
      </c>
      <c r="AA98" s="989">
        <v>7.0799999920000003</v>
      </c>
      <c r="AB98" s="989">
        <v>0.80900001499999996</v>
      </c>
      <c r="AC98" s="990">
        <v>72.23585783</v>
      </c>
      <c r="AD98" s="989">
        <v>38.034285949999997</v>
      </c>
      <c r="AE98" s="989">
        <v>6.5185714450000001</v>
      </c>
      <c r="AF98" s="989">
        <v>10.001428600000001</v>
      </c>
      <c r="AG98" s="989">
        <v>1.9189999959999999</v>
      </c>
      <c r="AH98" s="989">
        <v>42.055714739999999</v>
      </c>
      <c r="AI98" s="989">
        <v>7.3512855940000001</v>
      </c>
      <c r="AJ98" s="399"/>
      <c r="AK98" s="399"/>
      <c r="AL98" s="399"/>
      <c r="AM98" s="399"/>
      <c r="AN98" s="399"/>
      <c r="AO98" s="399"/>
      <c r="AP98" s="994"/>
      <c r="AQ98" s="994"/>
      <c r="AR98" s="995"/>
      <c r="AS98" s="399"/>
      <c r="AT98" s="399"/>
      <c r="AU98" s="399"/>
      <c r="AV98" s="399"/>
      <c r="AW98" s="399"/>
      <c r="AX98" s="399"/>
      <c r="AY98" s="399"/>
      <c r="AZ98" s="399"/>
      <c r="BA98" s="399"/>
      <c r="BB98" s="399"/>
      <c r="BC98" s="399"/>
      <c r="BD98" s="399"/>
      <c r="BE98" s="399"/>
      <c r="BF98" s="399"/>
      <c r="BG98" s="399"/>
      <c r="BH98" s="399"/>
      <c r="BI98" s="399"/>
      <c r="BJ98" s="399"/>
      <c r="BK98" s="399"/>
      <c r="BL98" s="399"/>
      <c r="BM98" s="399"/>
      <c r="BN98" s="399"/>
      <c r="BO98" s="819"/>
      <c r="BP98" s="819"/>
      <c r="BQ98" s="819"/>
    </row>
    <row r="99" spans="1:69" s="162" customFormat="1" ht="12.75">
      <c r="A99" s="204"/>
      <c r="B99" s="216"/>
      <c r="C99" s="216"/>
      <c r="D99" s="216"/>
      <c r="E99" s="216"/>
      <c r="F99" s="216"/>
      <c r="G99" s="216"/>
      <c r="H99" s="216"/>
      <c r="I99" s="216"/>
      <c r="J99" s="539"/>
      <c r="K99" s="650"/>
      <c r="L99" s="819"/>
      <c r="M99" s="819"/>
      <c r="N99" s="819"/>
      <c r="O99" s="819"/>
      <c r="P99" s="819"/>
      <c r="Q99" s="819"/>
      <c r="R99" s="819"/>
      <c r="S99" s="819"/>
      <c r="T99" s="399"/>
      <c r="U99" s="632"/>
      <c r="V99" s="632">
        <v>39</v>
      </c>
      <c r="W99" s="980">
        <v>39</v>
      </c>
      <c r="X99" s="989">
        <v>14.257142884390658</v>
      </c>
      <c r="Y99" s="989">
        <v>34.80900083269389</v>
      </c>
      <c r="Z99" s="989">
        <v>4.1092857973916139</v>
      </c>
      <c r="AA99" s="989">
        <v>6.8248571668352369</v>
      </c>
      <c r="AB99" s="989">
        <v>0.84642858164651058</v>
      </c>
      <c r="AC99" s="990">
        <v>72.897999999999996</v>
      </c>
      <c r="AD99" s="989">
        <v>36.480000087193012</v>
      </c>
      <c r="AE99" s="989">
        <v>7.5385714258466416</v>
      </c>
      <c r="AF99" s="989">
        <v>9.9984999999999999</v>
      </c>
      <c r="AG99" s="989">
        <v>1.9850000000000001</v>
      </c>
      <c r="AH99" s="989">
        <v>39.878572191510841</v>
      </c>
      <c r="AI99" s="989">
        <v>12.0242857251848</v>
      </c>
      <c r="AJ99" s="399"/>
      <c r="AK99" s="399"/>
      <c r="AL99" s="399"/>
      <c r="AM99" s="399"/>
      <c r="AN99" s="399"/>
      <c r="AO99" s="399"/>
      <c r="AP99" s="994"/>
      <c r="AQ99" s="994"/>
      <c r="AR99" s="995"/>
      <c r="AS99" s="399"/>
      <c r="AT99" s="399"/>
      <c r="AU99" s="399"/>
      <c r="AV99" s="399"/>
      <c r="AW99" s="399"/>
      <c r="AX99" s="399"/>
      <c r="AY99" s="399"/>
      <c r="AZ99" s="399"/>
      <c r="BA99" s="399"/>
      <c r="BB99" s="399"/>
      <c r="BC99" s="399"/>
      <c r="BD99" s="399"/>
      <c r="BE99" s="399"/>
      <c r="BF99" s="399"/>
      <c r="BG99" s="399"/>
      <c r="BH99" s="399"/>
      <c r="BI99" s="399"/>
      <c r="BJ99" s="399"/>
      <c r="BK99" s="399"/>
      <c r="BL99" s="399"/>
      <c r="BM99" s="399"/>
      <c r="BN99" s="399"/>
      <c r="BO99" s="819"/>
      <c r="BP99" s="819"/>
      <c r="BQ99" s="819"/>
    </row>
    <row r="100" spans="1:69" s="162" customFormat="1" ht="12.75">
      <c r="A100" s="204"/>
      <c r="B100" s="216"/>
      <c r="C100" s="216"/>
      <c r="D100" s="216"/>
      <c r="E100" s="216"/>
      <c r="F100" s="216"/>
      <c r="G100" s="216"/>
      <c r="H100" s="216"/>
      <c r="I100" s="216"/>
      <c r="J100" s="539"/>
      <c r="K100" s="650"/>
      <c r="L100" s="819"/>
      <c r="M100" s="819"/>
      <c r="N100" s="819"/>
      <c r="O100" s="819"/>
      <c r="P100" s="819"/>
      <c r="Q100" s="819"/>
      <c r="R100" s="819"/>
      <c r="S100" s="819"/>
      <c r="T100" s="399"/>
      <c r="U100" s="632"/>
      <c r="V100" s="632"/>
      <c r="W100" s="980">
        <v>40</v>
      </c>
      <c r="X100" s="989">
        <v>15.11</v>
      </c>
      <c r="Y100" s="989">
        <v>35.9</v>
      </c>
      <c r="Z100" s="989">
        <v>4.0540000000000003</v>
      </c>
      <c r="AA100" s="989">
        <v>6.77</v>
      </c>
      <c r="AB100" s="989">
        <v>1.57</v>
      </c>
      <c r="AC100" s="990">
        <v>74.19</v>
      </c>
      <c r="AD100" s="989">
        <v>37.44</v>
      </c>
      <c r="AE100" s="989">
        <v>7.56</v>
      </c>
      <c r="AF100" s="989">
        <v>10.006</v>
      </c>
      <c r="AG100" s="989">
        <v>1.8959999999999999</v>
      </c>
      <c r="AH100" s="989">
        <v>35.11</v>
      </c>
      <c r="AI100" s="989">
        <v>12.5</v>
      </c>
      <c r="AJ100" s="399"/>
      <c r="AK100" s="399"/>
      <c r="AL100" s="399"/>
      <c r="AM100" s="399"/>
      <c r="AN100" s="399"/>
      <c r="AO100" s="399"/>
      <c r="AP100" s="994"/>
      <c r="AQ100" s="994"/>
      <c r="AR100" s="995"/>
      <c r="AS100" s="399"/>
      <c r="AT100" s="399"/>
      <c r="AU100" s="399"/>
      <c r="AV100" s="399"/>
      <c r="AW100" s="399"/>
      <c r="AX100" s="399"/>
      <c r="AY100" s="399"/>
      <c r="AZ100" s="399"/>
      <c r="BA100" s="399"/>
      <c r="BB100" s="399"/>
      <c r="BC100" s="399"/>
      <c r="BD100" s="399"/>
      <c r="BE100" s="399"/>
      <c r="BF100" s="399"/>
      <c r="BG100" s="399"/>
      <c r="BH100" s="399"/>
      <c r="BI100" s="399"/>
      <c r="BJ100" s="399"/>
      <c r="BK100" s="399"/>
      <c r="BL100" s="399"/>
      <c r="BM100" s="399"/>
      <c r="BN100" s="399"/>
      <c r="BO100" s="819"/>
      <c r="BP100" s="819"/>
      <c r="BQ100" s="819"/>
    </row>
    <row r="101" spans="1:69" s="162" customFormat="1" ht="12.75">
      <c r="A101" s="204"/>
      <c r="B101" s="216"/>
      <c r="C101" s="216"/>
      <c r="D101" s="216"/>
      <c r="E101" s="216"/>
      <c r="F101" s="216"/>
      <c r="G101" s="216"/>
      <c r="H101" s="216"/>
      <c r="I101" s="216"/>
      <c r="J101" s="539"/>
      <c r="K101" s="650"/>
      <c r="L101" s="819"/>
      <c r="M101" s="819"/>
      <c r="N101" s="819"/>
      <c r="O101" s="819"/>
      <c r="P101" s="819"/>
      <c r="Q101" s="819"/>
      <c r="R101" s="819"/>
      <c r="S101" s="819"/>
      <c r="T101" s="399"/>
      <c r="U101" s="632"/>
      <c r="V101" s="632"/>
      <c r="W101" s="980">
        <v>41</v>
      </c>
      <c r="X101" s="989">
        <v>16.670000000000002</v>
      </c>
      <c r="Y101" s="989">
        <v>46.35</v>
      </c>
      <c r="Z101" s="989">
        <v>5.84</v>
      </c>
      <c r="AA101" s="989">
        <v>6.75</v>
      </c>
      <c r="AB101" s="989">
        <v>1.41</v>
      </c>
      <c r="AC101" s="990">
        <v>61.765000000000001</v>
      </c>
      <c r="AD101" s="989">
        <v>26.27</v>
      </c>
      <c r="AE101" s="989">
        <v>6.15</v>
      </c>
      <c r="AF101" s="989">
        <v>10.003</v>
      </c>
      <c r="AG101" s="989">
        <v>1.45</v>
      </c>
      <c r="AH101" s="989">
        <v>33.85</v>
      </c>
      <c r="AI101" s="989">
        <v>11.69</v>
      </c>
      <c r="AJ101" s="399"/>
      <c r="AK101" s="399"/>
      <c r="AL101" s="399"/>
      <c r="AM101" s="399"/>
      <c r="AN101" s="399"/>
      <c r="AO101" s="399"/>
      <c r="AP101" s="997"/>
      <c r="AQ101" s="994"/>
      <c r="AR101" s="995"/>
      <c r="AS101" s="399"/>
      <c r="AT101" s="399"/>
      <c r="AU101" s="399"/>
      <c r="AV101" s="399"/>
      <c r="AW101" s="399"/>
      <c r="AX101" s="399"/>
      <c r="AY101" s="399"/>
      <c r="AZ101" s="399"/>
      <c r="BA101" s="399"/>
      <c r="BB101" s="399"/>
      <c r="BC101" s="399"/>
      <c r="BD101" s="399"/>
      <c r="BE101" s="399"/>
      <c r="BF101" s="399"/>
      <c r="BG101" s="399"/>
      <c r="BH101" s="399"/>
      <c r="BI101" s="399"/>
      <c r="BJ101" s="399"/>
      <c r="BK101" s="399"/>
      <c r="BL101" s="399"/>
      <c r="BM101" s="399"/>
      <c r="BN101" s="399"/>
      <c r="BO101" s="819"/>
      <c r="BP101" s="819"/>
      <c r="BQ101" s="819"/>
    </row>
    <row r="102" spans="1:69" s="171" customFormat="1" ht="12" customHeight="1">
      <c r="A102" s="204"/>
      <c r="B102" s="216"/>
      <c r="C102" s="216"/>
      <c r="D102" s="216"/>
      <c r="E102" s="216"/>
      <c r="F102" s="216"/>
      <c r="G102" s="216"/>
      <c r="H102" s="216"/>
      <c r="I102" s="216"/>
      <c r="J102" s="540"/>
      <c r="K102" s="793"/>
      <c r="L102" s="495"/>
      <c r="M102" s="495"/>
      <c r="N102" s="495"/>
      <c r="O102" s="495"/>
      <c r="P102" s="495"/>
      <c r="Q102" s="495"/>
      <c r="R102" s="495"/>
      <c r="S102" s="495"/>
      <c r="T102" s="400"/>
      <c r="U102" s="632"/>
      <c r="V102" s="632"/>
      <c r="W102" s="980">
        <v>42</v>
      </c>
      <c r="X102" s="989">
        <v>15.74</v>
      </c>
      <c r="Y102" s="989">
        <v>46.9</v>
      </c>
      <c r="Z102" s="989">
        <v>6.71</v>
      </c>
      <c r="AA102" s="989">
        <v>6.8819999999999997</v>
      </c>
      <c r="AB102" s="989">
        <v>1.8280000000000001</v>
      </c>
      <c r="AC102" s="990">
        <v>59.17</v>
      </c>
      <c r="AD102" s="989">
        <v>29.35</v>
      </c>
      <c r="AE102" s="989">
        <v>7.25</v>
      </c>
      <c r="AF102" s="989">
        <v>10</v>
      </c>
      <c r="AG102" s="989">
        <v>1.2998000000000001</v>
      </c>
      <c r="AH102" s="989">
        <v>35.061999999999998</v>
      </c>
      <c r="AI102" s="989">
        <v>8.66</v>
      </c>
      <c r="AJ102" s="400"/>
      <c r="AK102" s="400"/>
      <c r="AL102" s="400"/>
      <c r="AM102" s="400"/>
      <c r="AN102" s="400"/>
      <c r="AO102" s="400"/>
      <c r="AP102" s="997"/>
      <c r="AQ102" s="994"/>
      <c r="AR102" s="995"/>
      <c r="AS102" s="400"/>
      <c r="AT102" s="400"/>
      <c r="AU102" s="400"/>
      <c r="AV102" s="400"/>
      <c r="AW102" s="400"/>
      <c r="AX102" s="400"/>
      <c r="AY102" s="400"/>
      <c r="AZ102" s="400"/>
      <c r="BA102" s="400"/>
      <c r="BB102" s="400"/>
      <c r="BC102" s="400"/>
      <c r="BD102" s="400"/>
      <c r="BE102" s="400"/>
      <c r="BF102" s="400"/>
      <c r="BG102" s="400"/>
      <c r="BH102" s="400"/>
      <c r="BI102" s="400"/>
      <c r="BJ102" s="400"/>
      <c r="BK102" s="400"/>
      <c r="BL102" s="400"/>
      <c r="BM102" s="400"/>
      <c r="BN102" s="400"/>
      <c r="BO102" s="495"/>
      <c r="BP102" s="495"/>
      <c r="BQ102" s="495"/>
    </row>
    <row r="103" spans="1:69" s="169" customFormat="1" ht="14.1" customHeight="1">
      <c r="A103" s="204"/>
      <c r="B103" s="216"/>
      <c r="C103" s="216"/>
      <c r="D103" s="216"/>
      <c r="E103" s="216"/>
      <c r="F103" s="216"/>
      <c r="G103" s="216"/>
      <c r="H103" s="216"/>
      <c r="I103" s="216"/>
      <c r="J103" s="541"/>
      <c r="K103" s="496"/>
      <c r="L103" s="496"/>
      <c r="M103" s="496"/>
      <c r="N103" s="496"/>
      <c r="O103" s="496"/>
      <c r="P103" s="496"/>
      <c r="Q103" s="496"/>
      <c r="R103" s="496"/>
      <c r="S103" s="496"/>
      <c r="T103" s="401"/>
      <c r="U103" s="632"/>
      <c r="V103" s="632">
        <v>43</v>
      </c>
      <c r="W103" s="980">
        <v>43</v>
      </c>
      <c r="X103" s="989">
        <v>19.09</v>
      </c>
      <c r="Y103" s="989">
        <v>61.18</v>
      </c>
      <c r="Z103" s="989">
        <v>17.54</v>
      </c>
      <c r="AA103" s="989">
        <v>8.36</v>
      </c>
      <c r="AB103" s="989">
        <v>3.86</v>
      </c>
      <c r="AC103" s="990">
        <v>72.53</v>
      </c>
      <c r="AD103" s="989">
        <v>47.29</v>
      </c>
      <c r="AE103" s="989">
        <v>8.82</v>
      </c>
      <c r="AF103" s="989">
        <v>10.01</v>
      </c>
      <c r="AG103" s="989">
        <v>1.1467000000000001</v>
      </c>
      <c r="AH103" s="989">
        <v>41.86</v>
      </c>
      <c r="AI103" s="989">
        <v>9.673</v>
      </c>
      <c r="AJ103" s="401"/>
      <c r="AK103" s="401"/>
      <c r="AL103" s="401"/>
      <c r="AM103" s="401"/>
      <c r="AN103" s="401"/>
      <c r="AO103" s="401"/>
      <c r="AP103" s="997"/>
      <c r="AQ103" s="994"/>
      <c r="AR103" s="995"/>
      <c r="AS103" s="401"/>
      <c r="AT103" s="401"/>
      <c r="AU103" s="401"/>
      <c r="AV103" s="401"/>
      <c r="AW103" s="401"/>
      <c r="AX103" s="401"/>
      <c r="AY103" s="401"/>
      <c r="AZ103" s="401"/>
      <c r="BA103" s="401"/>
      <c r="BB103" s="401"/>
      <c r="BC103" s="401"/>
      <c r="BD103" s="401"/>
      <c r="BE103" s="401"/>
      <c r="BF103" s="401"/>
      <c r="BG103" s="401"/>
      <c r="BH103" s="401"/>
      <c r="BI103" s="401"/>
      <c r="BJ103" s="401"/>
      <c r="BK103" s="401"/>
      <c r="BL103" s="401"/>
      <c r="BM103" s="401"/>
      <c r="BN103" s="401"/>
      <c r="BO103" s="496"/>
      <c r="BP103" s="496"/>
      <c r="BQ103" s="496"/>
    </row>
    <row r="104" spans="1:69" s="140" customFormat="1" ht="12" customHeight="1">
      <c r="A104" s="204"/>
      <c r="B104" s="216"/>
      <c r="C104" s="216"/>
      <c r="D104" s="216"/>
      <c r="E104" s="216"/>
      <c r="F104" s="216"/>
      <c r="G104" s="216"/>
      <c r="H104" s="216"/>
      <c r="I104" s="216"/>
      <c r="J104" s="539"/>
      <c r="K104" s="650"/>
      <c r="L104" s="822"/>
      <c r="M104" s="822"/>
      <c r="N104" s="822"/>
      <c r="O104" s="822"/>
      <c r="P104" s="822"/>
      <c r="Q104" s="822"/>
      <c r="R104" s="822"/>
      <c r="S104" s="822"/>
      <c r="T104" s="402"/>
      <c r="U104" s="632"/>
      <c r="V104" s="632"/>
      <c r="W104" s="980">
        <v>44</v>
      </c>
      <c r="X104" s="989">
        <v>18.899999999999999</v>
      </c>
      <c r="Y104" s="989">
        <v>47.64</v>
      </c>
      <c r="Z104" s="989">
        <v>11.26</v>
      </c>
      <c r="AA104" s="989">
        <v>7.36</v>
      </c>
      <c r="AB104" s="989">
        <v>3.34</v>
      </c>
      <c r="AC104" s="990">
        <v>69.37</v>
      </c>
      <c r="AD104" s="989">
        <v>37.5</v>
      </c>
      <c r="AE104" s="989">
        <v>9.32</v>
      </c>
      <c r="AF104" s="989">
        <v>10</v>
      </c>
      <c r="AG104" s="989">
        <v>1.0329999999999999</v>
      </c>
      <c r="AH104" s="989">
        <v>40.99</v>
      </c>
      <c r="AI104" s="989">
        <v>11.93</v>
      </c>
      <c r="AJ104" s="402"/>
      <c r="AK104" s="402"/>
      <c r="AL104" s="402"/>
      <c r="AM104" s="402"/>
      <c r="AN104" s="402"/>
      <c r="AO104" s="402"/>
      <c r="AP104" s="994"/>
      <c r="AQ104" s="994"/>
      <c r="AR104" s="995"/>
      <c r="AS104" s="402"/>
      <c r="AT104" s="402"/>
      <c r="AU104" s="402"/>
      <c r="AV104" s="402"/>
      <c r="AW104" s="402"/>
      <c r="AX104" s="402"/>
      <c r="AY104" s="402"/>
      <c r="AZ104" s="402"/>
      <c r="BA104" s="402"/>
      <c r="BB104" s="402"/>
      <c r="BC104" s="402"/>
      <c r="BD104" s="402"/>
      <c r="BE104" s="402"/>
      <c r="BF104" s="402"/>
      <c r="BG104" s="402"/>
      <c r="BH104" s="402"/>
      <c r="BI104" s="402"/>
      <c r="BJ104" s="402"/>
      <c r="BK104" s="402"/>
      <c r="BL104" s="402"/>
      <c r="BM104" s="402"/>
      <c r="BN104" s="402"/>
      <c r="BO104" s="822"/>
      <c r="BP104" s="822"/>
      <c r="BQ104" s="822"/>
    </row>
    <row r="105" spans="1:69" s="140" customFormat="1" ht="12" customHeight="1">
      <c r="A105" s="204"/>
      <c r="B105" s="216"/>
      <c r="C105" s="216"/>
      <c r="D105" s="216"/>
      <c r="E105" s="216"/>
      <c r="F105" s="216"/>
      <c r="G105" s="216"/>
      <c r="H105" s="216"/>
      <c r="I105" s="216"/>
      <c r="J105" s="539"/>
      <c r="K105" s="650"/>
      <c r="L105" s="822"/>
      <c r="M105" s="822"/>
      <c r="N105" s="822"/>
      <c r="O105" s="822"/>
      <c r="P105" s="822"/>
      <c r="Q105" s="822"/>
      <c r="R105" s="822"/>
      <c r="S105" s="822"/>
      <c r="T105" s="402"/>
      <c r="U105" s="632"/>
      <c r="V105" s="632"/>
      <c r="W105" s="980">
        <v>45</v>
      </c>
      <c r="X105" s="989">
        <v>25.86</v>
      </c>
      <c r="Y105" s="989">
        <v>57.13</v>
      </c>
      <c r="Z105" s="989">
        <v>16.84</v>
      </c>
      <c r="AA105" s="989">
        <v>7.94</v>
      </c>
      <c r="AB105" s="989">
        <v>4.54</v>
      </c>
      <c r="AC105" s="990">
        <v>81.2</v>
      </c>
      <c r="AD105" s="989">
        <v>105.06</v>
      </c>
      <c r="AE105" s="989">
        <v>17.329999999999998</v>
      </c>
      <c r="AF105" s="989">
        <v>10.01</v>
      </c>
      <c r="AG105" s="989">
        <v>1.56</v>
      </c>
      <c r="AH105" s="989">
        <v>54.37</v>
      </c>
      <c r="AI105" s="989">
        <v>16.29</v>
      </c>
      <c r="AJ105" s="402"/>
      <c r="AK105" s="402"/>
      <c r="AL105" s="402"/>
      <c r="AM105" s="402"/>
      <c r="AN105" s="402"/>
      <c r="AO105" s="402"/>
      <c r="AP105" s="994"/>
      <c r="AQ105" s="994"/>
      <c r="AR105" s="995"/>
      <c r="AS105" s="402"/>
      <c r="AT105" s="402"/>
      <c r="AU105" s="402"/>
      <c r="AV105" s="402"/>
      <c r="AW105" s="402"/>
      <c r="AX105" s="402"/>
      <c r="AY105" s="402"/>
      <c r="AZ105" s="402"/>
      <c r="BA105" s="402"/>
      <c r="BB105" s="402"/>
      <c r="BC105" s="402"/>
      <c r="BD105" s="402"/>
      <c r="BE105" s="402"/>
      <c r="BF105" s="402"/>
      <c r="BG105" s="402"/>
      <c r="BH105" s="402"/>
      <c r="BI105" s="402"/>
      <c r="BJ105" s="402"/>
      <c r="BK105" s="402"/>
      <c r="BL105" s="402"/>
      <c r="BM105" s="402"/>
      <c r="BN105" s="402"/>
      <c r="BO105" s="822"/>
      <c r="BP105" s="822"/>
      <c r="BQ105" s="822"/>
    </row>
    <row r="106" spans="1:69" s="140" customFormat="1" ht="12" customHeight="1">
      <c r="A106" s="204"/>
      <c r="B106" s="216"/>
      <c r="C106" s="216"/>
      <c r="D106" s="216"/>
      <c r="E106" s="216"/>
      <c r="F106" s="216"/>
      <c r="G106" s="216"/>
      <c r="H106" s="216"/>
      <c r="I106" s="216"/>
      <c r="J106" s="539"/>
      <c r="K106" s="650"/>
      <c r="L106" s="822"/>
      <c r="M106" s="822"/>
      <c r="N106" s="822"/>
      <c r="O106" s="822"/>
      <c r="P106" s="822"/>
      <c r="Q106" s="822"/>
      <c r="R106" s="822"/>
      <c r="S106" s="822"/>
      <c r="T106" s="402"/>
      <c r="U106" s="632"/>
      <c r="V106" s="632"/>
      <c r="W106" s="980">
        <v>46</v>
      </c>
      <c r="X106" s="989">
        <v>26.7</v>
      </c>
      <c r="Y106" s="989">
        <v>72.62</v>
      </c>
      <c r="Z106" s="989">
        <v>24.07</v>
      </c>
      <c r="AA106" s="989">
        <v>9.76</v>
      </c>
      <c r="AB106" s="989">
        <v>6.16</v>
      </c>
      <c r="AC106" s="990">
        <v>117.17</v>
      </c>
      <c r="AD106" s="989">
        <v>102.46</v>
      </c>
      <c r="AE106" s="989">
        <v>13.6</v>
      </c>
      <c r="AF106" s="989">
        <v>10.007</v>
      </c>
      <c r="AG106" s="989">
        <v>1.7775000000000001</v>
      </c>
      <c r="AH106" s="989">
        <v>68.680000000000007</v>
      </c>
      <c r="AI106" s="989">
        <v>16.026</v>
      </c>
      <c r="AJ106" s="402"/>
      <c r="AK106" s="402"/>
      <c r="AL106" s="402"/>
      <c r="AM106" s="402"/>
      <c r="AN106" s="402"/>
      <c r="AO106" s="402"/>
      <c r="AP106" s="994"/>
      <c r="AQ106" s="994"/>
      <c r="AR106" s="995"/>
      <c r="AS106" s="402"/>
      <c r="AT106" s="402"/>
      <c r="AU106" s="402"/>
      <c r="AV106" s="402"/>
      <c r="AW106" s="402"/>
      <c r="AX106" s="402"/>
      <c r="AY106" s="402"/>
      <c r="AZ106" s="402"/>
      <c r="BA106" s="402"/>
      <c r="BB106" s="402"/>
      <c r="BC106" s="402"/>
      <c r="BD106" s="402"/>
      <c r="BE106" s="402"/>
      <c r="BF106" s="402"/>
      <c r="BG106" s="402"/>
      <c r="BH106" s="402"/>
      <c r="BI106" s="402"/>
      <c r="BJ106" s="402"/>
      <c r="BK106" s="402"/>
      <c r="BL106" s="402"/>
      <c r="BM106" s="402"/>
      <c r="BN106" s="402"/>
      <c r="BO106" s="822"/>
      <c r="BP106" s="822"/>
      <c r="BQ106" s="822"/>
    </row>
    <row r="107" spans="1:69" s="179" customFormat="1" ht="12" customHeight="1">
      <c r="A107" s="204"/>
      <c r="B107" s="216"/>
      <c r="C107" s="216"/>
      <c r="D107" s="216"/>
      <c r="E107" s="216"/>
      <c r="F107" s="216"/>
      <c r="G107" s="216"/>
      <c r="H107" s="216"/>
      <c r="I107" s="216"/>
      <c r="J107" s="542"/>
      <c r="K107" s="497"/>
      <c r="L107" s="497"/>
      <c r="M107" s="497"/>
      <c r="N107" s="497"/>
      <c r="O107" s="497"/>
      <c r="P107" s="497"/>
      <c r="Q107" s="497"/>
      <c r="R107" s="497"/>
      <c r="S107" s="497"/>
      <c r="T107" s="403"/>
      <c r="U107" s="632"/>
      <c r="V107" s="632"/>
      <c r="W107" s="980">
        <v>47</v>
      </c>
      <c r="X107" s="989">
        <v>25.93</v>
      </c>
      <c r="Y107" s="989">
        <v>62.65</v>
      </c>
      <c r="Z107" s="989">
        <v>50.4</v>
      </c>
      <c r="AA107" s="989">
        <v>8.19</v>
      </c>
      <c r="AB107" s="989">
        <v>4.76</v>
      </c>
      <c r="AC107" s="990">
        <v>90.89</v>
      </c>
      <c r="AD107" s="989">
        <v>51.21</v>
      </c>
      <c r="AE107" s="989">
        <v>12.141999999999999</v>
      </c>
      <c r="AF107" s="989">
        <v>10.01</v>
      </c>
      <c r="AG107" s="989">
        <v>1.9159999999999999</v>
      </c>
      <c r="AH107" s="989">
        <v>45.02</v>
      </c>
      <c r="AI107" s="989">
        <v>14.11</v>
      </c>
      <c r="AJ107" s="403"/>
      <c r="AK107" s="403"/>
      <c r="AL107" s="403"/>
      <c r="AM107" s="403"/>
      <c r="AN107" s="403"/>
      <c r="AO107" s="403"/>
      <c r="AP107" s="994"/>
      <c r="AQ107" s="994"/>
      <c r="AR107" s="995"/>
      <c r="AS107" s="403"/>
      <c r="AT107" s="403"/>
      <c r="AU107" s="403"/>
      <c r="AV107" s="403"/>
      <c r="AW107" s="403"/>
      <c r="AX107" s="403"/>
      <c r="AY107" s="403"/>
      <c r="AZ107" s="403"/>
      <c r="BA107" s="403"/>
      <c r="BB107" s="403"/>
      <c r="BC107" s="403"/>
      <c r="BD107" s="403"/>
      <c r="BE107" s="403"/>
      <c r="BF107" s="403"/>
      <c r="BG107" s="403"/>
      <c r="BH107" s="403"/>
      <c r="BI107" s="403"/>
      <c r="BJ107" s="403"/>
      <c r="BK107" s="403"/>
      <c r="BL107" s="403"/>
      <c r="BM107" s="403"/>
      <c r="BN107" s="403"/>
      <c r="BO107" s="497"/>
      <c r="BP107" s="497"/>
      <c r="BQ107" s="497"/>
    </row>
    <row r="108" spans="1:69" s="140" customFormat="1" ht="12" customHeight="1">
      <c r="A108" s="204"/>
      <c r="B108" s="216"/>
      <c r="C108" s="216"/>
      <c r="D108" s="216"/>
      <c r="E108" s="216"/>
      <c r="F108" s="216"/>
      <c r="G108" s="216"/>
      <c r="H108" s="216"/>
      <c r="I108" s="216"/>
      <c r="J108" s="539"/>
      <c r="K108" s="650"/>
      <c r="L108" s="822"/>
      <c r="M108" s="822"/>
      <c r="N108" s="822"/>
      <c r="O108" s="822"/>
      <c r="P108" s="822"/>
      <c r="Q108" s="822"/>
      <c r="R108" s="822"/>
      <c r="S108" s="822"/>
      <c r="T108" s="402"/>
      <c r="U108" s="632"/>
      <c r="V108" s="632">
        <v>48</v>
      </c>
      <c r="W108" s="980">
        <v>48</v>
      </c>
      <c r="X108" s="989">
        <v>35.64</v>
      </c>
      <c r="Y108" s="989">
        <v>83.52</v>
      </c>
      <c r="Z108" s="989">
        <v>55.63</v>
      </c>
      <c r="AA108" s="989">
        <v>9.2100000000000009</v>
      </c>
      <c r="AB108" s="989">
        <v>5.88</v>
      </c>
      <c r="AC108" s="990">
        <v>77.62</v>
      </c>
      <c r="AD108" s="989">
        <v>70.7</v>
      </c>
      <c r="AE108" s="989">
        <v>10.96</v>
      </c>
      <c r="AF108" s="989">
        <v>10</v>
      </c>
      <c r="AG108" s="989">
        <v>1.0449999999999999</v>
      </c>
      <c r="AH108" s="989">
        <v>54.12</v>
      </c>
      <c r="AI108" s="989">
        <v>16.25</v>
      </c>
      <c r="AJ108" s="402"/>
      <c r="AK108" s="402"/>
      <c r="AL108" s="402"/>
      <c r="AM108" s="402"/>
      <c r="AN108" s="402"/>
      <c r="AO108" s="402"/>
      <c r="AP108" s="994"/>
      <c r="AQ108" s="994"/>
      <c r="AR108" s="995"/>
      <c r="AS108" s="402"/>
      <c r="AT108" s="402"/>
      <c r="AU108" s="402"/>
      <c r="AV108" s="402"/>
      <c r="AW108" s="402"/>
      <c r="AX108" s="402"/>
      <c r="AY108" s="402"/>
      <c r="AZ108" s="402"/>
      <c r="BA108" s="402"/>
      <c r="BB108" s="402"/>
      <c r="BC108" s="402"/>
      <c r="BD108" s="402"/>
      <c r="BE108" s="402"/>
      <c r="BF108" s="402"/>
      <c r="BG108" s="402"/>
      <c r="BH108" s="402"/>
      <c r="BI108" s="402"/>
      <c r="BJ108" s="402"/>
      <c r="BK108" s="402"/>
      <c r="BL108" s="402"/>
      <c r="BM108" s="402"/>
      <c r="BN108" s="402"/>
      <c r="BO108" s="822"/>
      <c r="BP108" s="822"/>
      <c r="BQ108" s="822"/>
    </row>
    <row r="109" spans="1:69" s="140" customFormat="1" ht="12" customHeight="1">
      <c r="A109" s="204"/>
      <c r="B109" s="216"/>
      <c r="C109" s="216"/>
      <c r="D109" s="216"/>
      <c r="E109" s="216"/>
      <c r="F109" s="216"/>
      <c r="G109" s="216"/>
      <c r="H109" s="216"/>
      <c r="I109" s="216"/>
      <c r="J109" s="538"/>
      <c r="K109" s="785"/>
      <c r="L109" s="822"/>
      <c r="M109" s="822"/>
      <c r="N109" s="822"/>
      <c r="O109" s="822"/>
      <c r="P109" s="822"/>
      <c r="Q109" s="822"/>
      <c r="R109" s="822"/>
      <c r="S109" s="822"/>
      <c r="T109" s="402"/>
      <c r="U109" s="632"/>
      <c r="V109" s="632"/>
      <c r="W109" s="980">
        <v>49</v>
      </c>
      <c r="X109" s="989">
        <v>30.428599999999999</v>
      </c>
      <c r="Y109" s="989">
        <v>80.849999999999994</v>
      </c>
      <c r="Z109" s="989">
        <v>24.84</v>
      </c>
      <c r="AA109" s="989">
        <v>7.82</v>
      </c>
      <c r="AB109" s="989">
        <v>4.407</v>
      </c>
      <c r="AC109" s="990">
        <v>76.048000000000002</v>
      </c>
      <c r="AD109" s="989">
        <v>83.28</v>
      </c>
      <c r="AE109" s="989">
        <v>18.809999999999999</v>
      </c>
      <c r="AF109" s="989">
        <v>9.7970000000000006</v>
      </c>
      <c r="AG109" s="989">
        <v>0.55000000000000004</v>
      </c>
      <c r="AH109" s="989">
        <v>68.64</v>
      </c>
      <c r="AI109" s="989">
        <v>18.876000000000001</v>
      </c>
      <c r="AJ109" s="402"/>
      <c r="AK109" s="402"/>
      <c r="AL109" s="402"/>
      <c r="AM109" s="402"/>
      <c r="AN109" s="402"/>
      <c r="AO109" s="402"/>
      <c r="AP109" s="994"/>
      <c r="AQ109" s="994"/>
      <c r="AR109" s="995"/>
      <c r="AS109" s="402"/>
      <c r="AT109" s="402"/>
      <c r="AU109" s="402"/>
      <c r="AV109" s="402"/>
      <c r="AW109" s="402"/>
      <c r="AX109" s="402"/>
      <c r="AY109" s="402"/>
      <c r="AZ109" s="402"/>
      <c r="BA109" s="402"/>
      <c r="BB109" s="402"/>
      <c r="BC109" s="402"/>
      <c r="BD109" s="402"/>
      <c r="BE109" s="402"/>
      <c r="BF109" s="402"/>
      <c r="BG109" s="402"/>
      <c r="BH109" s="402"/>
      <c r="BI109" s="402"/>
      <c r="BJ109" s="402"/>
      <c r="BK109" s="402"/>
      <c r="BL109" s="402"/>
      <c r="BM109" s="402"/>
      <c r="BN109" s="402"/>
      <c r="BO109" s="822"/>
      <c r="BP109" s="822"/>
      <c r="BQ109" s="822"/>
    </row>
    <row r="110" spans="1:69" s="140" customFormat="1" ht="12" customHeight="1">
      <c r="A110" s="204"/>
      <c r="B110" s="216"/>
      <c r="C110" s="216"/>
      <c r="D110" s="216"/>
      <c r="E110" s="216"/>
      <c r="F110" s="216"/>
      <c r="G110" s="216"/>
      <c r="H110" s="216"/>
      <c r="I110" s="216"/>
      <c r="J110" s="820"/>
      <c r="K110" s="822"/>
      <c r="L110" s="822"/>
      <c r="M110" s="822"/>
      <c r="N110" s="822"/>
      <c r="O110" s="822"/>
      <c r="P110" s="822"/>
      <c r="Q110" s="822"/>
      <c r="R110" s="822"/>
      <c r="S110" s="822"/>
      <c r="T110" s="402"/>
      <c r="U110" s="632"/>
      <c r="V110" s="632"/>
      <c r="W110" s="980">
        <v>50</v>
      </c>
      <c r="X110" s="989">
        <v>22.7</v>
      </c>
      <c r="Y110" s="989">
        <v>63.198999999999998</v>
      </c>
      <c r="Z110" s="989">
        <v>17.25</v>
      </c>
      <c r="AA110" s="989">
        <v>8.0939999999999994</v>
      </c>
      <c r="AB110" s="989">
        <v>4.99</v>
      </c>
      <c r="AC110" s="990">
        <v>74.156999999999996</v>
      </c>
      <c r="AD110" s="989">
        <v>68.84</v>
      </c>
      <c r="AE110" s="989">
        <v>17.55</v>
      </c>
      <c r="AF110" s="989">
        <v>10.211399999999999</v>
      </c>
      <c r="AG110" s="989">
        <v>1.0795999999999999</v>
      </c>
      <c r="AH110" s="989">
        <v>70.275999999999996</v>
      </c>
      <c r="AI110" s="989">
        <v>21.06</v>
      </c>
      <c r="AJ110" s="402"/>
      <c r="AK110" s="402"/>
      <c r="AL110" s="402"/>
      <c r="AM110" s="402"/>
      <c r="AN110" s="402"/>
      <c r="AO110" s="402"/>
      <c r="AP110" s="994"/>
      <c r="AQ110" s="994"/>
      <c r="AR110" s="995"/>
      <c r="AS110" s="402"/>
      <c r="AT110" s="402"/>
      <c r="AU110" s="402"/>
      <c r="AV110" s="402"/>
      <c r="AW110" s="402"/>
      <c r="AX110" s="402"/>
      <c r="AY110" s="402"/>
      <c r="AZ110" s="402"/>
      <c r="BA110" s="402"/>
      <c r="BB110" s="402"/>
      <c r="BC110" s="402"/>
      <c r="BD110" s="402"/>
      <c r="BE110" s="402"/>
      <c r="BF110" s="402"/>
      <c r="BG110" s="402"/>
      <c r="BH110" s="402"/>
      <c r="BI110" s="402"/>
      <c r="BJ110" s="402"/>
      <c r="BK110" s="402"/>
      <c r="BL110" s="402"/>
      <c r="BM110" s="402"/>
      <c r="BN110" s="402"/>
      <c r="BO110" s="822"/>
      <c r="BP110" s="822"/>
      <c r="BQ110" s="822"/>
    </row>
    <row r="111" spans="1:69" s="140" customFormat="1" ht="12" customHeight="1">
      <c r="A111" s="204"/>
      <c r="B111" s="216"/>
      <c r="C111" s="216"/>
      <c r="D111" s="216"/>
      <c r="E111" s="216"/>
      <c r="F111" s="216"/>
      <c r="G111" s="216"/>
      <c r="H111" s="216"/>
      <c r="I111" s="216"/>
      <c r="J111" s="820"/>
      <c r="K111" s="822"/>
      <c r="L111" s="822"/>
      <c r="M111" s="822"/>
      <c r="N111" s="822"/>
      <c r="O111" s="822"/>
      <c r="P111" s="822"/>
      <c r="Q111" s="822"/>
      <c r="R111" s="822"/>
      <c r="S111" s="822"/>
      <c r="T111" s="402"/>
      <c r="U111" s="632"/>
      <c r="V111" s="632">
        <v>51</v>
      </c>
      <c r="W111" s="980">
        <v>51</v>
      </c>
      <c r="X111" s="989">
        <v>46.13</v>
      </c>
      <c r="Y111" s="989">
        <v>87.03</v>
      </c>
      <c r="Z111" s="989">
        <v>16.510000000000002</v>
      </c>
      <c r="AA111" s="989">
        <v>14.24</v>
      </c>
      <c r="AB111" s="989">
        <v>12.81</v>
      </c>
      <c r="AC111" s="990">
        <v>174.00200000000001</v>
      </c>
      <c r="AD111" s="989">
        <v>147.96</v>
      </c>
      <c r="AE111" s="989">
        <v>28.163</v>
      </c>
      <c r="AF111" s="989">
        <v>10</v>
      </c>
      <c r="AG111" s="989">
        <v>0.79949999999999999</v>
      </c>
      <c r="AH111" s="989">
        <v>224.41200000000001</v>
      </c>
      <c r="AI111" s="989">
        <v>46.25</v>
      </c>
      <c r="AJ111" s="402"/>
      <c r="AK111" s="402"/>
      <c r="AL111" s="402"/>
      <c r="AM111" s="402"/>
      <c r="AN111" s="402"/>
      <c r="AO111" s="402"/>
      <c r="AP111" s="994"/>
      <c r="AQ111" s="994"/>
      <c r="AR111" s="995"/>
      <c r="AS111" s="402"/>
      <c r="AT111" s="402"/>
      <c r="AU111" s="402"/>
      <c r="AV111" s="402"/>
      <c r="AW111" s="402"/>
      <c r="AX111" s="402"/>
      <c r="AY111" s="402"/>
      <c r="AZ111" s="402"/>
      <c r="BA111" s="402"/>
      <c r="BB111" s="402"/>
      <c r="BC111" s="402"/>
      <c r="BD111" s="402"/>
      <c r="BE111" s="402"/>
      <c r="BF111" s="402"/>
      <c r="BG111" s="402"/>
      <c r="BH111" s="402"/>
      <c r="BI111" s="402"/>
      <c r="BJ111" s="402"/>
      <c r="BK111" s="402"/>
      <c r="BL111" s="402"/>
      <c r="BM111" s="402"/>
      <c r="BN111" s="402"/>
      <c r="BO111" s="822"/>
      <c r="BP111" s="822"/>
      <c r="BQ111" s="822"/>
    </row>
    <row r="112" spans="1:69" s="140" customFormat="1" ht="12" customHeight="1">
      <c r="A112" s="204"/>
      <c r="B112" s="216"/>
      <c r="C112" s="216"/>
      <c r="D112" s="216"/>
      <c r="E112" s="216"/>
      <c r="F112" s="216"/>
      <c r="G112" s="216"/>
      <c r="H112" s="216"/>
      <c r="I112" s="216"/>
      <c r="J112" s="820"/>
      <c r="K112" s="822"/>
      <c r="L112" s="822"/>
      <c r="M112" s="822"/>
      <c r="N112" s="822"/>
      <c r="O112" s="822"/>
      <c r="P112" s="822"/>
      <c r="Q112" s="822"/>
      <c r="R112" s="822"/>
      <c r="S112" s="822"/>
      <c r="T112" s="402"/>
      <c r="U112" s="632"/>
      <c r="V112" s="632"/>
      <c r="W112" s="980">
        <v>52</v>
      </c>
      <c r="X112" s="989">
        <v>63.850999999999999</v>
      </c>
      <c r="Y112" s="989">
        <v>110.661</v>
      </c>
      <c r="Z112" s="989">
        <v>18.1387</v>
      </c>
      <c r="AA112" s="989">
        <v>15.1157</v>
      </c>
      <c r="AB112" s="989">
        <v>15.846</v>
      </c>
      <c r="AC112" s="990">
        <v>338.70569999999998</v>
      </c>
      <c r="AD112" s="989">
        <v>198.84569999999999</v>
      </c>
      <c r="AE112" s="989">
        <v>41.433</v>
      </c>
      <c r="AF112" s="989">
        <v>10.01</v>
      </c>
      <c r="AG112" s="989">
        <v>1.25685</v>
      </c>
      <c r="AH112" s="989">
        <v>214.35</v>
      </c>
      <c r="AI112" s="989">
        <v>76.91</v>
      </c>
      <c r="AJ112" s="402"/>
      <c r="AK112" s="402"/>
      <c r="AL112" s="402"/>
      <c r="AM112" s="402"/>
      <c r="AN112" s="402"/>
      <c r="AO112" s="402"/>
      <c r="AP112" s="994"/>
      <c r="AQ112" s="994"/>
      <c r="AR112" s="995"/>
      <c r="AS112" s="402"/>
      <c r="AT112" s="402"/>
      <c r="AU112" s="402"/>
      <c r="AV112" s="402"/>
      <c r="AW112" s="402"/>
      <c r="AX112" s="402"/>
      <c r="AY112" s="402"/>
      <c r="AZ112" s="402"/>
      <c r="BA112" s="402"/>
      <c r="BB112" s="402"/>
      <c r="BC112" s="402"/>
      <c r="BD112" s="402"/>
      <c r="BE112" s="402"/>
      <c r="BF112" s="402"/>
      <c r="BG112" s="402"/>
      <c r="BH112" s="402"/>
      <c r="BI112" s="402"/>
      <c r="BJ112" s="402"/>
      <c r="BK112" s="402"/>
      <c r="BL112" s="402"/>
      <c r="BM112" s="402"/>
      <c r="BN112" s="402"/>
      <c r="BO112" s="822"/>
      <c r="BP112" s="822"/>
      <c r="BQ112" s="822"/>
    </row>
    <row r="113" spans="1:69" s="140" customFormat="1" ht="12" customHeight="1">
      <c r="A113" s="204"/>
      <c r="B113" s="216"/>
      <c r="C113" s="216"/>
      <c r="D113" s="216"/>
      <c r="E113" s="216"/>
      <c r="F113" s="216"/>
      <c r="G113" s="216"/>
      <c r="H113" s="216"/>
      <c r="I113" s="216"/>
      <c r="J113" s="820"/>
      <c r="K113" s="822"/>
      <c r="L113" s="822"/>
      <c r="M113" s="822"/>
      <c r="N113" s="822"/>
      <c r="O113" s="822"/>
      <c r="P113" s="822"/>
      <c r="Q113" s="822"/>
      <c r="R113" s="822"/>
      <c r="S113" s="822"/>
      <c r="T113" s="402"/>
      <c r="U113" s="632">
        <v>2016</v>
      </c>
      <c r="V113" s="1002">
        <v>1</v>
      </c>
      <c r="W113" s="980">
        <v>1</v>
      </c>
      <c r="X113" s="989">
        <v>40.61</v>
      </c>
      <c r="Y113" s="989">
        <v>96.75</v>
      </c>
      <c r="Z113" s="989">
        <v>16.37</v>
      </c>
      <c r="AA113" s="989">
        <v>12.12</v>
      </c>
      <c r="AB113" s="989">
        <v>8.33</v>
      </c>
      <c r="AC113" s="990">
        <v>165.03200000000001</v>
      </c>
      <c r="AD113" s="989">
        <v>95.83</v>
      </c>
      <c r="AE113" s="989">
        <v>18.5</v>
      </c>
      <c r="AF113" s="989">
        <v>10.01</v>
      </c>
      <c r="AG113" s="989">
        <v>1.23</v>
      </c>
      <c r="AH113" s="989">
        <v>109.19</v>
      </c>
      <c r="AI113" s="989">
        <v>37.270000000000003</v>
      </c>
      <c r="AJ113" s="402"/>
      <c r="AK113" s="402"/>
      <c r="AL113" s="402"/>
      <c r="AM113" s="402"/>
      <c r="AN113" s="402"/>
      <c r="AO113" s="402"/>
      <c r="AP113" s="994"/>
      <c r="AQ113" s="994"/>
      <c r="AR113" s="995"/>
      <c r="AS113" s="402"/>
      <c r="AT113" s="402"/>
      <c r="AU113" s="402"/>
      <c r="AV113" s="402"/>
      <c r="AW113" s="402"/>
      <c r="AX113" s="402"/>
      <c r="AY113" s="402"/>
      <c r="AZ113" s="402"/>
      <c r="BA113" s="402"/>
      <c r="BB113" s="402"/>
      <c r="BC113" s="402"/>
      <c r="BD113" s="402"/>
      <c r="BE113" s="402"/>
      <c r="BF113" s="402"/>
      <c r="BG113" s="402"/>
      <c r="BH113" s="402"/>
      <c r="BI113" s="402"/>
      <c r="BJ113" s="402"/>
      <c r="BK113" s="402"/>
      <c r="BL113" s="402"/>
      <c r="BM113" s="402"/>
      <c r="BN113" s="402"/>
      <c r="BO113" s="822"/>
      <c r="BP113" s="822"/>
      <c r="BQ113" s="822"/>
    </row>
    <row r="114" spans="1:69" s="140" customFormat="1" ht="12" customHeight="1">
      <c r="A114" s="204"/>
      <c r="B114" s="216"/>
      <c r="C114" s="216"/>
      <c r="D114" s="216"/>
      <c r="E114" s="216"/>
      <c r="F114" s="216"/>
      <c r="G114" s="216"/>
      <c r="H114" s="216"/>
      <c r="I114" s="216"/>
      <c r="J114" s="820"/>
      <c r="K114" s="822"/>
      <c r="L114" s="822"/>
      <c r="M114" s="822"/>
      <c r="N114" s="822"/>
      <c r="O114" s="822"/>
      <c r="P114" s="822"/>
      <c r="Q114" s="822"/>
      <c r="R114" s="822"/>
      <c r="S114" s="822"/>
      <c r="T114" s="402"/>
      <c r="U114" s="632"/>
      <c r="V114" s="1002"/>
      <c r="W114" s="980">
        <v>2</v>
      </c>
      <c r="X114" s="989">
        <v>29.82</v>
      </c>
      <c r="Y114" s="989">
        <v>76.510000000000005</v>
      </c>
      <c r="Z114" s="989">
        <v>15.9</v>
      </c>
      <c r="AA114" s="989">
        <v>10.45</v>
      </c>
      <c r="AB114" s="989">
        <v>5.38</v>
      </c>
      <c r="AC114" s="990">
        <v>137.04</v>
      </c>
      <c r="AD114" s="989">
        <v>78.260000000000005</v>
      </c>
      <c r="AE114" s="989">
        <v>13.1</v>
      </c>
      <c r="AF114" s="989">
        <v>10</v>
      </c>
      <c r="AG114" s="989">
        <v>1.18</v>
      </c>
      <c r="AH114" s="989">
        <v>177.91</v>
      </c>
      <c r="AI114" s="989">
        <v>53.34</v>
      </c>
      <c r="AJ114" s="402"/>
      <c r="AK114" s="402"/>
      <c r="AL114" s="402"/>
      <c r="AM114" s="402"/>
      <c r="AN114" s="402"/>
      <c r="AO114" s="402"/>
      <c r="AP114" s="994"/>
      <c r="AQ114" s="994"/>
      <c r="AR114" s="995"/>
      <c r="AS114" s="402"/>
      <c r="AT114" s="402"/>
      <c r="AU114" s="402"/>
      <c r="AV114" s="402"/>
      <c r="AW114" s="402"/>
      <c r="AX114" s="402"/>
      <c r="AY114" s="402"/>
      <c r="AZ114" s="402"/>
      <c r="BA114" s="402"/>
      <c r="BB114" s="402"/>
      <c r="BC114" s="402"/>
      <c r="BD114" s="402"/>
      <c r="BE114" s="402"/>
      <c r="BF114" s="402"/>
      <c r="BG114" s="402"/>
      <c r="BH114" s="402"/>
      <c r="BI114" s="402"/>
      <c r="BJ114" s="402"/>
      <c r="BK114" s="402"/>
      <c r="BL114" s="402"/>
      <c r="BM114" s="402"/>
      <c r="BN114" s="402"/>
      <c r="BO114" s="822"/>
      <c r="BP114" s="822"/>
      <c r="BQ114" s="822"/>
    </row>
    <row r="115" spans="1:69" s="140" customFormat="1" ht="12" customHeight="1">
      <c r="A115" s="204"/>
      <c r="B115" s="216"/>
      <c r="C115" s="216"/>
      <c r="D115" s="216"/>
      <c r="E115" s="216"/>
      <c r="F115" s="216"/>
      <c r="G115" s="216"/>
      <c r="H115" s="216"/>
      <c r="I115" s="216"/>
      <c r="J115" s="820"/>
      <c r="K115" s="822"/>
      <c r="L115" s="822"/>
      <c r="M115" s="822"/>
      <c r="N115" s="822"/>
      <c r="O115" s="822"/>
      <c r="P115" s="822"/>
      <c r="Q115" s="822"/>
      <c r="R115" s="822"/>
      <c r="S115" s="822"/>
      <c r="T115" s="402"/>
      <c r="U115" s="632"/>
      <c r="V115" s="1002"/>
      <c r="W115" s="980">
        <v>3</v>
      </c>
      <c r="X115" s="989">
        <v>27.06</v>
      </c>
      <c r="Y115" s="989">
        <v>80.096000000000004</v>
      </c>
      <c r="Z115" s="989">
        <v>29.21</v>
      </c>
      <c r="AA115" s="989">
        <v>10.396000000000001</v>
      </c>
      <c r="AB115" s="989">
        <v>5.29</v>
      </c>
      <c r="AC115" s="990">
        <v>102.45</v>
      </c>
      <c r="AD115" s="989">
        <v>101.264</v>
      </c>
      <c r="AE115" s="989">
        <v>15.26</v>
      </c>
      <c r="AF115" s="989">
        <v>10.01</v>
      </c>
      <c r="AG115" s="989">
        <v>1.2529999999999999</v>
      </c>
      <c r="AH115" s="989">
        <v>248.28</v>
      </c>
      <c r="AI115" s="989">
        <v>76.69</v>
      </c>
      <c r="AJ115" s="402"/>
      <c r="AK115" s="402"/>
      <c r="AL115" s="402"/>
      <c r="AM115" s="402"/>
      <c r="AN115" s="402"/>
      <c r="AO115" s="402"/>
      <c r="AP115" s="994"/>
      <c r="AQ115" s="994"/>
      <c r="AR115" s="995"/>
      <c r="AS115" s="402"/>
      <c r="AT115" s="402"/>
      <c r="AU115" s="402"/>
      <c r="AV115" s="402"/>
      <c r="AW115" s="402"/>
      <c r="AX115" s="402"/>
      <c r="AY115" s="402"/>
      <c r="AZ115" s="402"/>
      <c r="BA115" s="402"/>
      <c r="BB115" s="402"/>
      <c r="BC115" s="402"/>
      <c r="BD115" s="402"/>
      <c r="BE115" s="402"/>
      <c r="BF115" s="402"/>
      <c r="BG115" s="402"/>
      <c r="BH115" s="402"/>
      <c r="BI115" s="402"/>
      <c r="BJ115" s="402"/>
      <c r="BK115" s="402"/>
      <c r="BL115" s="402"/>
      <c r="BM115" s="402"/>
      <c r="BN115" s="402"/>
      <c r="BO115" s="822"/>
      <c r="BP115" s="822"/>
      <c r="BQ115" s="822"/>
    </row>
    <row r="116" spans="1:69" s="179" customFormat="1" ht="12" customHeight="1">
      <c r="A116" s="204"/>
      <c r="B116" s="216"/>
      <c r="C116" s="216"/>
      <c r="D116" s="216"/>
      <c r="E116" s="216"/>
      <c r="F116" s="216"/>
      <c r="G116" s="216"/>
      <c r="H116" s="216"/>
      <c r="I116" s="216"/>
      <c r="J116" s="542"/>
      <c r="K116" s="497"/>
      <c r="L116" s="497"/>
      <c r="M116" s="497"/>
      <c r="N116" s="497"/>
      <c r="O116" s="497"/>
      <c r="P116" s="497"/>
      <c r="Q116" s="497"/>
      <c r="R116" s="497"/>
      <c r="S116" s="497"/>
      <c r="T116" s="403"/>
      <c r="U116" s="632"/>
      <c r="V116" s="1002">
        <v>4</v>
      </c>
      <c r="W116" s="980">
        <v>4</v>
      </c>
      <c r="X116" s="989">
        <v>27.93</v>
      </c>
      <c r="Y116" s="989">
        <v>77.09</v>
      </c>
      <c r="Z116" s="989">
        <v>20.7</v>
      </c>
      <c r="AA116" s="989">
        <v>10.32</v>
      </c>
      <c r="AB116" s="989">
        <v>6.0640000000000001</v>
      </c>
      <c r="AC116" s="990">
        <v>93.71</v>
      </c>
      <c r="AD116" s="989">
        <v>79.73</v>
      </c>
      <c r="AE116" s="989">
        <v>12.66</v>
      </c>
      <c r="AF116" s="989">
        <v>10.01</v>
      </c>
      <c r="AG116" s="989">
        <v>1.22</v>
      </c>
      <c r="AH116" s="989">
        <v>142.55000000000001</v>
      </c>
      <c r="AI116" s="989">
        <v>40.92</v>
      </c>
      <c r="AJ116" s="403"/>
      <c r="AK116" s="403"/>
      <c r="AL116" s="403"/>
      <c r="AM116" s="403"/>
      <c r="AN116" s="403"/>
      <c r="AO116" s="403"/>
      <c r="AP116" s="1003"/>
      <c r="AQ116" s="994"/>
      <c r="AR116" s="995"/>
      <c r="AS116" s="403"/>
      <c r="AT116" s="403"/>
      <c r="AU116" s="403"/>
      <c r="AV116" s="403"/>
      <c r="AW116" s="403"/>
      <c r="AX116" s="403"/>
      <c r="AY116" s="403"/>
      <c r="AZ116" s="403"/>
      <c r="BA116" s="403"/>
      <c r="BB116" s="403"/>
      <c r="BC116" s="403"/>
      <c r="BD116" s="403"/>
      <c r="BE116" s="403"/>
      <c r="BF116" s="403"/>
      <c r="BG116" s="403"/>
      <c r="BH116" s="403"/>
      <c r="BI116" s="403"/>
      <c r="BJ116" s="403"/>
      <c r="BK116" s="403"/>
      <c r="BL116" s="403"/>
      <c r="BM116" s="403"/>
      <c r="BN116" s="403"/>
      <c r="BO116" s="497"/>
      <c r="BP116" s="497"/>
      <c r="BQ116" s="497"/>
    </row>
    <row r="117" spans="1:69" s="140" customFormat="1" ht="12" customHeight="1">
      <c r="A117" s="204"/>
      <c r="B117" s="216"/>
      <c r="C117" s="216"/>
      <c r="D117" s="216"/>
      <c r="E117" s="216"/>
      <c r="F117" s="216"/>
      <c r="G117" s="216"/>
      <c r="H117" s="216"/>
      <c r="I117" s="216"/>
      <c r="J117" s="820"/>
      <c r="K117" s="822"/>
      <c r="L117" s="822"/>
      <c r="M117" s="822"/>
      <c r="N117" s="822"/>
      <c r="O117" s="822"/>
      <c r="P117" s="822"/>
      <c r="Q117" s="822"/>
      <c r="R117" s="822"/>
      <c r="S117" s="822"/>
      <c r="T117" s="402"/>
      <c r="U117" s="632"/>
      <c r="V117" s="1002"/>
      <c r="W117" s="980">
        <v>5</v>
      </c>
      <c r="X117" s="989">
        <v>49.585999999999999</v>
      </c>
      <c r="Y117" s="989">
        <v>140.12</v>
      </c>
      <c r="Z117" s="989">
        <v>74.02</v>
      </c>
      <c r="AA117" s="989">
        <v>14.34</v>
      </c>
      <c r="AB117" s="989">
        <v>9.59</v>
      </c>
      <c r="AC117" s="990">
        <v>142.55000000000001</v>
      </c>
      <c r="AD117" s="989">
        <v>128.66</v>
      </c>
      <c r="AE117" s="989">
        <v>24.24</v>
      </c>
      <c r="AF117" s="989">
        <v>10.01</v>
      </c>
      <c r="AG117" s="989">
        <v>1.17</v>
      </c>
      <c r="AH117" s="989">
        <v>251.59399999999999</v>
      </c>
      <c r="AI117" s="989">
        <v>58.97</v>
      </c>
      <c r="AJ117" s="402"/>
      <c r="AK117" s="402"/>
      <c r="AL117" s="402"/>
      <c r="AM117" s="402"/>
      <c r="AN117" s="402"/>
      <c r="AO117" s="402"/>
      <c r="AP117" s="994"/>
      <c r="AQ117" s="994"/>
      <c r="AR117" s="995"/>
      <c r="AS117" s="402"/>
      <c r="AT117" s="402"/>
      <c r="AU117" s="402"/>
      <c r="AV117" s="402"/>
      <c r="AW117" s="402"/>
      <c r="AX117" s="402"/>
      <c r="AY117" s="402"/>
      <c r="AZ117" s="402"/>
      <c r="BA117" s="402"/>
      <c r="BB117" s="402"/>
      <c r="BC117" s="402"/>
      <c r="BD117" s="402"/>
      <c r="BE117" s="402"/>
      <c r="BF117" s="402"/>
      <c r="BG117" s="402"/>
      <c r="BH117" s="402"/>
      <c r="BI117" s="402"/>
      <c r="BJ117" s="402"/>
      <c r="BK117" s="402"/>
      <c r="BL117" s="402"/>
      <c r="BM117" s="402"/>
      <c r="BN117" s="402"/>
      <c r="BO117" s="822"/>
      <c r="BP117" s="822"/>
      <c r="BQ117" s="822"/>
    </row>
    <row r="118" spans="1:69" s="179" customFormat="1" ht="12" customHeight="1">
      <c r="A118" s="204"/>
      <c r="B118" s="216"/>
      <c r="C118" s="216"/>
      <c r="D118" s="216"/>
      <c r="E118" s="216"/>
      <c r="F118" s="216"/>
      <c r="G118" s="216"/>
      <c r="H118" s="216"/>
      <c r="I118" s="216"/>
      <c r="J118" s="830"/>
      <c r="K118" s="831"/>
      <c r="L118" s="497"/>
      <c r="M118" s="497"/>
      <c r="N118" s="497"/>
      <c r="O118" s="497"/>
      <c r="P118" s="497"/>
      <c r="Q118" s="497"/>
      <c r="R118" s="497"/>
      <c r="S118" s="497"/>
      <c r="T118" s="403"/>
      <c r="U118" s="404"/>
      <c r="V118" s="1002"/>
      <c r="W118" s="980">
        <v>6</v>
      </c>
      <c r="X118" s="989">
        <v>57</v>
      </c>
      <c r="Y118" s="989">
        <v>144.66999999999999</v>
      </c>
      <c r="Z118" s="989">
        <v>78.08</v>
      </c>
      <c r="AA118" s="989">
        <v>14.98</v>
      </c>
      <c r="AB118" s="989">
        <v>12.82</v>
      </c>
      <c r="AC118" s="990">
        <v>223.15</v>
      </c>
      <c r="AD118" s="989">
        <v>174.87</v>
      </c>
      <c r="AE118" s="989">
        <v>35.18</v>
      </c>
      <c r="AF118" s="989">
        <v>9.01</v>
      </c>
      <c r="AG118" s="989">
        <v>0.82</v>
      </c>
      <c r="AH118" s="989">
        <v>388.05428210000002</v>
      </c>
      <c r="AI118" s="989">
        <v>80.41</v>
      </c>
      <c r="AJ118" s="403"/>
      <c r="AK118" s="403"/>
      <c r="AL118" s="403"/>
      <c r="AM118" s="403"/>
      <c r="AN118" s="403"/>
      <c r="AO118" s="403"/>
      <c r="AP118" s="994"/>
      <c r="AQ118" s="994"/>
      <c r="AR118" s="995"/>
      <c r="AS118" s="403"/>
      <c r="AT118" s="403"/>
      <c r="AU118" s="403"/>
      <c r="AV118" s="403"/>
      <c r="AW118" s="403"/>
      <c r="AX118" s="403"/>
      <c r="AY118" s="403"/>
      <c r="AZ118" s="403"/>
      <c r="BA118" s="403"/>
      <c r="BB118" s="403"/>
      <c r="BC118" s="403"/>
      <c r="BD118" s="403"/>
      <c r="BE118" s="403"/>
      <c r="BF118" s="403"/>
      <c r="BG118" s="403"/>
      <c r="BH118" s="403"/>
      <c r="BI118" s="403"/>
      <c r="BJ118" s="403"/>
      <c r="BK118" s="403"/>
      <c r="BL118" s="403"/>
      <c r="BM118" s="403"/>
      <c r="BN118" s="403"/>
      <c r="BO118" s="497"/>
      <c r="BP118" s="497"/>
      <c r="BQ118" s="497"/>
    </row>
    <row r="119" spans="1:69" s="140" customFormat="1" ht="12" customHeight="1">
      <c r="A119" s="204"/>
      <c r="B119" s="216"/>
      <c r="C119" s="216"/>
      <c r="D119" s="216"/>
      <c r="E119" s="216"/>
      <c r="F119" s="216"/>
      <c r="G119" s="216"/>
      <c r="H119" s="216"/>
      <c r="I119" s="216"/>
      <c r="J119" s="832"/>
      <c r="K119" s="833"/>
      <c r="L119" s="822"/>
      <c r="M119" s="822"/>
      <c r="N119" s="822"/>
      <c r="O119" s="822"/>
      <c r="P119" s="822"/>
      <c r="Q119" s="822"/>
      <c r="R119" s="822"/>
      <c r="S119" s="822"/>
      <c r="T119" s="402"/>
      <c r="U119" s="404"/>
      <c r="V119" s="1002"/>
      <c r="W119" s="980">
        <v>7</v>
      </c>
      <c r="X119" s="989">
        <v>52.31</v>
      </c>
      <c r="Y119" s="989">
        <v>117.32</v>
      </c>
      <c r="Z119" s="989">
        <v>41.34</v>
      </c>
      <c r="AA119" s="989">
        <v>15.86</v>
      </c>
      <c r="AB119" s="989">
        <v>12.43</v>
      </c>
      <c r="AC119" s="990">
        <v>223.86</v>
      </c>
      <c r="AD119" s="989">
        <v>126.56</v>
      </c>
      <c r="AE119" s="989">
        <v>25.04</v>
      </c>
      <c r="AF119" s="989">
        <v>9.01</v>
      </c>
      <c r="AG119" s="989">
        <v>1.59</v>
      </c>
      <c r="AH119" s="989">
        <v>283.21000240000001</v>
      </c>
      <c r="AI119" s="989">
        <v>53.36</v>
      </c>
      <c r="AJ119" s="402"/>
      <c r="AK119" s="402"/>
      <c r="AL119" s="402"/>
      <c r="AM119" s="402"/>
      <c r="AN119" s="402"/>
      <c r="AO119" s="402"/>
      <c r="AP119" s="994"/>
      <c r="AQ119" s="994"/>
      <c r="AR119" s="995"/>
      <c r="AS119" s="402"/>
      <c r="AT119" s="402"/>
      <c r="AU119" s="402"/>
      <c r="AV119" s="402"/>
      <c r="AW119" s="402"/>
      <c r="AX119" s="402"/>
      <c r="AY119" s="402"/>
      <c r="AZ119" s="402"/>
      <c r="BA119" s="402"/>
      <c r="BB119" s="402"/>
      <c r="BC119" s="402"/>
      <c r="BD119" s="402"/>
      <c r="BE119" s="402"/>
      <c r="BF119" s="402"/>
      <c r="BG119" s="402"/>
      <c r="BH119" s="402"/>
      <c r="BI119" s="402"/>
      <c r="BJ119" s="402"/>
      <c r="BK119" s="402"/>
      <c r="BL119" s="402"/>
      <c r="BM119" s="402"/>
      <c r="BN119" s="402"/>
      <c r="BO119" s="822"/>
      <c r="BP119" s="822"/>
      <c r="BQ119" s="822"/>
    </row>
    <row r="120" spans="1:69" ht="12" customHeight="1">
      <c r="A120" s="204"/>
      <c r="B120" s="216"/>
      <c r="C120" s="216"/>
      <c r="D120" s="216"/>
      <c r="E120" s="216"/>
      <c r="F120" s="216"/>
      <c r="G120" s="216"/>
      <c r="H120" s="216"/>
      <c r="I120" s="216"/>
      <c r="V120" s="1002">
        <v>8</v>
      </c>
      <c r="W120" s="980">
        <v>8</v>
      </c>
      <c r="X120" s="989">
        <v>57.96</v>
      </c>
      <c r="Y120" s="989">
        <v>140.31</v>
      </c>
      <c r="Z120" s="989">
        <v>96.52</v>
      </c>
      <c r="AA120" s="989">
        <v>22.12</v>
      </c>
      <c r="AB120" s="989">
        <v>19.3</v>
      </c>
      <c r="AC120" s="990">
        <v>297.45999999999998</v>
      </c>
      <c r="AD120" s="989">
        <v>188.83</v>
      </c>
      <c r="AE120" s="989">
        <v>26.72</v>
      </c>
      <c r="AF120" s="989">
        <v>18.309999999999999</v>
      </c>
      <c r="AG120" s="989">
        <v>14.62</v>
      </c>
      <c r="AH120" s="989">
        <v>414.29357470000002</v>
      </c>
      <c r="AI120" s="989">
        <v>65.55</v>
      </c>
    </row>
    <row r="121" spans="1:69" ht="12" customHeight="1">
      <c r="A121" s="204"/>
      <c r="B121" s="216"/>
      <c r="C121" s="216"/>
      <c r="D121" s="216"/>
      <c r="E121" s="216"/>
      <c r="F121" s="216"/>
      <c r="G121" s="216"/>
      <c r="H121" s="216"/>
      <c r="I121" s="216"/>
      <c r="V121" s="1002"/>
      <c r="W121" s="980">
        <v>9</v>
      </c>
      <c r="X121" s="989">
        <v>100.51885660000001</v>
      </c>
      <c r="Y121" s="989">
        <v>268.94750210000001</v>
      </c>
      <c r="Z121" s="989">
        <v>150.104332</v>
      </c>
      <c r="AA121" s="989">
        <v>31.986428669999999</v>
      </c>
      <c r="AB121" s="989">
        <v>19.514333090000001</v>
      </c>
      <c r="AC121" s="990">
        <v>326.48699649999998</v>
      </c>
      <c r="AD121" s="989">
        <v>170.33500290000001</v>
      </c>
      <c r="AE121" s="989">
        <v>30.940000529999999</v>
      </c>
      <c r="AF121" s="989">
        <v>16.54985727582655</v>
      </c>
      <c r="AG121" s="989">
        <v>7.4597144130000004</v>
      </c>
      <c r="AH121" s="989">
        <v>382.60643219999997</v>
      </c>
      <c r="AI121" s="989">
        <v>72.96314185</v>
      </c>
    </row>
    <row r="122" spans="1:69" ht="12" customHeight="1">
      <c r="A122" s="204"/>
      <c r="B122" s="216"/>
      <c r="C122" s="216"/>
      <c r="D122" s="216"/>
      <c r="E122" s="216"/>
      <c r="F122" s="216"/>
      <c r="G122" s="216"/>
      <c r="H122" s="216"/>
      <c r="I122" s="216"/>
      <c r="V122" s="1002"/>
      <c r="W122" s="980">
        <v>10</v>
      </c>
      <c r="X122" s="989">
        <v>75.15657152448378</v>
      </c>
      <c r="Y122" s="989">
        <v>243.71150207519463</v>
      </c>
      <c r="Z122" s="989">
        <v>181.79733530680286</v>
      </c>
      <c r="AA122" s="989">
        <v>21.817856924874398</v>
      </c>
      <c r="AB122" s="989">
        <v>20.1870002746582</v>
      </c>
      <c r="AC122" s="990">
        <v>281.91442869999997</v>
      </c>
      <c r="AD122" s="989">
        <v>164.05856977190246</v>
      </c>
      <c r="AE122" s="989">
        <v>30.751428604125927</v>
      </c>
      <c r="AF122" s="989">
        <v>9.5257144655499921</v>
      </c>
      <c r="AG122" s="989">
        <v>2.1815714495522598</v>
      </c>
      <c r="AH122" s="989">
        <v>245.78571646554084</v>
      </c>
      <c r="AI122" s="989">
        <v>47.002858298165428</v>
      </c>
    </row>
    <row r="123" spans="1:69" ht="12" customHeight="1">
      <c r="A123" s="204"/>
      <c r="B123" s="216"/>
      <c r="C123" s="216"/>
      <c r="D123" s="216"/>
      <c r="E123" s="216"/>
      <c r="F123" s="216"/>
      <c r="G123" s="216"/>
      <c r="H123" s="216"/>
      <c r="I123" s="216"/>
      <c r="V123" s="1002"/>
      <c r="W123" s="980">
        <v>11</v>
      </c>
      <c r="X123" s="989">
        <v>52.24</v>
      </c>
      <c r="Y123" s="989">
        <v>154.21</v>
      </c>
      <c r="Z123" s="989">
        <v>79.12</v>
      </c>
      <c r="AA123" s="989">
        <v>21.645000185285259</v>
      </c>
      <c r="AB123" s="989">
        <v>18.452999932425314</v>
      </c>
      <c r="AC123" s="990">
        <v>302.97000000000003</v>
      </c>
      <c r="AD123" s="989">
        <v>146.11571393694155</v>
      </c>
      <c r="AE123" s="989">
        <v>26.230000359671411</v>
      </c>
      <c r="AF123" s="989">
        <v>10.001428604125973</v>
      </c>
      <c r="AG123" s="989">
        <v>1.7041428429739771</v>
      </c>
      <c r="AH123" s="989">
        <v>239.62</v>
      </c>
      <c r="AI123" s="989">
        <v>42.29</v>
      </c>
    </row>
    <row r="124" spans="1:69" ht="12" customHeight="1">
      <c r="A124" s="197"/>
      <c r="B124" s="197"/>
      <c r="C124" s="197"/>
      <c r="D124" s="197"/>
      <c r="E124" s="197"/>
      <c r="F124" s="197"/>
      <c r="G124" s="197"/>
      <c r="H124" s="197"/>
      <c r="I124" s="197"/>
      <c r="V124" s="404">
        <v>12</v>
      </c>
      <c r="W124" s="404">
        <v>12</v>
      </c>
      <c r="X124" s="989">
        <v>44.628571101597331</v>
      </c>
      <c r="Y124" s="989">
        <v>116.62271445138057</v>
      </c>
      <c r="Z124" s="989">
        <v>41.373285293579045</v>
      </c>
      <c r="AA124" s="989">
        <v>15.247000013078916</v>
      </c>
      <c r="AB124" s="989">
        <v>12.7100000381469</v>
      </c>
      <c r="AC124" s="990">
        <v>179.33771623883899</v>
      </c>
      <c r="AD124" s="989">
        <v>114.18428584507485</v>
      </c>
      <c r="AE124" s="989">
        <v>18.61999988555905</v>
      </c>
      <c r="AF124" s="989">
        <v>9.9999999999999964</v>
      </c>
      <c r="AG124" s="989">
        <v>1.2444285835538544</v>
      </c>
      <c r="AH124" s="989">
        <v>150.27357046944684</v>
      </c>
      <c r="AI124" s="989">
        <v>24.915714263915959</v>
      </c>
    </row>
    <row r="125" spans="1:69" ht="22.5" customHeight="1">
      <c r="A125" s="1312"/>
      <c r="B125" s="1312"/>
      <c r="C125" s="1312"/>
      <c r="D125" s="1312"/>
      <c r="E125" s="1312"/>
      <c r="F125" s="1312"/>
      <c r="G125" s="1312"/>
      <c r="H125" s="1312"/>
      <c r="I125" s="1312"/>
      <c r="W125" s="404">
        <v>13</v>
      </c>
      <c r="X125" s="989">
        <v>42.599998474121001</v>
      </c>
      <c r="Y125" s="989">
        <v>120.78800201416</v>
      </c>
      <c r="Z125" s="989">
        <v>93.665000915527301</v>
      </c>
      <c r="AA125" s="989">
        <v>17.322999954223601</v>
      </c>
      <c r="AB125" s="989">
        <v>15.171999931335399</v>
      </c>
      <c r="AC125" s="990">
        <v>130.67500305175699</v>
      </c>
      <c r="AD125" s="989">
        <v>89.040000915527301</v>
      </c>
      <c r="AE125" s="989">
        <v>15.310000419616699</v>
      </c>
      <c r="AF125" s="989">
        <v>10</v>
      </c>
      <c r="AG125" s="989">
        <v>1.0199999809265099</v>
      </c>
      <c r="AH125" s="989">
        <v>116.33999633789</v>
      </c>
      <c r="AI125" s="989">
        <v>24.159999847412099</v>
      </c>
    </row>
    <row r="126" spans="1:69" ht="12" customHeight="1">
      <c r="A126" s="204"/>
      <c r="B126" s="216"/>
      <c r="C126" s="216"/>
      <c r="D126" s="216"/>
      <c r="E126" s="216"/>
      <c r="F126" s="216"/>
      <c r="G126" s="216"/>
      <c r="H126" s="216"/>
      <c r="I126" s="216"/>
      <c r="W126" s="404">
        <v>14</v>
      </c>
      <c r="X126" s="989">
        <v>49.743000030517535</v>
      </c>
      <c r="Y126" s="989">
        <v>125.66285814557708</v>
      </c>
      <c r="Z126" s="989">
        <v>131.74585723876913</v>
      </c>
      <c r="AA126" s="989">
        <v>14.828142711094401</v>
      </c>
      <c r="AB126" s="989">
        <v>13.217000007629398</v>
      </c>
      <c r="AC126" s="990">
        <v>121.81457192557171</v>
      </c>
      <c r="AD126" s="989">
        <v>78.037142072405103</v>
      </c>
      <c r="AE126" s="989">
        <v>14.082857131957956</v>
      </c>
      <c r="AF126" s="989">
        <v>10.001428604125973</v>
      </c>
      <c r="AG126" s="989">
        <v>1.3691428899764975</v>
      </c>
      <c r="AH126" s="989">
        <v>126.18428475516127</v>
      </c>
      <c r="AI126" s="989">
        <v>22.646999904087572</v>
      </c>
    </row>
    <row r="127" spans="1:69" ht="12" customHeight="1">
      <c r="A127" s="204"/>
      <c r="B127" s="216"/>
      <c r="C127" s="216"/>
      <c r="D127" s="216"/>
      <c r="E127" s="216"/>
      <c r="F127" s="216"/>
      <c r="G127" s="216"/>
      <c r="H127" s="216"/>
      <c r="I127" s="216"/>
      <c r="W127" s="404">
        <v>15</v>
      </c>
      <c r="X127" s="989">
        <v>54.414285387311615</v>
      </c>
      <c r="Y127" s="989">
        <v>127.68985639299636</v>
      </c>
      <c r="Z127" s="989">
        <v>71.706143515450577</v>
      </c>
      <c r="AA127" s="989">
        <v>15.017142977033298</v>
      </c>
      <c r="AB127" s="989">
        <v>11.291000366210898</v>
      </c>
      <c r="AC127" s="990">
        <v>184.69442967006074</v>
      </c>
      <c r="AD127" s="989">
        <v>74.048570905412902</v>
      </c>
      <c r="AE127" s="989">
        <v>17.312857082911869</v>
      </c>
      <c r="AF127" s="989">
        <v>10.005714416503881</v>
      </c>
      <c r="AG127" s="989">
        <v>1.6558571543012313</v>
      </c>
      <c r="AH127" s="989">
        <v>140.54571315220355</v>
      </c>
      <c r="AI127" s="989">
        <v>22.742571422031897</v>
      </c>
    </row>
    <row r="128" spans="1:69" ht="25.5" customHeight="1">
      <c r="A128" s="204"/>
      <c r="B128" s="1306"/>
      <c r="C128" s="1306"/>
      <c r="D128" s="477"/>
      <c r="E128" s="477"/>
      <c r="F128" s="478"/>
      <c r="G128" s="216"/>
      <c r="H128" s="216"/>
      <c r="I128" s="216"/>
      <c r="V128" s="404">
        <v>16</v>
      </c>
      <c r="W128" s="404">
        <v>16</v>
      </c>
      <c r="X128" s="989">
        <v>47.73</v>
      </c>
      <c r="Y128" s="989">
        <v>97.4</v>
      </c>
      <c r="Z128" s="989">
        <v>53.49</v>
      </c>
      <c r="AA128" s="989">
        <v>13.98</v>
      </c>
      <c r="AB128" s="989">
        <v>11.63</v>
      </c>
      <c r="AC128" s="990">
        <v>164.52</v>
      </c>
      <c r="AD128" s="989">
        <v>81.069999999999993</v>
      </c>
      <c r="AE128" s="989">
        <v>21.07</v>
      </c>
      <c r="AF128" s="989">
        <v>10.01</v>
      </c>
      <c r="AG128" s="989">
        <v>1.27</v>
      </c>
      <c r="AH128" s="989">
        <v>141.29</v>
      </c>
      <c r="AI128" s="989">
        <v>23.21</v>
      </c>
    </row>
    <row r="129" spans="1:35" ht="15" customHeight="1">
      <c r="A129" s="204"/>
      <c r="B129" s="479"/>
      <c r="C129" s="480"/>
      <c r="D129" s="479"/>
      <c r="E129" s="479"/>
      <c r="F129" s="481"/>
      <c r="G129" s="216"/>
      <c r="H129" s="216"/>
      <c r="I129" s="216"/>
      <c r="W129" s="404">
        <v>17</v>
      </c>
      <c r="X129" s="989">
        <v>42.142857687813873</v>
      </c>
      <c r="Y129" s="989">
        <v>85.487143380301248</v>
      </c>
      <c r="Z129" s="989">
        <v>51.424428122384178</v>
      </c>
      <c r="AA129" s="989">
        <v>12.944285669999999</v>
      </c>
      <c r="AB129" s="989">
        <v>10.010000228881799</v>
      </c>
      <c r="AC129" s="990">
        <v>152.88357325962556</v>
      </c>
      <c r="AD129" s="989">
        <v>64.311428070000005</v>
      </c>
      <c r="AE129" s="989">
        <v>16.638571469999999</v>
      </c>
      <c r="AF129" s="989">
        <v>10.004285812377887</v>
      </c>
      <c r="AG129" s="989">
        <v>1.7342857122421229</v>
      </c>
      <c r="AH129" s="989">
        <v>105.73500061035119</v>
      </c>
      <c r="AI129" s="989">
        <v>19.724285806928286</v>
      </c>
    </row>
    <row r="130" spans="1:35" ht="15" customHeight="1">
      <c r="A130" s="204"/>
      <c r="B130" s="479"/>
      <c r="C130" s="480"/>
      <c r="D130" s="479"/>
      <c r="E130" s="479"/>
      <c r="F130" s="481"/>
      <c r="G130" s="216"/>
      <c r="H130" s="216"/>
      <c r="I130" s="216"/>
      <c r="W130" s="404">
        <v>18</v>
      </c>
      <c r="X130" s="989">
        <v>27.452428545270582</v>
      </c>
      <c r="Y130" s="989">
        <v>62.369998931884716</v>
      </c>
      <c r="Z130" s="989">
        <v>34.353571755545424</v>
      </c>
      <c r="AA130" s="989">
        <v>10.727142742701899</v>
      </c>
      <c r="AB130" s="989">
        <v>6.3112858363560251</v>
      </c>
      <c r="AC130" s="990">
        <v>98.225285121372636</v>
      </c>
      <c r="AD130" s="989">
        <v>46.242857796805197</v>
      </c>
      <c r="AE130" s="989">
        <v>10.637142998831566</v>
      </c>
      <c r="AF130" s="989">
        <v>10.007143020629858</v>
      </c>
      <c r="AG130" s="989">
        <v>1.4345714194433998</v>
      </c>
      <c r="AH130" s="989">
        <v>72.620000566754968</v>
      </c>
      <c r="AI130" s="989">
        <v>14.075714383806471</v>
      </c>
    </row>
    <row r="131" spans="1:35" ht="15" customHeight="1">
      <c r="A131" s="204"/>
      <c r="B131" s="479"/>
      <c r="C131" s="480"/>
      <c r="D131" s="479"/>
      <c r="E131" s="479"/>
      <c r="F131" s="481"/>
      <c r="G131" s="216"/>
      <c r="H131" s="216"/>
      <c r="I131" s="216"/>
      <c r="W131" s="404">
        <v>19</v>
      </c>
      <c r="X131" s="989">
        <v>21.857142584664455</v>
      </c>
      <c r="Y131" s="989">
        <v>58.684285300118525</v>
      </c>
      <c r="Z131" s="989">
        <v>29.207143238612552</v>
      </c>
      <c r="AA131" s="989">
        <v>9.4342857088361427</v>
      </c>
      <c r="AB131" s="989">
        <v>7.4910001754760689</v>
      </c>
      <c r="AC131" s="990">
        <v>86.615142822265582</v>
      </c>
      <c r="AD131" s="989">
        <v>41.954286302838973</v>
      </c>
      <c r="AE131" s="989">
        <v>9.4342857088361427</v>
      </c>
      <c r="AF131" s="989">
        <v>10.004285812377914</v>
      </c>
      <c r="AG131" s="989">
        <v>1.3051428794860784</v>
      </c>
      <c r="AH131" s="989">
        <v>60.497857775006928</v>
      </c>
      <c r="AI131" s="989">
        <v>12.797142846243686</v>
      </c>
    </row>
    <row r="132" spans="1:35" ht="15" customHeight="1">
      <c r="A132" s="204"/>
      <c r="B132" s="479"/>
      <c r="C132" s="480"/>
      <c r="D132" s="479"/>
      <c r="E132" s="479"/>
      <c r="F132" s="481"/>
      <c r="G132" s="216"/>
      <c r="H132" s="216"/>
      <c r="I132" s="216"/>
      <c r="V132" s="404">
        <v>20</v>
      </c>
      <c r="W132" s="404">
        <v>20</v>
      </c>
      <c r="X132" s="989">
        <v>19.5</v>
      </c>
      <c r="Y132" s="989">
        <v>54</v>
      </c>
      <c r="Z132" s="989">
        <v>22.1</v>
      </c>
      <c r="AA132" s="989">
        <v>9.1999999999999993</v>
      </c>
      <c r="AB132" s="989">
        <v>6.8</v>
      </c>
      <c r="AC132" s="990">
        <v>78.2</v>
      </c>
      <c r="AD132" s="989">
        <v>39.6</v>
      </c>
      <c r="AE132" s="989">
        <v>8.6</v>
      </c>
      <c r="AF132" s="989">
        <v>10</v>
      </c>
      <c r="AG132" s="989">
        <v>1.6</v>
      </c>
      <c r="AH132" s="989">
        <v>56.6</v>
      </c>
      <c r="AI132" s="989">
        <v>12.9</v>
      </c>
    </row>
    <row r="133" spans="1:35" ht="15" customHeight="1">
      <c r="A133" s="204"/>
      <c r="B133" s="479"/>
      <c r="C133" s="480"/>
      <c r="D133" s="479"/>
      <c r="E133" s="479"/>
      <c r="F133" s="481"/>
      <c r="G133" s="216"/>
      <c r="H133" s="216"/>
      <c r="I133" s="216"/>
      <c r="W133" s="404">
        <v>21</v>
      </c>
      <c r="X133" s="989">
        <v>19.485713958740185</v>
      </c>
      <c r="Y133" s="989">
        <v>50.756999969482365</v>
      </c>
      <c r="Z133" s="989">
        <v>17.473428726196214</v>
      </c>
      <c r="AA133" s="989">
        <v>9.0128573008945967</v>
      </c>
      <c r="AB133" s="989">
        <v>5.4099998474121005</v>
      </c>
      <c r="AC133" s="990">
        <v>73.744141714913454</v>
      </c>
      <c r="AD133" s="989">
        <v>44.79285812377924</v>
      </c>
      <c r="AE133" s="989">
        <v>10.11999988555907</v>
      </c>
      <c r="AF133" s="989">
        <v>10.011428560529414</v>
      </c>
      <c r="AG133" s="989">
        <v>1.2349999972752113</v>
      </c>
      <c r="AH133" s="989">
        <v>52.17071369716097</v>
      </c>
      <c r="AI133" s="989">
        <v>11.968571390424414</v>
      </c>
    </row>
    <row r="134" spans="1:35" ht="15" customHeight="1">
      <c r="A134" s="204"/>
      <c r="B134" s="479"/>
      <c r="C134" s="480"/>
      <c r="D134" s="479"/>
      <c r="E134" s="479"/>
      <c r="F134" s="481"/>
      <c r="G134" s="216"/>
      <c r="H134" s="216"/>
      <c r="I134" s="216"/>
      <c r="W134" s="404">
        <v>22</v>
      </c>
      <c r="X134" s="989">
        <v>16.329999999999998</v>
      </c>
      <c r="Y134" s="989">
        <v>46.59</v>
      </c>
      <c r="Z134" s="989">
        <v>17.04</v>
      </c>
      <c r="AA134" s="989">
        <v>7.95</v>
      </c>
      <c r="AB134" s="989">
        <v>3.82</v>
      </c>
      <c r="AC134" s="990">
        <v>66.739999999999995</v>
      </c>
      <c r="AD134" s="989">
        <v>34.01</v>
      </c>
      <c r="AE134" s="989">
        <v>8.15</v>
      </c>
      <c r="AF134" s="989">
        <v>10.02</v>
      </c>
      <c r="AG134" s="989">
        <v>1.52</v>
      </c>
      <c r="AH134" s="989">
        <v>46.88</v>
      </c>
      <c r="AI134" s="989">
        <v>9.89</v>
      </c>
    </row>
    <row r="135" spans="1:35" ht="15" customHeight="1">
      <c r="A135" s="204"/>
      <c r="B135" s="479"/>
      <c r="C135" s="480"/>
      <c r="D135" s="479"/>
      <c r="E135" s="479"/>
      <c r="F135" s="481"/>
      <c r="G135" s="216"/>
      <c r="H135" s="216"/>
      <c r="I135" s="216"/>
      <c r="W135" s="404">
        <v>23</v>
      </c>
      <c r="X135" s="989">
        <v>15.18</v>
      </c>
      <c r="Y135" s="989">
        <v>40.29</v>
      </c>
      <c r="Z135" s="989">
        <v>22.12</v>
      </c>
      <c r="AA135" s="989">
        <v>7.6</v>
      </c>
      <c r="AB135" s="989">
        <v>3.22</v>
      </c>
      <c r="AC135" s="990">
        <v>59.4</v>
      </c>
      <c r="AD135" s="989">
        <v>28.71</v>
      </c>
      <c r="AE135" s="989">
        <v>7.74</v>
      </c>
      <c r="AF135" s="989">
        <v>10</v>
      </c>
      <c r="AG135" s="989">
        <v>1.55</v>
      </c>
      <c r="AH135" s="989">
        <v>43.39</v>
      </c>
      <c r="AI135" s="989">
        <v>8.57</v>
      </c>
    </row>
    <row r="136" spans="1:35" ht="15" customHeight="1">
      <c r="A136" s="204"/>
      <c r="B136" s="479"/>
      <c r="C136" s="480"/>
      <c r="D136" s="479"/>
      <c r="E136" s="479"/>
      <c r="F136" s="481"/>
      <c r="G136" s="216"/>
      <c r="H136" s="216"/>
      <c r="I136" s="216"/>
      <c r="V136" s="404">
        <v>24</v>
      </c>
      <c r="W136" s="404">
        <v>24</v>
      </c>
      <c r="X136" s="989">
        <v>15.1</v>
      </c>
      <c r="Y136" s="989">
        <v>35.630000000000003</v>
      </c>
      <c r="Z136" s="989">
        <v>13.87</v>
      </c>
      <c r="AA136" s="989">
        <v>9.57</v>
      </c>
      <c r="AB136" s="989">
        <v>3.42</v>
      </c>
      <c r="AC136" s="990">
        <v>54.3</v>
      </c>
      <c r="AD136" s="989">
        <v>30.83</v>
      </c>
      <c r="AE136" s="989">
        <v>7.53</v>
      </c>
      <c r="AF136" s="989">
        <v>10</v>
      </c>
      <c r="AG136" s="989">
        <v>1.6</v>
      </c>
      <c r="AH136" s="989">
        <v>40.28</v>
      </c>
      <c r="AI136" s="989">
        <v>9.6</v>
      </c>
    </row>
    <row r="137" spans="1:35" ht="15" customHeight="1">
      <c r="A137" s="204"/>
      <c r="B137" s="479"/>
      <c r="C137" s="480"/>
      <c r="D137" s="479"/>
      <c r="E137" s="479"/>
      <c r="F137" s="481"/>
      <c r="G137" s="216"/>
      <c r="H137" s="216"/>
      <c r="I137" s="216"/>
      <c r="W137" s="404">
        <v>25</v>
      </c>
      <c r="X137" s="989">
        <v>18.016999930000001</v>
      </c>
      <c r="Y137" s="989">
        <v>34.608428410000002</v>
      </c>
      <c r="Z137" s="989">
        <v>10.78285721</v>
      </c>
      <c r="AA137" s="989">
        <v>9.0548571179999993</v>
      </c>
      <c r="AB137" s="989">
        <v>3.2130000590000001</v>
      </c>
      <c r="AC137" s="990">
        <v>56.674428669999998</v>
      </c>
      <c r="AD137" s="989">
        <v>25.690000260000001</v>
      </c>
      <c r="AE137" s="989">
        <v>6.9342856409999998</v>
      </c>
      <c r="AF137" s="989">
        <v>10.00571442</v>
      </c>
      <c r="AG137" s="989">
        <v>1.254714302</v>
      </c>
      <c r="AH137" s="989">
        <v>37.560714179999998</v>
      </c>
      <c r="AI137" s="989">
        <v>7.91285726</v>
      </c>
    </row>
    <row r="138" spans="1:35" ht="15" customHeight="1">
      <c r="A138" s="204"/>
      <c r="B138" s="479"/>
      <c r="C138" s="480"/>
      <c r="D138" s="479"/>
      <c r="E138" s="479"/>
      <c r="F138" s="481"/>
      <c r="G138" s="216"/>
      <c r="H138" s="216"/>
      <c r="I138" s="216"/>
      <c r="W138" s="404">
        <v>26</v>
      </c>
      <c r="X138" s="989">
        <v>16.489714209999999</v>
      </c>
      <c r="Y138" s="989">
        <v>34.074285510000003</v>
      </c>
      <c r="Z138" s="989">
        <v>9.5958572120000003</v>
      </c>
      <c r="AA138" s="989">
        <v>8.8612857550000008</v>
      </c>
      <c r="AB138" s="989">
        <v>3.5</v>
      </c>
      <c r="AC138" s="990">
        <v>68.087428501674069</v>
      </c>
      <c r="AD138" s="989">
        <v>30.317143300000001</v>
      </c>
      <c r="AE138" s="989">
        <v>8.8971428190000008</v>
      </c>
      <c r="AF138" s="989">
        <v>10</v>
      </c>
      <c r="AG138" s="989">
        <v>1.4324285809999999</v>
      </c>
      <c r="AH138" s="989">
        <v>37.759999409999999</v>
      </c>
      <c r="AI138" s="989">
        <v>8.911428656</v>
      </c>
    </row>
    <row r="139" spans="1:35" ht="15" customHeight="1">
      <c r="A139" s="204"/>
      <c r="B139" s="479"/>
      <c r="C139" s="480"/>
      <c r="D139" s="479"/>
      <c r="E139" s="479"/>
      <c r="F139" s="481"/>
      <c r="G139" s="216"/>
      <c r="H139" s="216"/>
      <c r="I139" s="216"/>
      <c r="W139" s="404">
        <v>27</v>
      </c>
      <c r="X139" s="989">
        <v>16.199999810000001</v>
      </c>
      <c r="Y139" s="989">
        <v>29.599571770000001</v>
      </c>
      <c r="Z139" s="989">
        <v>7.8892858370000001</v>
      </c>
      <c r="AA139" s="989">
        <v>8.3185714990000008</v>
      </c>
      <c r="AB139" s="989">
        <v>4.0900001530000001</v>
      </c>
      <c r="AC139" s="990">
        <v>60.110428400000004</v>
      </c>
      <c r="AD139" s="989">
        <v>28.581429350000001</v>
      </c>
      <c r="AE139" s="989">
        <v>7.9442856649999998</v>
      </c>
      <c r="AF139" s="989">
        <v>10.001428600000001</v>
      </c>
      <c r="AG139" s="989">
        <v>1.455999987</v>
      </c>
      <c r="AH139" s="989">
        <v>35.967143470000003</v>
      </c>
      <c r="AI139" s="989">
        <v>7.2057142259999996</v>
      </c>
    </row>
    <row r="140" spans="1:35" ht="15" customHeight="1">
      <c r="A140" s="204"/>
      <c r="B140" s="479"/>
      <c r="C140" s="480"/>
      <c r="D140" s="479"/>
      <c r="E140" s="479"/>
      <c r="F140" s="481"/>
      <c r="G140" s="216"/>
      <c r="H140" s="216"/>
      <c r="I140" s="216"/>
      <c r="V140" s="404">
        <v>28</v>
      </c>
      <c r="W140" s="404">
        <v>28</v>
      </c>
      <c r="X140" s="989">
        <v>12.016285760000001</v>
      </c>
      <c r="Y140" s="989">
        <v>29.3955713</v>
      </c>
      <c r="Z140" s="989">
        <v>7.2334286140000001</v>
      </c>
      <c r="AA140" s="989">
        <v>7.789714268</v>
      </c>
      <c r="AB140" s="989">
        <v>3.119999886</v>
      </c>
      <c r="AC140" s="990">
        <v>60.986856189999997</v>
      </c>
      <c r="AD140" s="989">
        <v>27.099999836512943</v>
      </c>
      <c r="AE140" s="989">
        <v>7.4514284819999999</v>
      </c>
      <c r="AF140" s="989">
        <v>10.0128573</v>
      </c>
      <c r="AG140" s="989">
        <v>1.5508571609999999</v>
      </c>
      <c r="AH140" s="989">
        <v>47.66357095</v>
      </c>
      <c r="AI140" s="989">
        <v>9.9999998639999994</v>
      </c>
    </row>
    <row r="141" spans="1:35" ht="15" customHeight="1">
      <c r="A141" s="204"/>
      <c r="B141" s="479"/>
      <c r="C141" s="480"/>
      <c r="D141" s="479"/>
      <c r="E141" s="479"/>
      <c r="F141" s="481"/>
      <c r="G141" s="216"/>
      <c r="H141" s="216"/>
      <c r="I141" s="216"/>
      <c r="W141" s="404">
        <v>29</v>
      </c>
      <c r="X141" s="989">
        <v>10.423571450000001</v>
      </c>
      <c r="Y141" s="989">
        <v>32.468857079999999</v>
      </c>
      <c r="Z141" s="989">
        <v>6.729428564</v>
      </c>
      <c r="AA141" s="989">
        <v>7.1615714349999999</v>
      </c>
      <c r="AB141" s="989">
        <v>3.4249999519999998</v>
      </c>
      <c r="AC141" s="990">
        <v>56.540714260000001</v>
      </c>
      <c r="AD141" s="989">
        <v>23.477142610000001</v>
      </c>
      <c r="AE141" s="989">
        <v>6.2828570089999998</v>
      </c>
      <c r="AF141" s="989">
        <v>10.001428600000001</v>
      </c>
      <c r="AG141" s="989">
        <v>2.1035714489999999</v>
      </c>
      <c r="AH141" s="989">
        <v>44.25</v>
      </c>
      <c r="AI141" s="989">
        <v>6.7128572460000004</v>
      </c>
    </row>
    <row r="142" spans="1:35" ht="15" customHeight="1">
      <c r="A142" s="204"/>
      <c r="B142" s="479"/>
      <c r="C142" s="480"/>
      <c r="D142" s="479"/>
      <c r="E142" s="479"/>
      <c r="F142" s="481"/>
      <c r="G142" s="216"/>
      <c r="H142" s="216"/>
      <c r="I142" s="216"/>
      <c r="W142" s="404">
        <v>30</v>
      </c>
      <c r="X142" s="989">
        <v>10.043285640000001</v>
      </c>
      <c r="Y142" s="989">
        <v>32.112285890000003</v>
      </c>
      <c r="Z142" s="989">
        <v>5.6338571819999999</v>
      </c>
      <c r="AA142" s="989">
        <v>6.6714285440000003</v>
      </c>
      <c r="AB142" s="989">
        <v>2.8789999489999998</v>
      </c>
      <c r="AC142" s="990">
        <v>65.491856709999993</v>
      </c>
      <c r="AD142" s="989">
        <v>21.095714300000001</v>
      </c>
      <c r="AE142" s="989">
        <v>5.8057142669999999</v>
      </c>
      <c r="AF142" s="989">
        <v>10.01142883</v>
      </c>
      <c r="AG142" s="989">
        <v>1.8491428750000001</v>
      </c>
      <c r="AH142" s="989">
        <v>42.498571668352326</v>
      </c>
      <c r="AI142" s="989">
        <v>6.0797142300000004</v>
      </c>
    </row>
    <row r="143" spans="1:35" ht="15" customHeight="1">
      <c r="A143" s="204"/>
      <c r="B143" s="479"/>
      <c r="C143" s="480"/>
      <c r="D143" s="479"/>
      <c r="E143" s="479"/>
      <c r="F143" s="481"/>
      <c r="G143" s="216"/>
      <c r="H143" s="216"/>
      <c r="I143" s="216"/>
      <c r="W143" s="404">
        <v>31</v>
      </c>
      <c r="X143" s="989">
        <v>10.086428642272944</v>
      </c>
      <c r="Y143" s="989">
        <v>29.132714407784558</v>
      </c>
      <c r="Z143" s="989">
        <v>5.181999887738904</v>
      </c>
      <c r="AA143" s="989">
        <v>6.2387143543788328</v>
      </c>
      <c r="AB143" s="989">
        <v>2.9382856232779297</v>
      </c>
      <c r="AC143" s="990">
        <v>65.491856711251344</v>
      </c>
      <c r="AD143" s="989">
        <v>20.037142889840243</v>
      </c>
      <c r="AE143" s="989">
        <v>5.4814286231994549</v>
      </c>
      <c r="AF143" s="989">
        <v>10.011428833007772</v>
      </c>
      <c r="AG143" s="989">
        <v>1.8019999946866672</v>
      </c>
      <c r="AH143" s="989">
        <v>39.98428617204933</v>
      </c>
      <c r="AI143" s="989">
        <v>4.9059999329703157</v>
      </c>
    </row>
    <row r="144" spans="1:35" ht="15" customHeight="1">
      <c r="A144" s="204"/>
      <c r="B144" s="479"/>
      <c r="C144" s="480"/>
      <c r="D144" s="479"/>
      <c r="E144" s="479"/>
      <c r="F144" s="481"/>
      <c r="G144" s="216"/>
      <c r="H144" s="216"/>
      <c r="I144" s="216"/>
      <c r="V144" s="404">
        <v>32</v>
      </c>
      <c r="W144" s="404">
        <v>32</v>
      </c>
      <c r="X144" s="989">
        <v>12.08228561</v>
      </c>
      <c r="Y144" s="989">
        <v>34.150143489999998</v>
      </c>
      <c r="Z144" s="989">
        <v>4.8032856669999999</v>
      </c>
      <c r="AA144" s="989">
        <v>6.1697142459999998</v>
      </c>
      <c r="AB144" s="989">
        <v>3.2030000689999998</v>
      </c>
      <c r="AC144" s="990">
        <v>49.942714418571427</v>
      </c>
      <c r="AD144" s="989">
        <v>23.275714059999999</v>
      </c>
      <c r="AE144" s="989">
        <v>5.8257142479999997</v>
      </c>
      <c r="AF144" s="989">
        <v>10.004285810000001</v>
      </c>
      <c r="AG144" s="989">
        <v>1.2214285650000001</v>
      </c>
      <c r="AH144" s="989">
        <v>36.654999320000002</v>
      </c>
      <c r="AI144" s="989">
        <v>4.0242800000000001</v>
      </c>
    </row>
    <row r="145" spans="1:35" ht="15" customHeight="1">
      <c r="A145" s="204"/>
      <c r="B145" s="479"/>
      <c r="C145" s="480"/>
      <c r="D145" s="479"/>
      <c r="E145" s="479"/>
      <c r="F145" s="481"/>
      <c r="G145" s="216"/>
      <c r="H145" s="216"/>
      <c r="I145" s="216"/>
      <c r="W145" s="404">
        <v>33</v>
      </c>
      <c r="X145" s="989">
        <v>11.874000004359614</v>
      </c>
      <c r="Y145" s="989">
        <v>35.225571223667643</v>
      </c>
      <c r="Z145" s="989">
        <v>4.3821428843906904</v>
      </c>
      <c r="AA145" s="989">
        <v>6.3728570940000004</v>
      </c>
      <c r="AB145" s="989">
        <v>2.841857144</v>
      </c>
      <c r="AC145" s="990">
        <v>57.183571406773112</v>
      </c>
      <c r="AD145" s="989">
        <v>22.619999750000002</v>
      </c>
      <c r="AE145" s="989">
        <v>5.5228571210000004</v>
      </c>
      <c r="AF145" s="989">
        <v>10</v>
      </c>
      <c r="AG145" s="989">
        <v>1.3032857349940685</v>
      </c>
      <c r="AH145" s="989">
        <v>35.152857099999999</v>
      </c>
      <c r="AI145" s="989">
        <v>4.354285752</v>
      </c>
    </row>
    <row r="146" spans="1:35" ht="15" customHeight="1">
      <c r="A146" s="204"/>
      <c r="B146" s="479"/>
      <c r="C146" s="480"/>
      <c r="D146" s="479"/>
      <c r="E146" s="479"/>
      <c r="F146" s="481"/>
      <c r="G146" s="216"/>
      <c r="H146" s="216"/>
      <c r="I146" s="216"/>
      <c r="W146" s="404">
        <v>34</v>
      </c>
      <c r="X146" s="989">
        <v>10.842857090000001</v>
      </c>
      <c r="Y146" s="989">
        <v>35.168570930000001</v>
      </c>
      <c r="Z146" s="989">
        <v>13.837000059999999</v>
      </c>
      <c r="AA146" s="989">
        <v>6.1195714130000001</v>
      </c>
      <c r="AB146" s="989">
        <v>3.058000088</v>
      </c>
      <c r="AC146" s="990">
        <v>49.366142269999997</v>
      </c>
      <c r="AD146" s="989">
        <v>25.04757145</v>
      </c>
      <c r="AE146" s="989">
        <v>5.8727143149999996</v>
      </c>
      <c r="AF146" s="989">
        <v>10.00857162</v>
      </c>
      <c r="AG146" s="989">
        <v>1.2842857160000001</v>
      </c>
      <c r="AH146" s="989">
        <v>34.115715029999997</v>
      </c>
      <c r="AI146" s="989">
        <v>4.3511429509999999</v>
      </c>
    </row>
    <row r="147" spans="1:35" ht="15" customHeight="1">
      <c r="A147" s="132"/>
      <c r="B147" s="479"/>
      <c r="C147" s="480"/>
      <c r="D147" s="479"/>
      <c r="E147" s="479"/>
      <c r="F147" s="481"/>
      <c r="G147" s="236"/>
      <c r="H147" s="221"/>
      <c r="I147" s="221"/>
      <c r="W147" s="404">
        <v>35</v>
      </c>
      <c r="X147" s="989">
        <v>10.48142842</v>
      </c>
      <c r="Y147" s="989">
        <v>37.824428560000001</v>
      </c>
      <c r="Z147" s="989">
        <v>3.922857182</v>
      </c>
      <c r="AA147" s="989">
        <v>5.9814286230000002</v>
      </c>
      <c r="AB147" s="989">
        <v>1.506999969</v>
      </c>
      <c r="AC147" s="990">
        <v>56.934856959999998</v>
      </c>
      <c r="AD147" s="989">
        <v>21.374285830000002</v>
      </c>
      <c r="AE147" s="989">
        <v>4.9342857090000001</v>
      </c>
      <c r="AF147" s="989">
        <v>10.28714289</v>
      </c>
      <c r="AG147" s="989">
        <v>1.5979999810000001</v>
      </c>
      <c r="AH147" s="989">
        <v>30.92</v>
      </c>
      <c r="AI147" s="989">
        <v>5.3042856629999999</v>
      </c>
    </row>
    <row r="148" spans="1:35" ht="15" customHeight="1">
      <c r="A148" s="237"/>
      <c r="B148" s="479"/>
      <c r="C148" s="480"/>
      <c r="D148" s="479"/>
      <c r="E148" s="479"/>
      <c r="F148" s="481"/>
      <c r="G148" s="195"/>
      <c r="H148" s="239"/>
      <c r="I148" s="239"/>
      <c r="V148" s="404">
        <v>36</v>
      </c>
      <c r="W148" s="404">
        <v>36</v>
      </c>
      <c r="X148" s="989">
        <v>11.85</v>
      </c>
      <c r="Y148" s="989">
        <v>39.78</v>
      </c>
      <c r="Z148" s="989">
        <v>4.9800000000000004</v>
      </c>
      <c r="AA148" s="989">
        <v>6.03</v>
      </c>
      <c r="AB148" s="989">
        <v>2.8</v>
      </c>
      <c r="AC148" s="990">
        <v>48.51</v>
      </c>
      <c r="AD148" s="989">
        <v>22.661428449999999</v>
      </c>
      <c r="AE148" s="989">
        <v>4.9800000000000004</v>
      </c>
      <c r="AF148" s="989">
        <v>11.01</v>
      </c>
      <c r="AG148" s="989">
        <v>1.63</v>
      </c>
      <c r="AH148" s="989">
        <v>30.922143120000001</v>
      </c>
      <c r="AI148" s="989">
        <v>7.46</v>
      </c>
    </row>
    <row r="149" spans="1:35" ht="15" customHeight="1">
      <c r="A149" s="195"/>
      <c r="B149" s="479"/>
      <c r="C149" s="480"/>
      <c r="D149" s="479"/>
      <c r="E149" s="479"/>
      <c r="F149" s="481"/>
      <c r="G149" s="238"/>
      <c r="H149" s="239"/>
      <c r="I149" s="239"/>
      <c r="W149" s="404">
        <v>37</v>
      </c>
      <c r="X149" s="989">
        <v>12.08</v>
      </c>
      <c r="Y149" s="989">
        <v>44.25</v>
      </c>
      <c r="Z149" s="989">
        <v>4.92</v>
      </c>
      <c r="AA149" s="989">
        <v>6.03</v>
      </c>
      <c r="AB149" s="989">
        <v>2.37</v>
      </c>
      <c r="AC149" s="990">
        <v>43.99</v>
      </c>
      <c r="AD149" s="989">
        <v>19.149999999999999</v>
      </c>
      <c r="AE149" s="989">
        <v>5.31</v>
      </c>
      <c r="AF149" s="989">
        <v>11</v>
      </c>
      <c r="AG149" s="989">
        <v>1.59</v>
      </c>
      <c r="AH149" s="989">
        <v>29.33</v>
      </c>
      <c r="AI149" s="989">
        <v>7.79</v>
      </c>
    </row>
    <row r="150" spans="1:35" ht="15" customHeight="1">
      <c r="A150" s="195"/>
      <c r="B150" s="479"/>
      <c r="C150" s="480"/>
      <c r="D150" s="479"/>
      <c r="E150" s="479"/>
      <c r="F150" s="481"/>
      <c r="G150" s="195"/>
      <c r="H150" s="239"/>
      <c r="I150" s="239"/>
      <c r="W150" s="404">
        <v>38</v>
      </c>
      <c r="X150" s="989">
        <v>11.88371427</v>
      </c>
      <c r="Y150" s="989">
        <v>41.311858039999997</v>
      </c>
      <c r="Z150" s="989">
        <v>4.6447142870000002</v>
      </c>
      <c r="AA150" s="989">
        <v>6.5951428410000004</v>
      </c>
      <c r="AB150" s="989">
        <v>3.0060000420000001</v>
      </c>
      <c r="AC150" s="990">
        <v>47.220570700000003</v>
      </c>
      <c r="AD150" s="989">
        <v>22.304285589999999</v>
      </c>
      <c r="AE150" s="989">
        <v>5.581428528</v>
      </c>
      <c r="AF150" s="989">
        <v>10.85142858</v>
      </c>
      <c r="AG150" s="989">
        <v>1.5402856890000001</v>
      </c>
      <c r="AH150" s="989">
        <v>34.179286410000003</v>
      </c>
      <c r="AI150" s="989">
        <v>8.5442856379999998</v>
      </c>
    </row>
    <row r="151" spans="1:35" ht="15" customHeight="1">
      <c r="A151" s="240"/>
      <c r="B151" s="479"/>
      <c r="C151" s="480"/>
      <c r="D151" s="479"/>
      <c r="E151" s="479"/>
      <c r="F151" s="481"/>
      <c r="G151" s="240"/>
      <c r="H151" s="240"/>
      <c r="I151" s="240"/>
      <c r="V151" s="404">
        <v>39</v>
      </c>
      <c r="W151" s="404">
        <v>39</v>
      </c>
      <c r="X151" s="989">
        <v>13.06</v>
      </c>
      <c r="Y151" s="989">
        <v>41.13</v>
      </c>
      <c r="Z151" s="989">
        <v>4.2699999999999996</v>
      </c>
      <c r="AA151" s="989">
        <v>6.84</v>
      </c>
      <c r="AB151" s="989">
        <v>3.32</v>
      </c>
      <c r="AC151" s="990">
        <v>63.05</v>
      </c>
      <c r="AD151" s="989">
        <v>48.7</v>
      </c>
      <c r="AE151" s="989">
        <v>7.81</v>
      </c>
      <c r="AF151" s="989">
        <v>11.15</v>
      </c>
      <c r="AG151" s="989">
        <v>1.32</v>
      </c>
      <c r="AH151" s="989">
        <v>38.82</v>
      </c>
      <c r="AI151" s="989">
        <v>6.81</v>
      </c>
    </row>
    <row r="152" spans="1:35" ht="15" customHeight="1">
      <c r="A152" s="241"/>
      <c r="B152" s="479"/>
      <c r="C152" s="480"/>
      <c r="D152" s="479"/>
      <c r="E152" s="479"/>
      <c r="F152" s="481"/>
      <c r="G152" s="195"/>
      <c r="H152" s="239"/>
      <c r="I152" s="239"/>
      <c r="W152" s="404">
        <v>40</v>
      </c>
      <c r="X152" s="989">
        <v>15.95</v>
      </c>
      <c r="Y152" s="989">
        <v>46.47</v>
      </c>
      <c r="Z152" s="989">
        <v>5.36</v>
      </c>
      <c r="AA152" s="989">
        <v>7.69</v>
      </c>
      <c r="AB152" s="989">
        <v>3.16</v>
      </c>
      <c r="AC152" s="990">
        <v>61.54</v>
      </c>
      <c r="AD152" s="989">
        <v>37.93</v>
      </c>
      <c r="AE152" s="989">
        <v>7.92</v>
      </c>
      <c r="AF152" s="989">
        <v>11.01</v>
      </c>
      <c r="AG152" s="989">
        <v>1.38</v>
      </c>
      <c r="AH152" s="989">
        <v>43.88</v>
      </c>
      <c r="AI152" s="989">
        <v>6.28</v>
      </c>
    </row>
    <row r="153" spans="1:35" ht="8.85" customHeight="1">
      <c r="A153" s="195"/>
      <c r="B153" s="195"/>
      <c r="C153" s="195"/>
      <c r="D153" s="195"/>
      <c r="E153" s="195"/>
      <c r="F153" s="195"/>
      <c r="G153" s="195"/>
      <c r="H153" s="242"/>
      <c r="I153" s="242"/>
      <c r="W153" s="404">
        <v>41</v>
      </c>
      <c r="X153" s="989">
        <v>15.85</v>
      </c>
      <c r="Y153" s="989">
        <v>37.270000000000003</v>
      </c>
      <c r="Z153" s="989">
        <v>6.97</v>
      </c>
      <c r="AA153" s="989">
        <v>7.1</v>
      </c>
      <c r="AB153" s="989">
        <v>2.9</v>
      </c>
      <c r="AC153" s="990">
        <v>58.12</v>
      </c>
      <c r="AD153" s="989">
        <v>48.92</v>
      </c>
      <c r="AE153" s="989">
        <v>8.59</v>
      </c>
      <c r="AF153" s="989">
        <v>11</v>
      </c>
      <c r="AG153" s="989">
        <v>1.32</v>
      </c>
      <c r="AH153" s="989">
        <v>45.63</v>
      </c>
      <c r="AI153" s="989">
        <v>9.93</v>
      </c>
    </row>
    <row r="154" spans="1:35" ht="8.85" customHeight="1">
      <c r="A154" s="197"/>
      <c r="B154" s="197"/>
      <c r="C154" s="197"/>
      <c r="D154" s="197"/>
      <c r="E154" s="197"/>
      <c r="F154" s="197"/>
      <c r="G154" s="197"/>
      <c r="H154" s="197"/>
      <c r="I154" s="197"/>
      <c r="W154" s="404">
        <v>42</v>
      </c>
      <c r="X154" s="989">
        <v>15.55</v>
      </c>
      <c r="Y154" s="989">
        <v>48.57</v>
      </c>
      <c r="Z154" s="989">
        <v>11.1</v>
      </c>
      <c r="AA154" s="989">
        <v>6.76</v>
      </c>
      <c r="AB154" s="989">
        <v>2.87</v>
      </c>
      <c r="AC154" s="990">
        <v>58.89</v>
      </c>
      <c r="AD154" s="989">
        <v>55.62</v>
      </c>
      <c r="AE154" s="989">
        <v>9.51</v>
      </c>
      <c r="AF154" s="989">
        <v>11.01</v>
      </c>
      <c r="AG154" s="989">
        <v>1.22</v>
      </c>
      <c r="AH154" s="989">
        <v>52.62</v>
      </c>
      <c r="AI154" s="989">
        <v>9.68</v>
      </c>
    </row>
    <row r="155" spans="1:35" ht="8.85" customHeight="1">
      <c r="A155" s="197"/>
      <c r="B155" s="197"/>
      <c r="C155" s="197"/>
      <c r="D155" s="197"/>
      <c r="E155" s="197"/>
      <c r="F155" s="197"/>
      <c r="G155" s="197"/>
      <c r="H155" s="197"/>
      <c r="I155" s="197"/>
      <c r="V155" s="404">
        <v>43</v>
      </c>
      <c r="W155" s="404">
        <v>43</v>
      </c>
      <c r="X155" s="989">
        <v>13.17</v>
      </c>
      <c r="Y155" s="989">
        <v>35.32</v>
      </c>
      <c r="Z155" s="989">
        <v>6.01</v>
      </c>
      <c r="AA155" s="989">
        <v>6.53</v>
      </c>
      <c r="AB155" s="989">
        <v>2.37</v>
      </c>
      <c r="AC155" s="990">
        <v>69.2</v>
      </c>
      <c r="AD155" s="989">
        <v>54.58</v>
      </c>
      <c r="AE155" s="989">
        <v>8.23</v>
      </c>
      <c r="AF155" s="989">
        <v>11.01</v>
      </c>
      <c r="AG155" s="989">
        <v>1.35</v>
      </c>
      <c r="AH155" s="989">
        <v>50.71</v>
      </c>
      <c r="AI155" s="989">
        <v>10.33</v>
      </c>
    </row>
    <row r="156" spans="1:35" ht="8.85" customHeight="1">
      <c r="A156" s="197"/>
      <c r="B156" s="197"/>
      <c r="C156" s="197"/>
      <c r="D156" s="197"/>
      <c r="E156" s="197"/>
      <c r="F156" s="197"/>
      <c r="G156" s="197"/>
      <c r="H156" s="197"/>
      <c r="I156" s="197"/>
      <c r="W156" s="404">
        <v>44</v>
      </c>
      <c r="X156" s="989">
        <v>13.18</v>
      </c>
      <c r="Y156" s="989">
        <v>36.83</v>
      </c>
      <c r="Z156" s="989">
        <v>4.57</v>
      </c>
      <c r="AA156" s="989">
        <v>7.58</v>
      </c>
      <c r="AB156" s="989">
        <v>4.8899999999999997</v>
      </c>
      <c r="AC156" s="990">
        <v>51.59</v>
      </c>
      <c r="AD156" s="989">
        <v>57.65</v>
      </c>
      <c r="AE156" s="989">
        <v>7.72</v>
      </c>
      <c r="AF156" s="989">
        <v>11.01</v>
      </c>
      <c r="AG156" s="989">
        <v>1.47</v>
      </c>
      <c r="AH156" s="989">
        <v>48.41</v>
      </c>
      <c r="AI156" s="989">
        <v>11.29</v>
      </c>
    </row>
    <row r="157" spans="1:35" ht="8.85" customHeight="1">
      <c r="A157" s="197"/>
      <c r="B157" s="197"/>
      <c r="C157" s="197"/>
      <c r="D157" s="197"/>
      <c r="E157" s="197"/>
      <c r="F157" s="197"/>
      <c r="G157" s="197"/>
      <c r="H157" s="197"/>
      <c r="I157" s="197"/>
      <c r="W157" s="404">
        <v>45</v>
      </c>
      <c r="X157" s="989">
        <v>13.49</v>
      </c>
      <c r="Y157" s="989">
        <v>39.520000000000003</v>
      </c>
      <c r="Z157" s="989">
        <v>4.83</v>
      </c>
      <c r="AA157" s="989">
        <v>6.95</v>
      </c>
      <c r="AB157" s="989">
        <v>1.61</v>
      </c>
      <c r="AC157" s="990">
        <v>72.92</v>
      </c>
      <c r="AD157" s="989">
        <v>67.069999999999993</v>
      </c>
      <c r="AE157" s="989">
        <v>6.9</v>
      </c>
      <c r="AF157" s="989">
        <v>11</v>
      </c>
      <c r="AG157" s="989">
        <v>1.42</v>
      </c>
      <c r="AH157" s="989">
        <v>47.24</v>
      </c>
      <c r="AI157" s="989">
        <v>9</v>
      </c>
    </row>
    <row r="158" spans="1:35" ht="8.85" customHeight="1">
      <c r="A158" s="197"/>
      <c r="B158" s="197"/>
      <c r="C158" s="197"/>
      <c r="D158" s="197"/>
      <c r="E158" s="197"/>
      <c r="F158" s="197"/>
      <c r="G158" s="197"/>
      <c r="H158" s="197"/>
      <c r="I158" s="197"/>
      <c r="W158" s="404">
        <v>46</v>
      </c>
      <c r="X158" s="989">
        <v>15.4</v>
      </c>
      <c r="Y158" s="989">
        <v>53.38</v>
      </c>
      <c r="Z158" s="989">
        <v>3.73</v>
      </c>
      <c r="AA158" s="989">
        <v>6.86</v>
      </c>
      <c r="AB158" s="989">
        <v>1.64</v>
      </c>
      <c r="AC158" s="990">
        <v>58.4</v>
      </c>
      <c r="AD158" s="989">
        <v>34.979999999999997</v>
      </c>
      <c r="AE158" s="989">
        <v>5.07</v>
      </c>
      <c r="AF158" s="989">
        <v>11.01</v>
      </c>
      <c r="AG158" s="989">
        <v>1.38</v>
      </c>
      <c r="AH158" s="989">
        <v>40.61</v>
      </c>
      <c r="AI158" s="989">
        <v>8.81</v>
      </c>
    </row>
    <row r="159" spans="1:35" ht="8.85" customHeight="1">
      <c r="A159" s="197"/>
      <c r="B159" s="197"/>
      <c r="C159" s="197"/>
      <c r="D159" s="197"/>
      <c r="E159" s="197"/>
      <c r="F159" s="197"/>
      <c r="G159" s="197"/>
      <c r="H159" s="197"/>
      <c r="I159" s="197"/>
      <c r="W159" s="404">
        <v>47</v>
      </c>
      <c r="X159" s="989">
        <v>16.41</v>
      </c>
      <c r="Y159" s="989">
        <v>61.85</v>
      </c>
      <c r="Z159" s="989">
        <v>2.52</v>
      </c>
      <c r="AA159" s="989">
        <v>6.99</v>
      </c>
      <c r="AB159" s="989">
        <v>1.51</v>
      </c>
      <c r="AC159" s="990">
        <v>52.55</v>
      </c>
      <c r="AD159" s="989">
        <v>29.08</v>
      </c>
      <c r="AE159" s="989">
        <v>4.2699999999999996</v>
      </c>
      <c r="AF159" s="989">
        <v>11</v>
      </c>
      <c r="AG159" s="989">
        <v>1.63</v>
      </c>
      <c r="AH159" s="989">
        <v>41.63</v>
      </c>
      <c r="AI159" s="989">
        <v>9.35</v>
      </c>
    </row>
    <row r="160" spans="1:35" ht="8.85" customHeight="1">
      <c r="A160" s="197"/>
      <c r="B160" s="197"/>
      <c r="C160" s="197"/>
      <c r="D160" s="197"/>
      <c r="E160" s="197"/>
      <c r="F160" s="197"/>
      <c r="G160" s="197"/>
      <c r="H160" s="197"/>
      <c r="I160" s="197"/>
      <c r="V160" s="404">
        <v>48</v>
      </c>
      <c r="W160" s="404">
        <v>48</v>
      </c>
      <c r="X160" s="989">
        <v>16.329999999999998</v>
      </c>
      <c r="Y160" s="989">
        <v>65.33</v>
      </c>
      <c r="Z160" s="989">
        <v>3.57</v>
      </c>
      <c r="AA160" s="989">
        <v>7.11</v>
      </c>
      <c r="AB160" s="989">
        <v>1.47</v>
      </c>
      <c r="AC160" s="990">
        <v>53.43</v>
      </c>
      <c r="AD160" s="989">
        <v>88.06</v>
      </c>
      <c r="AE160" s="989">
        <v>7.88</v>
      </c>
      <c r="AF160" s="989">
        <v>10.86</v>
      </c>
      <c r="AG160" s="989">
        <v>1.6</v>
      </c>
      <c r="AH160" s="989">
        <v>41.01</v>
      </c>
      <c r="AI160" s="989">
        <v>14.19</v>
      </c>
    </row>
    <row r="161" spans="1:35" ht="8.85" customHeight="1">
      <c r="A161" s="197"/>
      <c r="B161" s="197"/>
      <c r="C161" s="197"/>
      <c r="D161" s="197"/>
      <c r="E161" s="197"/>
      <c r="F161" s="197"/>
      <c r="G161" s="197"/>
      <c r="H161" s="197"/>
      <c r="I161" s="197"/>
      <c r="W161" s="404">
        <v>49</v>
      </c>
      <c r="X161" s="989">
        <v>20.239999999999998</v>
      </c>
      <c r="Y161" s="989">
        <v>66.680000000000007</v>
      </c>
      <c r="Z161" s="989">
        <v>6.1</v>
      </c>
      <c r="AA161" s="989">
        <v>8.43</v>
      </c>
      <c r="AB161" s="989">
        <v>2.2400000000000002</v>
      </c>
      <c r="AC161" s="990">
        <v>61.07</v>
      </c>
      <c r="AD161" s="989">
        <v>106.59</v>
      </c>
      <c r="AE161" s="989">
        <v>16.09</v>
      </c>
      <c r="AF161" s="989">
        <v>10.5</v>
      </c>
      <c r="AG161" s="989">
        <v>1.1200000000000001</v>
      </c>
      <c r="AH161" s="989">
        <v>83.6</v>
      </c>
      <c r="AI161" s="989">
        <v>22.62</v>
      </c>
    </row>
    <row r="162" spans="1:35" ht="8.85" customHeight="1">
      <c r="A162" s="197"/>
      <c r="B162" s="197"/>
      <c r="C162" s="197"/>
      <c r="D162" s="197"/>
      <c r="E162" s="197"/>
      <c r="F162" s="197"/>
      <c r="G162" s="197"/>
      <c r="H162" s="197"/>
      <c r="I162" s="197"/>
      <c r="W162" s="404">
        <v>50</v>
      </c>
      <c r="X162" s="989">
        <v>19.809999999999999</v>
      </c>
      <c r="Y162" s="989">
        <v>61.31</v>
      </c>
      <c r="Z162" s="989">
        <v>6.69</v>
      </c>
      <c r="AA162" s="989">
        <v>8.32</v>
      </c>
      <c r="AB162" s="989">
        <v>2.19</v>
      </c>
      <c r="AC162" s="990">
        <v>78.02</v>
      </c>
      <c r="AD162" s="989">
        <v>104.79</v>
      </c>
      <c r="AE162" s="989">
        <v>18.649999999999999</v>
      </c>
      <c r="AF162" s="989">
        <v>10.51</v>
      </c>
      <c r="AG162" s="989">
        <v>1.1399999999999999</v>
      </c>
      <c r="AH162" s="989">
        <v>66.8</v>
      </c>
      <c r="AI162" s="989">
        <v>22.62</v>
      </c>
    </row>
    <row r="163" spans="1:35" ht="8.85" customHeight="1">
      <c r="A163" s="197"/>
      <c r="B163" s="197"/>
      <c r="C163" s="197"/>
      <c r="D163" s="197"/>
      <c r="E163" s="197"/>
      <c r="F163" s="197"/>
      <c r="G163" s="197"/>
      <c r="H163" s="197"/>
      <c r="I163" s="197"/>
      <c r="W163" s="404">
        <v>51</v>
      </c>
      <c r="X163" s="989">
        <v>21.91</v>
      </c>
      <c r="Y163" s="989">
        <v>70.790000000000006</v>
      </c>
      <c r="Z163" s="989">
        <v>13.15</v>
      </c>
      <c r="AA163" s="989">
        <v>9.08</v>
      </c>
      <c r="AB163" s="989">
        <v>3.71</v>
      </c>
      <c r="AC163" s="990">
        <v>67.64</v>
      </c>
      <c r="AD163" s="989">
        <v>69.61</v>
      </c>
      <c r="AE163" s="989">
        <v>11.22</v>
      </c>
      <c r="AF163" s="989">
        <v>10.5</v>
      </c>
      <c r="AG163" s="989">
        <v>1.37</v>
      </c>
      <c r="AH163" s="989">
        <v>55.42</v>
      </c>
      <c r="AI163" s="989">
        <v>17.489999999999998</v>
      </c>
    </row>
    <row r="164" spans="1:35" ht="8.85" customHeight="1">
      <c r="A164" s="197"/>
      <c r="B164" s="197"/>
      <c r="C164" s="197"/>
      <c r="D164" s="197"/>
      <c r="E164" s="197"/>
      <c r="F164" s="197"/>
      <c r="G164" s="197"/>
      <c r="H164" s="197"/>
      <c r="I164" s="197"/>
      <c r="V164" s="404">
        <v>52</v>
      </c>
      <c r="W164" s="404">
        <v>52</v>
      </c>
      <c r="X164" s="989">
        <v>22</v>
      </c>
      <c r="Y164" s="989">
        <v>77.430000000000007</v>
      </c>
      <c r="Z164" s="989">
        <v>17.760000000000002</v>
      </c>
      <c r="AA164" s="989">
        <v>8.42</v>
      </c>
      <c r="AB164" s="989">
        <v>3.57</v>
      </c>
      <c r="AC164" s="990">
        <v>56.19</v>
      </c>
      <c r="AD164" s="989">
        <v>58.45</v>
      </c>
      <c r="AE164" s="989">
        <v>8.01</v>
      </c>
      <c r="AF164" s="989">
        <v>10.51</v>
      </c>
      <c r="AG164" s="989">
        <v>1.53</v>
      </c>
      <c r="AH164" s="989">
        <v>59.55</v>
      </c>
      <c r="AI164" s="989">
        <v>18.61</v>
      </c>
    </row>
    <row r="165" spans="1:35" ht="8.85" customHeight="1">
      <c r="A165" s="197"/>
      <c r="B165" s="197"/>
      <c r="C165" s="197"/>
      <c r="D165" s="197"/>
      <c r="E165" s="197"/>
      <c r="F165" s="197"/>
      <c r="G165" s="197"/>
      <c r="H165" s="197"/>
      <c r="I165" s="197"/>
      <c r="U165" s="632">
        <v>2017</v>
      </c>
      <c r="V165" s="1002">
        <v>1</v>
      </c>
      <c r="W165" s="980">
        <v>1</v>
      </c>
      <c r="X165" s="989">
        <v>41.55</v>
      </c>
      <c r="Y165" s="989">
        <v>103.58</v>
      </c>
      <c r="Z165" s="989">
        <v>29.67</v>
      </c>
      <c r="AA165" s="989">
        <v>13.85</v>
      </c>
      <c r="AB165" s="989">
        <v>11.3</v>
      </c>
      <c r="AC165" s="990">
        <v>104.02</v>
      </c>
      <c r="AD165" s="989">
        <v>148.43</v>
      </c>
      <c r="AE165" s="989">
        <v>24.1</v>
      </c>
      <c r="AF165" s="989">
        <v>10.220000000000001</v>
      </c>
      <c r="AG165" s="989">
        <v>3.28</v>
      </c>
      <c r="AH165" s="989">
        <v>89.46</v>
      </c>
      <c r="AI165" s="989">
        <v>25.43</v>
      </c>
    </row>
    <row r="166" spans="1:35" ht="8.85" customHeight="1">
      <c r="A166" s="197"/>
      <c r="B166" s="197"/>
      <c r="C166" s="197"/>
      <c r="D166" s="197"/>
      <c r="E166" s="197"/>
      <c r="F166" s="197"/>
      <c r="G166" s="197"/>
      <c r="H166" s="197"/>
      <c r="I166" s="197"/>
      <c r="U166" s="632"/>
      <c r="V166" s="1002"/>
      <c r="W166" s="980">
        <v>2</v>
      </c>
      <c r="X166" s="989">
        <v>39.6</v>
      </c>
      <c r="Y166" s="989">
        <v>105.01</v>
      </c>
      <c r="Z166" s="989">
        <v>51.2</v>
      </c>
      <c r="AA166" s="989">
        <v>14.96</v>
      </c>
      <c r="AB166" s="989">
        <v>15.4</v>
      </c>
      <c r="AC166" s="990">
        <v>143.97</v>
      </c>
      <c r="AD166" s="989">
        <v>175.88</v>
      </c>
      <c r="AE166" s="989">
        <v>33.74</v>
      </c>
      <c r="AF166" s="989">
        <v>10.17</v>
      </c>
      <c r="AG166" s="989">
        <v>6.45</v>
      </c>
      <c r="AH166" s="989">
        <v>178.14</v>
      </c>
      <c r="AI166" s="989">
        <v>55.67</v>
      </c>
    </row>
    <row r="167" spans="1:35" ht="8.85" customHeight="1">
      <c r="A167" s="197"/>
      <c r="B167" s="197"/>
      <c r="C167" s="197"/>
      <c r="D167" s="197"/>
      <c r="E167" s="197"/>
      <c r="F167" s="197"/>
      <c r="G167" s="197"/>
      <c r="H167" s="197"/>
      <c r="I167" s="197"/>
      <c r="U167" s="632"/>
      <c r="V167" s="1002"/>
      <c r="W167" s="980">
        <v>3</v>
      </c>
      <c r="X167" s="989">
        <v>73.650000000000006</v>
      </c>
      <c r="Y167" s="989">
        <v>137.41</v>
      </c>
      <c r="Z167" s="989">
        <v>43.26</v>
      </c>
      <c r="AA167" s="989">
        <v>28.98</v>
      </c>
      <c r="AB167" s="989">
        <v>21.94</v>
      </c>
      <c r="AC167" s="990">
        <v>355.12</v>
      </c>
      <c r="AD167" s="989">
        <v>177.57</v>
      </c>
      <c r="AE167" s="989">
        <v>35.49</v>
      </c>
      <c r="AF167" s="989">
        <v>10</v>
      </c>
      <c r="AG167" s="989">
        <v>9.0500000000000007</v>
      </c>
      <c r="AH167" s="989">
        <v>174.94</v>
      </c>
      <c r="AI167" s="989">
        <v>58.31</v>
      </c>
    </row>
    <row r="168" spans="1:35" ht="8.85" customHeight="1">
      <c r="A168" s="197"/>
      <c r="B168" s="197"/>
      <c r="C168" s="197"/>
      <c r="D168" s="197"/>
      <c r="E168" s="197"/>
      <c r="F168" s="197"/>
      <c r="G168" s="197"/>
      <c r="H168" s="197"/>
      <c r="I168" s="197"/>
      <c r="U168" s="632"/>
      <c r="V168" s="1002">
        <v>4</v>
      </c>
      <c r="W168" s="980">
        <v>4</v>
      </c>
      <c r="X168" s="989">
        <v>65.03</v>
      </c>
      <c r="Y168" s="989">
        <v>127.83</v>
      </c>
      <c r="Z168" s="989">
        <v>32.72</v>
      </c>
      <c r="AA168" s="989">
        <v>30.46</v>
      </c>
      <c r="AB168" s="989">
        <v>23.91</v>
      </c>
      <c r="AC168" s="990">
        <v>519.4</v>
      </c>
      <c r="AD168" s="989">
        <v>205.76</v>
      </c>
      <c r="AE168" s="989">
        <v>48.48</v>
      </c>
      <c r="AF168" s="989">
        <v>10</v>
      </c>
      <c r="AG168" s="989">
        <v>2.4300000000000002</v>
      </c>
      <c r="AH168" s="989">
        <v>141.31</v>
      </c>
      <c r="AI168" s="989">
        <v>47.49</v>
      </c>
    </row>
    <row r="169" spans="1:35" ht="8.85" customHeight="1">
      <c r="A169" s="197"/>
      <c r="B169" s="197"/>
      <c r="C169" s="197"/>
      <c r="D169" s="197"/>
      <c r="E169" s="197"/>
      <c r="F169" s="197"/>
      <c r="G169" s="197"/>
      <c r="H169" s="197"/>
      <c r="I169" s="197"/>
      <c r="W169" s="980">
        <v>5</v>
      </c>
      <c r="X169" s="404">
        <v>56.95</v>
      </c>
      <c r="Y169" s="404">
        <v>97.31</v>
      </c>
      <c r="Z169" s="404">
        <v>48.46</v>
      </c>
      <c r="AA169" s="404">
        <v>21.36</v>
      </c>
      <c r="AB169" s="404">
        <v>18.07</v>
      </c>
      <c r="AC169" s="404">
        <v>330.78</v>
      </c>
      <c r="AD169" s="404">
        <v>123.41</v>
      </c>
      <c r="AE169" s="404">
        <v>25.33</v>
      </c>
      <c r="AF169" s="404">
        <v>11.41</v>
      </c>
      <c r="AG169" s="404">
        <v>2.87</v>
      </c>
      <c r="AH169" s="404">
        <v>123.59</v>
      </c>
      <c r="AI169" s="404">
        <v>45.46</v>
      </c>
    </row>
    <row r="170" spans="1:35" ht="8.85" customHeight="1">
      <c r="A170" s="197"/>
      <c r="B170" s="197"/>
      <c r="C170" s="197"/>
      <c r="D170" s="197"/>
      <c r="E170" s="197"/>
      <c r="F170" s="197"/>
      <c r="G170" s="197"/>
      <c r="H170" s="197"/>
      <c r="I170" s="197"/>
      <c r="W170" s="980">
        <v>6</v>
      </c>
      <c r="X170" s="404">
        <v>61.87</v>
      </c>
      <c r="Y170" s="404">
        <v>123.44</v>
      </c>
      <c r="Z170" s="404">
        <v>72.52</v>
      </c>
      <c r="AA170" s="404">
        <v>25.42</v>
      </c>
      <c r="AB170" s="404">
        <v>21.42</v>
      </c>
      <c r="AC170" s="404">
        <v>200.58</v>
      </c>
      <c r="AD170" s="404">
        <v>108.48</v>
      </c>
      <c r="AE170" s="404">
        <v>22.99</v>
      </c>
      <c r="AF170" s="404">
        <v>10.57</v>
      </c>
      <c r="AG170" s="404">
        <v>3.01</v>
      </c>
      <c r="AH170" s="404">
        <v>85.48</v>
      </c>
      <c r="AI170" s="404">
        <v>8.9600000000000009</v>
      </c>
    </row>
    <row r="171" spans="1:35" ht="8.85" customHeight="1">
      <c r="A171" s="197"/>
      <c r="B171" s="197"/>
      <c r="C171" s="197"/>
      <c r="D171" s="197"/>
      <c r="E171" s="197"/>
      <c r="F171" s="197"/>
      <c r="G171" s="197"/>
      <c r="H171" s="197"/>
      <c r="I171" s="197"/>
      <c r="W171" s="980">
        <v>7</v>
      </c>
      <c r="X171" s="404">
        <v>77.569999999999993</v>
      </c>
      <c r="Y171" s="404">
        <v>145.02000000000001</v>
      </c>
      <c r="Z171" s="404">
        <v>59.16</v>
      </c>
      <c r="AA171" s="404">
        <v>35.43</v>
      </c>
      <c r="AB171" s="404">
        <v>25.12</v>
      </c>
      <c r="AC171" s="404">
        <v>393.69</v>
      </c>
      <c r="AD171" s="404">
        <v>144.62</v>
      </c>
      <c r="AE171" s="404">
        <v>39.44</v>
      </c>
      <c r="AF171" s="404">
        <v>10</v>
      </c>
      <c r="AG171" s="404">
        <v>2.88</v>
      </c>
      <c r="AH171" s="404">
        <v>100.57</v>
      </c>
      <c r="AI171" s="404">
        <v>9.42</v>
      </c>
    </row>
    <row r="172" spans="1:35" ht="8.85" customHeight="1">
      <c r="A172" s="197"/>
      <c r="B172" s="197"/>
      <c r="C172" s="197"/>
      <c r="D172" s="197"/>
      <c r="E172" s="197"/>
      <c r="F172" s="197"/>
      <c r="G172" s="197"/>
      <c r="H172" s="197"/>
      <c r="I172" s="197"/>
      <c r="V172" s="404">
        <v>8</v>
      </c>
      <c r="W172" s="980">
        <v>8</v>
      </c>
      <c r="X172" s="404">
        <v>86.94</v>
      </c>
      <c r="Y172" s="404">
        <v>175.03</v>
      </c>
      <c r="Z172" s="404">
        <v>24.36</v>
      </c>
      <c r="AA172" s="404">
        <v>30.45</v>
      </c>
      <c r="AB172" s="404">
        <v>23.33</v>
      </c>
      <c r="AC172" s="404">
        <v>345.37</v>
      </c>
      <c r="AD172" s="404">
        <v>140.63</v>
      </c>
      <c r="AE172" s="404">
        <v>30.47</v>
      </c>
      <c r="AF172" s="404">
        <v>9.58</v>
      </c>
      <c r="AG172" s="404">
        <v>2.0699999999999998</v>
      </c>
      <c r="AH172" s="404">
        <v>163.72999999999999</v>
      </c>
      <c r="AI172" s="404">
        <v>58.84</v>
      </c>
    </row>
    <row r="173" spans="1:35" ht="8.85" customHeight="1">
      <c r="A173" s="197"/>
      <c r="B173" s="197"/>
      <c r="C173" s="197"/>
      <c r="D173" s="197"/>
      <c r="E173" s="197"/>
      <c r="F173" s="197"/>
      <c r="G173" s="197"/>
      <c r="H173" s="197"/>
      <c r="I173" s="197"/>
      <c r="W173" s="980">
        <v>9</v>
      </c>
      <c r="X173" s="404">
        <v>85.13</v>
      </c>
      <c r="Y173" s="404">
        <v>206.14</v>
      </c>
      <c r="Z173" s="404">
        <v>39.07</v>
      </c>
      <c r="AA173" s="404">
        <v>37.72</v>
      </c>
      <c r="AB173" s="404">
        <v>24.83</v>
      </c>
      <c r="AC173" s="404">
        <v>567.22</v>
      </c>
      <c r="AD173" s="404">
        <v>245.85</v>
      </c>
      <c r="AE173" s="404">
        <v>67.56</v>
      </c>
      <c r="AF173" s="404">
        <v>9.01</v>
      </c>
      <c r="AG173" s="404">
        <v>7.33</v>
      </c>
      <c r="AH173" s="404">
        <v>285.31</v>
      </c>
      <c r="AI173" s="404">
        <v>102.26</v>
      </c>
    </row>
    <row r="174" spans="1:35" ht="8.85" customHeight="1">
      <c r="A174" s="197"/>
      <c r="B174" s="197"/>
      <c r="C174" s="197"/>
      <c r="D174" s="197"/>
      <c r="E174" s="197"/>
      <c r="F174" s="197"/>
      <c r="G174" s="197"/>
      <c r="H174" s="197"/>
      <c r="I174" s="197"/>
      <c r="W174" s="404">
        <v>10</v>
      </c>
      <c r="X174" s="404">
        <v>84.78</v>
      </c>
      <c r="Y174" s="404">
        <v>270.17</v>
      </c>
      <c r="Z174" s="404">
        <v>109.16</v>
      </c>
      <c r="AA174" s="404">
        <v>36.46</v>
      </c>
      <c r="AB174" s="404">
        <v>24.95</v>
      </c>
      <c r="AC174" s="404">
        <v>467.04</v>
      </c>
      <c r="AD174" s="404">
        <v>188.01</v>
      </c>
      <c r="AE174" s="404">
        <v>50.5</v>
      </c>
      <c r="AF174" s="404">
        <v>10.06</v>
      </c>
      <c r="AG174" s="404">
        <v>3.71</v>
      </c>
      <c r="AH174" s="404">
        <v>374.33</v>
      </c>
      <c r="AI174" s="404">
        <v>83.74</v>
      </c>
    </row>
    <row r="175" spans="1:35" ht="8.85" customHeight="1">
      <c r="A175" s="197"/>
      <c r="B175" s="197"/>
      <c r="C175" s="197"/>
      <c r="D175" s="197"/>
      <c r="E175" s="197"/>
      <c r="F175" s="197"/>
      <c r="G175" s="197"/>
      <c r="H175" s="197"/>
      <c r="I175" s="197"/>
      <c r="W175" s="404">
        <v>11</v>
      </c>
      <c r="X175" s="404">
        <v>84.78</v>
      </c>
      <c r="Y175" s="404">
        <v>376.42</v>
      </c>
      <c r="Z175" s="404">
        <v>188.18</v>
      </c>
      <c r="AA175" s="404">
        <v>35.590000000000003</v>
      </c>
      <c r="AB175" s="404">
        <v>26.89</v>
      </c>
      <c r="AC175" s="404">
        <v>448.3</v>
      </c>
      <c r="AD175" s="404">
        <v>169.95</v>
      </c>
      <c r="AE175" s="404">
        <v>51.21</v>
      </c>
      <c r="AF175" s="404">
        <v>26.15</v>
      </c>
      <c r="AG175" s="404">
        <v>8.66</v>
      </c>
      <c r="AH175" s="404">
        <v>219.86</v>
      </c>
      <c r="AI175" s="404">
        <v>62.42</v>
      </c>
    </row>
    <row r="176" spans="1:35" ht="8.85" customHeight="1">
      <c r="A176" s="197"/>
      <c r="B176" s="197"/>
      <c r="C176" s="197"/>
      <c r="D176" s="197"/>
      <c r="E176" s="197"/>
      <c r="F176" s="197"/>
      <c r="G176" s="197"/>
      <c r="H176" s="197"/>
      <c r="I176" s="197"/>
      <c r="V176" s="404">
        <v>12</v>
      </c>
      <c r="W176" s="404">
        <v>12</v>
      </c>
      <c r="X176" s="404">
        <v>106.16</v>
      </c>
      <c r="Y176" s="404">
        <v>351.57</v>
      </c>
      <c r="Z176" s="404">
        <v>159.6</v>
      </c>
      <c r="AA176" s="404">
        <v>37.82</v>
      </c>
      <c r="AB176" s="404">
        <v>20.6</v>
      </c>
      <c r="AC176" s="404">
        <v>350.87</v>
      </c>
      <c r="AD176" s="404">
        <v>146.01</v>
      </c>
      <c r="AE176" s="404">
        <v>38.08</v>
      </c>
      <c r="AF176" s="404">
        <v>12.43</v>
      </c>
      <c r="AG176" s="404">
        <v>5.63</v>
      </c>
      <c r="AH176" s="404">
        <v>190.11</v>
      </c>
      <c r="AI176" s="404">
        <v>52.01</v>
      </c>
    </row>
    <row r="177" spans="1:35" ht="8.85" customHeight="1">
      <c r="A177" s="197"/>
      <c r="B177" s="197"/>
      <c r="C177" s="197"/>
      <c r="D177" s="197"/>
      <c r="E177" s="197"/>
      <c r="F177" s="197"/>
      <c r="G177" s="197"/>
      <c r="H177" s="197"/>
      <c r="I177" s="197"/>
      <c r="W177" s="404">
        <v>13</v>
      </c>
      <c r="X177" s="404">
        <v>101.71</v>
      </c>
      <c r="Y177" s="404">
        <v>384.37</v>
      </c>
      <c r="Z177" s="404">
        <v>161.77000000000001</v>
      </c>
      <c r="AA177" s="404">
        <v>35.93</v>
      </c>
      <c r="AB177" s="404">
        <v>25.47</v>
      </c>
      <c r="AC177" s="404">
        <v>380.48</v>
      </c>
      <c r="AD177" s="404">
        <v>173.02</v>
      </c>
      <c r="AE177" s="404">
        <v>38.869999999999997</v>
      </c>
      <c r="AF177" s="404">
        <v>11.98</v>
      </c>
      <c r="AG177" s="404">
        <v>5.83</v>
      </c>
      <c r="AH177" s="404">
        <v>272.08999999999997</v>
      </c>
      <c r="AI177" s="404">
        <v>65.430000000000007</v>
      </c>
    </row>
    <row r="178" spans="1:35" ht="8.85" customHeight="1">
      <c r="A178" s="197"/>
      <c r="B178" s="197"/>
      <c r="C178" s="197"/>
      <c r="D178" s="197"/>
      <c r="E178" s="197"/>
      <c r="F178" s="197"/>
      <c r="G178" s="197"/>
      <c r="H178" s="197"/>
      <c r="I178" s="197"/>
      <c r="W178" s="404">
        <v>14</v>
      </c>
      <c r="X178" s="404">
        <v>83.1</v>
      </c>
      <c r="Y178" s="404">
        <v>337.84</v>
      </c>
      <c r="Z178" s="404">
        <v>115.43</v>
      </c>
      <c r="AA178" s="404">
        <v>42.9</v>
      </c>
      <c r="AB178" s="404">
        <v>27.42</v>
      </c>
      <c r="AC178" s="404">
        <v>427.28</v>
      </c>
      <c r="AD178" s="404">
        <v>137.65</v>
      </c>
      <c r="AE178" s="404">
        <v>35.950000000000003</v>
      </c>
      <c r="AF178" s="404">
        <v>28.72</v>
      </c>
      <c r="AG178" s="404">
        <v>4.95</v>
      </c>
      <c r="AH178" s="404">
        <v>301.82</v>
      </c>
      <c r="AI178" s="404">
        <v>71.06</v>
      </c>
    </row>
    <row r="179" spans="1:35" ht="8.85" customHeight="1">
      <c r="A179" s="197"/>
      <c r="B179" s="197"/>
      <c r="C179" s="197"/>
      <c r="D179" s="197"/>
      <c r="E179" s="197"/>
      <c r="F179" s="197"/>
      <c r="G179" s="197"/>
      <c r="H179" s="197"/>
      <c r="I179" s="197"/>
      <c r="W179" s="404">
        <v>15</v>
      </c>
      <c r="X179" s="404">
        <v>61.23</v>
      </c>
      <c r="Y179" s="404">
        <v>282.32</v>
      </c>
      <c r="Z179" s="404">
        <v>98.92</v>
      </c>
      <c r="AA179" s="404">
        <v>31.19</v>
      </c>
      <c r="AB179" s="404">
        <v>20.8</v>
      </c>
      <c r="AC179" s="404">
        <v>334.14</v>
      </c>
      <c r="AD179" s="404">
        <v>129.9</v>
      </c>
      <c r="AE179" s="404">
        <v>29.93</v>
      </c>
      <c r="AF179" s="404">
        <v>16.28</v>
      </c>
      <c r="AG179" s="404">
        <v>1.82</v>
      </c>
      <c r="AH179" s="404">
        <v>203.49</v>
      </c>
      <c r="AI179" s="404">
        <v>77.099999999999994</v>
      </c>
    </row>
    <row r="180" spans="1:35" ht="8.85" customHeight="1">
      <c r="A180" s="197"/>
      <c r="B180" s="197"/>
      <c r="C180" s="197"/>
      <c r="D180" s="197"/>
      <c r="E180" s="197"/>
      <c r="F180" s="197"/>
      <c r="G180" s="197"/>
      <c r="H180" s="197"/>
      <c r="I180" s="197"/>
      <c r="V180" s="404">
        <v>16</v>
      </c>
      <c r="W180" s="404">
        <v>16</v>
      </c>
      <c r="X180" s="404">
        <v>49.8</v>
      </c>
      <c r="Y180" s="404">
        <v>191.65</v>
      </c>
      <c r="Z180" s="404">
        <v>82.48</v>
      </c>
      <c r="AA180" s="404">
        <v>22.8</v>
      </c>
      <c r="AB180" s="404">
        <v>15.73</v>
      </c>
      <c r="AC180" s="404">
        <v>218.96</v>
      </c>
      <c r="AD180" s="404">
        <v>100.66</v>
      </c>
      <c r="AE180" s="404">
        <v>21.85</v>
      </c>
      <c r="AF180" s="404">
        <v>15.43</v>
      </c>
      <c r="AG180" s="404">
        <v>2.33</v>
      </c>
      <c r="AH180" s="404">
        <v>155.33000000000001</v>
      </c>
      <c r="AI180" s="404">
        <v>48.77</v>
      </c>
    </row>
    <row r="181" spans="1:35" ht="8.85" customHeight="1">
      <c r="A181" s="197"/>
      <c r="B181" s="197"/>
      <c r="C181" s="197"/>
      <c r="D181" s="197"/>
      <c r="E181" s="197"/>
      <c r="F181" s="197"/>
      <c r="G181" s="197"/>
      <c r="H181" s="197"/>
      <c r="I181" s="197"/>
      <c r="W181" s="404">
        <v>17</v>
      </c>
      <c r="X181" s="404">
        <v>40.21</v>
      </c>
      <c r="Y181" s="404">
        <v>160.35</v>
      </c>
      <c r="Z181" s="404">
        <v>77.02</v>
      </c>
      <c r="AA181" s="404">
        <v>20.18</v>
      </c>
      <c r="AB181" s="404">
        <v>13.18</v>
      </c>
      <c r="AC181" s="404">
        <v>180.47</v>
      </c>
      <c r="AD181" s="404">
        <v>91.24</v>
      </c>
      <c r="AE181" s="404">
        <v>18.89</v>
      </c>
      <c r="AF181" s="404">
        <v>12.29</v>
      </c>
      <c r="AG181" s="404">
        <v>1.9</v>
      </c>
      <c r="AH181" s="404">
        <v>111.37</v>
      </c>
      <c r="AI181" s="404">
        <v>34.409999999999997</v>
      </c>
    </row>
    <row r="182" spans="1:35" ht="8.85" customHeight="1">
      <c r="A182" s="197"/>
      <c r="B182" s="197"/>
      <c r="C182" s="197"/>
      <c r="D182" s="197"/>
      <c r="E182" s="197"/>
      <c r="F182" s="197"/>
      <c r="G182" s="197"/>
      <c r="H182" s="197"/>
      <c r="I182" s="197"/>
      <c r="U182" s="633"/>
      <c r="V182" s="632"/>
      <c r="W182" s="980"/>
      <c r="X182" s="1004"/>
      <c r="Y182" s="1004"/>
      <c r="Z182" s="1004"/>
      <c r="AA182" s="1004"/>
      <c r="AB182" s="1004"/>
      <c r="AC182" s="1004"/>
      <c r="AD182" s="1004"/>
      <c r="AE182" s="1004"/>
      <c r="AF182" s="1004"/>
      <c r="AG182" s="1004"/>
      <c r="AH182" s="1004"/>
      <c r="AI182" s="1004"/>
    </row>
    <row r="183" spans="1:35" ht="8.85" customHeight="1">
      <c r="A183" s="197"/>
      <c r="B183" s="197"/>
      <c r="C183" s="197"/>
      <c r="D183" s="197"/>
      <c r="E183" s="197"/>
      <c r="F183" s="197"/>
      <c r="G183" s="197"/>
      <c r="H183" s="197"/>
      <c r="I183" s="197"/>
      <c r="U183" s="633"/>
      <c r="V183" s="632"/>
      <c r="W183" s="980"/>
      <c r="X183" s="1004"/>
      <c r="Y183" s="1004"/>
      <c r="Z183" s="1004"/>
      <c r="AA183" s="1004"/>
      <c r="AB183" s="1004"/>
      <c r="AC183" s="1004"/>
      <c r="AD183" s="1004"/>
      <c r="AE183" s="1004"/>
      <c r="AF183" s="1004"/>
      <c r="AG183" s="1004"/>
      <c r="AH183" s="1004"/>
      <c r="AI183" s="1004"/>
    </row>
    <row r="184" spans="1:35" ht="8.85" customHeight="1">
      <c r="A184" s="197"/>
      <c r="B184" s="197"/>
      <c r="C184" s="197"/>
      <c r="D184" s="197"/>
      <c r="E184" s="197"/>
      <c r="F184" s="197"/>
      <c r="G184" s="197"/>
      <c r="H184" s="197"/>
      <c r="I184" s="197"/>
      <c r="U184" s="633"/>
      <c r="V184" s="632"/>
      <c r="W184" s="980"/>
      <c r="X184" s="1004"/>
      <c r="Y184" s="1004"/>
      <c r="Z184" s="1004"/>
      <c r="AA184" s="1004"/>
      <c r="AB184" s="1004"/>
      <c r="AC184" s="1004"/>
      <c r="AD184" s="1004"/>
      <c r="AE184" s="1004"/>
      <c r="AF184" s="1004"/>
      <c r="AG184" s="1004"/>
      <c r="AH184" s="1004"/>
      <c r="AI184" s="1004"/>
    </row>
    <row r="185" spans="1:35" ht="8.85" customHeight="1">
      <c r="A185" s="197"/>
      <c r="B185" s="197"/>
      <c r="C185" s="197"/>
      <c r="D185" s="197"/>
      <c r="E185" s="197"/>
      <c r="F185" s="197"/>
      <c r="G185" s="197"/>
      <c r="H185" s="197"/>
      <c r="I185" s="197"/>
      <c r="U185" s="633"/>
      <c r="V185" s="632"/>
      <c r="W185" s="980"/>
      <c r="X185" s="1004"/>
      <c r="Y185" s="1004"/>
      <c r="Z185" s="1004"/>
      <c r="AA185" s="1004"/>
      <c r="AB185" s="1004"/>
      <c r="AC185" s="1004"/>
      <c r="AD185" s="1004"/>
      <c r="AE185" s="1004"/>
      <c r="AF185" s="1004"/>
      <c r="AG185" s="1004"/>
      <c r="AH185" s="1004"/>
      <c r="AI185" s="1004"/>
    </row>
    <row r="186" spans="1:35" ht="8.85" customHeight="1">
      <c r="A186" s="197"/>
      <c r="B186" s="197"/>
      <c r="C186" s="197"/>
      <c r="D186" s="197"/>
      <c r="E186" s="197"/>
      <c r="F186" s="197"/>
      <c r="G186" s="197"/>
      <c r="H186" s="197"/>
      <c r="I186" s="197"/>
      <c r="U186" s="633"/>
      <c r="V186" s="632"/>
      <c r="W186" s="980"/>
      <c r="X186" s="1004"/>
      <c r="Y186" s="1004"/>
      <c r="Z186" s="1004"/>
      <c r="AA186" s="1004"/>
      <c r="AB186" s="1004"/>
      <c r="AC186" s="1004"/>
      <c r="AD186" s="1004"/>
      <c r="AE186" s="1004"/>
      <c r="AF186" s="1004"/>
      <c r="AG186" s="1004"/>
      <c r="AH186" s="1004"/>
      <c r="AI186" s="1004"/>
    </row>
    <row r="187" spans="1:35" ht="8.85" customHeight="1">
      <c r="A187" s="197"/>
      <c r="B187" s="197"/>
      <c r="C187" s="197"/>
      <c r="D187" s="197"/>
      <c r="E187" s="197"/>
      <c r="F187" s="197"/>
      <c r="G187" s="197"/>
      <c r="H187" s="197"/>
      <c r="I187" s="197"/>
      <c r="U187" s="633"/>
      <c r="V187" s="632"/>
      <c r="W187" s="980"/>
      <c r="X187" s="1004"/>
      <c r="Y187" s="1004"/>
      <c r="Z187" s="1004"/>
      <c r="AA187" s="1004"/>
      <c r="AB187" s="1004"/>
      <c r="AC187" s="1004"/>
      <c r="AD187" s="1004"/>
      <c r="AE187" s="1004"/>
      <c r="AF187" s="1004"/>
      <c r="AG187" s="1004"/>
      <c r="AH187" s="1004"/>
      <c r="AI187" s="1004"/>
    </row>
    <row r="188" spans="1:35" ht="8.85" customHeight="1">
      <c r="A188" s="197"/>
      <c r="B188" s="197"/>
      <c r="C188" s="197"/>
      <c r="D188" s="197"/>
      <c r="E188" s="197"/>
      <c r="F188" s="197"/>
      <c r="G188" s="197"/>
      <c r="H188" s="197"/>
      <c r="I188" s="197"/>
      <c r="U188" s="633"/>
      <c r="V188" s="632"/>
      <c r="W188" s="980"/>
      <c r="X188" s="1004"/>
      <c r="Y188" s="1004"/>
      <c r="Z188" s="1004"/>
      <c r="AA188" s="1004"/>
      <c r="AB188" s="1004"/>
      <c r="AC188" s="1004"/>
      <c r="AD188" s="1004"/>
      <c r="AE188" s="1004"/>
      <c r="AF188" s="1004"/>
      <c r="AG188" s="1004"/>
      <c r="AH188" s="1004"/>
      <c r="AI188" s="1004"/>
    </row>
    <row r="189" spans="1:35" ht="8.85" customHeight="1">
      <c r="A189" s="197"/>
      <c r="B189" s="197"/>
      <c r="C189" s="197"/>
      <c r="D189" s="197"/>
      <c r="E189" s="197"/>
      <c r="F189" s="197"/>
      <c r="G189" s="197"/>
      <c r="H189" s="197"/>
      <c r="I189" s="197"/>
      <c r="U189" s="633"/>
      <c r="V189" s="632"/>
      <c r="W189" s="980"/>
      <c r="X189" s="1004"/>
      <c r="Y189" s="1004"/>
      <c r="Z189" s="1004"/>
      <c r="AA189" s="1004"/>
      <c r="AB189" s="1004"/>
      <c r="AC189" s="1004"/>
      <c r="AD189" s="1004"/>
      <c r="AE189" s="1004"/>
      <c r="AF189" s="1004"/>
      <c r="AG189" s="1004"/>
      <c r="AH189" s="1004"/>
      <c r="AI189" s="1004"/>
    </row>
    <row r="190" spans="1:35" ht="8.85" customHeight="1">
      <c r="A190" s="197"/>
      <c r="B190" s="197"/>
      <c r="C190" s="197"/>
      <c r="D190" s="197"/>
      <c r="E190" s="197"/>
      <c r="F190" s="197"/>
      <c r="G190" s="197"/>
      <c r="H190" s="197"/>
      <c r="I190" s="197"/>
      <c r="U190" s="633"/>
      <c r="V190" s="632"/>
      <c r="W190" s="980"/>
      <c r="X190" s="1004"/>
      <c r="Y190" s="1004"/>
      <c r="Z190" s="1004"/>
      <c r="AA190" s="1004"/>
      <c r="AB190" s="1004"/>
      <c r="AC190" s="1004"/>
      <c r="AD190" s="1004"/>
      <c r="AE190" s="1004"/>
      <c r="AF190" s="1004"/>
      <c r="AG190" s="1004"/>
      <c r="AH190" s="1004"/>
      <c r="AI190" s="1004"/>
    </row>
    <row r="191" spans="1:35" ht="8.85" customHeight="1">
      <c r="A191" s="197"/>
      <c r="B191" s="197"/>
      <c r="C191" s="197"/>
      <c r="D191" s="197"/>
      <c r="E191" s="197"/>
      <c r="F191" s="197"/>
      <c r="G191" s="197"/>
      <c r="H191" s="197"/>
      <c r="I191" s="197"/>
      <c r="U191" s="633"/>
      <c r="V191" s="632"/>
      <c r="W191" s="980"/>
      <c r="X191" s="1004"/>
      <c r="Y191" s="1004"/>
      <c r="Z191" s="1004"/>
      <c r="AA191" s="1004"/>
      <c r="AB191" s="1004"/>
      <c r="AC191" s="1004"/>
      <c r="AD191" s="1004"/>
      <c r="AE191" s="1004"/>
      <c r="AF191" s="1004"/>
      <c r="AG191" s="1004"/>
      <c r="AH191" s="1004"/>
      <c r="AI191" s="1004"/>
    </row>
    <row r="192" spans="1:35" ht="8.85" customHeight="1">
      <c r="A192" s="197"/>
      <c r="B192" s="197"/>
      <c r="C192" s="197"/>
      <c r="D192" s="197"/>
      <c r="E192" s="197"/>
      <c r="F192" s="197"/>
      <c r="G192" s="197"/>
      <c r="H192" s="197"/>
      <c r="I192" s="197"/>
      <c r="U192" s="633"/>
      <c r="V192" s="632"/>
      <c r="W192" s="980"/>
      <c r="X192" s="1004"/>
      <c r="Y192" s="1004"/>
      <c r="Z192" s="1004"/>
      <c r="AA192" s="1004"/>
      <c r="AB192" s="1004"/>
      <c r="AC192" s="1004"/>
      <c r="AD192" s="1004"/>
      <c r="AE192" s="1004"/>
      <c r="AF192" s="1004"/>
      <c r="AG192" s="1004"/>
      <c r="AH192" s="1004"/>
      <c r="AI192" s="1004"/>
    </row>
    <row r="193" spans="1:35" ht="8.85" customHeight="1">
      <c r="A193" s="197"/>
      <c r="B193" s="197"/>
      <c r="C193" s="197"/>
      <c r="D193" s="197"/>
      <c r="E193" s="197"/>
      <c r="F193" s="197"/>
      <c r="G193" s="197"/>
      <c r="H193" s="197"/>
      <c r="I193" s="197"/>
      <c r="U193" s="633"/>
      <c r="V193" s="632"/>
      <c r="W193" s="980"/>
      <c r="X193" s="1004"/>
      <c r="Y193" s="1004"/>
      <c r="Z193" s="1004"/>
      <c r="AA193" s="1004"/>
      <c r="AB193" s="1004"/>
      <c r="AC193" s="1004"/>
      <c r="AD193" s="1004"/>
      <c r="AE193" s="1004"/>
      <c r="AF193" s="1004"/>
      <c r="AG193" s="1004"/>
      <c r="AH193" s="1004"/>
      <c r="AI193" s="1004"/>
    </row>
    <row r="194" spans="1:35" ht="8.85" customHeight="1">
      <c r="A194" s="197"/>
      <c r="B194" s="197"/>
      <c r="C194" s="197"/>
      <c r="D194" s="197"/>
      <c r="E194" s="197"/>
      <c r="F194" s="197"/>
      <c r="G194" s="197"/>
      <c r="H194" s="197"/>
      <c r="I194" s="197"/>
      <c r="U194" s="633"/>
      <c r="V194" s="632"/>
      <c r="W194" s="980"/>
      <c r="X194" s="1004"/>
      <c r="Y194" s="1004"/>
      <c r="Z194" s="1004"/>
      <c r="AA194" s="1004"/>
      <c r="AB194" s="1004"/>
      <c r="AC194" s="1004"/>
      <c r="AD194" s="1004"/>
      <c r="AE194" s="1004"/>
      <c r="AF194" s="1004"/>
      <c r="AG194" s="1004"/>
      <c r="AH194" s="1004"/>
      <c r="AI194" s="1004"/>
    </row>
    <row r="195" spans="1:35" ht="8.85" customHeight="1">
      <c r="A195" s="197"/>
      <c r="B195" s="197"/>
      <c r="C195" s="197"/>
      <c r="D195" s="197"/>
      <c r="E195" s="197"/>
      <c r="F195" s="197"/>
      <c r="G195" s="197"/>
      <c r="H195" s="197"/>
      <c r="I195" s="197"/>
      <c r="U195" s="633"/>
      <c r="V195" s="632"/>
      <c r="W195" s="980"/>
      <c r="X195" s="1004"/>
      <c r="Y195" s="1004"/>
      <c r="Z195" s="1004"/>
      <c r="AA195" s="1004"/>
      <c r="AB195" s="1004"/>
      <c r="AC195" s="1004"/>
      <c r="AD195" s="1004"/>
      <c r="AE195" s="1004"/>
      <c r="AF195" s="1004"/>
      <c r="AG195" s="1004"/>
      <c r="AH195" s="1004"/>
      <c r="AI195" s="1004"/>
    </row>
    <row r="196" spans="1:35" ht="8.85" customHeight="1">
      <c r="A196" s="197"/>
      <c r="B196" s="197"/>
      <c r="C196" s="197"/>
      <c r="D196" s="197"/>
      <c r="E196" s="197"/>
      <c r="F196" s="197"/>
      <c r="G196" s="197"/>
      <c r="H196" s="197"/>
      <c r="I196" s="197"/>
      <c r="U196" s="633"/>
      <c r="V196" s="632"/>
      <c r="W196" s="980"/>
      <c r="X196" s="1004"/>
      <c r="Y196" s="1004"/>
      <c r="Z196" s="1004"/>
      <c r="AA196" s="1004"/>
      <c r="AB196" s="1004"/>
      <c r="AC196" s="1004"/>
      <c r="AD196" s="1004"/>
      <c r="AE196" s="1004"/>
      <c r="AF196" s="1004"/>
      <c r="AG196" s="1004"/>
      <c r="AH196" s="1004"/>
      <c r="AI196" s="1004"/>
    </row>
    <row r="197" spans="1:35" ht="8.85" customHeight="1">
      <c r="A197" s="197"/>
      <c r="B197" s="197"/>
      <c r="C197" s="197"/>
      <c r="D197" s="197"/>
      <c r="E197" s="197"/>
      <c r="F197" s="197"/>
      <c r="G197" s="197"/>
      <c r="H197" s="197"/>
      <c r="I197" s="197"/>
      <c r="U197" s="633"/>
      <c r="V197" s="632"/>
      <c r="W197" s="980"/>
      <c r="X197" s="1004"/>
      <c r="Y197" s="1004"/>
      <c r="Z197" s="1004"/>
      <c r="AA197" s="1004"/>
      <c r="AB197" s="1004"/>
      <c r="AC197" s="1004"/>
      <c r="AD197" s="1004"/>
      <c r="AE197" s="1004"/>
      <c r="AF197" s="1004"/>
      <c r="AG197" s="1004"/>
      <c r="AH197" s="1004"/>
      <c r="AI197" s="1004"/>
    </row>
    <row r="198" spans="1:35" ht="8.85" customHeight="1">
      <c r="A198" s="197"/>
      <c r="B198" s="197"/>
      <c r="C198" s="197"/>
      <c r="D198" s="197"/>
      <c r="E198" s="197"/>
      <c r="F198" s="197"/>
      <c r="G198" s="197"/>
      <c r="H198" s="197"/>
      <c r="I198" s="197"/>
      <c r="U198" s="633"/>
      <c r="V198" s="632"/>
      <c r="W198" s="980"/>
      <c r="X198" s="1004"/>
      <c r="Y198" s="1004"/>
      <c r="Z198" s="1004"/>
      <c r="AA198" s="1004"/>
      <c r="AB198" s="1004"/>
      <c r="AC198" s="1004"/>
      <c r="AD198" s="1004"/>
      <c r="AE198" s="1004"/>
      <c r="AF198" s="1004"/>
      <c r="AG198" s="1004"/>
      <c r="AH198" s="1004"/>
      <c r="AI198" s="1004"/>
    </row>
    <row r="199" spans="1:35" ht="8.85" customHeight="1">
      <c r="A199" s="197"/>
      <c r="B199" s="197"/>
      <c r="C199" s="197"/>
      <c r="D199" s="197"/>
      <c r="E199" s="197"/>
      <c r="F199" s="197"/>
      <c r="G199" s="197"/>
      <c r="H199" s="197"/>
      <c r="I199" s="197"/>
      <c r="U199" s="633"/>
      <c r="V199" s="632"/>
      <c r="W199" s="980"/>
      <c r="X199" s="1004"/>
      <c r="Y199" s="1004"/>
      <c r="Z199" s="1004"/>
      <c r="AA199" s="1004"/>
      <c r="AB199" s="1004"/>
      <c r="AC199" s="1004"/>
      <c r="AD199" s="1004"/>
      <c r="AE199" s="1004"/>
      <c r="AF199" s="1004"/>
      <c r="AG199" s="1004"/>
      <c r="AH199" s="1004"/>
      <c r="AI199" s="1004"/>
    </row>
    <row r="200" spans="1:35" ht="8.85" customHeight="1">
      <c r="A200" s="197"/>
      <c r="B200" s="197"/>
      <c r="C200" s="197"/>
      <c r="D200" s="197"/>
      <c r="E200" s="197"/>
      <c r="F200" s="197"/>
      <c r="G200" s="197"/>
      <c r="H200" s="197"/>
      <c r="I200" s="197"/>
      <c r="U200" s="633"/>
      <c r="V200" s="632"/>
      <c r="W200" s="980"/>
      <c r="X200" s="1004"/>
      <c r="Y200" s="1004"/>
      <c r="Z200" s="1004"/>
      <c r="AA200" s="1004"/>
      <c r="AB200" s="1004"/>
      <c r="AC200" s="1004"/>
      <c r="AD200" s="1004"/>
      <c r="AE200" s="1004"/>
      <c r="AF200" s="1004"/>
      <c r="AG200" s="1004"/>
      <c r="AH200" s="1004"/>
      <c r="AI200" s="1004"/>
    </row>
    <row r="201" spans="1:35" ht="8.85" customHeight="1">
      <c r="A201" s="197"/>
      <c r="B201" s="197"/>
      <c r="C201" s="197"/>
      <c r="D201" s="197"/>
      <c r="E201" s="197"/>
      <c r="F201" s="197"/>
      <c r="G201" s="197"/>
      <c r="H201" s="197"/>
      <c r="I201" s="197"/>
      <c r="U201" s="633"/>
      <c r="V201" s="632"/>
      <c r="W201" s="980"/>
      <c r="X201" s="1004"/>
      <c r="Y201" s="1004"/>
      <c r="Z201" s="1004"/>
      <c r="AA201" s="1004"/>
      <c r="AB201" s="1004"/>
      <c r="AC201" s="1004"/>
      <c r="AD201" s="1004"/>
      <c r="AE201" s="1004"/>
      <c r="AF201" s="1004"/>
      <c r="AG201" s="1004"/>
      <c r="AH201" s="1004"/>
      <c r="AI201" s="1004"/>
    </row>
    <row r="202" spans="1:35" ht="8.85" customHeight="1">
      <c r="A202" s="197"/>
      <c r="B202" s="197"/>
      <c r="C202" s="197"/>
      <c r="D202" s="197"/>
      <c r="E202" s="197"/>
      <c r="F202" s="197"/>
      <c r="G202" s="197"/>
      <c r="H202" s="197"/>
      <c r="I202" s="197"/>
      <c r="U202" s="633"/>
      <c r="V202" s="632"/>
      <c r="W202" s="980"/>
      <c r="X202" s="1004"/>
      <c r="Y202" s="1004"/>
      <c r="Z202" s="1004"/>
      <c r="AA202" s="1004"/>
      <c r="AB202" s="1004"/>
      <c r="AC202" s="1004"/>
      <c r="AD202" s="1004"/>
      <c r="AE202" s="1004"/>
      <c r="AF202" s="1004"/>
      <c r="AG202" s="1004"/>
      <c r="AH202" s="1004"/>
      <c r="AI202" s="1004"/>
    </row>
    <row r="203" spans="1:35" ht="8.85" customHeight="1">
      <c r="A203" s="197"/>
      <c r="B203" s="197"/>
      <c r="C203" s="197"/>
      <c r="D203" s="197"/>
      <c r="E203" s="197"/>
      <c r="F203" s="197"/>
      <c r="G203" s="197"/>
      <c r="H203" s="197"/>
      <c r="I203" s="197"/>
      <c r="U203" s="633"/>
      <c r="V203" s="632"/>
      <c r="W203" s="980"/>
      <c r="X203" s="1004"/>
      <c r="Y203" s="1004"/>
      <c r="Z203" s="1004"/>
      <c r="AA203" s="1004"/>
      <c r="AB203" s="1004"/>
      <c r="AC203" s="1004"/>
      <c r="AD203" s="1004"/>
      <c r="AE203" s="1004"/>
      <c r="AF203" s="1004"/>
      <c r="AG203" s="1004"/>
      <c r="AH203" s="1004"/>
      <c r="AI203" s="1004"/>
    </row>
    <row r="204" spans="1:35" ht="8.85" customHeight="1">
      <c r="A204" s="197"/>
      <c r="B204" s="197"/>
      <c r="C204" s="197"/>
      <c r="D204" s="197"/>
      <c r="E204" s="197"/>
      <c r="F204" s="197"/>
      <c r="G204" s="197"/>
      <c r="H204" s="197"/>
      <c r="I204" s="197"/>
      <c r="U204" s="633"/>
      <c r="V204" s="632"/>
      <c r="W204" s="980"/>
      <c r="X204" s="1004"/>
      <c r="Y204" s="1004"/>
      <c r="Z204" s="1004"/>
      <c r="AA204" s="1004"/>
      <c r="AB204" s="1004"/>
      <c r="AC204" s="1004"/>
      <c r="AD204" s="1004"/>
      <c r="AE204" s="1004"/>
      <c r="AF204" s="1004"/>
      <c r="AG204" s="1004"/>
      <c r="AH204" s="1004"/>
      <c r="AI204" s="1004"/>
    </row>
    <row r="205" spans="1:35" ht="8.85" customHeight="1">
      <c r="A205" s="197"/>
      <c r="B205" s="197"/>
      <c r="C205" s="197"/>
      <c r="D205" s="197"/>
      <c r="E205" s="197"/>
      <c r="F205" s="197"/>
      <c r="G205" s="197"/>
      <c r="H205" s="197"/>
      <c r="I205" s="197"/>
      <c r="U205" s="633"/>
      <c r="V205" s="632"/>
      <c r="W205" s="980"/>
      <c r="X205" s="1004"/>
      <c r="Y205" s="1004"/>
      <c r="Z205" s="1004"/>
      <c r="AA205" s="1004"/>
      <c r="AB205" s="1004"/>
      <c r="AC205" s="1004"/>
      <c r="AD205" s="1004"/>
      <c r="AE205" s="1004"/>
      <c r="AF205" s="1004"/>
      <c r="AG205" s="1004"/>
      <c r="AH205" s="1004"/>
      <c r="AI205" s="1004"/>
    </row>
    <row r="206" spans="1:35" ht="8.85" customHeight="1">
      <c r="A206" s="197"/>
      <c r="B206" s="197"/>
      <c r="C206" s="197"/>
      <c r="D206" s="197"/>
      <c r="E206" s="197"/>
      <c r="F206" s="197"/>
      <c r="G206" s="197"/>
      <c r="H206" s="197"/>
      <c r="I206" s="197"/>
      <c r="U206" s="633"/>
      <c r="V206" s="632"/>
      <c r="W206" s="980"/>
      <c r="X206" s="1004"/>
      <c r="Y206" s="1004"/>
      <c r="Z206" s="1004"/>
      <c r="AA206" s="1004"/>
      <c r="AB206" s="1004"/>
      <c r="AC206" s="1004"/>
      <c r="AD206" s="1004"/>
      <c r="AE206" s="1004"/>
      <c r="AF206" s="1004"/>
      <c r="AG206" s="1004"/>
      <c r="AH206" s="1004"/>
      <c r="AI206" s="1004"/>
    </row>
    <row r="207" spans="1:35" ht="8.85" customHeight="1">
      <c r="A207" s="197"/>
      <c r="B207" s="197"/>
      <c r="C207" s="197"/>
      <c r="D207" s="197"/>
      <c r="E207" s="197"/>
      <c r="F207" s="197"/>
      <c r="G207" s="197"/>
      <c r="H207" s="197"/>
      <c r="I207" s="197"/>
      <c r="U207" s="633"/>
      <c r="V207" s="632"/>
      <c r="W207" s="980"/>
      <c r="X207" s="1004"/>
      <c r="Y207" s="1004"/>
      <c r="Z207" s="1004"/>
      <c r="AA207" s="1004"/>
      <c r="AB207" s="1004"/>
      <c r="AC207" s="1004"/>
      <c r="AD207" s="1004"/>
      <c r="AE207" s="1004"/>
      <c r="AF207" s="1004"/>
      <c r="AG207" s="1004"/>
      <c r="AH207" s="1004"/>
      <c r="AI207" s="1004"/>
    </row>
    <row r="208" spans="1:35" ht="8.85" customHeight="1">
      <c r="A208" s="197"/>
      <c r="B208" s="197"/>
      <c r="C208" s="197"/>
      <c r="D208" s="197"/>
      <c r="E208" s="197"/>
      <c r="F208" s="197"/>
      <c r="G208" s="197"/>
      <c r="H208" s="197"/>
      <c r="I208" s="197"/>
      <c r="U208" s="633"/>
      <c r="V208" s="632"/>
      <c r="W208" s="980"/>
      <c r="X208" s="1004"/>
      <c r="Y208" s="1004"/>
      <c r="Z208" s="1004"/>
      <c r="AA208" s="1004"/>
      <c r="AB208" s="1004"/>
      <c r="AC208" s="1004"/>
      <c r="AD208" s="1004"/>
      <c r="AE208" s="1004"/>
      <c r="AF208" s="1004"/>
      <c r="AG208" s="1004"/>
      <c r="AH208" s="1004"/>
      <c r="AI208" s="1004"/>
    </row>
    <row r="209" spans="1:35" ht="8.85" customHeight="1">
      <c r="A209" s="197"/>
      <c r="B209" s="197"/>
      <c r="C209" s="197"/>
      <c r="D209" s="197"/>
      <c r="E209" s="197"/>
      <c r="F209" s="197"/>
      <c r="G209" s="197"/>
      <c r="H209" s="197"/>
      <c r="I209" s="197"/>
      <c r="U209" s="633"/>
      <c r="V209" s="632"/>
      <c r="W209" s="980"/>
      <c r="X209" s="1004"/>
      <c r="Y209" s="1004"/>
      <c r="Z209" s="1004"/>
      <c r="AA209" s="1004"/>
      <c r="AB209" s="1004"/>
      <c r="AC209" s="1004"/>
      <c r="AD209" s="1004"/>
      <c r="AE209" s="1004"/>
      <c r="AF209" s="1004"/>
      <c r="AG209" s="1004"/>
      <c r="AH209" s="1004"/>
      <c r="AI209" s="1004"/>
    </row>
    <row r="210" spans="1:35" ht="8.85" customHeight="1">
      <c r="A210" s="197"/>
      <c r="B210" s="197"/>
      <c r="C210" s="197"/>
      <c r="D210" s="197"/>
      <c r="E210" s="197"/>
      <c r="F210" s="197"/>
      <c r="G210" s="197"/>
      <c r="H210" s="197"/>
      <c r="I210" s="197"/>
      <c r="U210" s="633"/>
      <c r="V210" s="632"/>
      <c r="W210" s="980"/>
      <c r="X210" s="1004"/>
      <c r="Y210" s="1004"/>
      <c r="Z210" s="1004"/>
      <c r="AA210" s="1004"/>
      <c r="AB210" s="1004"/>
      <c r="AC210" s="1004"/>
      <c r="AD210" s="1004"/>
      <c r="AE210" s="1004"/>
      <c r="AF210" s="1004"/>
      <c r="AG210" s="1004"/>
      <c r="AH210" s="1004"/>
      <c r="AI210" s="1004"/>
    </row>
    <row r="211" spans="1:35" ht="8.85" customHeight="1">
      <c r="A211" s="197"/>
      <c r="B211" s="197"/>
      <c r="C211" s="197"/>
      <c r="D211" s="197"/>
      <c r="E211" s="197"/>
      <c r="F211" s="197"/>
      <c r="G211" s="197"/>
      <c r="H211" s="197"/>
      <c r="I211" s="197"/>
      <c r="U211" s="633"/>
      <c r="V211" s="632"/>
      <c r="W211" s="980"/>
      <c r="X211" s="1004"/>
      <c r="Y211" s="1004"/>
      <c r="Z211" s="1004"/>
      <c r="AA211" s="1004"/>
      <c r="AB211" s="1004"/>
      <c r="AC211" s="1004"/>
      <c r="AD211" s="1004"/>
      <c r="AE211" s="1004"/>
      <c r="AF211" s="1004"/>
      <c r="AG211" s="1004"/>
      <c r="AH211" s="1004"/>
      <c r="AI211" s="1004"/>
    </row>
    <row r="212" spans="1:35" ht="8.85" customHeight="1">
      <c r="A212" s="197"/>
      <c r="B212" s="197"/>
      <c r="C212" s="197"/>
      <c r="D212" s="197"/>
      <c r="E212" s="197"/>
      <c r="F212" s="197"/>
      <c r="G212" s="197"/>
      <c r="H212" s="197"/>
      <c r="I212" s="197"/>
      <c r="U212" s="633"/>
      <c r="V212" s="632"/>
      <c r="W212" s="980"/>
      <c r="X212" s="1004"/>
      <c r="Y212" s="1004"/>
      <c r="Z212" s="1004"/>
      <c r="AA212" s="1004"/>
      <c r="AB212" s="1004"/>
      <c r="AC212" s="1004"/>
      <c r="AD212" s="1004"/>
      <c r="AE212" s="1004"/>
      <c r="AF212" s="1004"/>
      <c r="AG212" s="1004"/>
      <c r="AH212" s="1004"/>
      <c r="AI212" s="1004"/>
    </row>
    <row r="213" spans="1:35" ht="8.85" customHeight="1">
      <c r="A213" s="197"/>
      <c r="B213" s="197"/>
      <c r="C213" s="197"/>
      <c r="D213" s="197"/>
      <c r="E213" s="197"/>
      <c r="F213" s="197"/>
      <c r="G213" s="197"/>
      <c r="H213" s="197"/>
      <c r="I213" s="197"/>
      <c r="U213" s="633"/>
      <c r="V213" s="632"/>
      <c r="W213" s="980"/>
      <c r="X213" s="1004"/>
      <c r="Y213" s="1004"/>
      <c r="Z213" s="1004"/>
      <c r="AA213" s="1004"/>
      <c r="AB213" s="1004"/>
      <c r="AC213" s="1004"/>
      <c r="AD213" s="1004"/>
      <c r="AE213" s="1004"/>
      <c r="AF213" s="1004"/>
      <c r="AG213" s="1004"/>
      <c r="AH213" s="1004"/>
      <c r="AI213" s="1004"/>
    </row>
    <row r="214" spans="1:35" ht="8.85" customHeight="1">
      <c r="A214" s="197"/>
      <c r="B214" s="197"/>
      <c r="C214" s="197"/>
      <c r="D214" s="197"/>
      <c r="E214" s="197"/>
      <c r="F214" s="197"/>
      <c r="G214" s="197"/>
      <c r="H214" s="197"/>
      <c r="I214" s="197"/>
      <c r="U214" s="633"/>
      <c r="V214" s="632"/>
      <c r="W214" s="980"/>
      <c r="X214" s="1004"/>
      <c r="Y214" s="1004"/>
      <c r="Z214" s="1004"/>
      <c r="AA214" s="1004"/>
      <c r="AB214" s="1004"/>
      <c r="AC214" s="1004"/>
      <c r="AD214" s="1004"/>
      <c r="AE214" s="1004"/>
      <c r="AF214" s="1004"/>
      <c r="AG214" s="1004"/>
      <c r="AH214" s="1004"/>
      <c r="AI214" s="1004"/>
    </row>
    <row r="215" spans="1:35" ht="8.85" customHeight="1">
      <c r="A215" s="197"/>
      <c r="B215" s="197"/>
      <c r="C215" s="197"/>
      <c r="D215" s="197"/>
      <c r="E215" s="197"/>
      <c r="F215" s="197"/>
      <c r="G215" s="197"/>
      <c r="H215" s="197"/>
      <c r="I215" s="197"/>
      <c r="U215" s="633"/>
      <c r="V215" s="632"/>
      <c r="W215" s="980"/>
      <c r="X215" s="1004"/>
      <c r="Y215" s="1004"/>
      <c r="Z215" s="1004"/>
      <c r="AA215" s="1004"/>
      <c r="AB215" s="1004"/>
      <c r="AC215" s="1004"/>
      <c r="AD215" s="1004"/>
      <c r="AE215" s="1004"/>
      <c r="AF215" s="1004"/>
      <c r="AG215" s="1004"/>
      <c r="AH215" s="1004"/>
      <c r="AI215" s="1004"/>
    </row>
    <row r="216" spans="1:35" ht="8.85" customHeight="1">
      <c r="A216" s="197"/>
      <c r="B216" s="197"/>
      <c r="C216" s="197"/>
      <c r="D216" s="197"/>
      <c r="E216" s="197"/>
      <c r="F216" s="197"/>
      <c r="G216" s="197"/>
      <c r="H216" s="197"/>
      <c r="I216" s="197"/>
      <c r="U216" s="633"/>
      <c r="V216" s="632"/>
      <c r="W216" s="980"/>
      <c r="X216" s="1004"/>
      <c r="Y216" s="1004"/>
      <c r="Z216" s="1004"/>
      <c r="AA216" s="1004"/>
      <c r="AB216" s="1004"/>
      <c r="AC216" s="1004"/>
      <c r="AD216" s="1004"/>
      <c r="AE216" s="1004"/>
      <c r="AF216" s="1004"/>
      <c r="AG216" s="1004"/>
      <c r="AH216" s="1004"/>
      <c r="AI216" s="1004"/>
    </row>
    <row r="217" spans="1:35" ht="8.85" customHeight="1">
      <c r="A217" s="197"/>
      <c r="B217" s="197"/>
      <c r="C217" s="197"/>
      <c r="D217" s="197"/>
      <c r="E217" s="197"/>
      <c r="F217" s="197"/>
      <c r="G217" s="197"/>
      <c r="H217" s="197"/>
      <c r="I217" s="197"/>
      <c r="U217" s="633"/>
      <c r="V217" s="632"/>
      <c r="W217" s="980"/>
      <c r="X217" s="1004"/>
      <c r="Y217" s="1004"/>
      <c r="Z217" s="1004"/>
      <c r="AA217" s="1004"/>
      <c r="AB217" s="1004"/>
      <c r="AC217" s="1004"/>
      <c r="AD217" s="1004"/>
      <c r="AE217" s="1004"/>
      <c r="AF217" s="1004"/>
      <c r="AG217" s="1004"/>
      <c r="AH217" s="1004"/>
      <c r="AI217" s="1004"/>
    </row>
    <row r="218" spans="1:35" ht="8.85" customHeight="1">
      <c r="A218" s="197"/>
      <c r="B218" s="197"/>
      <c r="C218" s="197"/>
      <c r="D218" s="197"/>
      <c r="E218" s="197"/>
      <c r="F218" s="197"/>
      <c r="G218" s="197"/>
      <c r="H218" s="197"/>
      <c r="I218" s="197"/>
      <c r="U218" s="633"/>
      <c r="V218" s="632"/>
      <c r="W218" s="980"/>
      <c r="X218" s="1004"/>
      <c r="Y218" s="1004"/>
      <c r="Z218" s="1004"/>
      <c r="AA218" s="1004"/>
      <c r="AB218" s="1004"/>
      <c r="AC218" s="1004"/>
      <c r="AD218" s="1004"/>
      <c r="AE218" s="1004"/>
      <c r="AF218" s="1004"/>
      <c r="AG218" s="1004"/>
      <c r="AH218" s="1004"/>
      <c r="AI218" s="1004"/>
    </row>
    <row r="219" spans="1:35" ht="8.85" customHeight="1">
      <c r="A219" s="197"/>
      <c r="B219" s="197"/>
      <c r="C219" s="197"/>
      <c r="D219" s="197"/>
      <c r="E219" s="197"/>
      <c r="F219" s="197"/>
      <c r="G219" s="197"/>
      <c r="H219" s="197"/>
      <c r="I219" s="197"/>
      <c r="U219" s="633"/>
      <c r="V219" s="632"/>
      <c r="W219" s="980"/>
      <c r="X219" s="1004"/>
      <c r="Y219" s="1004"/>
      <c r="Z219" s="1004"/>
      <c r="AA219" s="1004"/>
      <c r="AB219" s="1004"/>
      <c r="AC219" s="1004"/>
      <c r="AD219" s="1004"/>
      <c r="AE219" s="1004"/>
      <c r="AF219" s="1004"/>
      <c r="AG219" s="1004"/>
      <c r="AH219" s="1004"/>
      <c r="AI219" s="1004"/>
    </row>
    <row r="220" spans="1:35" ht="8.85" customHeight="1">
      <c r="A220" s="197"/>
      <c r="B220" s="197"/>
      <c r="C220" s="197"/>
      <c r="D220" s="197"/>
      <c r="E220" s="197"/>
      <c r="F220" s="197"/>
      <c r="G220" s="197"/>
      <c r="H220" s="197"/>
      <c r="I220" s="197"/>
      <c r="U220" s="633"/>
      <c r="V220" s="632"/>
      <c r="W220" s="980"/>
      <c r="X220" s="1004"/>
      <c r="Y220" s="1004"/>
      <c r="Z220" s="1004"/>
      <c r="AA220" s="1004"/>
      <c r="AB220" s="1004"/>
      <c r="AC220" s="1004"/>
      <c r="AD220" s="1004"/>
      <c r="AE220" s="1004"/>
      <c r="AF220" s="1004"/>
      <c r="AG220" s="1004"/>
      <c r="AH220" s="1004"/>
      <c r="AI220" s="1004"/>
    </row>
    <row r="221" spans="1:35" ht="8.85" customHeight="1">
      <c r="A221" s="197"/>
      <c r="B221" s="197"/>
      <c r="C221" s="197"/>
      <c r="D221" s="197"/>
      <c r="E221" s="197"/>
      <c r="F221" s="197"/>
      <c r="G221" s="197"/>
      <c r="H221" s="197"/>
      <c r="I221" s="197"/>
      <c r="U221" s="633"/>
      <c r="V221" s="632"/>
      <c r="W221" s="980"/>
      <c r="X221" s="1004"/>
      <c r="Y221" s="1004"/>
      <c r="Z221" s="1004"/>
      <c r="AA221" s="1004"/>
      <c r="AB221" s="1004"/>
      <c r="AC221" s="1004"/>
      <c r="AD221" s="1004"/>
      <c r="AE221" s="1004"/>
      <c r="AF221" s="1004"/>
      <c r="AG221" s="1004"/>
      <c r="AH221" s="1004"/>
      <c r="AI221" s="1004"/>
    </row>
    <row r="222" spans="1:35" ht="8.85" customHeight="1">
      <c r="A222" s="197"/>
      <c r="B222" s="197"/>
      <c r="C222" s="197"/>
      <c r="D222" s="197"/>
      <c r="E222" s="197"/>
      <c r="F222" s="197"/>
      <c r="G222" s="197"/>
      <c r="H222" s="197"/>
      <c r="I222" s="197"/>
      <c r="U222" s="633"/>
      <c r="V222" s="632"/>
      <c r="W222" s="980"/>
      <c r="X222" s="1004"/>
      <c r="Y222" s="1004"/>
      <c r="Z222" s="1004"/>
      <c r="AA222" s="1004"/>
      <c r="AB222" s="1004"/>
      <c r="AC222" s="1004"/>
      <c r="AD222" s="1004"/>
      <c r="AE222" s="1004"/>
      <c r="AF222" s="1004"/>
      <c r="AG222" s="1004"/>
      <c r="AH222" s="1004"/>
      <c r="AI222" s="1004"/>
    </row>
    <row r="223" spans="1:35" ht="8.85" customHeight="1">
      <c r="A223" s="197"/>
      <c r="B223" s="197"/>
      <c r="C223" s="197"/>
      <c r="D223" s="197"/>
      <c r="E223" s="197"/>
      <c r="F223" s="197"/>
      <c r="G223" s="197"/>
      <c r="H223" s="197"/>
      <c r="I223" s="197"/>
      <c r="U223" s="633"/>
      <c r="V223" s="632"/>
      <c r="W223" s="980"/>
      <c r="X223" s="1004"/>
      <c r="Y223" s="1004"/>
      <c r="Z223" s="1004"/>
      <c r="AA223" s="1004"/>
      <c r="AB223" s="1004"/>
      <c r="AC223" s="1004"/>
      <c r="AD223" s="1004"/>
      <c r="AE223" s="1004"/>
      <c r="AF223" s="1004"/>
      <c r="AG223" s="1004"/>
      <c r="AH223" s="1004"/>
      <c r="AI223" s="1004"/>
    </row>
    <row r="224" spans="1:35" ht="8.85" customHeight="1">
      <c r="A224" s="197"/>
      <c r="B224" s="197"/>
      <c r="C224" s="197"/>
      <c r="D224" s="197"/>
      <c r="E224" s="197"/>
      <c r="F224" s="197"/>
      <c r="G224" s="197"/>
      <c r="H224" s="197"/>
      <c r="I224" s="197"/>
      <c r="U224" s="633"/>
      <c r="V224" s="632"/>
      <c r="W224" s="980"/>
      <c r="X224" s="1004"/>
      <c r="Y224" s="1004"/>
      <c r="Z224" s="1004"/>
      <c r="AA224" s="1004"/>
      <c r="AB224" s="1004"/>
      <c r="AC224" s="1004"/>
      <c r="AD224" s="1004"/>
      <c r="AE224" s="1004"/>
      <c r="AF224" s="1004"/>
      <c r="AG224" s="1004"/>
      <c r="AH224" s="1004"/>
      <c r="AI224" s="1004"/>
    </row>
    <row r="225" spans="1:35" ht="8.85" customHeight="1">
      <c r="A225" s="197"/>
      <c r="B225" s="197"/>
      <c r="C225" s="197"/>
      <c r="D225" s="197"/>
      <c r="E225" s="197"/>
      <c r="F225" s="197"/>
      <c r="G225" s="197"/>
      <c r="H225" s="197"/>
      <c r="I225" s="197"/>
      <c r="U225" s="633"/>
      <c r="V225" s="632"/>
      <c r="W225" s="980"/>
      <c r="X225" s="1004"/>
      <c r="Y225" s="1004"/>
      <c r="Z225" s="1004"/>
      <c r="AA225" s="1004"/>
      <c r="AB225" s="1004"/>
      <c r="AC225" s="1004"/>
      <c r="AD225" s="1004"/>
      <c r="AE225" s="1004"/>
      <c r="AF225" s="1004"/>
      <c r="AG225" s="1004"/>
      <c r="AH225" s="1004"/>
      <c r="AI225" s="1004"/>
    </row>
    <row r="226" spans="1:35" ht="8.85" customHeight="1">
      <c r="A226" s="197"/>
      <c r="B226" s="197"/>
      <c r="C226" s="197"/>
      <c r="D226" s="197"/>
      <c r="E226" s="197"/>
      <c r="F226" s="197"/>
      <c r="G226" s="197"/>
      <c r="H226" s="197"/>
      <c r="I226" s="197"/>
      <c r="U226" s="633"/>
      <c r="V226" s="632"/>
      <c r="W226" s="980"/>
      <c r="X226" s="1004"/>
      <c r="Y226" s="1004"/>
      <c r="Z226" s="1004"/>
      <c r="AA226" s="1004"/>
      <c r="AB226" s="1004"/>
      <c r="AC226" s="1004"/>
      <c r="AD226" s="1004"/>
      <c r="AE226" s="1004"/>
      <c r="AF226" s="1004"/>
      <c r="AG226" s="1004"/>
      <c r="AH226" s="1004"/>
      <c r="AI226" s="1004"/>
    </row>
    <row r="227" spans="1:35" ht="8.85" customHeight="1">
      <c r="A227" s="197"/>
      <c r="B227" s="197"/>
      <c r="C227" s="197"/>
      <c r="D227" s="197"/>
      <c r="E227" s="197"/>
      <c r="F227" s="197"/>
      <c r="G227" s="197"/>
      <c r="H227" s="197"/>
      <c r="I227" s="197"/>
      <c r="U227" s="633"/>
      <c r="V227" s="632"/>
      <c r="W227" s="980"/>
      <c r="X227" s="1004"/>
      <c r="Y227" s="1004"/>
      <c r="Z227" s="1004"/>
      <c r="AA227" s="1004"/>
      <c r="AB227" s="1004"/>
      <c r="AC227" s="1004"/>
      <c r="AD227" s="1004"/>
      <c r="AE227" s="1004"/>
      <c r="AF227" s="1004"/>
      <c r="AG227" s="1004"/>
      <c r="AH227" s="1004"/>
      <c r="AI227" s="1004"/>
    </row>
    <row r="228" spans="1:35" ht="8.85" customHeight="1">
      <c r="A228" s="197"/>
      <c r="B228" s="197"/>
      <c r="C228" s="197"/>
      <c r="D228" s="197"/>
      <c r="E228" s="197"/>
      <c r="F228" s="197"/>
      <c r="G228" s="197"/>
      <c r="H228" s="197"/>
      <c r="I228" s="197"/>
      <c r="U228" s="633"/>
      <c r="V228" s="632"/>
      <c r="W228" s="980"/>
      <c r="X228" s="1004"/>
      <c r="Y228" s="1004"/>
      <c r="Z228" s="1004"/>
      <c r="AA228" s="1004"/>
      <c r="AB228" s="1004"/>
      <c r="AC228" s="1004"/>
      <c r="AD228" s="1004"/>
      <c r="AE228" s="1004"/>
      <c r="AF228" s="1004"/>
      <c r="AG228" s="1004"/>
      <c r="AH228" s="1004"/>
      <c r="AI228" s="1004"/>
    </row>
    <row r="229" spans="1:35" ht="8.85" customHeight="1">
      <c r="A229" s="197"/>
      <c r="B229" s="197"/>
      <c r="C229" s="197"/>
      <c r="D229" s="197"/>
      <c r="E229" s="197"/>
      <c r="F229" s="197"/>
      <c r="G229" s="197"/>
      <c r="H229" s="197"/>
      <c r="I229" s="197"/>
      <c r="U229" s="633"/>
      <c r="V229" s="632"/>
      <c r="W229" s="980"/>
      <c r="X229" s="1004"/>
      <c r="Y229" s="1004"/>
      <c r="Z229" s="1004"/>
      <c r="AA229" s="1004"/>
      <c r="AB229" s="1004"/>
      <c r="AC229" s="1004"/>
      <c r="AD229" s="1004"/>
      <c r="AE229" s="1004"/>
      <c r="AF229" s="1004"/>
      <c r="AG229" s="1004"/>
      <c r="AH229" s="1004"/>
      <c r="AI229" s="1004"/>
    </row>
    <row r="230" spans="1:35" ht="8.85" customHeight="1">
      <c r="A230" s="197"/>
      <c r="B230" s="197"/>
      <c r="C230" s="197"/>
      <c r="D230" s="197"/>
      <c r="E230" s="197"/>
      <c r="F230" s="197"/>
      <c r="G230" s="197"/>
      <c r="H230" s="197"/>
      <c r="I230" s="197"/>
      <c r="U230" s="633"/>
      <c r="V230" s="632"/>
      <c r="W230" s="980"/>
      <c r="X230" s="1004"/>
      <c r="Y230" s="1004"/>
      <c r="Z230" s="1004"/>
      <c r="AA230" s="1004"/>
      <c r="AB230" s="1004"/>
      <c r="AC230" s="1004"/>
      <c r="AD230" s="1004"/>
      <c r="AE230" s="1004"/>
      <c r="AF230" s="1004"/>
      <c r="AG230" s="1004"/>
      <c r="AH230" s="1004"/>
      <c r="AI230" s="1004"/>
    </row>
    <row r="231" spans="1:35" ht="8.85" customHeight="1">
      <c r="A231" s="197"/>
      <c r="B231" s="197"/>
      <c r="C231" s="197"/>
      <c r="D231" s="197"/>
      <c r="E231" s="197"/>
      <c r="F231" s="197"/>
      <c r="G231" s="197"/>
      <c r="H231" s="197"/>
      <c r="I231" s="197"/>
      <c r="U231" s="633"/>
      <c r="V231" s="632"/>
      <c r="W231" s="980"/>
      <c r="X231" s="1004"/>
      <c r="Y231" s="1004"/>
      <c r="Z231" s="1004"/>
      <c r="AA231" s="1004"/>
      <c r="AB231" s="1004"/>
      <c r="AC231" s="1004"/>
      <c r="AD231" s="1004"/>
      <c r="AE231" s="1004"/>
      <c r="AF231" s="1004"/>
      <c r="AG231" s="1004"/>
      <c r="AH231" s="1004"/>
      <c r="AI231" s="1004"/>
    </row>
    <row r="232" spans="1:35" ht="8.85" customHeight="1">
      <c r="A232" s="197"/>
      <c r="B232" s="197"/>
      <c r="C232" s="197"/>
      <c r="D232" s="197"/>
      <c r="E232" s="197"/>
      <c r="F232" s="197"/>
      <c r="G232" s="197"/>
      <c r="H232" s="197"/>
      <c r="I232" s="197"/>
      <c r="U232" s="633"/>
      <c r="V232" s="632"/>
      <c r="W232" s="980"/>
      <c r="X232" s="1004"/>
      <c r="Y232" s="1004"/>
      <c r="Z232" s="1004"/>
      <c r="AA232" s="1004"/>
      <c r="AB232" s="1004"/>
      <c r="AC232" s="1004"/>
      <c r="AD232" s="1004"/>
      <c r="AE232" s="1004"/>
      <c r="AF232" s="1004"/>
      <c r="AG232" s="1004"/>
      <c r="AH232" s="1004"/>
      <c r="AI232" s="1004"/>
    </row>
    <row r="233" spans="1:35" ht="8.85" customHeight="1">
      <c r="A233" s="197"/>
      <c r="B233" s="197"/>
      <c r="C233" s="197"/>
      <c r="D233" s="197"/>
      <c r="E233" s="197"/>
      <c r="F233" s="197"/>
      <c r="G233" s="197"/>
      <c r="H233" s="197"/>
      <c r="I233" s="197"/>
      <c r="U233" s="633"/>
      <c r="V233" s="632"/>
      <c r="W233" s="980"/>
      <c r="X233" s="1004"/>
      <c r="Y233" s="1004"/>
      <c r="Z233" s="1004"/>
      <c r="AA233" s="1004"/>
      <c r="AB233" s="1004"/>
      <c r="AC233" s="1004"/>
      <c r="AD233" s="1004"/>
      <c r="AE233" s="1004"/>
      <c r="AF233" s="1004"/>
      <c r="AG233" s="1004"/>
      <c r="AH233" s="1004"/>
      <c r="AI233" s="1004"/>
    </row>
    <row r="234" spans="1:35" ht="8.85" customHeight="1">
      <c r="A234" s="197"/>
      <c r="B234" s="197"/>
      <c r="C234" s="197"/>
      <c r="D234" s="197"/>
      <c r="E234" s="197"/>
      <c r="F234" s="197"/>
      <c r="G234" s="197"/>
      <c r="H234" s="197"/>
      <c r="I234" s="197"/>
      <c r="U234" s="633"/>
      <c r="V234" s="632"/>
      <c r="W234" s="980"/>
      <c r="X234" s="1004"/>
      <c r="Y234" s="1004"/>
      <c r="Z234" s="1004"/>
      <c r="AA234" s="1004"/>
      <c r="AB234" s="1004"/>
      <c r="AC234" s="1004"/>
      <c r="AD234" s="1004"/>
      <c r="AE234" s="1004"/>
      <c r="AF234" s="1004"/>
      <c r="AG234" s="1004"/>
      <c r="AH234" s="1004"/>
      <c r="AI234" s="1004"/>
    </row>
    <row r="235" spans="1:35" ht="8.85" customHeight="1">
      <c r="A235" s="197"/>
      <c r="B235" s="197"/>
      <c r="C235" s="197"/>
      <c r="D235" s="197"/>
      <c r="E235" s="197"/>
      <c r="F235" s="197"/>
      <c r="G235" s="197"/>
      <c r="H235" s="197"/>
      <c r="I235" s="197"/>
      <c r="U235" s="633"/>
      <c r="V235" s="632"/>
      <c r="W235" s="980"/>
      <c r="X235" s="1004"/>
      <c r="Y235" s="1004"/>
      <c r="Z235" s="1004"/>
      <c r="AA235" s="1004"/>
      <c r="AB235" s="1004"/>
      <c r="AC235" s="1004"/>
      <c r="AD235" s="1004"/>
      <c r="AE235" s="1004"/>
      <c r="AF235" s="1004"/>
      <c r="AG235" s="1004"/>
      <c r="AH235" s="1004"/>
      <c r="AI235" s="1004"/>
    </row>
    <row r="236" spans="1:35" ht="8.85" customHeight="1">
      <c r="A236" s="197"/>
      <c r="B236" s="197"/>
      <c r="C236" s="197"/>
      <c r="D236" s="197"/>
      <c r="E236" s="197"/>
      <c r="F236" s="197"/>
      <c r="G236" s="197"/>
      <c r="H236" s="197"/>
      <c r="I236" s="197"/>
      <c r="U236" s="633"/>
      <c r="V236" s="632"/>
      <c r="W236" s="980"/>
      <c r="X236" s="1004"/>
      <c r="Y236" s="1004"/>
      <c r="Z236" s="1004"/>
      <c r="AA236" s="1004"/>
      <c r="AB236" s="1004"/>
      <c r="AC236" s="1004"/>
      <c r="AD236" s="1004"/>
      <c r="AE236" s="1004"/>
      <c r="AF236" s="1004"/>
      <c r="AG236" s="1004"/>
      <c r="AH236" s="1004"/>
      <c r="AI236" s="1004"/>
    </row>
    <row r="237" spans="1:35" ht="8.85" customHeight="1">
      <c r="A237" s="197"/>
      <c r="B237" s="197"/>
      <c r="C237" s="197"/>
      <c r="D237" s="197"/>
      <c r="E237" s="197"/>
      <c r="F237" s="197"/>
      <c r="G237" s="197"/>
      <c r="H237" s="197"/>
      <c r="I237" s="197"/>
      <c r="U237" s="633"/>
      <c r="V237" s="632"/>
      <c r="W237" s="980"/>
      <c r="X237" s="1004"/>
      <c r="Y237" s="1004"/>
      <c r="Z237" s="1004"/>
      <c r="AA237" s="1004"/>
      <c r="AB237" s="1004"/>
      <c r="AC237" s="1004"/>
      <c r="AD237" s="1004"/>
      <c r="AE237" s="1004"/>
      <c r="AF237" s="1004"/>
      <c r="AG237" s="1004"/>
      <c r="AH237" s="1004"/>
      <c r="AI237" s="1004"/>
    </row>
    <row r="238" spans="1:35" ht="8.85" customHeight="1">
      <c r="A238" s="197"/>
      <c r="B238" s="197"/>
      <c r="C238" s="197"/>
      <c r="D238" s="197"/>
      <c r="E238" s="197"/>
      <c r="F238" s="197"/>
      <c r="G238" s="197"/>
      <c r="H238" s="197"/>
      <c r="I238" s="197"/>
      <c r="U238" s="633"/>
      <c r="V238" s="632"/>
      <c r="W238" s="980"/>
      <c r="X238" s="1004"/>
      <c r="Y238" s="1004"/>
      <c r="Z238" s="1004"/>
      <c r="AA238" s="1004"/>
      <c r="AB238" s="1004"/>
      <c r="AC238" s="1004"/>
      <c r="AD238" s="1004"/>
      <c r="AE238" s="1004"/>
      <c r="AF238" s="1004"/>
      <c r="AG238" s="1004"/>
      <c r="AH238" s="1004"/>
      <c r="AI238" s="1004"/>
    </row>
    <row r="239" spans="1:35" ht="8.85" customHeight="1">
      <c r="A239" s="197"/>
      <c r="B239" s="197"/>
      <c r="C239" s="197"/>
      <c r="D239" s="197"/>
      <c r="E239" s="197"/>
      <c r="F239" s="197"/>
      <c r="G239" s="197"/>
      <c r="H239" s="197"/>
      <c r="I239" s="197"/>
      <c r="U239" s="633"/>
      <c r="V239" s="632"/>
      <c r="W239" s="980"/>
      <c r="X239" s="1004"/>
      <c r="Y239" s="1004"/>
      <c r="Z239" s="1004"/>
      <c r="AA239" s="1004"/>
      <c r="AB239" s="1004"/>
      <c r="AC239" s="1004"/>
      <c r="AD239" s="1004"/>
      <c r="AE239" s="1004"/>
      <c r="AF239" s="1004"/>
      <c r="AG239" s="1004"/>
      <c r="AH239" s="1004"/>
      <c r="AI239" s="1004"/>
    </row>
    <row r="240" spans="1:35" ht="8.85" customHeight="1">
      <c r="A240" s="197"/>
      <c r="B240" s="197"/>
      <c r="C240" s="197"/>
      <c r="D240" s="197"/>
      <c r="E240" s="197"/>
      <c r="F240" s="197"/>
      <c r="G240" s="197"/>
      <c r="H240" s="197"/>
      <c r="I240" s="197"/>
      <c r="U240" s="633"/>
      <c r="V240" s="632"/>
      <c r="W240" s="980"/>
      <c r="X240" s="1004"/>
      <c r="Y240" s="1004"/>
      <c r="Z240" s="1004"/>
      <c r="AA240" s="1004"/>
      <c r="AB240" s="1004"/>
      <c r="AC240" s="1004"/>
      <c r="AD240" s="1004"/>
      <c r="AE240" s="1004"/>
      <c r="AF240" s="1004"/>
      <c r="AG240" s="1004"/>
      <c r="AH240" s="1004"/>
      <c r="AI240" s="1004"/>
    </row>
    <row r="241" spans="1:35" ht="8.85" customHeight="1">
      <c r="A241" s="197"/>
      <c r="B241" s="197"/>
      <c r="C241" s="197"/>
      <c r="D241" s="197"/>
      <c r="E241" s="197"/>
      <c r="F241" s="197"/>
      <c r="G241" s="197"/>
      <c r="H241" s="197"/>
      <c r="I241" s="197"/>
      <c r="U241" s="633"/>
      <c r="V241" s="632"/>
      <c r="W241" s="980"/>
      <c r="X241" s="1004"/>
      <c r="Y241" s="1004"/>
      <c r="Z241" s="1004"/>
      <c r="AA241" s="1004"/>
      <c r="AB241" s="1004"/>
      <c r="AC241" s="1004"/>
      <c r="AD241" s="1004"/>
      <c r="AE241" s="1004"/>
      <c r="AF241" s="1004"/>
      <c r="AG241" s="1004"/>
      <c r="AH241" s="1004"/>
      <c r="AI241" s="1004"/>
    </row>
    <row r="242" spans="1:35" ht="8.85" customHeight="1">
      <c r="A242" s="197"/>
      <c r="B242" s="197"/>
      <c r="C242" s="197"/>
      <c r="D242" s="197"/>
      <c r="E242" s="197"/>
      <c r="F242" s="197"/>
      <c r="G242" s="197"/>
      <c r="H242" s="197"/>
      <c r="I242" s="197"/>
      <c r="U242" s="633"/>
      <c r="V242" s="632"/>
      <c r="W242" s="980"/>
      <c r="X242" s="1004"/>
      <c r="Y242" s="1004"/>
      <c r="Z242" s="1004"/>
      <c r="AA242" s="1004"/>
      <c r="AB242" s="1004"/>
      <c r="AC242" s="1004"/>
      <c r="AD242" s="1004"/>
      <c r="AE242" s="1004"/>
      <c r="AF242" s="1004"/>
      <c r="AG242" s="1004"/>
      <c r="AH242" s="1004"/>
      <c r="AI242" s="1004"/>
    </row>
    <row r="243" spans="1:35" ht="8.85" customHeight="1">
      <c r="A243" s="197"/>
      <c r="B243" s="197"/>
      <c r="C243" s="197"/>
      <c r="D243" s="197"/>
      <c r="E243" s="197"/>
      <c r="F243" s="197"/>
      <c r="G243" s="197"/>
      <c r="H243" s="197"/>
      <c r="I243" s="197"/>
      <c r="U243" s="633"/>
      <c r="V243" s="632"/>
      <c r="W243" s="980"/>
      <c r="X243" s="1004"/>
      <c r="Y243" s="1004"/>
      <c r="Z243" s="1004"/>
      <c r="AA243" s="1004"/>
      <c r="AB243" s="1004"/>
      <c r="AC243" s="1004"/>
      <c r="AD243" s="1004"/>
      <c r="AE243" s="1004"/>
      <c r="AF243" s="1004"/>
      <c r="AG243" s="1004"/>
      <c r="AH243" s="1004"/>
      <c r="AI243" s="1004"/>
    </row>
    <row r="244" spans="1:35" ht="8.85" customHeight="1">
      <c r="A244" s="197"/>
      <c r="B244" s="197"/>
      <c r="C244" s="197"/>
      <c r="D244" s="197"/>
      <c r="E244" s="197"/>
      <c r="F244" s="197"/>
      <c r="G244" s="197"/>
      <c r="H244" s="197"/>
      <c r="I244" s="197"/>
      <c r="U244" s="633"/>
      <c r="V244" s="632"/>
      <c r="W244" s="980"/>
      <c r="X244" s="1004"/>
      <c r="Y244" s="1004"/>
      <c r="Z244" s="1004"/>
      <c r="AA244" s="1004"/>
      <c r="AB244" s="1004"/>
      <c r="AC244" s="1004"/>
      <c r="AD244" s="1004"/>
      <c r="AE244" s="1004"/>
      <c r="AF244" s="1004"/>
      <c r="AG244" s="1004"/>
      <c r="AH244" s="1004"/>
      <c r="AI244" s="1004"/>
    </row>
    <row r="245" spans="1:35" ht="8.85" customHeight="1">
      <c r="A245" s="197"/>
      <c r="B245" s="197"/>
      <c r="C245" s="197"/>
      <c r="D245" s="197"/>
      <c r="E245" s="197"/>
      <c r="F245" s="197"/>
      <c r="G245" s="197"/>
      <c r="H245" s="197"/>
      <c r="I245" s="197"/>
      <c r="U245" s="633"/>
      <c r="V245" s="632"/>
      <c r="W245" s="980"/>
      <c r="X245" s="1004"/>
      <c r="Y245" s="1004"/>
      <c r="Z245" s="1004"/>
      <c r="AA245" s="1004"/>
      <c r="AB245" s="1004"/>
      <c r="AC245" s="1004"/>
      <c r="AD245" s="1004"/>
      <c r="AE245" s="1004"/>
      <c r="AF245" s="1004"/>
      <c r="AG245" s="1004"/>
      <c r="AH245" s="1004"/>
      <c r="AI245" s="1004"/>
    </row>
    <row r="246" spans="1:35" ht="8.85" customHeight="1">
      <c r="A246" s="197"/>
      <c r="B246" s="197"/>
      <c r="C246" s="197"/>
      <c r="D246" s="197"/>
      <c r="E246" s="197"/>
      <c r="F246" s="197"/>
      <c r="G246" s="197"/>
      <c r="H246" s="197"/>
      <c r="I246" s="197"/>
      <c r="U246" s="633"/>
      <c r="V246" s="632"/>
      <c r="W246" s="980"/>
      <c r="X246" s="1004"/>
      <c r="Y246" s="1004"/>
      <c r="Z246" s="1004"/>
      <c r="AA246" s="1004"/>
      <c r="AB246" s="1004"/>
      <c r="AC246" s="1004"/>
      <c r="AD246" s="1004"/>
      <c r="AE246" s="1004"/>
      <c r="AF246" s="1004"/>
      <c r="AG246" s="1004"/>
      <c r="AH246" s="1004"/>
      <c r="AI246" s="1004"/>
    </row>
    <row r="247" spans="1:35" ht="8.85" customHeight="1">
      <c r="A247" s="197"/>
      <c r="B247" s="197"/>
      <c r="C247" s="197"/>
      <c r="D247" s="197"/>
      <c r="E247" s="197"/>
      <c r="F247" s="197"/>
      <c r="G247" s="197"/>
      <c r="H247" s="197"/>
      <c r="I247" s="197"/>
      <c r="U247" s="633"/>
      <c r="V247" s="632"/>
      <c r="W247" s="980"/>
      <c r="X247" s="1004"/>
      <c r="Y247" s="1004"/>
      <c r="Z247" s="1004"/>
      <c r="AA247" s="1004"/>
      <c r="AB247" s="1004"/>
      <c r="AC247" s="1004"/>
      <c r="AD247" s="1004"/>
      <c r="AE247" s="1004"/>
      <c r="AF247" s="1004"/>
      <c r="AG247" s="1004"/>
      <c r="AH247" s="1004"/>
      <c r="AI247" s="1004"/>
    </row>
    <row r="248" spans="1:35" ht="8.85" customHeight="1">
      <c r="A248" s="197"/>
      <c r="B248" s="197"/>
      <c r="C248" s="197"/>
      <c r="D248" s="197"/>
      <c r="E248" s="197"/>
      <c r="F248" s="197"/>
      <c r="G248" s="197"/>
      <c r="H248" s="197"/>
      <c r="I248" s="197"/>
      <c r="U248" s="633"/>
      <c r="V248" s="632"/>
      <c r="W248" s="980"/>
      <c r="X248" s="1004"/>
      <c r="Y248" s="1004"/>
      <c r="Z248" s="1004"/>
      <c r="AA248" s="1004"/>
      <c r="AB248" s="1004"/>
      <c r="AC248" s="1004"/>
      <c r="AD248" s="1004"/>
      <c r="AE248" s="1004"/>
      <c r="AF248" s="1004"/>
      <c r="AG248" s="1004"/>
      <c r="AH248" s="1004"/>
      <c r="AI248" s="1004"/>
    </row>
    <row r="249" spans="1:35" ht="8.85" customHeight="1">
      <c r="A249" s="197"/>
      <c r="B249" s="197"/>
      <c r="C249" s="197"/>
      <c r="D249" s="197"/>
      <c r="E249" s="197"/>
      <c r="F249" s="197"/>
      <c r="G249" s="197"/>
      <c r="H249" s="197"/>
      <c r="I249" s="197"/>
      <c r="U249" s="633"/>
      <c r="V249" s="632"/>
      <c r="W249" s="980"/>
      <c r="X249" s="1004"/>
      <c r="Y249" s="1004"/>
      <c r="Z249" s="1004"/>
      <c r="AA249" s="1004"/>
      <c r="AB249" s="1004"/>
      <c r="AC249" s="1004"/>
      <c r="AD249" s="1004"/>
      <c r="AE249" s="1004"/>
      <c r="AF249" s="1004"/>
      <c r="AG249" s="1004"/>
      <c r="AH249" s="1004"/>
      <c r="AI249" s="1004"/>
    </row>
    <row r="250" spans="1:35" ht="8.85" customHeight="1">
      <c r="A250" s="197"/>
      <c r="B250" s="197"/>
      <c r="C250" s="197"/>
      <c r="D250" s="197"/>
      <c r="E250" s="197"/>
      <c r="F250" s="197"/>
      <c r="G250" s="197"/>
      <c r="H250" s="197"/>
      <c r="I250" s="197"/>
      <c r="U250" s="633"/>
      <c r="V250" s="632"/>
      <c r="W250" s="980"/>
      <c r="X250" s="1004"/>
      <c r="Y250" s="1004"/>
      <c r="Z250" s="1004"/>
      <c r="AA250" s="1004"/>
      <c r="AB250" s="1004"/>
      <c r="AC250" s="1004"/>
      <c r="AD250" s="1004"/>
      <c r="AE250" s="1004"/>
      <c r="AF250" s="1004"/>
      <c r="AG250" s="1004"/>
      <c r="AH250" s="1004"/>
      <c r="AI250" s="1004"/>
    </row>
    <row r="251" spans="1:35" ht="8.85" customHeight="1">
      <c r="A251" s="197"/>
      <c r="B251" s="197"/>
      <c r="C251" s="197"/>
      <c r="D251" s="197"/>
      <c r="E251" s="197"/>
      <c r="F251" s="197"/>
      <c r="G251" s="197"/>
      <c r="H251" s="197"/>
      <c r="I251" s="197"/>
      <c r="U251" s="633"/>
      <c r="V251" s="632"/>
      <c r="W251" s="980"/>
      <c r="X251" s="1004"/>
      <c r="Y251" s="1004"/>
      <c r="Z251" s="1004"/>
      <c r="AA251" s="1004"/>
      <c r="AB251" s="1004"/>
      <c r="AC251" s="1004"/>
      <c r="AD251" s="1004"/>
      <c r="AE251" s="1004"/>
      <c r="AF251" s="1004"/>
      <c r="AG251" s="1004"/>
      <c r="AH251" s="1004"/>
      <c r="AI251" s="1004"/>
    </row>
    <row r="252" spans="1:35" ht="8.85" customHeight="1">
      <c r="A252" s="197"/>
      <c r="B252" s="197"/>
      <c r="C252" s="197"/>
      <c r="D252" s="197"/>
      <c r="E252" s="197"/>
      <c r="F252" s="197"/>
      <c r="G252" s="197"/>
      <c r="H252" s="197"/>
      <c r="I252" s="197"/>
      <c r="U252" s="633"/>
      <c r="V252" s="632"/>
      <c r="W252" s="980"/>
      <c r="X252" s="1004"/>
      <c r="Y252" s="1004"/>
      <c r="Z252" s="1004"/>
      <c r="AA252" s="1004"/>
      <c r="AB252" s="1004"/>
      <c r="AC252" s="1004"/>
      <c r="AD252" s="1004"/>
      <c r="AE252" s="1004"/>
      <c r="AF252" s="1004"/>
      <c r="AG252" s="1004"/>
      <c r="AH252" s="1004"/>
      <c r="AI252" s="1004"/>
    </row>
    <row r="253" spans="1:35" ht="8.85" customHeight="1">
      <c r="A253" s="197"/>
      <c r="B253" s="197"/>
      <c r="C253" s="197"/>
      <c r="D253" s="197"/>
      <c r="E253" s="197"/>
      <c r="F253" s="197"/>
      <c r="G253" s="197"/>
      <c r="H253" s="197"/>
      <c r="I253" s="197"/>
      <c r="U253" s="633"/>
      <c r="V253" s="632"/>
      <c r="W253" s="980"/>
      <c r="X253" s="1004"/>
      <c r="Y253" s="1004"/>
      <c r="Z253" s="1004"/>
      <c r="AA253" s="1004"/>
      <c r="AB253" s="1004"/>
      <c r="AC253" s="1004"/>
      <c r="AD253" s="1004"/>
      <c r="AE253" s="1004"/>
      <c r="AF253" s="1004"/>
      <c r="AG253" s="1004"/>
      <c r="AH253" s="1004"/>
      <c r="AI253" s="1004"/>
    </row>
    <row r="254" spans="1:35" ht="8.85" customHeight="1">
      <c r="A254" s="197"/>
      <c r="B254" s="197"/>
      <c r="C254" s="197"/>
      <c r="D254" s="197"/>
      <c r="E254" s="197"/>
      <c r="F254" s="197"/>
      <c r="G254" s="197"/>
      <c r="H254" s="197"/>
      <c r="I254" s="197"/>
      <c r="U254" s="633"/>
      <c r="V254" s="632"/>
      <c r="W254" s="980"/>
      <c r="X254" s="1004"/>
      <c r="Y254" s="1004"/>
      <c r="Z254" s="1004"/>
      <c r="AA254" s="1004"/>
      <c r="AB254" s="1004"/>
      <c r="AC254" s="1004"/>
      <c r="AD254" s="1004"/>
      <c r="AE254" s="1004"/>
      <c r="AF254" s="1004"/>
      <c r="AG254" s="1004"/>
      <c r="AH254" s="1004"/>
      <c r="AI254" s="1004"/>
    </row>
    <row r="255" spans="1:35" ht="8.85" customHeight="1">
      <c r="A255" s="197"/>
      <c r="B255" s="197"/>
      <c r="C255" s="197"/>
      <c r="D255" s="197"/>
      <c r="E255" s="197"/>
      <c r="F255" s="197"/>
      <c r="G255" s="197"/>
      <c r="H255" s="197"/>
      <c r="I255" s="197"/>
      <c r="U255" s="633"/>
      <c r="V255" s="632"/>
      <c r="W255" s="980"/>
      <c r="X255" s="1004"/>
      <c r="Y255" s="1004"/>
      <c r="Z255" s="1004"/>
      <c r="AA255" s="1004"/>
      <c r="AB255" s="1004"/>
      <c r="AC255" s="1004"/>
      <c r="AD255" s="1004"/>
      <c r="AE255" s="1004"/>
      <c r="AF255" s="1004"/>
      <c r="AG255" s="1004"/>
      <c r="AH255" s="1004"/>
      <c r="AI255" s="1004"/>
    </row>
    <row r="256" spans="1:35" ht="8.85" customHeight="1">
      <c r="A256" s="197"/>
      <c r="B256" s="197"/>
      <c r="C256" s="197"/>
      <c r="D256" s="197"/>
      <c r="E256" s="197"/>
      <c r="F256" s="197"/>
      <c r="G256" s="197"/>
      <c r="H256" s="197"/>
      <c r="I256" s="197"/>
      <c r="U256" s="633"/>
      <c r="V256" s="632"/>
      <c r="W256" s="980"/>
      <c r="X256" s="1004"/>
      <c r="Y256" s="1004"/>
      <c r="Z256" s="1004"/>
      <c r="AA256" s="1004"/>
      <c r="AB256" s="1004"/>
      <c r="AC256" s="1004"/>
      <c r="AD256" s="1004"/>
      <c r="AE256" s="1004"/>
      <c r="AF256" s="1004"/>
      <c r="AG256" s="1004"/>
      <c r="AH256" s="1004"/>
      <c r="AI256" s="1004"/>
    </row>
    <row r="257" spans="1:35" ht="8.85" customHeight="1">
      <c r="A257" s="197"/>
      <c r="B257" s="197"/>
      <c r="C257" s="197"/>
      <c r="D257" s="197"/>
      <c r="E257" s="197"/>
      <c r="F257" s="197"/>
      <c r="G257" s="197"/>
      <c r="H257" s="197"/>
      <c r="I257" s="197"/>
      <c r="U257" s="633"/>
      <c r="V257" s="632"/>
      <c r="W257" s="980"/>
      <c r="X257" s="1004"/>
      <c r="Y257" s="1004"/>
      <c r="Z257" s="1004"/>
      <c r="AA257" s="1004"/>
      <c r="AB257" s="1004"/>
      <c r="AC257" s="1004"/>
      <c r="AD257" s="1004"/>
      <c r="AE257" s="1004"/>
      <c r="AF257" s="1004"/>
      <c r="AG257" s="1004"/>
      <c r="AH257" s="1004"/>
      <c r="AI257" s="1004"/>
    </row>
    <row r="258" spans="1:35" ht="8.85" customHeight="1">
      <c r="A258" s="197"/>
      <c r="B258" s="197"/>
      <c r="C258" s="197"/>
      <c r="D258" s="197"/>
      <c r="E258" s="197"/>
      <c r="F258" s="197"/>
      <c r="G258" s="197"/>
      <c r="H258" s="197"/>
      <c r="I258" s="197"/>
      <c r="U258" s="633"/>
      <c r="V258" s="632"/>
      <c r="W258" s="980"/>
      <c r="X258" s="1004"/>
      <c r="Y258" s="1004"/>
      <c r="Z258" s="1004"/>
      <c r="AA258" s="1004"/>
      <c r="AB258" s="1004"/>
      <c r="AC258" s="1004"/>
      <c r="AD258" s="1004"/>
      <c r="AE258" s="1004"/>
      <c r="AF258" s="1004"/>
      <c r="AG258" s="1004"/>
      <c r="AH258" s="1004"/>
      <c r="AI258" s="1004"/>
    </row>
    <row r="259" spans="1:35" ht="8.85" customHeight="1">
      <c r="A259" s="197"/>
      <c r="B259" s="197"/>
      <c r="C259" s="197"/>
      <c r="D259" s="197"/>
      <c r="E259" s="197"/>
      <c r="F259" s="197"/>
      <c r="G259" s="197"/>
      <c r="H259" s="197"/>
      <c r="I259" s="197"/>
      <c r="U259" s="633"/>
      <c r="V259" s="632"/>
      <c r="W259" s="980"/>
      <c r="X259" s="1004"/>
      <c r="Y259" s="1004"/>
      <c r="Z259" s="1004"/>
      <c r="AA259" s="1004"/>
      <c r="AB259" s="1004"/>
      <c r="AC259" s="1004"/>
      <c r="AD259" s="1004"/>
      <c r="AE259" s="1004"/>
      <c r="AF259" s="1004"/>
      <c r="AG259" s="1004"/>
      <c r="AH259" s="1004"/>
      <c r="AI259" s="1004"/>
    </row>
    <row r="260" spans="1:35" ht="8.85" customHeight="1">
      <c r="A260" s="197"/>
      <c r="B260" s="197"/>
      <c r="C260" s="197"/>
      <c r="D260" s="197"/>
      <c r="E260" s="197"/>
      <c r="F260" s="197"/>
      <c r="G260" s="197"/>
      <c r="H260" s="197"/>
      <c r="I260" s="197"/>
      <c r="U260" s="633"/>
      <c r="V260" s="632"/>
      <c r="W260" s="980"/>
      <c r="X260" s="1004"/>
      <c r="Y260" s="1004"/>
      <c r="Z260" s="1004"/>
      <c r="AA260" s="1004"/>
      <c r="AB260" s="1004"/>
      <c r="AC260" s="1004"/>
      <c r="AD260" s="1004"/>
      <c r="AE260" s="1004"/>
      <c r="AF260" s="1004"/>
      <c r="AG260" s="1004"/>
      <c r="AH260" s="1004"/>
      <c r="AI260" s="1004"/>
    </row>
    <row r="261" spans="1:35" ht="8.85" customHeight="1">
      <c r="A261" s="197"/>
      <c r="B261" s="197"/>
      <c r="C261" s="197"/>
      <c r="D261" s="197"/>
      <c r="E261" s="197"/>
      <c r="F261" s="197"/>
      <c r="G261" s="197"/>
      <c r="H261" s="197"/>
      <c r="I261" s="197"/>
      <c r="U261" s="633"/>
      <c r="V261" s="632"/>
      <c r="W261" s="980"/>
      <c r="X261" s="1004"/>
      <c r="Y261" s="1004"/>
      <c r="Z261" s="1004"/>
      <c r="AA261" s="1004"/>
      <c r="AB261" s="1004"/>
      <c r="AC261" s="1004"/>
      <c r="AD261" s="1004"/>
      <c r="AE261" s="1004"/>
      <c r="AF261" s="1004"/>
      <c r="AG261" s="1004"/>
      <c r="AH261" s="1004"/>
      <c r="AI261" s="1004"/>
    </row>
    <row r="262" spans="1:35" ht="8.85" customHeight="1">
      <c r="A262" s="197"/>
      <c r="B262" s="197"/>
      <c r="C262" s="197"/>
      <c r="D262" s="197"/>
      <c r="E262" s="197"/>
      <c r="F262" s="197"/>
      <c r="G262" s="197"/>
      <c r="H262" s="197"/>
      <c r="I262" s="197"/>
      <c r="U262" s="633"/>
      <c r="V262" s="632"/>
      <c r="W262" s="980"/>
      <c r="X262" s="1004"/>
      <c r="Y262" s="1004"/>
      <c r="Z262" s="1004"/>
      <c r="AA262" s="1004"/>
      <c r="AB262" s="1004"/>
      <c r="AC262" s="1004"/>
      <c r="AD262" s="1004"/>
      <c r="AE262" s="1004"/>
      <c r="AF262" s="1004"/>
      <c r="AG262" s="1004"/>
      <c r="AH262" s="1004"/>
      <c r="AI262" s="1004"/>
    </row>
    <row r="263" spans="1:35" ht="8.85" customHeight="1">
      <c r="A263" s="197"/>
      <c r="B263" s="197"/>
      <c r="C263" s="197"/>
      <c r="D263" s="197"/>
      <c r="E263" s="197"/>
      <c r="F263" s="197"/>
      <c r="G263" s="197"/>
      <c r="H263" s="197"/>
      <c r="I263" s="197"/>
      <c r="U263" s="633"/>
      <c r="V263" s="632"/>
      <c r="W263" s="980"/>
      <c r="X263" s="1004"/>
      <c r="Y263" s="1004"/>
      <c r="Z263" s="1004"/>
      <c r="AA263" s="1004"/>
      <c r="AB263" s="1004"/>
      <c r="AC263" s="1004"/>
      <c r="AD263" s="1004"/>
      <c r="AE263" s="1004"/>
      <c r="AF263" s="1004"/>
      <c r="AG263" s="1004"/>
      <c r="AH263" s="1004"/>
      <c r="AI263" s="1004"/>
    </row>
    <row r="264" spans="1:35" ht="8.85" customHeight="1">
      <c r="A264" s="197"/>
      <c r="B264" s="197"/>
      <c r="C264" s="197"/>
      <c r="D264" s="197"/>
      <c r="E264" s="197"/>
      <c r="F264" s="197"/>
      <c r="G264" s="197"/>
      <c r="H264" s="197"/>
      <c r="I264" s="197"/>
      <c r="U264" s="633"/>
      <c r="V264" s="632"/>
      <c r="W264" s="980"/>
      <c r="X264" s="1004"/>
      <c r="Y264" s="1004"/>
      <c r="Z264" s="1004"/>
      <c r="AA264" s="1004"/>
      <c r="AB264" s="1004"/>
      <c r="AC264" s="1004"/>
      <c r="AD264" s="1004"/>
      <c r="AE264" s="1004"/>
      <c r="AF264" s="1004"/>
      <c r="AG264" s="1004"/>
      <c r="AH264" s="1004"/>
      <c r="AI264" s="1004"/>
    </row>
    <row r="265" spans="1:35" ht="8.85" customHeight="1">
      <c r="A265" s="197"/>
      <c r="B265" s="197"/>
      <c r="C265" s="197"/>
      <c r="D265" s="197"/>
      <c r="E265" s="197"/>
      <c r="F265" s="197"/>
      <c r="G265" s="197"/>
      <c r="H265" s="197"/>
      <c r="I265" s="197"/>
      <c r="U265" s="633"/>
      <c r="V265" s="632"/>
      <c r="W265" s="980"/>
      <c r="X265" s="1004"/>
      <c r="Y265" s="1004"/>
      <c r="Z265" s="1004"/>
      <c r="AA265" s="1004"/>
      <c r="AB265" s="1004"/>
      <c r="AC265" s="1004"/>
      <c r="AD265" s="1004"/>
      <c r="AE265" s="1004"/>
      <c r="AF265" s="1004"/>
      <c r="AG265" s="1004"/>
      <c r="AH265" s="1004"/>
      <c r="AI265" s="1004"/>
    </row>
    <row r="266" spans="1:35" ht="8.85" customHeight="1">
      <c r="A266" s="197"/>
      <c r="B266" s="197"/>
      <c r="C266" s="197"/>
      <c r="D266" s="197"/>
      <c r="E266" s="197"/>
      <c r="F266" s="197"/>
      <c r="G266" s="197"/>
      <c r="H266" s="197"/>
      <c r="I266" s="197"/>
      <c r="U266" s="633"/>
      <c r="V266" s="632"/>
      <c r="W266" s="980"/>
      <c r="X266" s="1004"/>
      <c r="Y266" s="1004"/>
      <c r="Z266" s="1004"/>
      <c r="AA266" s="1004"/>
      <c r="AB266" s="1004"/>
      <c r="AC266" s="1004"/>
      <c r="AD266" s="1004"/>
      <c r="AE266" s="1004"/>
      <c r="AF266" s="1004"/>
      <c r="AG266" s="1004"/>
      <c r="AH266" s="1004"/>
      <c r="AI266" s="1004"/>
    </row>
    <row r="267" spans="1:35" ht="8.85" customHeight="1">
      <c r="A267" s="197"/>
      <c r="B267" s="197"/>
      <c r="C267" s="197"/>
      <c r="D267" s="197"/>
      <c r="E267" s="197"/>
      <c r="F267" s="197"/>
      <c r="G267" s="197"/>
      <c r="H267" s="197"/>
      <c r="I267" s="197"/>
      <c r="U267" s="633"/>
      <c r="V267" s="632"/>
      <c r="W267" s="980"/>
      <c r="X267" s="1004"/>
      <c r="Y267" s="1004"/>
      <c r="Z267" s="1004"/>
      <c r="AA267" s="1004"/>
      <c r="AB267" s="1004"/>
      <c r="AC267" s="1004"/>
      <c r="AD267" s="1004"/>
      <c r="AE267" s="1004"/>
      <c r="AF267" s="1004"/>
      <c r="AG267" s="1004"/>
      <c r="AH267" s="1004"/>
      <c r="AI267" s="1004"/>
    </row>
    <row r="268" spans="1:35" ht="8.85" customHeight="1">
      <c r="A268" s="197"/>
      <c r="B268" s="197"/>
      <c r="C268" s="197"/>
      <c r="D268" s="197"/>
      <c r="E268" s="197"/>
      <c r="F268" s="197"/>
      <c r="G268" s="197"/>
      <c r="H268" s="197"/>
      <c r="I268" s="197"/>
      <c r="U268" s="633"/>
      <c r="V268" s="632"/>
      <c r="W268" s="980"/>
      <c r="X268" s="1004"/>
      <c r="Y268" s="1004"/>
      <c r="Z268" s="1004"/>
      <c r="AA268" s="1004"/>
      <c r="AB268" s="1004"/>
      <c r="AC268" s="1004"/>
      <c r="AD268" s="1004"/>
      <c r="AE268" s="1004"/>
      <c r="AF268" s="1004"/>
      <c r="AG268" s="1004"/>
      <c r="AH268" s="1004"/>
      <c r="AI268" s="1004"/>
    </row>
    <row r="269" spans="1:35" ht="8.85" customHeight="1">
      <c r="A269" s="197"/>
      <c r="B269" s="197"/>
      <c r="C269" s="197"/>
      <c r="D269" s="197"/>
      <c r="E269" s="197"/>
      <c r="F269" s="197"/>
      <c r="G269" s="197"/>
      <c r="H269" s="197"/>
      <c r="I269" s="197"/>
      <c r="U269" s="633"/>
      <c r="V269" s="632"/>
      <c r="W269" s="980"/>
      <c r="X269" s="1004"/>
      <c r="Y269" s="1004"/>
      <c r="Z269" s="1004"/>
      <c r="AA269" s="1004"/>
      <c r="AB269" s="1004"/>
      <c r="AC269" s="1004"/>
      <c r="AD269" s="1004"/>
      <c r="AE269" s="1004"/>
      <c r="AF269" s="1004"/>
      <c r="AG269" s="1004"/>
      <c r="AH269" s="1004"/>
      <c r="AI269" s="1004"/>
    </row>
    <row r="270" spans="1:35" ht="8.85" customHeight="1">
      <c r="A270" s="197"/>
      <c r="B270" s="197"/>
      <c r="C270" s="197"/>
      <c r="D270" s="197"/>
      <c r="E270" s="197"/>
      <c r="F270" s="197"/>
      <c r="G270" s="197"/>
      <c r="H270" s="197"/>
      <c r="I270" s="197"/>
      <c r="U270" s="633"/>
      <c r="V270" s="632"/>
      <c r="W270" s="980"/>
      <c r="X270" s="1004"/>
      <c r="Y270" s="1004"/>
      <c r="Z270" s="1004"/>
      <c r="AA270" s="1004"/>
      <c r="AB270" s="1004"/>
      <c r="AC270" s="1004"/>
      <c r="AD270" s="1004"/>
      <c r="AE270" s="1004"/>
      <c r="AF270" s="1004"/>
      <c r="AG270" s="1004"/>
      <c r="AH270" s="1004"/>
      <c r="AI270" s="1004"/>
    </row>
    <row r="271" spans="1:35" ht="8.85" customHeight="1">
      <c r="A271" s="197"/>
      <c r="B271" s="197"/>
      <c r="C271" s="197"/>
      <c r="D271" s="197"/>
      <c r="E271" s="197"/>
      <c r="F271" s="197"/>
      <c r="G271" s="197"/>
      <c r="H271" s="197"/>
      <c r="I271" s="197"/>
      <c r="U271" s="633"/>
      <c r="V271" s="632"/>
      <c r="W271" s="980"/>
      <c r="X271" s="1004"/>
      <c r="Y271" s="1004"/>
      <c r="Z271" s="1004"/>
      <c r="AA271" s="1004"/>
      <c r="AB271" s="1004"/>
      <c r="AC271" s="1004"/>
      <c r="AD271" s="1004"/>
      <c r="AE271" s="1004"/>
      <c r="AF271" s="1004"/>
      <c r="AG271" s="1004"/>
      <c r="AH271" s="1004"/>
      <c r="AI271" s="1004"/>
    </row>
    <row r="272" spans="1:35" ht="8.85" customHeight="1">
      <c r="A272" s="197"/>
      <c r="B272" s="197"/>
      <c r="C272" s="197"/>
      <c r="D272" s="197"/>
      <c r="E272" s="197"/>
      <c r="F272" s="197"/>
      <c r="G272" s="197"/>
      <c r="H272" s="197"/>
      <c r="I272" s="197"/>
      <c r="U272" s="633"/>
      <c r="V272" s="632"/>
      <c r="W272" s="980"/>
      <c r="X272" s="1004"/>
      <c r="Y272" s="1004"/>
      <c r="Z272" s="1004"/>
      <c r="AA272" s="1004"/>
      <c r="AB272" s="1004"/>
      <c r="AC272" s="1004"/>
      <c r="AD272" s="1004"/>
      <c r="AE272" s="1004"/>
      <c r="AF272" s="1004"/>
      <c r="AG272" s="1004"/>
      <c r="AH272" s="1004"/>
      <c r="AI272" s="1004"/>
    </row>
    <row r="273" spans="1:35" ht="8.85" customHeight="1">
      <c r="A273" s="197"/>
      <c r="B273" s="197"/>
      <c r="C273" s="197"/>
      <c r="D273" s="197"/>
      <c r="E273" s="197"/>
      <c r="F273" s="197"/>
      <c r="G273" s="197"/>
      <c r="H273" s="197"/>
      <c r="I273" s="197"/>
      <c r="U273" s="633"/>
      <c r="V273" s="632"/>
      <c r="W273" s="980"/>
      <c r="X273" s="1004"/>
      <c r="Y273" s="1004"/>
      <c r="Z273" s="1004"/>
      <c r="AA273" s="1004"/>
      <c r="AB273" s="1004"/>
      <c r="AC273" s="1004"/>
      <c r="AD273" s="1004"/>
      <c r="AE273" s="1004"/>
      <c r="AF273" s="1004"/>
      <c r="AG273" s="1004"/>
      <c r="AH273" s="1004"/>
      <c r="AI273" s="1004"/>
    </row>
    <row r="274" spans="1:35" ht="8.85" customHeight="1">
      <c r="A274" s="197"/>
      <c r="B274" s="197"/>
      <c r="C274" s="197"/>
      <c r="D274" s="197"/>
      <c r="E274" s="197"/>
      <c r="F274" s="197"/>
      <c r="G274" s="197"/>
      <c r="H274" s="197"/>
      <c r="I274" s="197"/>
      <c r="U274" s="633"/>
      <c r="V274" s="632"/>
      <c r="W274" s="980"/>
      <c r="X274" s="1004"/>
      <c r="Y274" s="1004"/>
      <c r="Z274" s="1004"/>
      <c r="AA274" s="1004"/>
      <c r="AB274" s="1004"/>
      <c r="AC274" s="1004"/>
      <c r="AD274" s="1004"/>
      <c r="AE274" s="1004"/>
      <c r="AF274" s="1004"/>
      <c r="AG274" s="1004"/>
      <c r="AH274" s="1004"/>
      <c r="AI274" s="1004"/>
    </row>
    <row r="275" spans="1:35" ht="8.85" customHeight="1">
      <c r="A275" s="197"/>
      <c r="B275" s="197"/>
      <c r="C275" s="197"/>
      <c r="D275" s="197"/>
      <c r="E275" s="197"/>
      <c r="F275" s="197"/>
      <c r="G275" s="197"/>
      <c r="H275" s="197"/>
      <c r="I275" s="197"/>
      <c r="U275" s="633"/>
      <c r="V275" s="632"/>
      <c r="W275" s="980"/>
      <c r="X275" s="1004"/>
      <c r="Y275" s="1004"/>
      <c r="Z275" s="1004"/>
      <c r="AA275" s="1004"/>
      <c r="AB275" s="1004"/>
      <c r="AC275" s="1004"/>
      <c r="AD275" s="1004"/>
      <c r="AE275" s="1004"/>
      <c r="AF275" s="1004"/>
      <c r="AG275" s="1004"/>
      <c r="AH275" s="1004"/>
      <c r="AI275" s="1004"/>
    </row>
    <row r="276" spans="1:35" ht="8.85" customHeight="1">
      <c r="A276" s="197"/>
      <c r="B276" s="197"/>
      <c r="C276" s="197"/>
      <c r="D276" s="197"/>
      <c r="E276" s="197"/>
      <c r="F276" s="197"/>
      <c r="G276" s="197"/>
      <c r="H276" s="197"/>
      <c r="I276" s="197"/>
      <c r="U276" s="633"/>
      <c r="V276" s="632"/>
      <c r="W276" s="980"/>
      <c r="X276" s="1004"/>
      <c r="Y276" s="1004"/>
      <c r="Z276" s="1004"/>
      <c r="AA276" s="1004"/>
      <c r="AB276" s="1004"/>
      <c r="AC276" s="1004"/>
      <c r="AD276" s="1004"/>
      <c r="AE276" s="1004"/>
      <c r="AF276" s="1004"/>
      <c r="AG276" s="1004"/>
      <c r="AH276" s="1004"/>
      <c r="AI276" s="1004"/>
    </row>
    <row r="277" spans="1:35" ht="8.85" customHeight="1">
      <c r="A277" s="197"/>
      <c r="B277" s="197"/>
      <c r="C277" s="197"/>
      <c r="D277" s="197"/>
      <c r="E277" s="197"/>
      <c r="F277" s="197"/>
      <c r="G277" s="197"/>
      <c r="H277" s="197"/>
      <c r="I277" s="197"/>
      <c r="U277" s="633"/>
      <c r="V277" s="632"/>
      <c r="W277" s="980"/>
      <c r="X277" s="1004"/>
      <c r="Y277" s="1004"/>
      <c r="Z277" s="1004"/>
      <c r="AA277" s="1004"/>
      <c r="AB277" s="1004"/>
      <c r="AC277" s="1004"/>
      <c r="AD277" s="1004"/>
      <c r="AE277" s="1004"/>
      <c r="AF277" s="1004"/>
      <c r="AG277" s="1004"/>
      <c r="AH277" s="1004"/>
      <c r="AI277" s="1004"/>
    </row>
    <row r="278" spans="1:35" ht="8.85" customHeight="1">
      <c r="A278" s="197"/>
      <c r="B278" s="197"/>
      <c r="C278" s="197"/>
      <c r="D278" s="197"/>
      <c r="E278" s="197"/>
      <c r="F278" s="197"/>
      <c r="G278" s="197"/>
      <c r="H278" s="197"/>
      <c r="I278" s="197"/>
      <c r="U278" s="633"/>
      <c r="V278" s="632"/>
      <c r="W278" s="980"/>
      <c r="X278" s="1004"/>
      <c r="Y278" s="1004"/>
      <c r="Z278" s="1004"/>
      <c r="AA278" s="1004"/>
      <c r="AB278" s="1004"/>
      <c r="AC278" s="1004"/>
      <c r="AD278" s="1004"/>
      <c r="AE278" s="1004"/>
      <c r="AF278" s="1004"/>
      <c r="AG278" s="1004"/>
      <c r="AH278" s="1004"/>
      <c r="AI278" s="1004"/>
    </row>
    <row r="279" spans="1:35" ht="8.85" customHeight="1">
      <c r="A279" s="197"/>
      <c r="B279" s="197"/>
      <c r="C279" s="197"/>
      <c r="D279" s="197"/>
      <c r="E279" s="197"/>
      <c r="F279" s="197"/>
      <c r="G279" s="197"/>
      <c r="H279" s="197"/>
      <c r="I279" s="197"/>
      <c r="U279" s="633"/>
      <c r="V279" s="632"/>
      <c r="W279" s="980"/>
      <c r="X279" s="1004"/>
      <c r="Y279" s="1004"/>
      <c r="Z279" s="1004"/>
      <c r="AA279" s="1004"/>
      <c r="AB279" s="1004"/>
      <c r="AC279" s="1004"/>
      <c r="AD279" s="1004"/>
      <c r="AE279" s="1004"/>
      <c r="AF279" s="1004"/>
      <c r="AG279" s="1004"/>
      <c r="AH279" s="1004"/>
      <c r="AI279" s="1004"/>
    </row>
    <row r="280" spans="1:35" ht="8.85" customHeight="1">
      <c r="A280" s="197"/>
      <c r="B280" s="197"/>
      <c r="C280" s="197"/>
      <c r="D280" s="197"/>
      <c r="E280" s="197"/>
      <c r="F280" s="197"/>
      <c r="G280" s="197"/>
      <c r="H280" s="197"/>
      <c r="I280" s="197"/>
      <c r="U280" s="633"/>
      <c r="V280" s="632"/>
      <c r="W280" s="980"/>
      <c r="X280" s="1004"/>
      <c r="Y280" s="1004"/>
      <c r="Z280" s="1004"/>
      <c r="AA280" s="1004"/>
      <c r="AB280" s="1004"/>
      <c r="AC280" s="1004"/>
      <c r="AD280" s="1004"/>
      <c r="AE280" s="1004"/>
      <c r="AF280" s="1004"/>
      <c r="AG280" s="1004"/>
      <c r="AH280" s="1004"/>
      <c r="AI280" s="1004"/>
    </row>
    <row r="281" spans="1:35" ht="8.85" customHeight="1">
      <c r="A281" s="197"/>
      <c r="B281" s="197"/>
      <c r="C281" s="197"/>
      <c r="D281" s="197"/>
      <c r="E281" s="197"/>
      <c r="F281" s="197"/>
      <c r="G281" s="197"/>
      <c r="H281" s="197"/>
      <c r="I281" s="197"/>
      <c r="M281" s="835"/>
      <c r="U281" s="633"/>
      <c r="V281" s="632"/>
      <c r="W281" s="980"/>
      <c r="X281" s="1004"/>
      <c r="Y281" s="1004"/>
      <c r="Z281" s="1004"/>
      <c r="AA281" s="1004"/>
      <c r="AB281" s="1004"/>
      <c r="AC281" s="1004"/>
      <c r="AD281" s="1004"/>
      <c r="AE281" s="1004"/>
      <c r="AF281" s="1004"/>
      <c r="AG281" s="1004"/>
      <c r="AH281" s="1004"/>
      <c r="AI281" s="1004"/>
    </row>
    <row r="282" spans="1:35" ht="8.85" customHeight="1">
      <c r="A282" s="197"/>
      <c r="B282" s="197"/>
      <c r="C282" s="197"/>
      <c r="D282" s="197"/>
      <c r="E282" s="197"/>
      <c r="F282" s="197"/>
      <c r="G282" s="197"/>
      <c r="H282" s="197"/>
      <c r="I282" s="197"/>
      <c r="U282" s="633"/>
      <c r="V282" s="632"/>
      <c r="W282" s="980"/>
      <c r="X282" s="1004"/>
      <c r="Y282" s="1004"/>
      <c r="Z282" s="1004"/>
      <c r="AA282" s="1004"/>
      <c r="AB282" s="1004"/>
      <c r="AC282" s="1004"/>
      <c r="AD282" s="1004"/>
      <c r="AE282" s="1004"/>
      <c r="AF282" s="1004"/>
      <c r="AG282" s="1004"/>
      <c r="AH282" s="1004"/>
      <c r="AI282" s="1004"/>
    </row>
    <row r="283" spans="1:35" ht="8.85" customHeight="1">
      <c r="A283" s="197"/>
      <c r="B283" s="197"/>
      <c r="C283" s="197"/>
      <c r="D283" s="197"/>
      <c r="E283" s="197"/>
      <c r="F283" s="197"/>
      <c r="G283" s="197"/>
      <c r="H283" s="197"/>
      <c r="I283" s="197"/>
      <c r="U283" s="633"/>
      <c r="V283" s="632"/>
      <c r="W283" s="980"/>
      <c r="X283" s="1004"/>
      <c r="Y283" s="1004"/>
      <c r="Z283" s="1004"/>
      <c r="AA283" s="1004"/>
      <c r="AB283" s="1004"/>
      <c r="AC283" s="1004"/>
      <c r="AD283" s="1004"/>
      <c r="AE283" s="1004"/>
      <c r="AF283" s="1004"/>
      <c r="AG283" s="1004"/>
      <c r="AH283" s="1004"/>
      <c r="AI283" s="1004"/>
    </row>
    <row r="284" spans="1:35" ht="8.85" customHeight="1">
      <c r="A284" s="197"/>
      <c r="B284" s="197"/>
      <c r="C284" s="197"/>
      <c r="D284" s="197"/>
      <c r="E284" s="197"/>
      <c r="F284" s="197"/>
      <c r="G284" s="197"/>
      <c r="H284" s="197"/>
      <c r="I284" s="197"/>
      <c r="U284" s="633"/>
      <c r="V284" s="632"/>
      <c r="W284" s="980"/>
      <c r="X284" s="1004"/>
      <c r="Y284" s="1004"/>
      <c r="Z284" s="1004"/>
      <c r="AA284" s="1004"/>
      <c r="AB284" s="1004"/>
      <c r="AC284" s="1004"/>
      <c r="AD284" s="1004"/>
      <c r="AE284" s="1004"/>
      <c r="AF284" s="1004"/>
      <c r="AG284" s="1004"/>
      <c r="AH284" s="1004"/>
      <c r="AI284" s="1004"/>
    </row>
    <row r="285" spans="1:35" ht="8.85" customHeight="1">
      <c r="A285" s="197"/>
      <c r="B285" s="197"/>
      <c r="C285" s="197"/>
      <c r="D285" s="197"/>
      <c r="E285" s="197"/>
      <c r="F285" s="197"/>
      <c r="G285" s="197"/>
      <c r="H285" s="197"/>
      <c r="I285" s="197"/>
      <c r="U285" s="633"/>
      <c r="V285" s="632"/>
      <c r="W285" s="980"/>
      <c r="X285" s="1004"/>
      <c r="Y285" s="1004"/>
      <c r="Z285" s="1004"/>
      <c r="AA285" s="1004"/>
      <c r="AB285" s="1004"/>
      <c r="AC285" s="1004"/>
      <c r="AD285" s="1004"/>
      <c r="AE285" s="1004"/>
      <c r="AF285" s="1004"/>
      <c r="AG285" s="1004"/>
      <c r="AH285" s="1004"/>
      <c r="AI285" s="1004"/>
    </row>
    <row r="286" spans="1:35" ht="8.85" customHeight="1">
      <c r="A286" s="197"/>
      <c r="B286" s="197"/>
      <c r="C286" s="197"/>
      <c r="D286" s="197"/>
      <c r="E286" s="197"/>
      <c r="F286" s="197"/>
      <c r="G286" s="197"/>
      <c r="H286" s="197"/>
      <c r="I286" s="197"/>
      <c r="U286" s="633"/>
      <c r="V286" s="632"/>
      <c r="W286" s="980"/>
      <c r="X286" s="1004"/>
      <c r="Y286" s="1004"/>
      <c r="Z286" s="1004"/>
      <c r="AA286" s="1004"/>
      <c r="AB286" s="1004"/>
      <c r="AC286" s="1004"/>
      <c r="AD286" s="1004"/>
      <c r="AE286" s="1004"/>
      <c r="AF286" s="1004"/>
      <c r="AG286" s="1004"/>
      <c r="AH286" s="1004"/>
      <c r="AI286" s="1004"/>
    </row>
    <row r="287" spans="1:35" ht="8.85" customHeight="1">
      <c r="A287" s="197"/>
      <c r="B287" s="197"/>
      <c r="C287" s="197"/>
      <c r="D287" s="197"/>
      <c r="E287" s="197"/>
      <c r="F287" s="197"/>
      <c r="G287" s="197"/>
      <c r="H287" s="197"/>
      <c r="I287" s="197"/>
      <c r="U287" s="633"/>
      <c r="V287" s="632"/>
      <c r="W287" s="980"/>
      <c r="X287" s="1004"/>
      <c r="Y287" s="1004"/>
      <c r="Z287" s="1004"/>
      <c r="AA287" s="1004"/>
      <c r="AB287" s="1004"/>
      <c r="AC287" s="1004"/>
      <c r="AD287" s="1004"/>
      <c r="AE287" s="1004"/>
      <c r="AF287" s="1004"/>
      <c r="AG287" s="1004"/>
      <c r="AH287" s="1004"/>
      <c r="AI287" s="1004"/>
    </row>
    <row r="288" spans="1:35" ht="8.85" customHeight="1">
      <c r="A288" s="197"/>
      <c r="B288" s="197"/>
      <c r="C288" s="197"/>
      <c r="D288" s="197"/>
      <c r="E288" s="197"/>
      <c r="F288" s="197"/>
      <c r="G288" s="197"/>
      <c r="H288" s="197"/>
      <c r="I288" s="197"/>
      <c r="U288" s="633"/>
      <c r="V288" s="632"/>
      <c r="W288" s="980"/>
      <c r="X288" s="1004"/>
      <c r="Y288" s="1004"/>
      <c r="Z288" s="1004"/>
      <c r="AA288" s="1004"/>
      <c r="AB288" s="1004"/>
      <c r="AC288" s="1004"/>
      <c r="AD288" s="1004"/>
      <c r="AE288" s="1004"/>
      <c r="AF288" s="1004"/>
      <c r="AG288" s="1004"/>
      <c r="AH288" s="1004"/>
      <c r="AI288" s="1004"/>
    </row>
    <row r="289" spans="1:35" ht="8.85" customHeight="1">
      <c r="A289" s="197"/>
      <c r="B289" s="197"/>
      <c r="C289" s="197"/>
      <c r="D289" s="197"/>
      <c r="E289" s="197"/>
      <c r="F289" s="197"/>
      <c r="G289" s="197"/>
      <c r="H289" s="197"/>
      <c r="I289" s="197"/>
      <c r="U289" s="633"/>
      <c r="V289" s="632"/>
      <c r="W289" s="980"/>
      <c r="X289" s="1004"/>
      <c r="Y289" s="1004"/>
      <c r="Z289" s="1004"/>
      <c r="AA289" s="1004"/>
      <c r="AB289" s="1004"/>
      <c r="AC289" s="1004"/>
      <c r="AD289" s="1004"/>
      <c r="AE289" s="1004"/>
      <c r="AF289" s="1004"/>
      <c r="AG289" s="1004"/>
      <c r="AH289" s="1004"/>
      <c r="AI289" s="1004"/>
    </row>
    <row r="290" spans="1:35" ht="8.85" customHeight="1">
      <c r="A290" s="197"/>
      <c r="B290" s="197"/>
      <c r="C290" s="197"/>
      <c r="D290" s="197"/>
      <c r="E290" s="197"/>
      <c r="F290" s="197"/>
      <c r="G290" s="197"/>
      <c r="H290" s="197"/>
      <c r="I290" s="197"/>
      <c r="U290" s="633"/>
      <c r="V290" s="632"/>
      <c r="W290" s="980"/>
      <c r="X290" s="1004"/>
      <c r="Y290" s="1004"/>
      <c r="Z290" s="1004"/>
      <c r="AA290" s="1004"/>
      <c r="AB290" s="1004"/>
      <c r="AC290" s="1004"/>
      <c r="AD290" s="1004"/>
      <c r="AE290" s="1004"/>
      <c r="AF290" s="1004"/>
      <c r="AG290" s="1004"/>
      <c r="AH290" s="1004"/>
      <c r="AI290" s="1004"/>
    </row>
    <row r="291" spans="1:35" ht="8.85" customHeight="1">
      <c r="A291" s="197"/>
      <c r="B291" s="197"/>
      <c r="C291" s="197"/>
      <c r="D291" s="197"/>
      <c r="E291" s="197"/>
      <c r="F291" s="197"/>
      <c r="G291" s="197"/>
      <c r="H291" s="197"/>
      <c r="I291" s="197"/>
      <c r="U291" s="633"/>
      <c r="V291" s="632"/>
      <c r="W291" s="980"/>
      <c r="X291" s="1004"/>
      <c r="Y291" s="1004"/>
      <c r="Z291" s="1004"/>
      <c r="AA291" s="1004"/>
      <c r="AB291" s="1004"/>
      <c r="AC291" s="1004"/>
      <c r="AD291" s="1004"/>
      <c r="AE291" s="1004"/>
      <c r="AF291" s="1004"/>
      <c r="AG291" s="1004"/>
      <c r="AH291" s="1004"/>
      <c r="AI291" s="1004"/>
    </row>
    <row r="292" spans="1:35" ht="8.85" customHeight="1">
      <c r="A292" s="197"/>
      <c r="B292" s="197"/>
      <c r="C292" s="197"/>
      <c r="D292" s="197"/>
      <c r="E292" s="197"/>
      <c r="F292" s="197"/>
      <c r="G292" s="197"/>
      <c r="H292" s="197"/>
      <c r="I292" s="197"/>
      <c r="U292" s="633"/>
      <c r="V292" s="632"/>
      <c r="W292" s="980"/>
      <c r="X292" s="1004"/>
      <c r="Y292" s="1004"/>
      <c r="Z292" s="1004"/>
      <c r="AA292" s="1004"/>
      <c r="AB292" s="1004"/>
      <c r="AC292" s="1004"/>
      <c r="AD292" s="1004"/>
      <c r="AE292" s="1004"/>
      <c r="AF292" s="1004"/>
      <c r="AG292" s="1004"/>
      <c r="AH292" s="1004"/>
      <c r="AI292" s="1004"/>
    </row>
    <row r="293" spans="1:35" ht="8.85" customHeight="1">
      <c r="A293" s="197"/>
      <c r="B293" s="197"/>
      <c r="C293" s="197"/>
      <c r="D293" s="197"/>
      <c r="E293" s="197"/>
      <c r="F293" s="197"/>
      <c r="G293" s="197"/>
      <c r="H293" s="197"/>
      <c r="I293" s="197"/>
      <c r="U293" s="633"/>
      <c r="V293" s="632"/>
      <c r="W293" s="980"/>
      <c r="X293" s="1004"/>
      <c r="Y293" s="1004"/>
      <c r="Z293" s="1004"/>
      <c r="AA293" s="1004"/>
      <c r="AB293" s="1004"/>
      <c r="AC293" s="1004"/>
      <c r="AD293" s="1004"/>
      <c r="AE293" s="1004"/>
      <c r="AF293" s="1004"/>
      <c r="AG293" s="1004"/>
      <c r="AH293" s="1004"/>
      <c r="AI293" s="1004"/>
    </row>
    <row r="294" spans="1:35" ht="8.85" customHeight="1">
      <c r="A294" s="197"/>
      <c r="B294" s="197"/>
      <c r="C294" s="197"/>
      <c r="D294" s="197"/>
      <c r="E294" s="197"/>
      <c r="F294" s="197"/>
      <c r="G294" s="197"/>
      <c r="H294" s="197"/>
      <c r="I294" s="197"/>
      <c r="U294" s="633"/>
      <c r="V294" s="632"/>
      <c r="W294" s="980"/>
      <c r="X294" s="1004"/>
      <c r="Y294" s="1004"/>
      <c r="Z294" s="1004"/>
      <c r="AA294" s="1004"/>
      <c r="AB294" s="1004"/>
      <c r="AC294" s="1004"/>
      <c r="AD294" s="1004"/>
      <c r="AE294" s="1004"/>
      <c r="AF294" s="1004"/>
      <c r="AG294" s="1004"/>
      <c r="AH294" s="1004"/>
      <c r="AI294" s="1004"/>
    </row>
    <row r="295" spans="1:35" ht="8.85" customHeight="1">
      <c r="A295" s="197"/>
      <c r="B295" s="197"/>
      <c r="C295" s="197"/>
      <c r="D295" s="197"/>
      <c r="E295" s="197"/>
      <c r="F295" s="197"/>
      <c r="G295" s="197"/>
      <c r="H295" s="197"/>
      <c r="I295" s="197"/>
      <c r="U295" s="633"/>
      <c r="V295" s="632"/>
      <c r="W295" s="980"/>
      <c r="X295" s="1004"/>
      <c r="Y295" s="1004"/>
      <c r="Z295" s="1004"/>
      <c r="AA295" s="1004"/>
      <c r="AB295" s="1004"/>
      <c r="AC295" s="1004"/>
      <c r="AD295" s="1004"/>
      <c r="AE295" s="1004"/>
      <c r="AF295" s="1004"/>
      <c r="AG295" s="1004"/>
      <c r="AH295" s="1004"/>
      <c r="AI295" s="1004"/>
    </row>
    <row r="296" spans="1:35" ht="8.85" customHeight="1">
      <c r="A296" s="197"/>
      <c r="B296" s="197"/>
      <c r="C296" s="197"/>
      <c r="D296" s="197"/>
      <c r="E296" s="197"/>
      <c r="F296" s="197"/>
      <c r="G296" s="197"/>
      <c r="H296" s="197"/>
      <c r="I296" s="197"/>
      <c r="U296" s="633"/>
      <c r="V296" s="632"/>
      <c r="W296" s="980"/>
      <c r="X296" s="1004"/>
      <c r="Y296" s="1004"/>
      <c r="Z296" s="1004"/>
      <c r="AA296" s="1004"/>
      <c r="AB296" s="1004"/>
      <c r="AC296" s="1004"/>
      <c r="AD296" s="1004"/>
      <c r="AE296" s="1004"/>
      <c r="AF296" s="1004"/>
      <c r="AG296" s="1004"/>
      <c r="AH296" s="1004"/>
      <c r="AI296" s="1004"/>
    </row>
    <row r="297" spans="1:35" ht="8.85" customHeight="1">
      <c r="A297" s="197"/>
      <c r="B297" s="197"/>
      <c r="C297" s="197"/>
      <c r="D297" s="197"/>
      <c r="E297" s="197"/>
      <c r="F297" s="197"/>
      <c r="G297" s="197"/>
      <c r="H297" s="197"/>
      <c r="I297" s="197"/>
      <c r="U297" s="633"/>
      <c r="V297" s="632"/>
      <c r="W297" s="980"/>
      <c r="X297" s="1004"/>
      <c r="Y297" s="1004"/>
      <c r="Z297" s="1004"/>
      <c r="AA297" s="1004"/>
      <c r="AB297" s="1004"/>
      <c r="AC297" s="1004"/>
      <c r="AD297" s="1004"/>
      <c r="AE297" s="1004"/>
      <c r="AF297" s="1004"/>
      <c r="AG297" s="1004"/>
      <c r="AH297" s="1004"/>
      <c r="AI297" s="1004"/>
    </row>
    <row r="298" spans="1:35" ht="8.85" customHeight="1">
      <c r="A298" s="197"/>
      <c r="B298" s="197"/>
      <c r="C298" s="197"/>
      <c r="D298" s="197"/>
      <c r="E298" s="197"/>
      <c r="F298" s="197"/>
      <c r="G298" s="197"/>
      <c r="H298" s="197"/>
      <c r="I298" s="197"/>
      <c r="U298" s="633"/>
      <c r="V298" s="632"/>
      <c r="W298" s="980"/>
      <c r="X298" s="1004"/>
      <c r="Y298" s="1004"/>
      <c r="Z298" s="1004"/>
      <c r="AA298" s="1004"/>
      <c r="AB298" s="1004"/>
      <c r="AC298" s="1004"/>
      <c r="AD298" s="1004"/>
      <c r="AE298" s="1004"/>
      <c r="AF298" s="1004"/>
      <c r="AG298" s="1004"/>
      <c r="AH298" s="1004"/>
      <c r="AI298" s="1004"/>
    </row>
    <row r="299" spans="1:35" ht="8.85" customHeight="1">
      <c r="A299" s="197"/>
      <c r="B299" s="197"/>
      <c r="C299" s="197"/>
      <c r="D299" s="197"/>
      <c r="E299" s="197"/>
      <c r="F299" s="197"/>
      <c r="G299" s="197"/>
      <c r="H299" s="197"/>
      <c r="I299" s="197"/>
      <c r="U299" s="633"/>
      <c r="V299" s="632"/>
      <c r="W299" s="980"/>
      <c r="X299" s="1004"/>
      <c r="Y299" s="1004"/>
      <c r="Z299" s="1004"/>
      <c r="AA299" s="1004"/>
      <c r="AB299" s="1004"/>
      <c r="AC299" s="1004"/>
      <c r="AD299" s="1004"/>
      <c r="AE299" s="1004"/>
      <c r="AF299" s="1004"/>
      <c r="AG299" s="1004"/>
      <c r="AH299" s="1004"/>
      <c r="AI299" s="1004"/>
    </row>
    <row r="300" spans="1:35" ht="8.85" customHeight="1">
      <c r="A300" s="197"/>
      <c r="B300" s="197"/>
      <c r="C300" s="197"/>
      <c r="D300" s="197"/>
      <c r="E300" s="197"/>
      <c r="F300" s="197"/>
      <c r="G300" s="197"/>
      <c r="H300" s="197"/>
      <c r="I300" s="197"/>
      <c r="U300" s="633"/>
      <c r="V300" s="632"/>
      <c r="W300" s="980"/>
      <c r="X300" s="1004"/>
      <c r="Y300" s="1004"/>
      <c r="Z300" s="1004"/>
      <c r="AA300" s="1004"/>
      <c r="AB300" s="1004"/>
      <c r="AC300" s="1004"/>
      <c r="AD300" s="1004"/>
      <c r="AE300" s="1004"/>
      <c r="AF300" s="1004"/>
      <c r="AG300" s="1004"/>
      <c r="AH300" s="1004"/>
      <c r="AI300" s="1004"/>
    </row>
    <row r="301" spans="1:35" ht="8.85" customHeight="1">
      <c r="A301" s="197"/>
      <c r="B301" s="197"/>
      <c r="C301" s="197"/>
      <c r="D301" s="197"/>
      <c r="E301" s="197"/>
      <c r="F301" s="197"/>
      <c r="G301" s="197"/>
      <c r="H301" s="197"/>
      <c r="I301" s="197"/>
      <c r="U301" s="633"/>
      <c r="V301" s="632"/>
      <c r="W301" s="980"/>
      <c r="X301" s="1004"/>
      <c r="Y301" s="1004"/>
      <c r="Z301" s="1004"/>
      <c r="AA301" s="1004"/>
      <c r="AB301" s="1004"/>
      <c r="AC301" s="1004"/>
      <c r="AD301" s="1004"/>
      <c r="AE301" s="1004"/>
      <c r="AF301" s="1004"/>
      <c r="AG301" s="1004"/>
      <c r="AH301" s="1004"/>
      <c r="AI301" s="1004"/>
    </row>
    <row r="302" spans="1:35" ht="8.85" customHeight="1">
      <c r="A302" s="197"/>
      <c r="B302" s="197"/>
      <c r="C302" s="197"/>
      <c r="D302" s="197"/>
      <c r="E302" s="197"/>
      <c r="F302" s="197"/>
      <c r="G302" s="197"/>
      <c r="H302" s="197"/>
      <c r="I302" s="197"/>
      <c r="U302" s="633"/>
      <c r="V302" s="632"/>
      <c r="W302" s="980"/>
      <c r="X302" s="1004"/>
      <c r="Y302" s="1004"/>
      <c r="Z302" s="1004"/>
      <c r="AA302" s="1004"/>
      <c r="AB302" s="1004"/>
      <c r="AC302" s="1004"/>
      <c r="AD302" s="1004"/>
      <c r="AE302" s="1004"/>
      <c r="AF302" s="1004"/>
      <c r="AG302" s="1004"/>
      <c r="AH302" s="1004"/>
      <c r="AI302" s="1004"/>
    </row>
    <row r="303" spans="1:35" ht="8.85" customHeight="1">
      <c r="A303" s="197"/>
      <c r="B303" s="197"/>
      <c r="C303" s="197"/>
      <c r="D303" s="197"/>
      <c r="E303" s="197"/>
      <c r="F303" s="197"/>
      <c r="G303" s="197"/>
      <c r="H303" s="197"/>
      <c r="I303" s="197"/>
      <c r="U303" s="633"/>
      <c r="V303" s="632"/>
      <c r="W303" s="980"/>
      <c r="X303" s="1004"/>
      <c r="Y303" s="1004"/>
      <c r="Z303" s="1004"/>
      <c r="AA303" s="1004"/>
      <c r="AB303" s="1004"/>
      <c r="AC303" s="1004"/>
      <c r="AD303" s="1004"/>
      <c r="AE303" s="1004"/>
      <c r="AF303" s="1004"/>
      <c r="AG303" s="1004"/>
      <c r="AH303" s="1004"/>
      <c r="AI303" s="1004"/>
    </row>
    <row r="304" spans="1:35" ht="8.85" customHeight="1">
      <c r="A304" s="197"/>
      <c r="B304" s="197"/>
      <c r="C304" s="197"/>
      <c r="D304" s="197"/>
      <c r="E304" s="197"/>
      <c r="F304" s="197"/>
      <c r="G304" s="197"/>
      <c r="H304" s="197"/>
      <c r="I304" s="197"/>
      <c r="U304" s="633"/>
      <c r="V304" s="632"/>
      <c r="W304" s="980"/>
      <c r="X304" s="1004"/>
      <c r="Y304" s="1004"/>
      <c r="Z304" s="1004"/>
      <c r="AA304" s="1004"/>
      <c r="AB304" s="1004"/>
      <c r="AC304" s="1004"/>
      <c r="AD304" s="1004"/>
      <c r="AE304" s="1004"/>
      <c r="AF304" s="1004"/>
      <c r="AG304" s="1004"/>
      <c r="AH304" s="1004"/>
      <c r="AI304" s="1004"/>
    </row>
    <row r="305" spans="1:35" ht="8.85" customHeight="1">
      <c r="A305" s="197"/>
      <c r="B305" s="197"/>
      <c r="C305" s="197"/>
      <c r="D305" s="197"/>
      <c r="E305" s="197"/>
      <c r="F305" s="197"/>
      <c r="G305" s="197"/>
      <c r="H305" s="197"/>
      <c r="I305" s="197"/>
      <c r="U305" s="633"/>
      <c r="V305" s="632"/>
      <c r="W305" s="980"/>
      <c r="X305" s="1004"/>
      <c r="Y305" s="1004"/>
      <c r="Z305" s="1004"/>
      <c r="AA305" s="1004"/>
      <c r="AB305" s="1004"/>
      <c r="AC305" s="1004"/>
      <c r="AD305" s="1004"/>
      <c r="AE305" s="1004"/>
      <c r="AF305" s="1004"/>
      <c r="AG305" s="1004"/>
      <c r="AH305" s="1004"/>
      <c r="AI305" s="1004"/>
    </row>
    <row r="306" spans="1:35" ht="8.85" customHeight="1">
      <c r="A306" s="197"/>
      <c r="B306" s="197"/>
      <c r="C306" s="197"/>
      <c r="D306" s="197"/>
      <c r="E306" s="197"/>
      <c r="F306" s="197"/>
      <c r="G306" s="197"/>
      <c r="H306" s="197"/>
      <c r="I306" s="197"/>
      <c r="U306" s="633"/>
      <c r="V306" s="632"/>
      <c r="W306" s="980"/>
      <c r="X306" s="1004"/>
      <c r="Y306" s="1004"/>
      <c r="Z306" s="1004"/>
      <c r="AA306" s="1004"/>
      <c r="AB306" s="1004"/>
      <c r="AC306" s="1004"/>
      <c r="AD306" s="1004"/>
      <c r="AE306" s="1004"/>
      <c r="AF306" s="1004"/>
      <c r="AG306" s="1004"/>
      <c r="AH306" s="1004"/>
      <c r="AI306" s="1004"/>
    </row>
    <row r="307" spans="1:35" ht="8.85" customHeight="1">
      <c r="A307" s="197"/>
      <c r="B307" s="197"/>
      <c r="C307" s="197"/>
      <c r="D307" s="197"/>
      <c r="E307" s="197"/>
      <c r="F307" s="197"/>
      <c r="G307" s="197"/>
      <c r="H307" s="197"/>
      <c r="I307" s="197"/>
      <c r="U307" s="633"/>
      <c r="V307" s="632"/>
      <c r="W307" s="980"/>
      <c r="X307" s="1004"/>
      <c r="Y307" s="1004"/>
      <c r="Z307" s="1004"/>
      <c r="AA307" s="1004"/>
      <c r="AB307" s="1004"/>
      <c r="AC307" s="1004"/>
      <c r="AD307" s="1004"/>
      <c r="AE307" s="1004"/>
      <c r="AF307" s="1004"/>
      <c r="AG307" s="1004"/>
      <c r="AH307" s="1004"/>
      <c r="AI307" s="1004"/>
    </row>
    <row r="308" spans="1:35" ht="8.85" customHeight="1">
      <c r="A308" s="197"/>
      <c r="B308" s="197"/>
      <c r="C308" s="197"/>
      <c r="D308" s="197"/>
      <c r="E308" s="197"/>
      <c r="F308" s="197"/>
      <c r="G308" s="197"/>
      <c r="H308" s="197"/>
      <c r="I308" s="197"/>
      <c r="U308" s="633"/>
      <c r="V308" s="632"/>
      <c r="W308" s="980"/>
      <c r="X308" s="1004"/>
      <c r="Y308" s="1004"/>
      <c r="Z308" s="1004"/>
      <c r="AA308" s="1004"/>
      <c r="AB308" s="1004"/>
      <c r="AC308" s="1004"/>
      <c r="AD308" s="1004"/>
      <c r="AE308" s="1004"/>
      <c r="AF308" s="1004"/>
      <c r="AG308" s="1004"/>
      <c r="AH308" s="1004"/>
      <c r="AI308" s="1004"/>
    </row>
    <row r="309" spans="1:35" ht="8.85" customHeight="1">
      <c r="A309" s="197"/>
      <c r="B309" s="197"/>
      <c r="C309" s="197"/>
      <c r="D309" s="197"/>
      <c r="E309" s="197"/>
      <c r="F309" s="197"/>
      <c r="G309" s="197"/>
      <c r="H309" s="197"/>
      <c r="I309" s="197"/>
      <c r="U309" s="633"/>
      <c r="V309" s="632"/>
      <c r="W309" s="980"/>
      <c r="X309" s="1004"/>
      <c r="Y309" s="1004"/>
      <c r="Z309" s="1004"/>
      <c r="AA309" s="1004"/>
      <c r="AB309" s="1004"/>
      <c r="AC309" s="1004"/>
      <c r="AD309" s="1004"/>
      <c r="AE309" s="1004"/>
      <c r="AF309" s="1004"/>
      <c r="AG309" s="1004"/>
      <c r="AH309" s="1004"/>
      <c r="AI309" s="1004"/>
    </row>
    <row r="310" spans="1:35" ht="8.85" customHeight="1">
      <c r="A310" s="197"/>
      <c r="B310" s="197"/>
      <c r="C310" s="197"/>
      <c r="D310" s="197"/>
      <c r="E310" s="197"/>
      <c r="F310" s="197"/>
      <c r="G310" s="197"/>
      <c r="H310" s="197"/>
      <c r="I310" s="197"/>
      <c r="U310" s="633"/>
      <c r="V310" s="632"/>
      <c r="W310" s="980"/>
      <c r="X310" s="1004"/>
      <c r="Y310" s="1004"/>
      <c r="Z310" s="1004"/>
      <c r="AA310" s="1004"/>
      <c r="AB310" s="1004"/>
      <c r="AC310" s="1004"/>
      <c r="AD310" s="1004"/>
      <c r="AE310" s="1004"/>
      <c r="AF310" s="1004"/>
      <c r="AG310" s="1004"/>
      <c r="AH310" s="1004"/>
      <c r="AI310" s="1004"/>
    </row>
    <row r="311" spans="1:35" ht="8.85" customHeight="1">
      <c r="A311" s="197"/>
      <c r="B311" s="197"/>
      <c r="C311" s="197"/>
      <c r="D311" s="197"/>
      <c r="E311" s="197"/>
      <c r="F311" s="197"/>
      <c r="G311" s="197"/>
      <c r="H311" s="197"/>
      <c r="I311" s="197"/>
      <c r="U311" s="633"/>
      <c r="V311" s="632"/>
      <c r="W311" s="980"/>
      <c r="X311" s="1004"/>
      <c r="Y311" s="1004"/>
      <c r="Z311" s="1004"/>
      <c r="AA311" s="1004"/>
      <c r="AB311" s="1004"/>
      <c r="AC311" s="1004"/>
      <c r="AD311" s="1004"/>
      <c r="AE311" s="1004"/>
      <c r="AF311" s="1004"/>
      <c r="AG311" s="1004"/>
      <c r="AH311" s="1004"/>
      <c r="AI311" s="1004"/>
    </row>
    <row r="312" spans="1:35" ht="8.85" customHeight="1">
      <c r="A312" s="197"/>
      <c r="B312" s="197"/>
      <c r="C312" s="197"/>
      <c r="D312" s="197"/>
      <c r="E312" s="197"/>
      <c r="F312" s="197"/>
      <c r="G312" s="197"/>
      <c r="H312" s="197"/>
      <c r="I312" s="197"/>
      <c r="U312" s="633"/>
      <c r="V312" s="632"/>
      <c r="W312" s="980"/>
      <c r="X312" s="1004"/>
      <c r="Y312" s="1004"/>
      <c r="Z312" s="1004"/>
      <c r="AA312" s="1004"/>
      <c r="AB312" s="1004"/>
      <c r="AC312" s="1004"/>
      <c r="AD312" s="1004"/>
      <c r="AE312" s="1004"/>
      <c r="AF312" s="1004"/>
      <c r="AG312" s="1004"/>
      <c r="AH312" s="1004"/>
      <c r="AI312" s="1004"/>
    </row>
    <row r="313" spans="1:35" ht="8.85" customHeight="1">
      <c r="A313" s="197"/>
      <c r="B313" s="197"/>
      <c r="C313" s="197"/>
      <c r="D313" s="197"/>
      <c r="E313" s="197"/>
      <c r="F313" s="197"/>
      <c r="G313" s="197"/>
      <c r="H313" s="197"/>
      <c r="I313" s="197"/>
      <c r="U313" s="633"/>
      <c r="V313" s="632"/>
      <c r="W313" s="980"/>
      <c r="X313" s="1004"/>
      <c r="Y313" s="1004"/>
      <c r="Z313" s="1004"/>
      <c r="AA313" s="1004"/>
      <c r="AB313" s="1004"/>
      <c r="AC313" s="1004"/>
      <c r="AD313" s="1004"/>
      <c r="AE313" s="1004"/>
      <c r="AF313" s="1004"/>
      <c r="AG313" s="1004"/>
      <c r="AH313" s="1004"/>
      <c r="AI313" s="1004"/>
    </row>
    <row r="314" spans="1:35" ht="8.85" customHeight="1">
      <c r="A314" s="197"/>
      <c r="B314" s="197"/>
      <c r="C314" s="197"/>
      <c r="D314" s="197"/>
      <c r="E314" s="197"/>
      <c r="F314" s="197"/>
      <c r="G314" s="197"/>
      <c r="H314" s="197"/>
      <c r="I314" s="197"/>
      <c r="U314" s="633"/>
      <c r="V314" s="632"/>
      <c r="W314" s="980"/>
      <c r="X314" s="1004"/>
      <c r="Y314" s="1004"/>
      <c r="Z314" s="1004"/>
      <c r="AA314" s="1004"/>
      <c r="AB314" s="1004"/>
      <c r="AC314" s="1004"/>
      <c r="AD314" s="1004"/>
      <c r="AE314" s="1004"/>
      <c r="AF314" s="1004"/>
      <c r="AG314" s="1004"/>
      <c r="AH314" s="1004"/>
      <c r="AI314" s="1004"/>
    </row>
    <row r="315" spans="1:35" ht="8.85" customHeight="1">
      <c r="A315" s="197"/>
      <c r="B315" s="197"/>
      <c r="C315" s="197"/>
      <c r="D315" s="197"/>
      <c r="E315" s="197"/>
      <c r="F315" s="197"/>
      <c r="G315" s="197"/>
      <c r="H315" s="197"/>
      <c r="I315" s="197"/>
      <c r="U315" s="633"/>
      <c r="V315" s="632"/>
      <c r="W315" s="980"/>
      <c r="X315" s="1004"/>
      <c r="Y315" s="1004"/>
      <c r="Z315" s="1004"/>
      <c r="AA315" s="1004"/>
      <c r="AB315" s="1004"/>
      <c r="AC315" s="1004"/>
      <c r="AD315" s="1004"/>
      <c r="AE315" s="1004"/>
      <c r="AF315" s="1004"/>
      <c r="AG315" s="1004"/>
      <c r="AH315" s="1004"/>
      <c r="AI315" s="1004"/>
    </row>
    <row r="316" spans="1:35" ht="8.85" customHeight="1">
      <c r="A316" s="197"/>
      <c r="B316" s="197"/>
      <c r="C316" s="197"/>
      <c r="D316" s="197"/>
      <c r="E316" s="197"/>
      <c r="F316" s="197"/>
      <c r="G316" s="197"/>
      <c r="H316" s="197"/>
      <c r="I316" s="197"/>
      <c r="U316" s="633"/>
      <c r="V316" s="632"/>
      <c r="W316" s="980"/>
      <c r="X316" s="1004"/>
      <c r="Y316" s="1004"/>
      <c r="Z316" s="1004"/>
      <c r="AA316" s="1004"/>
      <c r="AB316" s="1004"/>
      <c r="AC316" s="1004"/>
      <c r="AD316" s="1004"/>
      <c r="AE316" s="1004"/>
      <c r="AF316" s="1004"/>
      <c r="AG316" s="1004"/>
      <c r="AH316" s="1004"/>
      <c r="AI316" s="1004"/>
    </row>
    <row r="317" spans="1:35" ht="8.85" customHeight="1">
      <c r="A317" s="197"/>
      <c r="B317" s="197"/>
      <c r="C317" s="197"/>
      <c r="D317" s="197"/>
      <c r="E317" s="197"/>
      <c r="F317" s="197"/>
      <c r="G317" s="197"/>
      <c r="H317" s="197"/>
      <c r="I317" s="197"/>
      <c r="U317" s="633"/>
      <c r="V317" s="632"/>
      <c r="W317" s="980"/>
      <c r="X317" s="1004"/>
      <c r="Y317" s="1004"/>
      <c r="Z317" s="1004"/>
      <c r="AA317" s="1004"/>
      <c r="AB317" s="1004"/>
      <c r="AC317" s="1004"/>
      <c r="AD317" s="1004"/>
      <c r="AE317" s="1004"/>
      <c r="AF317" s="1004"/>
      <c r="AG317" s="1004"/>
      <c r="AH317" s="1004"/>
      <c r="AI317" s="1004"/>
    </row>
    <row r="318" spans="1:35" ht="8.85" customHeight="1">
      <c r="U318" s="633"/>
      <c r="V318" s="632"/>
      <c r="W318" s="980"/>
      <c r="X318" s="1004"/>
      <c r="Y318" s="1004"/>
      <c r="Z318" s="1004"/>
      <c r="AA318" s="1004"/>
      <c r="AB318" s="1004"/>
      <c r="AC318" s="1004"/>
      <c r="AD318" s="1004"/>
      <c r="AE318" s="1004"/>
      <c r="AF318" s="1004"/>
      <c r="AG318" s="1004"/>
      <c r="AH318" s="1004"/>
      <c r="AI318" s="1004"/>
    </row>
    <row r="319" spans="1:35" ht="8.85" customHeight="1">
      <c r="U319" s="633"/>
      <c r="V319" s="632"/>
      <c r="W319" s="980"/>
      <c r="X319" s="1004"/>
      <c r="Y319" s="1004"/>
      <c r="Z319" s="1004"/>
      <c r="AA319" s="1004"/>
      <c r="AB319" s="1004"/>
      <c r="AC319" s="1004"/>
      <c r="AD319" s="1004"/>
      <c r="AE319" s="1004"/>
      <c r="AF319" s="1004"/>
      <c r="AG319" s="1004"/>
      <c r="AH319" s="1004"/>
      <c r="AI319" s="1004"/>
    </row>
    <row r="320" spans="1:35" ht="8.85" customHeight="1">
      <c r="U320" s="633"/>
      <c r="V320" s="632"/>
      <c r="W320" s="980"/>
      <c r="X320" s="1004"/>
      <c r="Y320" s="1004"/>
      <c r="Z320" s="1004"/>
      <c r="AA320" s="1004"/>
      <c r="AB320" s="1004"/>
      <c r="AC320" s="1004"/>
      <c r="AD320" s="1004"/>
      <c r="AE320" s="1004"/>
      <c r="AF320" s="1004"/>
      <c r="AG320" s="1004"/>
      <c r="AH320" s="1004"/>
      <c r="AI320" s="1004"/>
    </row>
    <row r="321" spans="21:35" ht="8.85" customHeight="1">
      <c r="U321" s="633"/>
      <c r="V321" s="632"/>
      <c r="W321" s="980"/>
      <c r="X321" s="1004"/>
      <c r="Y321" s="1004"/>
      <c r="Z321" s="1004"/>
      <c r="AA321" s="1004"/>
      <c r="AB321" s="1004"/>
      <c r="AC321" s="1004"/>
      <c r="AD321" s="1004"/>
      <c r="AE321" s="1004"/>
      <c r="AF321" s="1004"/>
      <c r="AG321" s="1004"/>
      <c r="AH321" s="1004"/>
      <c r="AI321" s="1004"/>
    </row>
    <row r="322" spans="21:35" ht="8.85" customHeight="1">
      <c r="U322" s="633"/>
      <c r="V322" s="632"/>
      <c r="W322" s="980"/>
      <c r="X322" s="1004"/>
      <c r="Y322" s="1004"/>
      <c r="Z322" s="1004"/>
      <c r="AA322" s="1004"/>
      <c r="AB322" s="1004"/>
      <c r="AC322" s="1004"/>
      <c r="AD322" s="1004"/>
      <c r="AE322" s="1004"/>
      <c r="AF322" s="1004"/>
      <c r="AG322" s="1004"/>
      <c r="AH322" s="1004"/>
      <c r="AI322" s="1004"/>
    </row>
    <row r="323" spans="21:35" ht="8.85" customHeight="1">
      <c r="U323" s="633"/>
      <c r="V323" s="632"/>
      <c r="W323" s="980"/>
      <c r="X323" s="1004"/>
      <c r="Y323" s="1004"/>
      <c r="Z323" s="1004"/>
      <c r="AA323" s="1004"/>
      <c r="AB323" s="1004"/>
      <c r="AC323" s="1004"/>
      <c r="AD323" s="1004"/>
      <c r="AE323" s="1004"/>
      <c r="AF323" s="1004"/>
      <c r="AG323" s="1004"/>
      <c r="AH323" s="1004"/>
      <c r="AI323" s="1004"/>
    </row>
    <row r="324" spans="21:35" ht="8.85" customHeight="1">
      <c r="U324" s="633"/>
      <c r="V324" s="632"/>
      <c r="W324" s="980"/>
      <c r="X324" s="1004"/>
      <c r="Y324" s="1004"/>
      <c r="Z324" s="1004"/>
      <c r="AA324" s="1004"/>
      <c r="AB324" s="1004"/>
      <c r="AC324" s="1004"/>
      <c r="AD324" s="1004"/>
      <c r="AE324" s="1004"/>
      <c r="AF324" s="1004"/>
      <c r="AG324" s="1004"/>
      <c r="AH324" s="1004"/>
      <c r="AI324" s="1004"/>
    </row>
    <row r="325" spans="21:35" ht="8.85" customHeight="1">
      <c r="U325" s="633"/>
      <c r="V325" s="632"/>
      <c r="W325" s="980"/>
      <c r="X325" s="1004"/>
      <c r="Y325" s="1004"/>
      <c r="Z325" s="1004"/>
      <c r="AA325" s="1004"/>
      <c r="AB325" s="1004"/>
      <c r="AC325" s="1004"/>
      <c r="AD325" s="1004"/>
      <c r="AE325" s="1004"/>
      <c r="AF325" s="1004"/>
      <c r="AG325" s="1004"/>
      <c r="AH325" s="1004"/>
      <c r="AI325" s="1004"/>
    </row>
    <row r="326" spans="21:35" ht="8.85" customHeight="1">
      <c r="U326" s="633"/>
      <c r="V326" s="632"/>
      <c r="W326" s="980"/>
      <c r="X326" s="1004"/>
      <c r="Y326" s="1004"/>
      <c r="Z326" s="1004"/>
      <c r="AA326" s="1004"/>
      <c r="AB326" s="1004"/>
      <c r="AC326" s="1004"/>
      <c r="AD326" s="1004"/>
      <c r="AE326" s="1004"/>
      <c r="AF326" s="1004"/>
      <c r="AG326" s="1004"/>
      <c r="AH326" s="1004"/>
      <c r="AI326" s="1004"/>
    </row>
    <row r="327" spans="21:35" ht="8.85" customHeight="1">
      <c r="U327" s="633"/>
      <c r="V327" s="632"/>
      <c r="W327" s="980"/>
      <c r="X327" s="1004"/>
      <c r="Y327" s="1004"/>
      <c r="Z327" s="1004"/>
      <c r="AA327" s="1004"/>
      <c r="AB327" s="1004"/>
      <c r="AC327" s="1004"/>
      <c r="AD327" s="1004"/>
      <c r="AE327" s="1004"/>
      <c r="AF327" s="1004"/>
      <c r="AG327" s="1004"/>
      <c r="AH327" s="1004"/>
      <c r="AI327" s="1004"/>
    </row>
    <row r="328" spans="21:35" ht="8.85" customHeight="1">
      <c r="U328" s="633"/>
      <c r="V328" s="632"/>
      <c r="W328" s="980"/>
      <c r="X328" s="1004"/>
      <c r="Y328" s="1004"/>
      <c r="Z328" s="1004"/>
      <c r="AA328" s="1004"/>
      <c r="AB328" s="1004"/>
      <c r="AC328" s="1004"/>
      <c r="AD328" s="1004"/>
      <c r="AE328" s="1004"/>
      <c r="AF328" s="1004"/>
      <c r="AG328" s="1004"/>
      <c r="AH328" s="1004"/>
      <c r="AI328" s="1004"/>
    </row>
    <row r="329" spans="21:35" ht="8.85" customHeight="1">
      <c r="U329" s="633"/>
      <c r="V329" s="632"/>
      <c r="W329" s="980"/>
      <c r="X329" s="1004"/>
      <c r="Y329" s="1004"/>
      <c r="Z329" s="1004"/>
      <c r="AA329" s="1004"/>
      <c r="AB329" s="1004"/>
      <c r="AC329" s="1004"/>
      <c r="AD329" s="1004"/>
      <c r="AE329" s="1004"/>
      <c r="AF329" s="1004"/>
      <c r="AG329" s="1004"/>
      <c r="AH329" s="1004"/>
      <c r="AI329" s="1004"/>
    </row>
    <row r="330" spans="21:35" ht="8.85" customHeight="1">
      <c r="U330" s="633"/>
      <c r="V330" s="632"/>
      <c r="W330" s="980"/>
      <c r="X330" s="1004"/>
      <c r="Y330" s="1004"/>
      <c r="Z330" s="1004"/>
      <c r="AA330" s="1004"/>
      <c r="AB330" s="1004"/>
      <c r="AC330" s="1004"/>
      <c r="AD330" s="1004"/>
      <c r="AE330" s="1004"/>
      <c r="AF330" s="1004"/>
      <c r="AG330" s="1004"/>
      <c r="AH330" s="1004"/>
      <c r="AI330" s="1004"/>
    </row>
    <row r="331" spans="21:35" ht="8.85" customHeight="1">
      <c r="U331" s="633"/>
      <c r="V331" s="632"/>
      <c r="W331" s="980"/>
      <c r="X331" s="1004"/>
      <c r="Y331" s="1004"/>
      <c r="Z331" s="1004"/>
      <c r="AA331" s="1004"/>
      <c r="AB331" s="1004"/>
      <c r="AC331" s="1004"/>
      <c r="AD331" s="1004"/>
      <c r="AE331" s="1004"/>
      <c r="AF331" s="1004"/>
      <c r="AG331" s="1004"/>
      <c r="AH331" s="1004"/>
      <c r="AI331" s="1004"/>
    </row>
    <row r="332" spans="21:35" ht="8.85" customHeight="1">
      <c r="U332" s="633"/>
      <c r="V332" s="632"/>
      <c r="W332" s="980"/>
      <c r="X332" s="1004"/>
      <c r="Y332" s="1004"/>
      <c r="Z332" s="1004"/>
      <c r="AA332" s="1004"/>
      <c r="AB332" s="1004"/>
      <c r="AC332" s="1004"/>
      <c r="AD332" s="1004"/>
      <c r="AE332" s="1004"/>
      <c r="AF332" s="1004"/>
      <c r="AG332" s="1004"/>
      <c r="AH332" s="1004"/>
      <c r="AI332" s="1004"/>
    </row>
    <row r="333" spans="21:35" ht="8.85" customHeight="1">
      <c r="U333" s="633"/>
      <c r="V333" s="632"/>
      <c r="W333" s="980"/>
      <c r="X333" s="1004"/>
      <c r="Y333" s="1004"/>
      <c r="Z333" s="1004"/>
      <c r="AA333" s="1004"/>
      <c r="AB333" s="1004"/>
      <c r="AC333" s="1004"/>
      <c r="AD333" s="1004"/>
      <c r="AE333" s="1004"/>
      <c r="AF333" s="1004"/>
      <c r="AG333" s="1004"/>
      <c r="AH333" s="1004"/>
      <c r="AI333" s="1004"/>
    </row>
    <row r="334" spans="21:35" ht="8.85" customHeight="1">
      <c r="U334" s="633"/>
      <c r="V334" s="632"/>
      <c r="W334" s="980"/>
      <c r="X334" s="1004"/>
      <c r="Y334" s="1004"/>
      <c r="Z334" s="1004"/>
      <c r="AA334" s="1004"/>
      <c r="AB334" s="1004"/>
      <c r="AC334" s="1004"/>
      <c r="AD334" s="1004"/>
      <c r="AE334" s="1004"/>
      <c r="AF334" s="1004"/>
      <c r="AG334" s="1004"/>
      <c r="AH334" s="1004"/>
      <c r="AI334" s="1004"/>
    </row>
    <row r="335" spans="21:35" ht="8.85" customHeight="1">
      <c r="U335" s="633"/>
      <c r="V335" s="632"/>
      <c r="W335" s="980"/>
      <c r="X335" s="1004"/>
      <c r="Y335" s="1004"/>
      <c r="Z335" s="1004"/>
      <c r="AA335" s="1004"/>
      <c r="AB335" s="1004"/>
      <c r="AC335" s="1004"/>
      <c r="AD335" s="1004"/>
      <c r="AE335" s="1004"/>
      <c r="AF335" s="1004"/>
      <c r="AG335" s="1004"/>
      <c r="AH335" s="1004"/>
      <c r="AI335" s="1004"/>
    </row>
    <row r="336" spans="21:35" ht="8.85" customHeight="1">
      <c r="U336" s="633"/>
      <c r="V336" s="632"/>
      <c r="W336" s="980"/>
      <c r="X336" s="1004"/>
      <c r="Y336" s="1004"/>
      <c r="Z336" s="1004"/>
      <c r="AA336" s="1004"/>
      <c r="AB336" s="1004"/>
      <c r="AC336" s="1004"/>
      <c r="AD336" s="1004"/>
      <c r="AE336" s="1004"/>
      <c r="AF336" s="1004"/>
      <c r="AG336" s="1004"/>
      <c r="AH336" s="1004"/>
      <c r="AI336" s="1004"/>
    </row>
    <row r="337" spans="21:35" ht="8.85" customHeight="1">
      <c r="U337" s="633"/>
      <c r="V337" s="632"/>
      <c r="W337" s="980"/>
      <c r="X337" s="1004"/>
      <c r="Y337" s="1004"/>
      <c r="Z337" s="1004"/>
      <c r="AA337" s="1004"/>
      <c r="AB337" s="1004"/>
      <c r="AC337" s="1004"/>
      <c r="AD337" s="1004"/>
      <c r="AE337" s="1004"/>
      <c r="AF337" s="1004"/>
      <c r="AG337" s="1004"/>
      <c r="AH337" s="1004"/>
      <c r="AI337" s="1004"/>
    </row>
    <row r="338" spans="21:35" ht="8.85" customHeight="1">
      <c r="U338" s="633"/>
      <c r="V338" s="632"/>
      <c r="W338" s="980"/>
      <c r="X338" s="1004"/>
      <c r="Y338" s="1004"/>
      <c r="Z338" s="1004"/>
      <c r="AA338" s="1004"/>
      <c r="AB338" s="1004"/>
      <c r="AC338" s="1004"/>
      <c r="AD338" s="1004"/>
      <c r="AE338" s="1004"/>
      <c r="AF338" s="1004"/>
      <c r="AG338" s="1004"/>
      <c r="AH338" s="1004"/>
      <c r="AI338" s="1004"/>
    </row>
    <row r="339" spans="21:35" ht="8.85" customHeight="1">
      <c r="U339" s="633"/>
      <c r="V339" s="632"/>
      <c r="W339" s="980"/>
      <c r="X339" s="1004"/>
      <c r="Y339" s="1004"/>
      <c r="Z339" s="1004"/>
      <c r="AA339" s="1004"/>
      <c r="AB339" s="1004"/>
      <c r="AC339" s="1004"/>
      <c r="AD339" s="1004"/>
      <c r="AE339" s="1004"/>
      <c r="AF339" s="1004"/>
      <c r="AG339" s="1004"/>
      <c r="AH339" s="1004"/>
      <c r="AI339" s="1004"/>
    </row>
    <row r="340" spans="21:35" ht="8.85" customHeight="1">
      <c r="U340" s="633"/>
      <c r="V340" s="632"/>
      <c r="W340" s="980"/>
      <c r="X340" s="1004"/>
      <c r="Y340" s="1004"/>
      <c r="Z340" s="1004"/>
      <c r="AA340" s="1004"/>
      <c r="AB340" s="1004"/>
      <c r="AC340" s="1004"/>
      <c r="AD340" s="1004"/>
      <c r="AE340" s="1004"/>
      <c r="AF340" s="1004"/>
      <c r="AG340" s="1004"/>
      <c r="AH340" s="1004"/>
      <c r="AI340" s="1004"/>
    </row>
    <row r="341" spans="21:35" ht="8.85" customHeight="1">
      <c r="U341" s="633"/>
      <c r="V341" s="632"/>
      <c r="W341" s="980"/>
      <c r="X341" s="1004"/>
      <c r="Y341" s="1004"/>
      <c r="Z341" s="1004"/>
      <c r="AA341" s="1004"/>
      <c r="AB341" s="1004"/>
      <c r="AC341" s="1004"/>
      <c r="AD341" s="1004"/>
      <c r="AE341" s="1004"/>
      <c r="AF341" s="1004"/>
      <c r="AG341" s="1004"/>
      <c r="AH341" s="1004"/>
      <c r="AI341" s="1004"/>
    </row>
    <row r="342" spans="21:35" ht="8.85" customHeight="1">
      <c r="U342" s="633"/>
      <c r="V342" s="632"/>
      <c r="W342" s="980"/>
      <c r="X342" s="1004"/>
      <c r="Y342" s="1004"/>
      <c r="Z342" s="1004"/>
      <c r="AA342" s="1004"/>
      <c r="AB342" s="1004"/>
      <c r="AC342" s="1004"/>
      <c r="AD342" s="1004"/>
      <c r="AE342" s="1004"/>
      <c r="AF342" s="1004"/>
      <c r="AG342" s="1004"/>
      <c r="AH342" s="1004"/>
      <c r="AI342" s="1004"/>
    </row>
    <row r="343" spans="21:35" ht="8.85" customHeight="1">
      <c r="U343" s="633"/>
      <c r="V343" s="632"/>
      <c r="W343" s="980"/>
      <c r="X343" s="1004"/>
      <c r="Y343" s="1004"/>
      <c r="Z343" s="1004"/>
      <c r="AA343" s="1004"/>
      <c r="AB343" s="1004"/>
      <c r="AC343" s="1004"/>
      <c r="AD343" s="1004"/>
      <c r="AE343" s="1004"/>
      <c r="AF343" s="1004"/>
      <c r="AG343" s="1004"/>
      <c r="AH343" s="1004"/>
      <c r="AI343" s="1004"/>
    </row>
    <row r="344" spans="21:35" ht="8.85" customHeight="1">
      <c r="U344" s="633"/>
      <c r="V344" s="632"/>
      <c r="W344" s="980"/>
      <c r="X344" s="1004"/>
      <c r="Y344" s="1004"/>
      <c r="Z344" s="1004"/>
      <c r="AA344" s="1004"/>
      <c r="AB344" s="1004"/>
      <c r="AC344" s="1004"/>
      <c r="AD344" s="1004"/>
      <c r="AE344" s="1004"/>
      <c r="AF344" s="1004"/>
      <c r="AG344" s="1004"/>
      <c r="AH344" s="1004"/>
      <c r="AI344" s="1004"/>
    </row>
    <row r="345" spans="21:35" ht="8.85" customHeight="1">
      <c r="U345" s="633"/>
      <c r="V345" s="632"/>
      <c r="W345" s="980"/>
      <c r="X345" s="1004"/>
      <c r="Y345" s="1004"/>
      <c r="Z345" s="1004"/>
      <c r="AA345" s="1004"/>
      <c r="AB345" s="1004"/>
      <c r="AC345" s="1004"/>
      <c r="AD345" s="1004"/>
      <c r="AE345" s="1004"/>
      <c r="AF345" s="1004"/>
      <c r="AG345" s="1004"/>
      <c r="AH345" s="1004"/>
      <c r="AI345" s="1004"/>
    </row>
    <row r="346" spans="21:35" ht="8.85" customHeight="1">
      <c r="U346" s="633"/>
      <c r="V346" s="632"/>
      <c r="W346" s="980"/>
      <c r="X346" s="1004"/>
      <c r="Y346" s="1004"/>
      <c r="Z346" s="1004"/>
      <c r="AA346" s="1004"/>
      <c r="AB346" s="1004"/>
      <c r="AC346" s="1004"/>
      <c r="AD346" s="1004"/>
      <c r="AE346" s="1004"/>
      <c r="AF346" s="1004"/>
      <c r="AG346" s="1004"/>
      <c r="AH346" s="1004"/>
      <c r="AI346" s="1004"/>
    </row>
    <row r="347" spans="21:35" ht="8.85" customHeight="1">
      <c r="U347" s="633"/>
      <c r="V347" s="632"/>
      <c r="W347" s="980"/>
      <c r="X347" s="1004"/>
      <c r="Y347" s="1004"/>
      <c r="Z347" s="1004"/>
      <c r="AA347" s="1004"/>
      <c r="AB347" s="1004"/>
      <c r="AC347" s="1004"/>
      <c r="AD347" s="1004"/>
      <c r="AE347" s="1004"/>
      <c r="AF347" s="1004"/>
      <c r="AG347" s="1004"/>
      <c r="AH347" s="1004"/>
      <c r="AI347" s="1004"/>
    </row>
    <row r="348" spans="21:35" ht="8.85" customHeight="1">
      <c r="U348" s="633"/>
      <c r="V348" s="632"/>
      <c r="W348" s="980"/>
      <c r="X348" s="1004"/>
      <c r="Y348" s="1004"/>
      <c r="Z348" s="1004"/>
      <c r="AA348" s="1004"/>
      <c r="AB348" s="1004"/>
      <c r="AC348" s="1004"/>
      <c r="AD348" s="1004"/>
      <c r="AE348" s="1004"/>
      <c r="AF348" s="1004"/>
      <c r="AG348" s="1004"/>
      <c r="AH348" s="1004"/>
      <c r="AI348" s="1004"/>
    </row>
    <row r="349" spans="21:35" ht="8.85" customHeight="1">
      <c r="U349" s="633"/>
      <c r="V349" s="632"/>
      <c r="W349" s="980"/>
      <c r="X349" s="1004"/>
      <c r="Y349" s="1004"/>
      <c r="Z349" s="1004"/>
      <c r="AA349" s="1004"/>
      <c r="AB349" s="1004"/>
      <c r="AC349" s="1004"/>
      <c r="AD349" s="1004"/>
      <c r="AE349" s="1004"/>
      <c r="AF349" s="1004"/>
      <c r="AG349" s="1004"/>
      <c r="AH349" s="1004"/>
      <c r="AI349" s="1004"/>
    </row>
    <row r="350" spans="21:35" ht="8.85" customHeight="1">
      <c r="U350" s="633"/>
      <c r="V350" s="632"/>
      <c r="W350" s="980"/>
      <c r="X350" s="1004"/>
      <c r="Y350" s="1004"/>
      <c r="Z350" s="1004"/>
      <c r="AA350" s="1004"/>
      <c r="AB350" s="1004"/>
      <c r="AC350" s="1004"/>
      <c r="AD350" s="1004"/>
      <c r="AE350" s="1004"/>
      <c r="AF350" s="1004"/>
      <c r="AG350" s="1004"/>
      <c r="AH350" s="1004"/>
      <c r="AI350" s="1004"/>
    </row>
    <row r="351" spans="21:35" ht="8.85" customHeight="1">
      <c r="U351" s="633"/>
      <c r="V351" s="632"/>
      <c r="W351" s="980"/>
      <c r="X351" s="1004"/>
      <c r="Y351" s="1004"/>
      <c r="Z351" s="1004"/>
      <c r="AA351" s="1004"/>
      <c r="AB351" s="1004"/>
      <c r="AC351" s="1004"/>
      <c r="AD351" s="1004"/>
      <c r="AE351" s="1004"/>
      <c r="AF351" s="1004"/>
      <c r="AG351" s="1004"/>
      <c r="AH351" s="1004"/>
      <c r="AI351" s="1004"/>
    </row>
    <row r="352" spans="21:35" ht="8.85" customHeight="1">
      <c r="U352" s="633"/>
      <c r="V352" s="632"/>
      <c r="W352" s="980"/>
      <c r="X352" s="1005"/>
      <c r="Y352" s="1005"/>
      <c r="Z352" s="1005"/>
      <c r="AA352" s="1005"/>
      <c r="AB352" s="1005"/>
      <c r="AC352" s="1005"/>
      <c r="AD352" s="1005"/>
      <c r="AE352" s="1005"/>
      <c r="AF352" s="1005"/>
      <c r="AG352" s="1005"/>
      <c r="AH352" s="1005"/>
      <c r="AI352" s="1005"/>
    </row>
    <row r="353" spans="21:35" ht="8.85" customHeight="1">
      <c r="U353" s="633"/>
      <c r="V353" s="632"/>
      <c r="W353" s="980"/>
      <c r="X353" s="1005"/>
      <c r="Y353" s="1005"/>
      <c r="Z353" s="1005"/>
      <c r="AA353" s="1005"/>
      <c r="AB353" s="1005"/>
      <c r="AC353" s="1005"/>
      <c r="AD353" s="1005"/>
      <c r="AE353" s="1005"/>
      <c r="AF353" s="1005"/>
      <c r="AG353" s="1005"/>
      <c r="AH353" s="1005"/>
      <c r="AI353" s="1005"/>
    </row>
    <row r="354" spans="21:35" ht="8.85" customHeight="1">
      <c r="U354" s="633"/>
      <c r="V354" s="632"/>
      <c r="W354" s="980"/>
      <c r="X354" s="1005"/>
      <c r="Y354" s="1005"/>
      <c r="Z354" s="1005"/>
      <c r="AA354" s="1005"/>
      <c r="AB354" s="1005"/>
      <c r="AC354" s="1005"/>
      <c r="AD354" s="1005"/>
      <c r="AE354" s="1005"/>
      <c r="AF354" s="1005"/>
      <c r="AG354" s="1005"/>
      <c r="AH354" s="1005"/>
      <c r="AI354" s="1005"/>
    </row>
    <row r="355" spans="21:35" ht="8.85" customHeight="1">
      <c r="U355" s="633"/>
      <c r="V355" s="632"/>
      <c r="W355" s="980"/>
      <c r="X355" s="1005"/>
      <c r="Y355" s="1005"/>
      <c r="Z355" s="1005"/>
      <c r="AA355" s="1005"/>
      <c r="AB355" s="1005"/>
      <c r="AC355" s="1005"/>
      <c r="AD355" s="1005"/>
      <c r="AE355" s="1005"/>
      <c r="AF355" s="1005"/>
      <c r="AG355" s="1005"/>
      <c r="AH355" s="1005"/>
      <c r="AI355" s="1005"/>
    </row>
    <row r="356" spans="21:35" ht="8.85" customHeight="1">
      <c r="U356" s="633"/>
      <c r="V356" s="632"/>
      <c r="W356" s="980"/>
      <c r="X356" s="1005"/>
      <c r="Y356" s="1005"/>
      <c r="Z356" s="1005"/>
      <c r="AA356" s="1005"/>
      <c r="AB356" s="1005"/>
      <c r="AC356" s="1005"/>
      <c r="AD356" s="1005"/>
      <c r="AE356" s="1005"/>
      <c r="AF356" s="1005"/>
      <c r="AG356" s="1005"/>
      <c r="AH356" s="1005"/>
      <c r="AI356" s="1005"/>
    </row>
    <row r="357" spans="21:35" ht="8.85" customHeight="1">
      <c r="U357" s="633"/>
      <c r="V357" s="632"/>
      <c r="W357" s="980"/>
      <c r="X357" s="1005"/>
      <c r="Y357" s="1005"/>
      <c r="Z357" s="1005"/>
      <c r="AA357" s="1005"/>
      <c r="AB357" s="1005"/>
      <c r="AC357" s="1005"/>
      <c r="AD357" s="1005"/>
      <c r="AE357" s="1005"/>
      <c r="AF357" s="1005"/>
      <c r="AG357" s="1005"/>
      <c r="AH357" s="1005"/>
      <c r="AI357" s="1005"/>
    </row>
    <row r="358" spans="21:35" ht="8.85" customHeight="1">
      <c r="U358" s="633"/>
      <c r="V358" s="632"/>
      <c r="W358" s="980"/>
      <c r="X358" s="1005"/>
      <c r="Y358" s="1005"/>
      <c r="Z358" s="1005"/>
      <c r="AA358" s="1005"/>
      <c r="AB358" s="1005"/>
      <c r="AC358" s="1005"/>
      <c r="AD358" s="1005"/>
      <c r="AE358" s="1005"/>
      <c r="AF358" s="1005"/>
      <c r="AG358" s="1005"/>
      <c r="AH358" s="1005"/>
      <c r="AI358" s="1005"/>
    </row>
    <row r="359" spans="21:35" ht="8.85" customHeight="1">
      <c r="U359" s="633"/>
      <c r="V359" s="632"/>
      <c r="W359" s="980"/>
      <c r="X359" s="1005"/>
      <c r="Y359" s="1005"/>
      <c r="Z359" s="1005"/>
      <c r="AA359" s="1005"/>
      <c r="AB359" s="1005"/>
      <c r="AC359" s="1005"/>
      <c r="AD359" s="1005"/>
      <c r="AE359" s="1005"/>
      <c r="AF359" s="1005"/>
      <c r="AG359" s="1005"/>
      <c r="AH359" s="1005"/>
      <c r="AI359" s="1005"/>
    </row>
    <row r="360" spans="21:35" ht="8.85" customHeight="1">
      <c r="U360" s="633"/>
      <c r="V360" s="632"/>
      <c r="W360" s="980"/>
      <c r="X360" s="1005"/>
      <c r="Y360" s="1005"/>
      <c r="Z360" s="1005"/>
      <c r="AA360" s="1005"/>
      <c r="AB360" s="1005"/>
      <c r="AC360" s="1005"/>
      <c r="AD360" s="1005"/>
      <c r="AE360" s="1005"/>
      <c r="AF360" s="1005"/>
      <c r="AG360" s="1005"/>
      <c r="AH360" s="1005"/>
      <c r="AI360" s="1005"/>
    </row>
    <row r="361" spans="21:35" ht="8.85" customHeight="1">
      <c r="U361" s="633"/>
      <c r="V361" s="632"/>
      <c r="W361" s="980"/>
      <c r="X361" s="1005"/>
      <c r="Y361" s="1005"/>
      <c r="Z361" s="1005"/>
      <c r="AA361" s="1005"/>
      <c r="AB361" s="1005"/>
      <c r="AC361" s="1005"/>
      <c r="AD361" s="1005"/>
      <c r="AE361" s="1005"/>
      <c r="AF361" s="1005"/>
      <c r="AG361" s="1005"/>
      <c r="AH361" s="1005"/>
      <c r="AI361" s="1005"/>
    </row>
    <row r="362" spans="21:35" ht="8.85" customHeight="1">
      <c r="U362" s="633"/>
      <c r="V362" s="632"/>
      <c r="W362" s="980"/>
      <c r="X362" s="1005"/>
      <c r="Y362" s="1005"/>
      <c r="Z362" s="1005"/>
      <c r="AA362" s="1005"/>
      <c r="AB362" s="1005"/>
      <c r="AC362" s="1005"/>
      <c r="AD362" s="1005"/>
      <c r="AE362" s="1005"/>
      <c r="AF362" s="1005"/>
      <c r="AG362" s="1005"/>
      <c r="AH362" s="1005"/>
      <c r="AI362" s="1005"/>
    </row>
    <row r="363" spans="21:35" ht="8.85" customHeight="1">
      <c r="U363" s="633"/>
      <c r="V363" s="632"/>
      <c r="W363" s="980"/>
      <c r="X363" s="1005"/>
      <c r="Y363" s="1005"/>
      <c r="Z363" s="1005"/>
      <c r="AA363" s="1005"/>
      <c r="AB363" s="1005"/>
      <c r="AC363" s="1005"/>
      <c r="AD363" s="1005"/>
      <c r="AE363" s="1005"/>
      <c r="AF363" s="1005"/>
      <c r="AG363" s="1005"/>
      <c r="AH363" s="1005"/>
      <c r="AI363" s="1005"/>
    </row>
    <row r="364" spans="21:35" ht="12.75">
      <c r="U364" s="633"/>
      <c r="V364" s="632"/>
      <c r="W364" s="980"/>
      <c r="X364" s="1005"/>
      <c r="Y364" s="1005"/>
      <c r="Z364" s="1005"/>
      <c r="AA364" s="1005"/>
      <c r="AB364" s="1005"/>
      <c r="AC364" s="1005"/>
      <c r="AD364" s="1005"/>
      <c r="AE364" s="1005"/>
      <c r="AF364" s="1005"/>
      <c r="AG364" s="1005"/>
      <c r="AH364" s="1005"/>
      <c r="AI364" s="1005"/>
    </row>
    <row r="365" spans="21:35" ht="12.75">
      <c r="U365" s="633"/>
      <c r="V365" s="632"/>
      <c r="W365" s="980"/>
      <c r="X365" s="1005"/>
      <c r="Y365" s="1005"/>
      <c r="Z365" s="1005"/>
      <c r="AA365" s="1005"/>
      <c r="AB365" s="1005"/>
      <c r="AC365" s="1005"/>
      <c r="AD365" s="1005"/>
      <c r="AE365" s="1005"/>
      <c r="AF365" s="1005"/>
      <c r="AG365" s="1005"/>
      <c r="AH365" s="1005"/>
      <c r="AI365" s="1005"/>
    </row>
    <row r="366" spans="21:35" ht="12.75">
      <c r="U366" s="633"/>
      <c r="V366" s="632"/>
      <c r="W366" s="980"/>
      <c r="X366" s="1005"/>
      <c r="Y366" s="1005"/>
      <c r="Z366" s="1005"/>
      <c r="AA366" s="1005"/>
      <c r="AB366" s="1005"/>
      <c r="AC366" s="1005"/>
      <c r="AD366" s="1005"/>
      <c r="AE366" s="1005"/>
      <c r="AF366" s="1005"/>
      <c r="AG366" s="1005"/>
      <c r="AH366" s="1005"/>
      <c r="AI366" s="1005"/>
    </row>
    <row r="367" spans="21:35" ht="12.75">
      <c r="U367" s="633"/>
      <c r="V367" s="632"/>
      <c r="W367" s="980"/>
      <c r="X367" s="1005"/>
      <c r="Y367" s="1005"/>
      <c r="Z367" s="1005"/>
      <c r="AA367" s="1005"/>
      <c r="AB367" s="1005"/>
      <c r="AC367" s="1005"/>
      <c r="AD367" s="1005"/>
      <c r="AE367" s="1005"/>
      <c r="AF367" s="1005"/>
      <c r="AG367" s="1005"/>
      <c r="AH367" s="1005"/>
      <c r="AI367" s="1005"/>
    </row>
    <row r="368" spans="21:35" ht="12.75">
      <c r="U368" s="633"/>
      <c r="V368" s="632"/>
      <c r="W368" s="980"/>
      <c r="X368" s="1005"/>
      <c r="Y368" s="1005"/>
      <c r="Z368" s="1005"/>
      <c r="AA368" s="1005"/>
      <c r="AB368" s="1005"/>
      <c r="AC368" s="1005"/>
      <c r="AD368" s="1005"/>
      <c r="AE368" s="1005"/>
      <c r="AF368" s="1005"/>
      <c r="AG368" s="1005"/>
      <c r="AH368" s="1005"/>
      <c r="AI368" s="1005"/>
    </row>
    <row r="369" spans="21:35" ht="12.75">
      <c r="U369" s="633"/>
      <c r="V369" s="632"/>
      <c r="W369" s="980"/>
      <c r="X369" s="1005"/>
      <c r="Y369" s="1005"/>
      <c r="Z369" s="1005"/>
      <c r="AA369" s="1005"/>
      <c r="AB369" s="1005"/>
      <c r="AC369" s="1005"/>
      <c r="AD369" s="1005"/>
      <c r="AE369" s="1005"/>
      <c r="AF369" s="1005"/>
      <c r="AG369" s="1005"/>
      <c r="AH369" s="1005"/>
      <c r="AI369" s="1005"/>
    </row>
    <row r="370" spans="21:35" ht="12.75">
      <c r="U370" s="633"/>
      <c r="V370" s="632"/>
      <c r="W370" s="980"/>
      <c r="X370" s="1005"/>
      <c r="Y370" s="1005"/>
      <c r="Z370" s="1005"/>
      <c r="AA370" s="1005"/>
      <c r="AB370" s="1005"/>
      <c r="AC370" s="1005"/>
      <c r="AD370" s="1005"/>
      <c r="AE370" s="1005"/>
      <c r="AF370" s="1005"/>
      <c r="AG370" s="1005"/>
      <c r="AH370" s="1005"/>
      <c r="AI370" s="1005"/>
    </row>
    <row r="371" spans="21:35" ht="12.75">
      <c r="U371" s="633"/>
      <c r="V371" s="632"/>
      <c r="W371" s="980"/>
      <c r="X371" s="1005"/>
      <c r="Y371" s="1005"/>
      <c r="Z371" s="1005"/>
      <c r="AA371" s="1005"/>
      <c r="AB371" s="1005"/>
      <c r="AC371" s="1005"/>
      <c r="AD371" s="1005"/>
      <c r="AE371" s="1005"/>
      <c r="AF371" s="1005"/>
      <c r="AG371" s="1005"/>
      <c r="AH371" s="1005"/>
      <c r="AI371" s="1005"/>
    </row>
    <row r="372" spans="21:35" ht="12.75">
      <c r="U372" s="633"/>
      <c r="V372" s="632"/>
      <c r="W372" s="980"/>
      <c r="X372" s="1005"/>
      <c r="Y372" s="1005"/>
      <c r="Z372" s="1005"/>
      <c r="AA372" s="1005"/>
      <c r="AB372" s="1005"/>
      <c r="AC372" s="1005"/>
      <c r="AD372" s="1005"/>
      <c r="AE372" s="1005"/>
      <c r="AF372" s="1005"/>
      <c r="AG372" s="1005"/>
      <c r="AH372" s="1005"/>
      <c r="AI372" s="1005"/>
    </row>
    <row r="373" spans="21:35" ht="12.75">
      <c r="U373" s="633"/>
      <c r="V373" s="632"/>
      <c r="W373" s="980"/>
      <c r="X373" s="1005"/>
      <c r="Y373" s="1005"/>
      <c r="Z373" s="1005"/>
      <c r="AA373" s="1005"/>
      <c r="AB373" s="1005"/>
      <c r="AC373" s="1005"/>
      <c r="AD373" s="1005"/>
      <c r="AE373" s="1005"/>
      <c r="AF373" s="1005"/>
      <c r="AG373" s="1005"/>
      <c r="AH373" s="1005"/>
      <c r="AI373" s="1005"/>
    </row>
    <row r="374" spans="21:35" ht="12.75">
      <c r="U374" s="633"/>
      <c r="V374" s="632"/>
      <c r="W374" s="980"/>
      <c r="X374" s="1005"/>
      <c r="Y374" s="1005"/>
      <c r="Z374" s="1005"/>
      <c r="AA374" s="1005"/>
      <c r="AB374" s="1005"/>
      <c r="AC374" s="1005"/>
      <c r="AD374" s="1005"/>
      <c r="AE374" s="1005"/>
      <c r="AF374" s="1005"/>
      <c r="AG374" s="1005"/>
      <c r="AH374" s="1005"/>
      <c r="AI374" s="1005"/>
    </row>
    <row r="375" spans="21:35" ht="12.75">
      <c r="U375" s="633"/>
      <c r="V375" s="632"/>
      <c r="W375" s="980"/>
      <c r="X375" s="1005"/>
      <c r="Y375" s="1005"/>
      <c r="Z375" s="1005"/>
      <c r="AA375" s="1005"/>
      <c r="AB375" s="1005"/>
      <c r="AC375" s="1005"/>
      <c r="AD375" s="1005"/>
      <c r="AE375" s="1005"/>
      <c r="AF375" s="1005"/>
      <c r="AG375" s="1005"/>
      <c r="AH375" s="1005"/>
      <c r="AI375" s="1005"/>
    </row>
    <row r="376" spans="21:35" ht="12.75">
      <c r="U376" s="633"/>
      <c r="V376" s="632"/>
      <c r="W376" s="980"/>
      <c r="X376" s="1005"/>
      <c r="Y376" s="1005"/>
      <c r="Z376" s="1005"/>
      <c r="AA376" s="1005"/>
      <c r="AB376" s="1005"/>
      <c r="AC376" s="1005"/>
      <c r="AD376" s="1005"/>
      <c r="AE376" s="1005"/>
      <c r="AF376" s="1005"/>
      <c r="AG376" s="1005"/>
      <c r="AH376" s="1005"/>
      <c r="AI376" s="1005"/>
    </row>
    <row r="377" spans="21:35" ht="12.75">
      <c r="U377" s="633"/>
      <c r="V377" s="632"/>
      <c r="W377" s="980"/>
      <c r="X377" s="1005"/>
      <c r="Y377" s="1005"/>
      <c r="Z377" s="1005"/>
      <c r="AA377" s="1005"/>
      <c r="AB377" s="1005"/>
      <c r="AC377" s="1005"/>
      <c r="AD377" s="1005"/>
      <c r="AE377" s="1005"/>
      <c r="AF377" s="1005"/>
      <c r="AG377" s="1005"/>
      <c r="AH377" s="1005"/>
      <c r="AI377" s="1005"/>
    </row>
    <row r="378" spans="21:35" ht="12.75">
      <c r="U378" s="633"/>
      <c r="V378" s="632"/>
      <c r="W378" s="980"/>
      <c r="X378" s="1006"/>
      <c r="Y378" s="1006"/>
      <c r="Z378" s="1006"/>
      <c r="AA378" s="1006"/>
      <c r="AB378" s="1006"/>
      <c r="AC378" s="1006"/>
      <c r="AD378" s="1006"/>
      <c r="AE378" s="1006"/>
      <c r="AF378" s="1006"/>
      <c r="AG378" s="1006"/>
      <c r="AH378" s="1006"/>
      <c r="AI378" s="1006"/>
    </row>
    <row r="379" spans="21:35" ht="12.75">
      <c r="U379" s="633"/>
      <c r="V379" s="632"/>
      <c r="W379" s="980"/>
      <c r="X379" s="1006"/>
      <c r="Y379" s="1006"/>
      <c r="Z379" s="1006"/>
      <c r="AA379" s="1006"/>
      <c r="AB379" s="1006"/>
      <c r="AC379" s="1006"/>
      <c r="AD379" s="1006"/>
      <c r="AE379" s="1006"/>
      <c r="AF379" s="1006"/>
      <c r="AG379" s="1006"/>
      <c r="AH379" s="1006"/>
      <c r="AI379" s="1006"/>
    </row>
    <row r="380" spans="21:35" ht="12.75">
      <c r="U380" s="633"/>
      <c r="V380" s="632"/>
      <c r="W380" s="980"/>
      <c r="X380" s="1006"/>
      <c r="Y380" s="1006"/>
      <c r="Z380" s="1006"/>
      <c r="AA380" s="1006"/>
      <c r="AB380" s="1006"/>
      <c r="AC380" s="1006"/>
      <c r="AD380" s="1006"/>
      <c r="AE380" s="1006"/>
      <c r="AF380" s="1006"/>
      <c r="AG380" s="1006"/>
      <c r="AH380" s="1006"/>
      <c r="AI380" s="1006"/>
    </row>
    <row r="381" spans="21:35" ht="12.75">
      <c r="U381" s="633"/>
      <c r="V381" s="632"/>
      <c r="W381" s="980"/>
      <c r="X381" s="1006"/>
      <c r="Y381" s="1006"/>
      <c r="Z381" s="1006"/>
      <c r="AA381" s="1006"/>
      <c r="AB381" s="1006"/>
      <c r="AC381" s="1006"/>
      <c r="AD381" s="1006"/>
      <c r="AE381" s="1006"/>
      <c r="AF381" s="1006"/>
      <c r="AG381" s="1006"/>
      <c r="AH381" s="1006"/>
      <c r="AI381" s="1006"/>
    </row>
    <row r="382" spans="21:35" ht="12.75">
      <c r="U382" s="633"/>
      <c r="V382" s="632"/>
      <c r="W382" s="980"/>
      <c r="X382" s="1006"/>
      <c r="Y382" s="1006"/>
      <c r="Z382" s="1006"/>
      <c r="AA382" s="1006"/>
      <c r="AB382" s="1006"/>
      <c r="AC382" s="1006"/>
      <c r="AD382" s="1006"/>
      <c r="AE382" s="1006"/>
      <c r="AF382" s="1006"/>
      <c r="AG382" s="1006"/>
      <c r="AH382" s="1006"/>
      <c r="AI382" s="1006"/>
    </row>
    <row r="383" spans="21:35" ht="12.75">
      <c r="U383" s="633"/>
      <c r="V383" s="632"/>
      <c r="W383" s="980"/>
      <c r="X383" s="1006"/>
      <c r="Y383" s="1006"/>
      <c r="Z383" s="1006"/>
      <c r="AA383" s="1006"/>
      <c r="AB383" s="1006"/>
      <c r="AC383" s="1006"/>
      <c r="AD383" s="1006"/>
      <c r="AE383" s="1006"/>
      <c r="AF383" s="1006"/>
      <c r="AG383" s="1006"/>
      <c r="AH383" s="1006"/>
      <c r="AI383" s="1006"/>
    </row>
    <row r="384" spans="21:35" ht="12.75">
      <c r="U384" s="633"/>
      <c r="V384" s="632"/>
      <c r="W384" s="980"/>
      <c r="X384" s="1006"/>
      <c r="Y384" s="1006"/>
      <c r="Z384" s="1006"/>
      <c r="AA384" s="1006"/>
      <c r="AB384" s="1006"/>
      <c r="AC384" s="1006"/>
      <c r="AD384" s="1006"/>
      <c r="AE384" s="1006"/>
      <c r="AF384" s="1006"/>
      <c r="AG384" s="1006"/>
      <c r="AH384" s="1006"/>
      <c r="AI384" s="1006"/>
    </row>
    <row r="385" spans="21:35" ht="12.75">
      <c r="U385" s="633"/>
      <c r="V385" s="632"/>
      <c r="W385" s="980"/>
      <c r="X385" s="1006"/>
      <c r="Y385" s="1006"/>
      <c r="Z385" s="1006"/>
      <c r="AA385" s="1006"/>
      <c r="AB385" s="1006"/>
      <c r="AC385" s="1006"/>
      <c r="AD385" s="1006"/>
      <c r="AE385" s="1006"/>
      <c r="AF385" s="1006"/>
      <c r="AG385" s="1006"/>
      <c r="AH385" s="1006"/>
      <c r="AI385" s="1006"/>
    </row>
    <row r="386" spans="21:35" ht="12.75">
      <c r="U386" s="633"/>
      <c r="V386" s="632"/>
      <c r="W386" s="980"/>
      <c r="X386" s="1006"/>
      <c r="Y386" s="1006"/>
      <c r="Z386" s="1006"/>
      <c r="AA386" s="1006"/>
      <c r="AB386" s="1006"/>
      <c r="AC386" s="1006"/>
      <c r="AD386" s="1006"/>
      <c r="AE386" s="1006"/>
      <c r="AF386" s="1006"/>
      <c r="AG386" s="1006"/>
      <c r="AH386" s="1006"/>
      <c r="AI386" s="1006"/>
    </row>
    <row r="387" spans="21:35" ht="12.75">
      <c r="U387" s="633"/>
      <c r="V387" s="632"/>
      <c r="W387" s="980"/>
      <c r="X387" s="1006"/>
      <c r="Y387" s="1006"/>
      <c r="Z387" s="1006"/>
      <c r="AA387" s="1006"/>
      <c r="AB387" s="1006"/>
      <c r="AC387" s="1006"/>
      <c r="AD387" s="1006"/>
      <c r="AE387" s="1006"/>
      <c r="AF387" s="1006"/>
      <c r="AG387" s="1006"/>
      <c r="AH387" s="1006"/>
      <c r="AI387" s="1006"/>
    </row>
    <row r="388" spans="21:35" ht="12.75">
      <c r="U388" s="633"/>
      <c r="V388" s="632"/>
      <c r="W388" s="980"/>
      <c r="X388" s="1006"/>
      <c r="Y388" s="1006"/>
      <c r="Z388" s="1006"/>
      <c r="AA388" s="1006"/>
      <c r="AB388" s="1006"/>
      <c r="AC388" s="1006"/>
      <c r="AD388" s="1006"/>
      <c r="AE388" s="1006"/>
      <c r="AF388" s="1006"/>
      <c r="AG388" s="1006"/>
      <c r="AH388" s="1006"/>
      <c r="AI388" s="1006"/>
    </row>
    <row r="389" spans="21:35" ht="12.75">
      <c r="U389" s="633"/>
      <c r="V389" s="632"/>
      <c r="W389" s="980"/>
      <c r="X389" s="1006"/>
      <c r="Y389" s="1006"/>
      <c r="Z389" s="1006"/>
      <c r="AA389" s="1006"/>
      <c r="AB389" s="1006"/>
      <c r="AC389" s="1006"/>
      <c r="AD389" s="1006"/>
      <c r="AE389" s="1006"/>
      <c r="AF389" s="1006"/>
      <c r="AG389" s="1006"/>
      <c r="AH389" s="1006"/>
      <c r="AI389" s="1006"/>
    </row>
    <row r="390" spans="21:35" ht="12.75">
      <c r="U390" s="633"/>
      <c r="V390" s="632"/>
      <c r="W390" s="980"/>
      <c r="X390" s="1006"/>
      <c r="Y390" s="1006"/>
      <c r="Z390" s="1006"/>
      <c r="AA390" s="1006"/>
      <c r="AB390" s="1006"/>
      <c r="AC390" s="1006"/>
      <c r="AD390" s="1006"/>
      <c r="AE390" s="1006"/>
      <c r="AF390" s="1006"/>
      <c r="AG390" s="1006"/>
      <c r="AH390" s="1006"/>
      <c r="AI390" s="1006"/>
    </row>
    <row r="391" spans="21:35" ht="12.75">
      <c r="U391" s="633"/>
      <c r="V391" s="632"/>
      <c r="W391" s="980"/>
      <c r="X391" s="1006"/>
      <c r="Y391" s="1006"/>
      <c r="Z391" s="1006"/>
      <c r="AA391" s="1006"/>
      <c r="AB391" s="1006"/>
      <c r="AC391" s="1006"/>
      <c r="AD391" s="1006"/>
      <c r="AE391" s="1006"/>
      <c r="AF391" s="1006"/>
      <c r="AG391" s="1006"/>
      <c r="AH391" s="1006"/>
      <c r="AI391" s="1006"/>
    </row>
    <row r="392" spans="21:35" ht="12.75">
      <c r="U392" s="633"/>
      <c r="V392" s="632"/>
      <c r="W392" s="980"/>
      <c r="X392" s="1006"/>
      <c r="Y392" s="1006"/>
      <c r="Z392" s="1006"/>
      <c r="AA392" s="1006"/>
      <c r="AB392" s="1006"/>
      <c r="AC392" s="1006"/>
      <c r="AD392" s="1006"/>
      <c r="AE392" s="1006"/>
      <c r="AF392" s="1006"/>
      <c r="AG392" s="1006"/>
      <c r="AH392" s="1006"/>
      <c r="AI392" s="1006"/>
    </row>
    <row r="393" spans="21:35" ht="12.75">
      <c r="U393" s="633"/>
      <c r="V393" s="632"/>
      <c r="W393" s="980"/>
      <c r="X393" s="1006"/>
      <c r="Y393" s="1006"/>
      <c r="Z393" s="1006"/>
      <c r="AA393" s="1006"/>
      <c r="AB393" s="1006"/>
      <c r="AC393" s="1006"/>
      <c r="AD393" s="1006"/>
      <c r="AE393" s="1006"/>
      <c r="AF393" s="1006"/>
      <c r="AG393" s="1006"/>
      <c r="AH393" s="1006"/>
      <c r="AI393" s="1006"/>
    </row>
    <row r="394" spans="21:35" ht="12.75">
      <c r="U394" s="633"/>
      <c r="V394" s="632"/>
      <c r="W394" s="980"/>
      <c r="X394" s="1006"/>
      <c r="Y394" s="1006"/>
      <c r="Z394" s="1006"/>
      <c r="AA394" s="1006"/>
      <c r="AB394" s="1006"/>
      <c r="AC394" s="1006"/>
      <c r="AD394" s="1006"/>
      <c r="AE394" s="1006"/>
      <c r="AF394" s="1006"/>
      <c r="AG394" s="1006"/>
      <c r="AH394" s="1006"/>
      <c r="AI394" s="1006"/>
    </row>
    <row r="395" spans="21:35" ht="12.75">
      <c r="U395" s="633"/>
      <c r="V395" s="632"/>
      <c r="W395" s="980"/>
      <c r="X395" s="1006"/>
      <c r="Y395" s="1006"/>
      <c r="Z395" s="1006"/>
      <c r="AA395" s="1006"/>
      <c r="AB395" s="1006"/>
      <c r="AC395" s="1006"/>
      <c r="AD395" s="1006"/>
      <c r="AE395" s="1006"/>
      <c r="AF395" s="1006"/>
      <c r="AG395" s="1006"/>
      <c r="AH395" s="1006"/>
      <c r="AI395" s="1006"/>
    </row>
    <row r="396" spans="21:35" ht="12.75">
      <c r="U396" s="633"/>
      <c r="V396" s="632"/>
      <c r="W396" s="980"/>
      <c r="X396" s="1006"/>
      <c r="Y396" s="1006"/>
      <c r="Z396" s="1006"/>
      <c r="AA396" s="1006"/>
      <c r="AB396" s="1006"/>
      <c r="AC396" s="1006"/>
      <c r="AD396" s="1006"/>
      <c r="AE396" s="1006"/>
      <c r="AF396" s="1006"/>
      <c r="AG396" s="1006"/>
      <c r="AH396" s="1006"/>
      <c r="AI396" s="1006"/>
    </row>
    <row r="397" spans="21:35" ht="12.75">
      <c r="U397" s="633"/>
      <c r="V397" s="632"/>
      <c r="W397" s="980"/>
      <c r="X397" s="1006"/>
      <c r="Y397" s="1006"/>
      <c r="Z397" s="1006"/>
      <c r="AA397" s="1006"/>
      <c r="AB397" s="1006"/>
      <c r="AC397" s="1006"/>
      <c r="AD397" s="1006"/>
      <c r="AE397" s="1006"/>
      <c r="AF397" s="1006"/>
      <c r="AG397" s="1006"/>
      <c r="AH397" s="1006"/>
      <c r="AI397" s="1006"/>
    </row>
    <row r="398" spans="21:35" ht="12.75">
      <c r="U398" s="633"/>
      <c r="V398" s="632"/>
      <c r="W398" s="980"/>
      <c r="X398" s="1006"/>
      <c r="Y398" s="1006"/>
      <c r="Z398" s="1006"/>
      <c r="AA398" s="1006"/>
      <c r="AB398" s="1006"/>
      <c r="AC398" s="1006"/>
      <c r="AD398" s="1006"/>
      <c r="AE398" s="1006"/>
      <c r="AF398" s="1006"/>
      <c r="AG398" s="1006"/>
      <c r="AH398" s="1006"/>
      <c r="AI398" s="1006"/>
    </row>
    <row r="399" spans="21:35" ht="12.75">
      <c r="U399" s="633"/>
      <c r="V399" s="632"/>
      <c r="W399" s="980"/>
      <c r="X399" s="1006"/>
      <c r="Y399" s="1006"/>
      <c r="Z399" s="1006"/>
      <c r="AA399" s="1006"/>
      <c r="AB399" s="1006"/>
      <c r="AC399" s="1006"/>
      <c r="AD399" s="1006"/>
      <c r="AE399" s="1006"/>
      <c r="AF399" s="1006"/>
      <c r="AG399" s="1006"/>
      <c r="AH399" s="1006"/>
      <c r="AI399" s="1006"/>
    </row>
    <row r="400" spans="21:35" ht="12.75">
      <c r="U400" s="633"/>
      <c r="V400" s="632"/>
      <c r="W400" s="980"/>
      <c r="X400" s="1006"/>
      <c r="Y400" s="1006"/>
      <c r="Z400" s="1006"/>
      <c r="AA400" s="1006"/>
      <c r="AB400" s="1006"/>
      <c r="AC400" s="1006"/>
      <c r="AD400" s="1006"/>
      <c r="AE400" s="1006"/>
      <c r="AF400" s="1006"/>
      <c r="AG400" s="1006"/>
      <c r="AH400" s="1006"/>
      <c r="AI400" s="1006"/>
    </row>
    <row r="401" spans="21:35" ht="12.75">
      <c r="U401" s="633"/>
      <c r="V401" s="632"/>
      <c r="W401" s="980"/>
      <c r="X401" s="1006"/>
      <c r="Y401" s="1006"/>
      <c r="Z401" s="1006"/>
      <c r="AA401" s="1006"/>
      <c r="AB401" s="1006"/>
      <c r="AC401" s="1006"/>
      <c r="AD401" s="1006"/>
      <c r="AE401" s="1006"/>
      <c r="AF401" s="1006"/>
      <c r="AG401" s="1006"/>
      <c r="AH401" s="1006"/>
      <c r="AI401" s="1006"/>
    </row>
    <row r="402" spans="21:35" ht="12.75">
      <c r="U402" s="633"/>
      <c r="V402" s="632"/>
      <c r="W402" s="980"/>
      <c r="X402" s="1006"/>
      <c r="Y402" s="1006"/>
      <c r="Z402" s="1006"/>
      <c r="AA402" s="1006"/>
      <c r="AB402" s="1006"/>
      <c r="AC402" s="1006"/>
      <c r="AD402" s="1006"/>
      <c r="AE402" s="1006"/>
      <c r="AF402" s="1006"/>
      <c r="AG402" s="1006"/>
      <c r="AH402" s="1006"/>
      <c r="AI402" s="1006"/>
    </row>
    <row r="403" spans="21:35" ht="12.75">
      <c r="U403" s="633"/>
      <c r="V403" s="632"/>
      <c r="W403" s="980"/>
      <c r="X403" s="1006"/>
      <c r="Y403" s="1006"/>
      <c r="Z403" s="1006"/>
      <c r="AA403" s="1006"/>
      <c r="AB403" s="1006"/>
      <c r="AC403" s="1006"/>
      <c r="AD403" s="1006"/>
      <c r="AE403" s="1006"/>
      <c r="AF403" s="1006"/>
      <c r="AG403" s="1006"/>
      <c r="AH403" s="1006"/>
      <c r="AI403" s="1006"/>
    </row>
    <row r="404" spans="21:35" ht="12.75">
      <c r="U404" s="633"/>
      <c r="V404" s="632"/>
      <c r="W404" s="980"/>
      <c r="X404" s="1006"/>
      <c r="Y404" s="1006"/>
      <c r="Z404" s="1006"/>
      <c r="AA404" s="1006"/>
      <c r="AB404" s="1006"/>
      <c r="AC404" s="1006"/>
      <c r="AD404" s="1006"/>
      <c r="AE404" s="1006"/>
      <c r="AF404" s="1006"/>
      <c r="AG404" s="1006"/>
      <c r="AH404" s="1006"/>
      <c r="AI404" s="1006"/>
    </row>
    <row r="405" spans="21:35" ht="12.75">
      <c r="U405" s="633"/>
      <c r="V405" s="632"/>
      <c r="W405" s="980"/>
      <c r="X405" s="1006"/>
      <c r="Y405" s="1006"/>
      <c r="Z405" s="1006"/>
      <c r="AA405" s="1006"/>
      <c r="AB405" s="1006"/>
      <c r="AC405" s="1006"/>
      <c r="AD405" s="1006"/>
      <c r="AE405" s="1006"/>
      <c r="AF405" s="1006"/>
      <c r="AG405" s="1006"/>
      <c r="AH405" s="1006"/>
      <c r="AI405" s="1006"/>
    </row>
    <row r="406" spans="21:35" ht="12.75">
      <c r="U406" s="633"/>
      <c r="V406" s="632"/>
      <c r="W406" s="980"/>
      <c r="X406" s="1006"/>
      <c r="Y406" s="1006"/>
      <c r="Z406" s="1006"/>
      <c r="AA406" s="1006"/>
      <c r="AB406" s="1006"/>
      <c r="AC406" s="1006"/>
      <c r="AD406" s="1006"/>
      <c r="AE406" s="1006"/>
      <c r="AF406" s="1006"/>
      <c r="AG406" s="1006"/>
      <c r="AH406" s="1006"/>
      <c r="AI406" s="1006"/>
    </row>
    <row r="407" spans="21:35" ht="12.75">
      <c r="U407" s="633"/>
      <c r="V407" s="632"/>
      <c r="W407" s="980"/>
      <c r="X407" s="1006"/>
      <c r="Y407" s="1006"/>
      <c r="Z407" s="1006"/>
      <c r="AA407" s="1006"/>
      <c r="AB407" s="1006"/>
      <c r="AC407" s="1006"/>
      <c r="AD407" s="1006"/>
      <c r="AE407" s="1006"/>
      <c r="AF407" s="1006"/>
      <c r="AG407" s="1006"/>
      <c r="AH407" s="1006"/>
      <c r="AI407" s="1006"/>
    </row>
    <row r="408" spans="21:35" ht="12.75">
      <c r="U408" s="633"/>
      <c r="V408" s="632"/>
      <c r="W408" s="980"/>
      <c r="X408" s="1006"/>
      <c r="Y408" s="1006"/>
      <c r="Z408" s="1006"/>
      <c r="AA408" s="1006"/>
      <c r="AB408" s="1006"/>
      <c r="AC408" s="1006"/>
      <c r="AD408" s="1006"/>
      <c r="AE408" s="1006"/>
      <c r="AF408" s="1006"/>
      <c r="AG408" s="1006"/>
      <c r="AH408" s="1006"/>
      <c r="AI408" s="1006"/>
    </row>
    <row r="409" spans="21:35" ht="12.75">
      <c r="U409" s="633"/>
      <c r="V409" s="632"/>
      <c r="W409" s="980"/>
      <c r="X409" s="1006"/>
      <c r="Y409" s="1006"/>
      <c r="Z409" s="1006"/>
      <c r="AA409" s="1006"/>
      <c r="AB409" s="1006"/>
      <c r="AC409" s="1006"/>
      <c r="AD409" s="1006"/>
      <c r="AE409" s="1006"/>
      <c r="AF409" s="1006"/>
      <c r="AG409" s="1006"/>
      <c r="AH409" s="1006"/>
      <c r="AI409" s="1006"/>
    </row>
    <row r="410" spans="21:35" ht="12.75">
      <c r="U410" s="633"/>
      <c r="V410" s="632"/>
      <c r="W410" s="980"/>
      <c r="X410" s="1006"/>
      <c r="Y410" s="1006"/>
      <c r="Z410" s="1006"/>
      <c r="AA410" s="1006"/>
      <c r="AB410" s="1006"/>
      <c r="AC410" s="1006"/>
      <c r="AD410" s="1006"/>
      <c r="AE410" s="1006"/>
      <c r="AF410" s="1006"/>
      <c r="AG410" s="1006"/>
      <c r="AH410" s="1006"/>
      <c r="AI410" s="1006"/>
    </row>
    <row r="411" spans="21:35" ht="12.75">
      <c r="U411" s="633"/>
      <c r="V411" s="632"/>
      <c r="W411" s="980"/>
      <c r="X411" s="1006"/>
      <c r="Y411" s="1006"/>
      <c r="Z411" s="1006"/>
      <c r="AA411" s="1006"/>
      <c r="AB411" s="1006"/>
      <c r="AC411" s="1006"/>
      <c r="AD411" s="1006"/>
      <c r="AE411" s="1006"/>
      <c r="AF411" s="1006"/>
      <c r="AG411" s="1006"/>
      <c r="AH411" s="1006"/>
      <c r="AI411" s="1006"/>
    </row>
    <row r="412" spans="21:35" ht="12.75">
      <c r="U412" s="633"/>
      <c r="V412" s="632"/>
      <c r="W412" s="980"/>
      <c r="X412" s="1006"/>
      <c r="Y412" s="1006"/>
      <c r="Z412" s="1006"/>
      <c r="AA412" s="1006"/>
      <c r="AB412" s="1006"/>
      <c r="AC412" s="1006"/>
      <c r="AD412" s="1006"/>
      <c r="AE412" s="1006"/>
      <c r="AF412" s="1006"/>
      <c r="AG412" s="1006"/>
      <c r="AH412" s="1006"/>
      <c r="AI412" s="1006"/>
    </row>
    <row r="413" spans="21:35" ht="12.75">
      <c r="U413" s="633"/>
      <c r="V413" s="632"/>
      <c r="W413" s="980"/>
      <c r="X413" s="1006"/>
      <c r="Y413" s="1006"/>
      <c r="Z413" s="1006"/>
      <c r="AA413" s="1006"/>
      <c r="AB413" s="1006"/>
      <c r="AC413" s="1006"/>
      <c r="AD413" s="1006"/>
      <c r="AE413" s="1006"/>
      <c r="AF413" s="1006"/>
      <c r="AG413" s="1006"/>
      <c r="AH413" s="1006"/>
      <c r="AI413" s="1006"/>
    </row>
    <row r="414" spans="21:35" ht="12.75">
      <c r="U414" s="633"/>
      <c r="V414" s="632"/>
      <c r="W414" s="980"/>
      <c r="X414" s="1006"/>
      <c r="Y414" s="1006"/>
      <c r="Z414" s="1006"/>
      <c r="AA414" s="1006"/>
      <c r="AB414" s="1006"/>
      <c r="AC414" s="1006"/>
      <c r="AD414" s="1006"/>
      <c r="AE414" s="1006"/>
      <c r="AF414" s="1006"/>
      <c r="AG414" s="1006"/>
      <c r="AH414" s="1006"/>
      <c r="AI414" s="1006"/>
    </row>
    <row r="415" spans="21:35" ht="12.75">
      <c r="U415" s="633"/>
      <c r="V415" s="632"/>
      <c r="W415" s="980"/>
      <c r="X415" s="1006"/>
      <c r="Y415" s="1006"/>
      <c r="Z415" s="1006"/>
      <c r="AA415" s="1006"/>
      <c r="AB415" s="1006"/>
      <c r="AC415" s="1006"/>
      <c r="AD415" s="1006"/>
      <c r="AE415" s="1006"/>
      <c r="AF415" s="1006"/>
      <c r="AG415" s="1006"/>
      <c r="AH415" s="1006"/>
      <c r="AI415" s="1006"/>
    </row>
    <row r="416" spans="21:35" ht="12.75">
      <c r="U416" s="633"/>
      <c r="V416" s="632"/>
      <c r="W416" s="980"/>
      <c r="X416" s="1006"/>
      <c r="Y416" s="1006"/>
      <c r="Z416" s="1006"/>
      <c r="AA416" s="1006"/>
      <c r="AB416" s="1006"/>
      <c r="AC416" s="1006"/>
      <c r="AD416" s="1006"/>
      <c r="AE416" s="1006"/>
      <c r="AF416" s="1006"/>
      <c r="AG416" s="1006"/>
      <c r="AH416" s="1006"/>
      <c r="AI416" s="1006"/>
    </row>
    <row r="417" spans="21:35" ht="12.75">
      <c r="U417" s="633"/>
      <c r="V417" s="632"/>
      <c r="W417" s="980"/>
      <c r="X417" s="1006"/>
      <c r="Y417" s="1006"/>
      <c r="Z417" s="1006"/>
      <c r="AA417" s="1006"/>
      <c r="AB417" s="1006"/>
      <c r="AC417" s="1006"/>
      <c r="AD417" s="1006"/>
      <c r="AE417" s="1006"/>
      <c r="AF417" s="1006"/>
      <c r="AG417" s="1006"/>
      <c r="AH417" s="1006"/>
      <c r="AI417" s="1006"/>
    </row>
    <row r="418" spans="21:35" ht="12.75">
      <c r="U418" s="633"/>
      <c r="V418" s="632"/>
      <c r="W418" s="980"/>
      <c r="X418" s="1006"/>
      <c r="Y418" s="1006"/>
      <c r="Z418" s="1006"/>
      <c r="AA418" s="1006"/>
      <c r="AB418" s="1006"/>
      <c r="AC418" s="1006"/>
      <c r="AD418" s="1006"/>
      <c r="AE418" s="1006"/>
      <c r="AF418" s="1006"/>
      <c r="AG418" s="1006"/>
      <c r="AH418" s="1006"/>
      <c r="AI418" s="1006"/>
    </row>
    <row r="419" spans="21:35" ht="12.75">
      <c r="U419" s="633"/>
      <c r="V419" s="632"/>
      <c r="W419" s="980"/>
      <c r="X419" s="1006"/>
      <c r="Y419" s="1006"/>
      <c r="Z419" s="1006"/>
      <c r="AA419" s="1006"/>
      <c r="AB419" s="1006"/>
      <c r="AC419" s="1006"/>
      <c r="AD419" s="1006"/>
      <c r="AE419" s="1006"/>
      <c r="AF419" s="1006"/>
      <c r="AG419" s="1006"/>
      <c r="AH419" s="1006"/>
      <c r="AI419" s="1006"/>
    </row>
    <row r="420" spans="21:35" ht="12.75">
      <c r="U420" s="633"/>
      <c r="V420" s="632"/>
      <c r="W420" s="980"/>
      <c r="X420" s="1006"/>
      <c r="Y420" s="1006"/>
      <c r="Z420" s="1006"/>
      <c r="AA420" s="1006"/>
      <c r="AB420" s="1006"/>
      <c r="AC420" s="1006"/>
      <c r="AD420" s="1006"/>
      <c r="AE420" s="1006"/>
      <c r="AF420" s="1006"/>
      <c r="AG420" s="1006"/>
      <c r="AH420" s="1006"/>
      <c r="AI420" s="1006"/>
    </row>
    <row r="421" spans="21:35" ht="12.75">
      <c r="U421" s="633"/>
      <c r="V421" s="632"/>
      <c r="W421" s="980"/>
      <c r="X421" s="1006"/>
      <c r="Y421" s="1006"/>
      <c r="Z421" s="1006"/>
      <c r="AA421" s="1006"/>
      <c r="AB421" s="1006"/>
      <c r="AC421" s="1006"/>
      <c r="AD421" s="1006"/>
      <c r="AE421" s="1006"/>
      <c r="AF421" s="1006"/>
      <c r="AG421" s="1006"/>
      <c r="AH421" s="1006"/>
      <c r="AI421" s="1006"/>
    </row>
    <row r="422" spans="21:35" ht="12.75">
      <c r="U422" s="633"/>
      <c r="V422" s="632"/>
      <c r="W422" s="980"/>
      <c r="X422" s="1006"/>
      <c r="Y422" s="1006"/>
      <c r="Z422" s="1006"/>
      <c r="AA422" s="1006"/>
      <c r="AB422" s="1006"/>
      <c r="AC422" s="1006"/>
      <c r="AD422" s="1006"/>
      <c r="AE422" s="1006"/>
      <c r="AF422" s="1006"/>
      <c r="AG422" s="1006"/>
      <c r="AH422" s="1006"/>
      <c r="AI422" s="1006"/>
    </row>
    <row r="423" spans="21:35" ht="12.75">
      <c r="U423" s="633"/>
      <c r="V423" s="632"/>
      <c r="W423" s="980"/>
      <c r="X423" s="1006"/>
      <c r="Y423" s="1006"/>
      <c r="Z423" s="1006"/>
      <c r="AA423" s="1006"/>
      <c r="AB423" s="1006"/>
      <c r="AC423" s="1006"/>
      <c r="AD423" s="1006"/>
      <c r="AE423" s="1006"/>
      <c r="AF423" s="1006"/>
      <c r="AG423" s="1006"/>
      <c r="AH423" s="1006"/>
      <c r="AI423" s="1006"/>
    </row>
    <row r="424" spans="21:35" ht="12.75">
      <c r="U424" s="633"/>
      <c r="V424" s="632"/>
      <c r="W424" s="980"/>
      <c r="X424" s="1006"/>
      <c r="Y424" s="1006"/>
      <c r="Z424" s="1006"/>
      <c r="AA424" s="1006"/>
      <c r="AB424" s="1006"/>
      <c r="AC424" s="1006"/>
      <c r="AD424" s="1006"/>
      <c r="AE424" s="1006"/>
      <c r="AF424" s="1006"/>
      <c r="AG424" s="1006"/>
      <c r="AH424" s="1006"/>
      <c r="AI424" s="1006"/>
    </row>
    <row r="425" spans="21:35" ht="12.75">
      <c r="U425" s="633"/>
      <c r="V425" s="632"/>
      <c r="W425" s="980"/>
      <c r="X425" s="1006"/>
      <c r="Y425" s="1006"/>
      <c r="Z425" s="1006"/>
      <c r="AA425" s="1006"/>
      <c r="AB425" s="1006"/>
      <c r="AC425" s="1006"/>
      <c r="AD425" s="1006"/>
      <c r="AE425" s="1006"/>
      <c r="AF425" s="1006"/>
      <c r="AG425" s="1006"/>
      <c r="AH425" s="1006"/>
      <c r="AI425" s="1006"/>
    </row>
    <row r="426" spans="21:35" ht="12.75">
      <c r="U426" s="633"/>
      <c r="V426" s="632"/>
      <c r="W426" s="980"/>
      <c r="X426" s="1006"/>
      <c r="Y426" s="1006"/>
      <c r="Z426" s="1006"/>
      <c r="AA426" s="1006"/>
      <c r="AB426" s="1006"/>
      <c r="AC426" s="1006"/>
      <c r="AD426" s="1006"/>
      <c r="AE426" s="1006"/>
      <c r="AF426" s="1006"/>
      <c r="AG426" s="1006"/>
      <c r="AH426" s="1006"/>
      <c r="AI426" s="1006"/>
    </row>
    <row r="427" spans="21:35" ht="12.75">
      <c r="U427" s="633"/>
      <c r="V427" s="632"/>
      <c r="W427" s="980"/>
      <c r="X427" s="1006"/>
      <c r="Y427" s="1006"/>
      <c r="Z427" s="1006"/>
      <c r="AA427" s="1006"/>
      <c r="AB427" s="1006"/>
      <c r="AC427" s="1006"/>
      <c r="AD427" s="1006"/>
      <c r="AE427" s="1006"/>
      <c r="AF427" s="1006"/>
      <c r="AG427" s="1006"/>
      <c r="AH427" s="1006"/>
      <c r="AI427" s="1006"/>
    </row>
    <row r="428" spans="21:35" ht="12.75">
      <c r="U428" s="633"/>
      <c r="V428" s="632"/>
      <c r="W428" s="980"/>
      <c r="X428" s="1006"/>
      <c r="Y428" s="1006"/>
      <c r="Z428" s="1006"/>
      <c r="AA428" s="1006"/>
      <c r="AB428" s="1006"/>
      <c r="AC428" s="1006"/>
      <c r="AD428" s="1006"/>
      <c r="AE428" s="1006"/>
      <c r="AF428" s="1006"/>
      <c r="AG428" s="1006"/>
      <c r="AH428" s="1006"/>
      <c r="AI428" s="1006"/>
    </row>
    <row r="429" spans="21:35" ht="13.5" thickBot="1">
      <c r="U429" s="633"/>
      <c r="V429" s="632"/>
      <c r="W429" s="980"/>
      <c r="X429" s="1006"/>
      <c r="Y429" s="1006"/>
      <c r="Z429" s="1006"/>
      <c r="AA429" s="1006"/>
      <c r="AB429" s="1006"/>
      <c r="AC429" s="1006"/>
      <c r="AD429" s="1006"/>
      <c r="AE429" s="1006"/>
      <c r="AF429" s="1006"/>
      <c r="AG429" s="1006"/>
      <c r="AH429" s="1006"/>
      <c r="AI429" s="1006"/>
    </row>
    <row r="430" spans="21:35" ht="12.75">
      <c r="U430" s="632"/>
      <c r="V430" s="986"/>
      <c r="W430" s="980"/>
      <c r="X430" s="1007"/>
      <c r="Y430" s="1007"/>
      <c r="Z430" s="1007"/>
      <c r="AA430" s="1007"/>
      <c r="AB430" s="1007"/>
      <c r="AC430" s="1007"/>
      <c r="AD430" s="1007"/>
      <c r="AE430" s="1007"/>
      <c r="AF430" s="1007"/>
      <c r="AG430" s="1007"/>
      <c r="AH430" s="1007"/>
      <c r="AI430" s="1007"/>
    </row>
    <row r="431" spans="21:35" ht="12.75">
      <c r="U431" s="633"/>
      <c r="V431" s="632"/>
      <c r="W431" s="980"/>
      <c r="X431" s="1007"/>
      <c r="Y431" s="1007"/>
      <c r="Z431" s="1007"/>
      <c r="AA431" s="1007"/>
      <c r="AB431" s="1007"/>
      <c r="AC431" s="1007"/>
      <c r="AD431" s="1007"/>
      <c r="AE431" s="1007"/>
      <c r="AF431" s="1007"/>
      <c r="AG431" s="1007"/>
      <c r="AH431" s="1007"/>
      <c r="AI431" s="1007"/>
    </row>
    <row r="432" spans="21:35" ht="12.75">
      <c r="U432" s="633"/>
      <c r="V432" s="632"/>
      <c r="W432" s="980"/>
      <c r="X432" s="1007"/>
      <c r="Y432" s="1007"/>
      <c r="Z432" s="1007"/>
      <c r="AA432" s="1007"/>
      <c r="AB432" s="1007"/>
      <c r="AC432" s="1007"/>
      <c r="AD432" s="1007"/>
      <c r="AE432" s="1007"/>
      <c r="AF432" s="1007"/>
      <c r="AG432" s="1007"/>
      <c r="AH432" s="1007"/>
      <c r="AI432" s="1007"/>
    </row>
    <row r="433" spans="21:35" ht="12.75">
      <c r="U433" s="633"/>
      <c r="V433" s="632"/>
      <c r="W433" s="980"/>
      <c r="X433" s="1007"/>
      <c r="Y433" s="1007"/>
      <c r="Z433" s="1007"/>
      <c r="AA433" s="1007"/>
      <c r="AB433" s="1007"/>
      <c r="AC433" s="1007"/>
      <c r="AD433" s="1007"/>
      <c r="AE433" s="1007"/>
      <c r="AF433" s="1007"/>
      <c r="AG433" s="1007"/>
      <c r="AH433" s="1007"/>
      <c r="AI433" s="1007"/>
    </row>
    <row r="434" spans="21:35" ht="12.75">
      <c r="U434" s="633"/>
      <c r="V434" s="632"/>
      <c r="W434" s="980"/>
      <c r="X434" s="1007"/>
      <c r="Y434" s="1007"/>
      <c r="Z434" s="1007"/>
      <c r="AA434" s="1007"/>
      <c r="AB434" s="1007"/>
      <c r="AC434" s="1007"/>
      <c r="AD434" s="1007"/>
      <c r="AE434" s="1007"/>
      <c r="AF434" s="1007"/>
      <c r="AG434" s="1007"/>
      <c r="AH434" s="1007"/>
      <c r="AI434" s="1007"/>
    </row>
    <row r="435" spans="21:35" ht="12.75">
      <c r="U435" s="633"/>
      <c r="V435" s="632"/>
      <c r="W435" s="980"/>
      <c r="X435" s="1007"/>
      <c r="Y435" s="1007"/>
      <c r="Z435" s="1007"/>
      <c r="AA435" s="1007"/>
      <c r="AB435" s="1007"/>
      <c r="AC435" s="1007"/>
      <c r="AD435" s="1007"/>
      <c r="AE435" s="1007"/>
      <c r="AF435" s="1007"/>
      <c r="AG435" s="1007"/>
      <c r="AH435" s="1007"/>
      <c r="AI435" s="1007"/>
    </row>
    <row r="436" spans="21:35" ht="12.75">
      <c r="U436" s="633"/>
      <c r="V436" s="632"/>
      <c r="W436" s="980"/>
      <c r="X436" s="1007"/>
      <c r="Y436" s="1007"/>
      <c r="Z436" s="1007"/>
      <c r="AA436" s="1007"/>
      <c r="AB436" s="1007"/>
      <c r="AC436" s="1007"/>
      <c r="AD436" s="1007"/>
      <c r="AE436" s="1007"/>
      <c r="AF436" s="1007"/>
      <c r="AG436" s="1007"/>
      <c r="AH436" s="1007"/>
      <c r="AI436" s="1007"/>
    </row>
    <row r="437" spans="21:35" ht="12.75">
      <c r="U437" s="633"/>
      <c r="V437" s="632"/>
      <c r="W437" s="980"/>
      <c r="X437" s="1007"/>
      <c r="Y437" s="1007"/>
      <c r="Z437" s="1007"/>
      <c r="AA437" s="1007"/>
      <c r="AB437" s="1007"/>
      <c r="AC437" s="1007"/>
      <c r="AD437" s="1007"/>
      <c r="AE437" s="1007"/>
      <c r="AF437" s="1007"/>
      <c r="AG437" s="1007"/>
      <c r="AH437" s="1007"/>
      <c r="AI437" s="1007"/>
    </row>
    <row r="438" spans="21:35" ht="12.75">
      <c r="U438" s="633"/>
      <c r="V438" s="632"/>
      <c r="W438" s="980"/>
      <c r="X438" s="1007"/>
      <c r="Y438" s="1007"/>
      <c r="Z438" s="1007"/>
      <c r="AA438" s="1007"/>
      <c r="AB438" s="1007"/>
      <c r="AC438" s="1007"/>
      <c r="AD438" s="1007"/>
      <c r="AE438" s="1007"/>
      <c r="AF438" s="1007"/>
      <c r="AG438" s="1007"/>
      <c r="AH438" s="1007"/>
      <c r="AI438" s="1007"/>
    </row>
    <row r="439" spans="21:35" ht="12.75">
      <c r="U439" s="633"/>
      <c r="V439" s="632"/>
      <c r="W439" s="980"/>
      <c r="X439" s="1007"/>
      <c r="Y439" s="1007"/>
      <c r="Z439" s="1007"/>
      <c r="AA439" s="1007"/>
      <c r="AB439" s="1007"/>
      <c r="AC439" s="1007"/>
      <c r="AD439" s="1007"/>
      <c r="AE439" s="1007"/>
      <c r="AF439" s="1007"/>
      <c r="AG439" s="1007"/>
      <c r="AH439" s="1007"/>
      <c r="AI439" s="1007"/>
    </row>
    <row r="440" spans="21:35" ht="12.75">
      <c r="U440" s="633"/>
      <c r="V440" s="632"/>
      <c r="W440" s="980"/>
      <c r="X440" s="1007"/>
      <c r="Y440" s="1007"/>
      <c r="Z440" s="1007"/>
      <c r="AA440" s="1007"/>
      <c r="AB440" s="1007"/>
      <c r="AC440" s="1007"/>
      <c r="AD440" s="1007"/>
      <c r="AE440" s="1007"/>
      <c r="AF440" s="1007"/>
      <c r="AG440" s="1007"/>
      <c r="AH440" s="1007"/>
      <c r="AI440" s="1007"/>
    </row>
    <row r="441" spans="21:35" ht="12.75">
      <c r="U441" s="633"/>
      <c r="V441" s="632"/>
      <c r="W441" s="980"/>
      <c r="X441" s="1007"/>
      <c r="Y441" s="1007"/>
      <c r="Z441" s="1007"/>
      <c r="AA441" s="1007"/>
      <c r="AB441" s="1007"/>
      <c r="AC441" s="1007"/>
      <c r="AD441" s="1007"/>
      <c r="AE441" s="1007"/>
      <c r="AF441" s="1007"/>
      <c r="AG441" s="1007"/>
      <c r="AH441" s="1007"/>
      <c r="AI441" s="1007"/>
    </row>
    <row r="442" spans="21:35" ht="12.75">
      <c r="U442" s="633"/>
      <c r="V442" s="632"/>
      <c r="W442" s="980"/>
      <c r="X442" s="1007"/>
      <c r="Y442" s="1007"/>
      <c r="Z442" s="1007"/>
      <c r="AA442" s="1007"/>
      <c r="AB442" s="1007"/>
      <c r="AC442" s="1007"/>
      <c r="AD442" s="1007"/>
      <c r="AE442" s="1007"/>
      <c r="AF442" s="1007"/>
      <c r="AG442" s="1007"/>
      <c r="AH442" s="1007"/>
      <c r="AI442" s="1007"/>
    </row>
    <row r="443" spans="21:35" ht="12.75">
      <c r="U443" s="633"/>
      <c r="V443" s="632"/>
      <c r="W443" s="980"/>
      <c r="X443" s="1007"/>
      <c r="Y443" s="1007"/>
      <c r="Z443" s="1007"/>
      <c r="AA443" s="1007"/>
      <c r="AB443" s="1007"/>
      <c r="AC443" s="1007"/>
      <c r="AD443" s="1007"/>
      <c r="AE443" s="1007"/>
      <c r="AF443" s="1007"/>
      <c r="AG443" s="1007"/>
      <c r="AH443" s="1007"/>
      <c r="AI443" s="1007"/>
    </row>
    <row r="444" spans="21:35" ht="12.75">
      <c r="U444" s="633"/>
      <c r="V444" s="632"/>
      <c r="W444" s="980"/>
      <c r="X444" s="1007"/>
      <c r="Y444" s="1007"/>
      <c r="Z444" s="1007"/>
      <c r="AA444" s="1007"/>
      <c r="AB444" s="1007"/>
      <c r="AC444" s="1007"/>
      <c r="AD444" s="1007"/>
      <c r="AE444" s="1007"/>
      <c r="AF444" s="1008"/>
      <c r="AG444" s="1007"/>
      <c r="AH444" s="1007"/>
      <c r="AI444" s="1007"/>
    </row>
    <row r="445" spans="21:35" ht="12.75">
      <c r="U445" s="633"/>
      <c r="V445" s="632"/>
      <c r="W445" s="980"/>
      <c r="X445" s="1007"/>
      <c r="Y445" s="1007"/>
      <c r="Z445" s="1007"/>
      <c r="AA445" s="1007"/>
      <c r="AB445" s="1007"/>
      <c r="AC445" s="1007"/>
      <c r="AD445" s="1007"/>
      <c r="AE445" s="1007"/>
      <c r="AF445" s="1007"/>
      <c r="AG445" s="1007"/>
      <c r="AH445" s="1007"/>
      <c r="AI445" s="1007"/>
    </row>
    <row r="446" spans="21:35" ht="12.75">
      <c r="U446" s="633"/>
      <c r="V446" s="632"/>
      <c r="W446" s="980"/>
      <c r="X446" s="1007"/>
      <c r="Y446" s="1007"/>
      <c r="Z446" s="1007"/>
      <c r="AA446" s="1007"/>
      <c r="AB446" s="1007"/>
      <c r="AC446" s="1007"/>
      <c r="AD446" s="1007"/>
      <c r="AE446" s="1007"/>
      <c r="AF446" s="1007"/>
      <c r="AG446" s="1007"/>
      <c r="AH446" s="1007"/>
      <c r="AI446" s="1007"/>
    </row>
    <row r="447" spans="21:35" ht="12.75">
      <c r="U447" s="633"/>
      <c r="V447" s="632"/>
      <c r="W447" s="980"/>
      <c r="X447" s="1007"/>
      <c r="Y447" s="1007"/>
      <c r="Z447" s="1007"/>
      <c r="AA447" s="1007"/>
      <c r="AB447" s="1007"/>
      <c r="AC447" s="1007"/>
      <c r="AD447" s="1007"/>
      <c r="AE447" s="1007"/>
      <c r="AF447" s="1007"/>
      <c r="AG447" s="1007"/>
      <c r="AH447" s="1007"/>
      <c r="AI447" s="1007"/>
    </row>
    <row r="448" spans="21:35" ht="12.75">
      <c r="U448" s="633"/>
      <c r="V448" s="632"/>
      <c r="W448" s="980"/>
      <c r="X448" s="1007"/>
      <c r="Y448" s="1007"/>
      <c r="Z448" s="1007"/>
      <c r="AA448" s="1007"/>
      <c r="AB448" s="1007"/>
      <c r="AC448" s="1007"/>
      <c r="AD448" s="1007"/>
      <c r="AE448" s="1007"/>
      <c r="AF448" s="1007"/>
      <c r="AG448" s="1007"/>
      <c r="AH448" s="1007"/>
      <c r="AI448" s="1007"/>
    </row>
    <row r="449" spans="21:35" ht="12.75">
      <c r="U449" s="633"/>
      <c r="V449" s="632"/>
      <c r="W449" s="980"/>
      <c r="X449" s="1007"/>
      <c r="Y449" s="1007"/>
      <c r="Z449" s="1007"/>
      <c r="AA449" s="1007"/>
      <c r="AB449" s="1007"/>
      <c r="AC449" s="1007"/>
      <c r="AD449" s="1007"/>
      <c r="AE449" s="1007"/>
      <c r="AF449" s="1007"/>
      <c r="AG449" s="1007"/>
      <c r="AH449" s="1007"/>
      <c r="AI449" s="1007"/>
    </row>
    <row r="450" spans="21:35" ht="12.75">
      <c r="U450" s="633"/>
      <c r="V450" s="632"/>
      <c r="W450" s="980"/>
      <c r="X450" s="1007"/>
      <c r="Y450" s="1007"/>
      <c r="Z450" s="1007"/>
      <c r="AA450" s="1007"/>
      <c r="AB450" s="1007"/>
      <c r="AC450" s="1007"/>
      <c r="AD450" s="1007"/>
      <c r="AE450" s="1007"/>
      <c r="AF450" s="1007"/>
      <c r="AG450" s="1007"/>
      <c r="AH450" s="1007"/>
      <c r="AI450" s="1007"/>
    </row>
    <row r="451" spans="21:35" ht="12.75">
      <c r="U451" s="633"/>
      <c r="V451" s="632"/>
      <c r="W451" s="980"/>
      <c r="X451" s="1007"/>
      <c r="Y451" s="1007"/>
      <c r="Z451" s="1007"/>
      <c r="AA451" s="1007"/>
      <c r="AB451" s="1007"/>
      <c r="AC451" s="1007"/>
      <c r="AD451" s="1007"/>
      <c r="AE451" s="1007"/>
      <c r="AF451" s="1007"/>
      <c r="AG451" s="1007"/>
      <c r="AH451" s="1007"/>
      <c r="AI451" s="1007"/>
    </row>
    <row r="452" spans="21:35" ht="12.75">
      <c r="U452" s="633"/>
      <c r="V452" s="632"/>
      <c r="W452" s="980"/>
      <c r="X452" s="1007"/>
      <c r="Y452" s="1007"/>
      <c r="Z452" s="1007"/>
      <c r="AA452" s="1007"/>
      <c r="AB452" s="1007"/>
      <c r="AC452" s="1007"/>
      <c r="AD452" s="1007"/>
      <c r="AE452" s="1007"/>
      <c r="AF452" s="1007"/>
      <c r="AG452" s="1007"/>
      <c r="AH452" s="1007"/>
      <c r="AI452" s="1007"/>
    </row>
    <row r="453" spans="21:35" ht="12.75">
      <c r="U453" s="633"/>
      <c r="V453" s="632"/>
      <c r="W453" s="980"/>
      <c r="X453" s="1007"/>
      <c r="Y453" s="1007"/>
      <c r="Z453" s="1007"/>
      <c r="AA453" s="1007"/>
      <c r="AB453" s="1007"/>
      <c r="AC453" s="1007"/>
      <c r="AD453" s="1007"/>
      <c r="AE453" s="1007"/>
      <c r="AF453" s="1007"/>
      <c r="AG453" s="1007"/>
      <c r="AH453" s="1007"/>
      <c r="AI453" s="1007"/>
    </row>
    <row r="454" spans="21:35" ht="12.75">
      <c r="U454" s="633"/>
      <c r="V454" s="632"/>
      <c r="W454" s="980"/>
      <c r="X454" s="1007"/>
      <c r="Y454" s="1007"/>
      <c r="Z454" s="1007"/>
      <c r="AA454" s="1007"/>
      <c r="AB454" s="1007"/>
      <c r="AC454" s="1007"/>
      <c r="AD454" s="1007"/>
      <c r="AE454" s="1007"/>
      <c r="AF454" s="1007"/>
      <c r="AG454" s="1007"/>
      <c r="AH454" s="1007"/>
      <c r="AI454" s="1007"/>
    </row>
    <row r="455" spans="21:35" ht="12.75">
      <c r="U455" s="633"/>
      <c r="V455" s="632"/>
      <c r="W455" s="980"/>
      <c r="X455" s="1007"/>
      <c r="Y455" s="1007"/>
      <c r="Z455" s="1007"/>
      <c r="AA455" s="1007"/>
      <c r="AB455" s="1007"/>
      <c r="AC455" s="1007"/>
      <c r="AD455" s="1007"/>
      <c r="AE455" s="1007"/>
      <c r="AF455" s="1007"/>
      <c r="AG455" s="1007"/>
      <c r="AH455" s="1007"/>
      <c r="AI455" s="1007"/>
    </row>
    <row r="456" spans="21:35" ht="12.75">
      <c r="U456" s="633"/>
      <c r="V456" s="632"/>
      <c r="W456" s="980"/>
      <c r="X456" s="1007"/>
      <c r="Y456" s="1007"/>
      <c r="Z456" s="1007"/>
      <c r="AA456" s="1007"/>
      <c r="AB456" s="1007"/>
      <c r="AC456" s="1007"/>
      <c r="AD456" s="1007"/>
      <c r="AE456" s="1007"/>
      <c r="AF456" s="1007"/>
      <c r="AG456" s="1007"/>
      <c r="AH456" s="1007"/>
      <c r="AI456" s="1007"/>
    </row>
    <row r="457" spans="21:35" ht="12.75">
      <c r="U457" s="633"/>
      <c r="V457" s="632"/>
      <c r="W457" s="980"/>
      <c r="X457" s="1007"/>
      <c r="Y457" s="1007"/>
      <c r="Z457" s="1007"/>
      <c r="AA457" s="1007"/>
      <c r="AB457" s="1007"/>
      <c r="AC457" s="1007"/>
      <c r="AD457" s="1007"/>
      <c r="AE457" s="1007"/>
      <c r="AF457" s="1007"/>
      <c r="AG457" s="1007"/>
      <c r="AH457" s="1007"/>
      <c r="AI457" s="1007"/>
    </row>
    <row r="458" spans="21:35" ht="12.75">
      <c r="U458" s="633"/>
      <c r="V458" s="632"/>
      <c r="W458" s="980"/>
      <c r="X458" s="1007"/>
      <c r="Y458" s="1007"/>
      <c r="Z458" s="1007"/>
      <c r="AA458" s="1007"/>
      <c r="AB458" s="1007"/>
      <c r="AC458" s="1007"/>
      <c r="AD458" s="1007"/>
      <c r="AE458" s="1007"/>
      <c r="AF458" s="1007"/>
      <c r="AG458" s="1007"/>
      <c r="AH458" s="1007"/>
      <c r="AI458" s="1007"/>
    </row>
    <row r="459" spans="21:35" ht="12.75">
      <c r="U459" s="633"/>
      <c r="V459" s="632"/>
      <c r="W459" s="980"/>
      <c r="X459" s="1007"/>
      <c r="Y459" s="1007"/>
      <c r="Z459" s="1007"/>
      <c r="AA459" s="1007"/>
      <c r="AB459" s="1007"/>
      <c r="AC459" s="1007"/>
      <c r="AD459" s="1007"/>
      <c r="AE459" s="1007"/>
      <c r="AF459" s="1007"/>
      <c r="AG459" s="1007"/>
      <c r="AH459" s="1007"/>
      <c r="AI459" s="1007"/>
    </row>
    <row r="460" spans="21:35" ht="12.75">
      <c r="U460" s="633"/>
      <c r="V460" s="632"/>
      <c r="W460" s="980"/>
      <c r="X460" s="1007"/>
      <c r="Y460" s="1007"/>
      <c r="Z460" s="1007"/>
      <c r="AA460" s="1007"/>
      <c r="AB460" s="1007"/>
      <c r="AC460" s="1007"/>
      <c r="AD460" s="1007"/>
      <c r="AE460" s="1007"/>
      <c r="AF460" s="1007"/>
      <c r="AG460" s="1007"/>
      <c r="AH460" s="1007"/>
      <c r="AI460" s="1007"/>
    </row>
    <row r="461" spans="21:35" ht="12.75">
      <c r="U461" s="633"/>
      <c r="V461" s="632"/>
      <c r="W461" s="980"/>
      <c r="X461" s="1007"/>
      <c r="Y461" s="1007"/>
      <c r="Z461" s="1007"/>
      <c r="AA461" s="1007"/>
      <c r="AB461" s="1007"/>
      <c r="AC461" s="1007"/>
      <c r="AD461" s="1007"/>
      <c r="AE461" s="1007"/>
      <c r="AF461" s="1007"/>
      <c r="AG461" s="1007"/>
      <c r="AH461" s="1007"/>
      <c r="AI461" s="1007"/>
    </row>
    <row r="462" spans="21:35" ht="12.75">
      <c r="U462" s="633"/>
      <c r="V462" s="632"/>
      <c r="W462" s="980"/>
      <c r="X462" s="1007"/>
      <c r="Y462" s="1007"/>
      <c r="Z462" s="1007"/>
      <c r="AA462" s="1007"/>
      <c r="AB462" s="1007"/>
      <c r="AC462" s="1007"/>
      <c r="AD462" s="1007"/>
      <c r="AE462" s="1007"/>
      <c r="AF462" s="1007"/>
      <c r="AG462" s="1007"/>
      <c r="AH462" s="1007"/>
      <c r="AI462" s="1007"/>
    </row>
    <row r="463" spans="21:35" ht="12.75">
      <c r="U463" s="633"/>
      <c r="V463" s="632"/>
      <c r="W463" s="980"/>
      <c r="X463" s="1007"/>
      <c r="Y463" s="1007"/>
      <c r="Z463" s="1007"/>
      <c r="AA463" s="1007"/>
      <c r="AB463" s="1007"/>
      <c r="AC463" s="1007"/>
      <c r="AD463" s="1007"/>
      <c r="AE463" s="1007"/>
      <c r="AF463" s="1007"/>
      <c r="AG463" s="1007"/>
      <c r="AH463" s="1007"/>
      <c r="AI463" s="1007"/>
    </row>
    <row r="464" spans="21:35" ht="12.75">
      <c r="U464" s="633"/>
      <c r="V464" s="632"/>
      <c r="W464" s="980"/>
      <c r="X464" s="1007"/>
      <c r="Y464" s="1007"/>
      <c r="Z464" s="1007"/>
      <c r="AA464" s="1007"/>
      <c r="AB464" s="1007"/>
      <c r="AC464" s="1007"/>
      <c r="AD464" s="1007"/>
      <c r="AE464" s="1007"/>
      <c r="AF464" s="1007"/>
      <c r="AG464" s="1007"/>
      <c r="AH464" s="1007"/>
      <c r="AI464" s="1007"/>
    </row>
    <row r="465" spans="21:35" ht="12.75">
      <c r="U465" s="633"/>
      <c r="V465" s="632"/>
      <c r="W465" s="980"/>
      <c r="X465" s="1007"/>
      <c r="Y465" s="1007"/>
      <c r="Z465" s="1007"/>
      <c r="AA465" s="1007"/>
      <c r="AB465" s="1007"/>
      <c r="AC465" s="1007"/>
      <c r="AD465" s="1007"/>
      <c r="AE465" s="1007"/>
      <c r="AF465" s="1007"/>
      <c r="AG465" s="1007"/>
      <c r="AH465" s="1007"/>
      <c r="AI465" s="1007"/>
    </row>
    <row r="466" spans="21:35" ht="12.75">
      <c r="U466" s="633"/>
      <c r="V466" s="632"/>
      <c r="W466" s="980"/>
      <c r="X466" s="1007"/>
      <c r="Y466" s="1007"/>
      <c r="Z466" s="1007"/>
      <c r="AA466" s="1007"/>
      <c r="AB466" s="1007"/>
      <c r="AC466" s="1007"/>
      <c r="AD466" s="1007"/>
      <c r="AE466" s="1007"/>
      <c r="AF466" s="1007"/>
      <c r="AG466" s="1007"/>
      <c r="AH466" s="1007"/>
      <c r="AI466" s="1007"/>
    </row>
    <row r="467" spans="21:35" ht="12.75">
      <c r="U467" s="633"/>
      <c r="V467" s="632"/>
      <c r="W467" s="980"/>
      <c r="X467" s="1007"/>
      <c r="Y467" s="1007"/>
      <c r="Z467" s="1007"/>
      <c r="AA467" s="1007"/>
      <c r="AB467" s="1007"/>
      <c r="AC467" s="1007"/>
      <c r="AD467" s="1007"/>
      <c r="AE467" s="1007"/>
      <c r="AF467" s="1007"/>
      <c r="AG467" s="1007"/>
      <c r="AH467" s="1007"/>
      <c r="AI467" s="1007"/>
    </row>
    <row r="468" spans="21:35" ht="12.75">
      <c r="U468" s="633"/>
      <c r="V468" s="632"/>
      <c r="W468" s="980"/>
      <c r="X468" s="1007"/>
      <c r="Y468" s="1007"/>
      <c r="Z468" s="1007"/>
      <c r="AA468" s="1007"/>
      <c r="AB468" s="1007"/>
      <c r="AC468" s="1007"/>
      <c r="AD468" s="1007"/>
      <c r="AE468" s="1007"/>
      <c r="AF468" s="1007"/>
      <c r="AG468" s="1007"/>
      <c r="AH468" s="1007"/>
      <c r="AI468" s="1007"/>
    </row>
    <row r="469" spans="21:35" ht="12.75">
      <c r="U469" s="633"/>
      <c r="V469" s="632"/>
      <c r="W469" s="980"/>
      <c r="X469" s="1007"/>
      <c r="Y469" s="1007"/>
      <c r="Z469" s="1007"/>
      <c r="AA469" s="1007"/>
      <c r="AB469" s="1007"/>
      <c r="AC469" s="1007"/>
      <c r="AD469" s="1007"/>
      <c r="AE469" s="1007"/>
      <c r="AF469" s="1007"/>
      <c r="AG469" s="1007"/>
      <c r="AH469" s="1007"/>
      <c r="AI469" s="1007"/>
    </row>
    <row r="470" spans="21:35" ht="12.75">
      <c r="U470" s="633"/>
      <c r="V470" s="632"/>
      <c r="W470" s="980"/>
      <c r="X470" s="1007"/>
      <c r="Y470" s="1007"/>
      <c r="Z470" s="1007"/>
      <c r="AA470" s="1007"/>
      <c r="AB470" s="1007"/>
      <c r="AC470" s="1007"/>
      <c r="AD470" s="1007"/>
      <c r="AE470" s="1007"/>
      <c r="AF470" s="1007"/>
      <c r="AG470" s="1007"/>
      <c r="AH470" s="1007"/>
      <c r="AI470" s="1007"/>
    </row>
    <row r="471" spans="21:35" ht="12.75">
      <c r="U471" s="633"/>
      <c r="V471" s="632"/>
      <c r="W471" s="980"/>
      <c r="X471" s="1007"/>
      <c r="Y471" s="1007"/>
      <c r="Z471" s="1007"/>
      <c r="AA471" s="1007"/>
      <c r="AB471" s="1007"/>
      <c r="AC471" s="1007"/>
      <c r="AD471" s="1007"/>
      <c r="AE471" s="1007"/>
      <c r="AF471" s="1007"/>
      <c r="AG471" s="1007"/>
      <c r="AH471" s="1007"/>
      <c r="AI471" s="1007"/>
    </row>
    <row r="472" spans="21:35" ht="12.75">
      <c r="U472" s="633"/>
      <c r="V472" s="632"/>
      <c r="W472" s="980"/>
      <c r="X472" s="1007"/>
      <c r="Y472" s="1007"/>
      <c r="Z472" s="1007"/>
      <c r="AA472" s="1007"/>
      <c r="AB472" s="1007"/>
      <c r="AC472" s="1007"/>
      <c r="AD472" s="1007"/>
      <c r="AE472" s="1007"/>
      <c r="AF472" s="1007"/>
      <c r="AG472" s="1007"/>
      <c r="AH472" s="1007"/>
      <c r="AI472" s="1007"/>
    </row>
    <row r="473" spans="21:35" ht="12.75">
      <c r="U473" s="633"/>
      <c r="V473" s="632"/>
      <c r="W473" s="980"/>
      <c r="X473" s="1007"/>
      <c r="Y473" s="1007"/>
      <c r="Z473" s="1007"/>
      <c r="AA473" s="1007"/>
      <c r="AB473" s="1007"/>
      <c r="AC473" s="1007"/>
      <c r="AD473" s="1007"/>
      <c r="AE473" s="1007"/>
      <c r="AF473" s="1007"/>
      <c r="AG473" s="1007"/>
      <c r="AH473" s="1007"/>
      <c r="AI473" s="1007"/>
    </row>
    <row r="474" spans="21:35" ht="12.75">
      <c r="U474" s="633"/>
      <c r="V474" s="632"/>
      <c r="W474" s="980"/>
      <c r="X474" s="1007"/>
      <c r="Y474" s="1007"/>
      <c r="Z474" s="1007"/>
      <c r="AA474" s="1007"/>
      <c r="AB474" s="1007"/>
      <c r="AC474" s="1007"/>
      <c r="AD474" s="1007"/>
      <c r="AE474" s="1007"/>
      <c r="AF474" s="1007"/>
      <c r="AG474" s="1007"/>
      <c r="AH474" s="1007"/>
      <c r="AI474" s="1007"/>
    </row>
    <row r="475" spans="21:35" ht="12.75">
      <c r="U475" s="633"/>
      <c r="V475" s="632"/>
      <c r="W475" s="980"/>
      <c r="X475" s="1007"/>
      <c r="Y475" s="1007"/>
      <c r="Z475" s="1007"/>
      <c r="AA475" s="1007"/>
      <c r="AB475" s="1007"/>
      <c r="AC475" s="1007"/>
      <c r="AD475" s="1007"/>
      <c r="AE475" s="1007"/>
      <c r="AF475" s="1007"/>
      <c r="AG475" s="1007"/>
      <c r="AH475" s="1007"/>
      <c r="AI475" s="1007"/>
    </row>
    <row r="476" spans="21:35" ht="12.75">
      <c r="U476" s="633"/>
      <c r="V476" s="632"/>
      <c r="W476" s="980"/>
      <c r="X476" s="1007"/>
      <c r="Y476" s="1007"/>
      <c r="Z476" s="1007"/>
      <c r="AA476" s="1007"/>
      <c r="AB476" s="1007"/>
      <c r="AC476" s="1007"/>
      <c r="AD476" s="1007"/>
      <c r="AE476" s="1007"/>
      <c r="AF476" s="1007"/>
      <c r="AG476" s="1007"/>
      <c r="AH476" s="1007"/>
      <c r="AI476" s="1007"/>
    </row>
    <row r="477" spans="21:35" ht="12.75">
      <c r="U477" s="633"/>
      <c r="V477" s="632"/>
      <c r="W477" s="980"/>
      <c r="X477" s="1007"/>
      <c r="Y477" s="1007"/>
      <c r="Z477" s="1007"/>
      <c r="AA477" s="1007"/>
      <c r="AB477" s="1007"/>
      <c r="AC477" s="1007"/>
      <c r="AD477" s="1007"/>
      <c r="AE477" s="1007"/>
      <c r="AF477" s="1007"/>
      <c r="AG477" s="1007"/>
      <c r="AH477" s="1007"/>
      <c r="AI477" s="1007"/>
    </row>
    <row r="478" spans="21:35" ht="12.75">
      <c r="U478" s="633"/>
      <c r="V478" s="632"/>
      <c r="W478" s="980"/>
      <c r="X478" s="1007"/>
      <c r="Y478" s="1007"/>
      <c r="Z478" s="1007"/>
      <c r="AA478" s="1007"/>
      <c r="AB478" s="1007"/>
      <c r="AC478" s="1007"/>
      <c r="AD478" s="1007"/>
      <c r="AE478" s="1007"/>
      <c r="AF478" s="1007"/>
      <c r="AG478" s="1007"/>
      <c r="AH478" s="1007"/>
      <c r="AI478" s="1007"/>
    </row>
    <row r="479" spans="21:35" ht="12.75">
      <c r="U479" s="633"/>
      <c r="V479" s="632"/>
      <c r="W479" s="980"/>
      <c r="X479" s="1007"/>
      <c r="Y479" s="1007"/>
      <c r="Z479" s="1007"/>
      <c r="AA479" s="1007"/>
      <c r="AB479" s="1007"/>
      <c r="AC479" s="1007"/>
      <c r="AD479" s="1007"/>
      <c r="AE479" s="1007"/>
      <c r="AF479" s="1007"/>
      <c r="AG479" s="1007"/>
      <c r="AH479" s="1007"/>
      <c r="AI479" s="1007"/>
    </row>
    <row r="480" spans="21:35" ht="12.75">
      <c r="U480" s="633"/>
      <c r="V480" s="632"/>
      <c r="W480" s="980"/>
      <c r="X480" s="1007"/>
      <c r="Y480" s="1007"/>
      <c r="Z480" s="1007"/>
      <c r="AA480" s="1007"/>
      <c r="AB480" s="1007"/>
      <c r="AC480" s="1007"/>
      <c r="AD480" s="1007"/>
      <c r="AE480" s="1007"/>
      <c r="AF480" s="1007"/>
      <c r="AG480" s="1007"/>
      <c r="AH480" s="1007"/>
      <c r="AI480" s="1007"/>
    </row>
    <row r="481" spans="21:35" ht="13.5" thickBot="1">
      <c r="U481" s="633"/>
      <c r="V481" s="632"/>
      <c r="W481" s="980"/>
      <c r="X481" s="1007"/>
      <c r="Y481" s="1007"/>
      <c r="Z481" s="1007"/>
      <c r="AA481" s="1007"/>
      <c r="AB481" s="1007"/>
      <c r="AC481" s="1007"/>
      <c r="AD481" s="1007"/>
      <c r="AE481" s="1007"/>
      <c r="AF481" s="1007"/>
      <c r="AG481" s="1007"/>
      <c r="AH481" s="1007"/>
      <c r="AI481" s="1007"/>
    </row>
    <row r="482" spans="21:35" ht="12.75">
      <c r="U482" s="632"/>
      <c r="V482" s="986"/>
      <c r="W482" s="980"/>
      <c r="X482" s="1009"/>
      <c r="Y482" s="1009"/>
      <c r="Z482" s="1009"/>
      <c r="AA482" s="1009"/>
      <c r="AB482" s="1009"/>
      <c r="AC482" s="1009"/>
      <c r="AD482" s="1009"/>
      <c r="AE482" s="1009"/>
      <c r="AF482" s="1010"/>
      <c r="AG482" s="1009"/>
      <c r="AH482" s="1009"/>
      <c r="AI482" s="1009"/>
    </row>
    <row r="483" spans="21:35" ht="12.75">
      <c r="U483" s="633"/>
      <c r="V483" s="632"/>
      <c r="W483" s="980"/>
      <c r="X483" s="1009"/>
      <c r="Y483" s="1009"/>
      <c r="Z483" s="1009"/>
      <c r="AA483" s="1009"/>
      <c r="AB483" s="1009"/>
      <c r="AC483" s="1009"/>
      <c r="AD483" s="1009"/>
      <c r="AE483" s="1009"/>
      <c r="AF483" s="1010"/>
      <c r="AG483" s="1009"/>
      <c r="AH483" s="1009"/>
      <c r="AI483" s="1009"/>
    </row>
    <row r="484" spans="21:35" ht="12.75">
      <c r="U484" s="633"/>
      <c r="V484" s="632"/>
      <c r="W484" s="980"/>
      <c r="X484" s="1009"/>
      <c r="Y484" s="1009"/>
      <c r="Z484" s="1009"/>
      <c r="AA484" s="1009"/>
      <c r="AB484" s="1009"/>
      <c r="AC484" s="1009"/>
      <c r="AD484" s="1009"/>
      <c r="AE484" s="1009"/>
      <c r="AF484" s="1010"/>
      <c r="AG484" s="1009"/>
      <c r="AH484" s="1009"/>
      <c r="AI484" s="1009"/>
    </row>
    <row r="485" spans="21:35" ht="12.75">
      <c r="U485" s="633"/>
      <c r="V485" s="632"/>
      <c r="W485" s="980"/>
      <c r="X485" s="1009"/>
      <c r="Y485" s="1009"/>
      <c r="Z485" s="1009"/>
      <c r="AA485" s="1009"/>
      <c r="AB485" s="1009"/>
      <c r="AC485" s="1009"/>
      <c r="AD485" s="1009"/>
      <c r="AE485" s="1009"/>
      <c r="AF485" s="1010"/>
      <c r="AG485" s="1009"/>
      <c r="AH485" s="1009"/>
      <c r="AI485" s="1009"/>
    </row>
    <row r="486" spans="21:35" ht="12.75">
      <c r="U486" s="633"/>
      <c r="V486" s="632"/>
      <c r="W486" s="980"/>
      <c r="X486" s="1009"/>
      <c r="Y486" s="1009"/>
      <c r="Z486" s="1009"/>
      <c r="AA486" s="1009"/>
      <c r="AB486" s="1009"/>
      <c r="AC486" s="1009"/>
      <c r="AD486" s="1009"/>
      <c r="AE486" s="1009"/>
      <c r="AF486" s="1010"/>
      <c r="AG486" s="1009"/>
      <c r="AH486" s="1009"/>
      <c r="AI486" s="1009"/>
    </row>
    <row r="487" spans="21:35" ht="12.75">
      <c r="U487" s="633"/>
      <c r="V487" s="632"/>
      <c r="W487" s="980"/>
      <c r="X487" s="1009"/>
      <c r="Y487" s="1009"/>
      <c r="Z487" s="1009"/>
      <c r="AA487" s="1009"/>
      <c r="AB487" s="1009"/>
      <c r="AC487" s="1009"/>
      <c r="AD487" s="1009"/>
      <c r="AE487" s="1009"/>
      <c r="AF487" s="1010"/>
      <c r="AG487" s="1009"/>
      <c r="AH487" s="1009"/>
      <c r="AI487" s="1009"/>
    </row>
    <row r="488" spans="21:35" ht="12.75">
      <c r="U488" s="633"/>
      <c r="V488" s="632"/>
      <c r="W488" s="980"/>
      <c r="X488" s="1009"/>
      <c r="Y488" s="1009"/>
      <c r="Z488" s="1009"/>
      <c r="AA488" s="1009"/>
      <c r="AB488" s="1009"/>
      <c r="AC488" s="1009"/>
      <c r="AD488" s="1009"/>
      <c r="AE488" s="1009"/>
      <c r="AF488" s="1010"/>
      <c r="AG488" s="1009"/>
      <c r="AH488" s="1009"/>
      <c r="AI488" s="1009"/>
    </row>
    <row r="489" spans="21:35" ht="12.75">
      <c r="U489" s="633"/>
      <c r="V489" s="632"/>
      <c r="W489" s="980"/>
      <c r="X489" s="1009"/>
      <c r="Y489" s="1009"/>
      <c r="Z489" s="1009"/>
      <c r="AA489" s="1009"/>
      <c r="AB489" s="1009"/>
      <c r="AC489" s="1009"/>
      <c r="AD489" s="1009"/>
      <c r="AE489" s="1009"/>
      <c r="AF489" s="1010"/>
      <c r="AG489" s="1009"/>
      <c r="AH489" s="1009"/>
      <c r="AI489" s="1009"/>
    </row>
    <row r="490" spans="21:35" ht="12.75">
      <c r="U490" s="633"/>
      <c r="V490" s="632"/>
      <c r="W490" s="980"/>
      <c r="X490" s="1009"/>
      <c r="Y490" s="1009"/>
      <c r="Z490" s="1009"/>
      <c r="AA490" s="1009"/>
      <c r="AB490" s="1009"/>
      <c r="AC490" s="1009"/>
      <c r="AD490" s="1009"/>
      <c r="AE490" s="1009"/>
      <c r="AF490" s="1010"/>
      <c r="AG490" s="1009"/>
      <c r="AH490" s="1009"/>
      <c r="AI490" s="1009"/>
    </row>
    <row r="491" spans="21:35" ht="12.75">
      <c r="U491" s="633"/>
      <c r="V491" s="632"/>
      <c r="W491" s="980"/>
      <c r="X491" s="1009"/>
      <c r="Y491" s="1009"/>
      <c r="Z491" s="1009"/>
      <c r="AA491" s="1009"/>
      <c r="AB491" s="1009"/>
      <c r="AC491" s="1009"/>
      <c r="AD491" s="1009"/>
      <c r="AE491" s="1009"/>
      <c r="AF491" s="1010"/>
      <c r="AG491" s="1009"/>
      <c r="AH491" s="1009"/>
      <c r="AI491" s="1009"/>
    </row>
    <row r="492" spans="21:35" ht="12.75">
      <c r="U492" s="633"/>
      <c r="V492" s="632"/>
      <c r="W492" s="980"/>
      <c r="X492" s="1009"/>
      <c r="Y492" s="1009"/>
      <c r="Z492" s="1009"/>
      <c r="AA492" s="1009"/>
      <c r="AB492" s="1009"/>
      <c r="AC492" s="1009"/>
      <c r="AD492" s="1009"/>
      <c r="AE492" s="1009"/>
      <c r="AF492" s="1010"/>
      <c r="AG492" s="1009"/>
      <c r="AH492" s="1009"/>
      <c r="AI492" s="1009"/>
    </row>
    <row r="493" spans="21:35" ht="12.75">
      <c r="U493" s="633"/>
      <c r="V493" s="632"/>
      <c r="W493" s="980"/>
      <c r="X493" s="1009"/>
      <c r="Y493" s="1009"/>
      <c r="Z493" s="1009"/>
      <c r="AA493" s="1009"/>
      <c r="AB493" s="1009"/>
      <c r="AC493" s="1009"/>
      <c r="AD493" s="1009"/>
      <c r="AE493" s="1009"/>
      <c r="AF493" s="1010"/>
      <c r="AG493" s="1009"/>
      <c r="AH493" s="1009"/>
      <c r="AI493" s="1009"/>
    </row>
    <row r="494" spans="21:35" ht="12.75">
      <c r="U494" s="633"/>
      <c r="V494" s="632"/>
      <c r="W494" s="980"/>
      <c r="X494" s="1009"/>
      <c r="Y494" s="1009"/>
      <c r="Z494" s="1009"/>
      <c r="AA494" s="1009"/>
      <c r="AB494" s="1009"/>
      <c r="AC494" s="1009"/>
      <c r="AD494" s="1009"/>
      <c r="AE494" s="1009"/>
      <c r="AF494" s="1009"/>
      <c r="AG494" s="1009"/>
      <c r="AH494" s="1009"/>
      <c r="AI494" s="1009"/>
    </row>
    <row r="495" spans="21:35" ht="12.75">
      <c r="U495" s="633"/>
      <c r="V495" s="632"/>
      <c r="W495" s="980"/>
      <c r="X495" s="1009"/>
      <c r="Y495" s="1009"/>
      <c r="Z495" s="1009"/>
      <c r="AA495" s="1009"/>
      <c r="AB495" s="1009"/>
      <c r="AC495" s="1009"/>
      <c r="AD495" s="1009"/>
      <c r="AE495" s="1009"/>
      <c r="AF495" s="1009"/>
      <c r="AG495" s="1009"/>
      <c r="AH495" s="1009"/>
      <c r="AI495" s="1009"/>
    </row>
    <row r="496" spans="21:35" ht="12.75">
      <c r="U496" s="633"/>
      <c r="V496" s="632"/>
      <c r="W496" s="980"/>
      <c r="X496" s="1009"/>
      <c r="Y496" s="1009"/>
      <c r="Z496" s="1009"/>
      <c r="AA496" s="1009"/>
      <c r="AB496" s="1009"/>
      <c r="AC496" s="1009"/>
      <c r="AD496" s="1009"/>
      <c r="AE496" s="1009"/>
      <c r="AF496" s="1009"/>
      <c r="AG496" s="1009"/>
      <c r="AH496" s="1009"/>
      <c r="AI496" s="1009"/>
    </row>
    <row r="497" spans="21:35" ht="12.75">
      <c r="U497" s="633"/>
      <c r="V497" s="632"/>
      <c r="W497" s="980"/>
      <c r="X497" s="1009"/>
      <c r="Y497" s="1009"/>
      <c r="Z497" s="1009"/>
      <c r="AA497" s="1009"/>
      <c r="AB497" s="1009"/>
      <c r="AC497" s="1009"/>
      <c r="AD497" s="1009"/>
      <c r="AE497" s="1009"/>
      <c r="AF497" s="1009"/>
      <c r="AG497" s="1009"/>
      <c r="AH497" s="1009"/>
      <c r="AI497" s="1009"/>
    </row>
    <row r="498" spans="21:35" ht="12.75">
      <c r="U498" s="633"/>
      <c r="V498" s="632"/>
      <c r="W498" s="980"/>
      <c r="X498" s="1009"/>
      <c r="Y498" s="1009"/>
      <c r="Z498" s="1009"/>
      <c r="AA498" s="1009"/>
      <c r="AB498" s="1009"/>
      <c r="AC498" s="1009"/>
      <c r="AD498" s="1009"/>
      <c r="AE498" s="1009"/>
      <c r="AF498" s="1009"/>
      <c r="AG498" s="1009"/>
      <c r="AH498" s="1009"/>
      <c r="AI498" s="1009"/>
    </row>
    <row r="499" spans="21:35" ht="12.75">
      <c r="U499" s="633"/>
      <c r="V499" s="632"/>
      <c r="W499" s="980"/>
      <c r="X499" s="1009"/>
      <c r="Y499" s="1009"/>
      <c r="Z499" s="1009"/>
      <c r="AA499" s="1009"/>
      <c r="AB499" s="1009"/>
      <c r="AC499" s="1009"/>
      <c r="AD499" s="1009"/>
      <c r="AE499" s="1009"/>
      <c r="AF499" s="1009"/>
      <c r="AG499" s="1009"/>
      <c r="AH499" s="1009"/>
      <c r="AI499" s="1009"/>
    </row>
    <row r="500" spans="21:35" ht="12.75">
      <c r="U500" s="633"/>
      <c r="V500" s="632"/>
      <c r="W500" s="980"/>
      <c r="X500" s="1009"/>
      <c r="Y500" s="1009"/>
      <c r="Z500" s="1009"/>
      <c r="AA500" s="1009"/>
      <c r="AB500" s="1009"/>
      <c r="AC500" s="1009"/>
      <c r="AD500" s="1009"/>
      <c r="AE500" s="1009"/>
      <c r="AF500" s="1009"/>
      <c r="AG500" s="1009"/>
      <c r="AH500" s="1009"/>
      <c r="AI500" s="1009"/>
    </row>
    <row r="501" spans="21:35" ht="12.75">
      <c r="U501" s="633"/>
      <c r="V501" s="632"/>
      <c r="W501" s="980"/>
      <c r="X501" s="1009"/>
      <c r="Y501" s="1009"/>
      <c r="Z501" s="1009"/>
      <c r="AA501" s="1009"/>
      <c r="AB501" s="1009"/>
      <c r="AC501" s="1009"/>
      <c r="AD501" s="1009"/>
      <c r="AE501" s="1009"/>
      <c r="AF501" s="1009"/>
      <c r="AG501" s="1009"/>
      <c r="AH501" s="1009"/>
      <c r="AI501" s="1009"/>
    </row>
    <row r="502" spans="21:35" ht="12.75">
      <c r="U502" s="633"/>
      <c r="V502" s="632"/>
      <c r="W502" s="980"/>
      <c r="X502" s="1009"/>
      <c r="Y502" s="1009"/>
      <c r="Z502" s="1009"/>
      <c r="AA502" s="1009"/>
      <c r="AB502" s="1009"/>
      <c r="AC502" s="1009"/>
      <c r="AD502" s="1009"/>
      <c r="AE502" s="1009"/>
      <c r="AF502" s="1009"/>
      <c r="AG502" s="1009"/>
      <c r="AH502" s="1009"/>
      <c r="AI502" s="1009"/>
    </row>
    <row r="503" spans="21:35" ht="12.75">
      <c r="U503" s="633"/>
      <c r="V503" s="632"/>
      <c r="W503" s="980"/>
      <c r="X503" s="1009"/>
      <c r="Y503" s="1009"/>
      <c r="Z503" s="1009"/>
      <c r="AA503" s="1009"/>
      <c r="AB503" s="1009"/>
      <c r="AC503" s="1009"/>
      <c r="AD503" s="1009"/>
      <c r="AE503" s="1009"/>
      <c r="AF503" s="1009"/>
      <c r="AG503" s="1009"/>
      <c r="AH503" s="1009"/>
      <c r="AI503" s="1009"/>
    </row>
    <row r="504" spans="21:35" ht="12.75">
      <c r="U504" s="633"/>
      <c r="V504" s="632"/>
      <c r="W504" s="980"/>
      <c r="X504" s="1009"/>
      <c r="Y504" s="1009"/>
      <c r="Z504" s="1009"/>
      <c r="AA504" s="1009"/>
      <c r="AB504" s="1009"/>
      <c r="AC504" s="1009"/>
      <c r="AD504" s="1009"/>
      <c r="AE504" s="1009"/>
      <c r="AF504" s="1009"/>
      <c r="AG504" s="1009"/>
      <c r="AH504" s="1009"/>
      <c r="AI504" s="1009"/>
    </row>
    <row r="505" spans="21:35" ht="12.75">
      <c r="U505" s="633"/>
      <c r="V505" s="632"/>
      <c r="W505" s="980"/>
      <c r="X505" s="1009"/>
      <c r="Y505" s="1009"/>
      <c r="Z505" s="1009"/>
      <c r="AA505" s="1009"/>
      <c r="AB505" s="1009"/>
      <c r="AC505" s="1009"/>
      <c r="AD505" s="1009"/>
      <c r="AE505" s="1009"/>
      <c r="AF505" s="1009"/>
      <c r="AG505" s="1009"/>
      <c r="AH505" s="1009"/>
      <c r="AI505" s="1009"/>
    </row>
    <row r="506" spans="21:35" ht="12.75">
      <c r="U506" s="633"/>
      <c r="V506" s="632"/>
      <c r="W506" s="980"/>
      <c r="X506" s="1009"/>
      <c r="Y506" s="1009"/>
      <c r="Z506" s="1009"/>
      <c r="AA506" s="1009"/>
      <c r="AB506" s="1009"/>
      <c r="AC506" s="1009"/>
      <c r="AD506" s="1009"/>
      <c r="AE506" s="1009"/>
      <c r="AF506" s="1009"/>
      <c r="AG506" s="1009"/>
      <c r="AH506" s="1009"/>
      <c r="AI506" s="1009"/>
    </row>
    <row r="507" spans="21:35" ht="12.75">
      <c r="U507" s="633"/>
      <c r="V507" s="632"/>
      <c r="W507" s="980"/>
      <c r="X507" s="1009"/>
      <c r="Y507" s="1009"/>
      <c r="Z507" s="1009"/>
      <c r="AA507" s="1009"/>
      <c r="AB507" s="1009"/>
      <c r="AC507" s="1009"/>
      <c r="AD507" s="1009"/>
      <c r="AE507" s="1009"/>
      <c r="AF507" s="1009"/>
      <c r="AG507" s="1009"/>
      <c r="AH507" s="1009"/>
      <c r="AI507" s="1009"/>
    </row>
    <row r="508" spans="21:35" ht="12.75">
      <c r="U508" s="633"/>
      <c r="V508" s="632"/>
      <c r="W508" s="980"/>
      <c r="X508" s="1009"/>
      <c r="Y508" s="1009"/>
      <c r="Z508" s="1009"/>
      <c r="AA508" s="1009"/>
      <c r="AB508" s="1009"/>
      <c r="AC508" s="1009"/>
      <c r="AD508" s="1009"/>
      <c r="AE508" s="1009"/>
      <c r="AF508" s="1009"/>
      <c r="AG508" s="1009"/>
      <c r="AH508" s="1009"/>
      <c r="AI508" s="1009"/>
    </row>
    <row r="509" spans="21:35" ht="12.75">
      <c r="U509" s="633"/>
      <c r="V509" s="632"/>
      <c r="W509" s="980"/>
      <c r="X509" s="1009"/>
      <c r="Y509" s="1009"/>
      <c r="Z509" s="1009"/>
      <c r="AA509" s="1009"/>
      <c r="AB509" s="1009"/>
      <c r="AC509" s="1009"/>
      <c r="AD509" s="1009"/>
      <c r="AE509" s="1009"/>
      <c r="AF509" s="1009"/>
      <c r="AG509" s="1009"/>
      <c r="AH509" s="1009"/>
      <c r="AI509" s="1009"/>
    </row>
    <row r="510" spans="21:35" ht="12.75">
      <c r="U510" s="633"/>
      <c r="V510" s="632"/>
      <c r="W510" s="980"/>
      <c r="X510" s="1009"/>
      <c r="Y510" s="1009"/>
      <c r="Z510" s="1009"/>
      <c r="AA510" s="1009"/>
      <c r="AB510" s="1009"/>
      <c r="AC510" s="1009"/>
      <c r="AD510" s="1009"/>
      <c r="AE510" s="1009"/>
      <c r="AF510" s="1009"/>
      <c r="AG510" s="1009"/>
      <c r="AH510" s="1009"/>
      <c r="AI510" s="1009"/>
    </row>
    <row r="511" spans="21:35" ht="12.75">
      <c r="U511" s="633"/>
      <c r="V511" s="632"/>
      <c r="W511" s="980"/>
      <c r="X511" s="1009"/>
      <c r="Y511" s="1009"/>
      <c r="Z511" s="1009"/>
      <c r="AA511" s="1009"/>
      <c r="AB511" s="1009"/>
      <c r="AC511" s="1009"/>
      <c r="AD511" s="1009"/>
      <c r="AE511" s="1009"/>
      <c r="AF511" s="1009"/>
      <c r="AG511" s="1009"/>
      <c r="AH511" s="1009"/>
      <c r="AI511" s="1009"/>
    </row>
    <row r="512" spans="21:35" ht="12.75">
      <c r="U512" s="633"/>
      <c r="V512" s="632"/>
      <c r="W512" s="980"/>
      <c r="X512" s="1009"/>
      <c r="Y512" s="1009"/>
      <c r="Z512" s="1009"/>
      <c r="AA512" s="1009"/>
      <c r="AB512" s="1009"/>
      <c r="AC512" s="1009"/>
      <c r="AD512" s="1009"/>
      <c r="AE512" s="1009"/>
      <c r="AF512" s="1009"/>
      <c r="AG512" s="1009"/>
      <c r="AH512" s="1009"/>
      <c r="AI512" s="1009"/>
    </row>
    <row r="513" spans="21:35" ht="12.75">
      <c r="U513" s="633"/>
      <c r="V513" s="632"/>
      <c r="W513" s="980"/>
      <c r="X513" s="1009"/>
      <c r="Y513" s="1009"/>
      <c r="Z513" s="1009"/>
      <c r="AA513" s="1009"/>
      <c r="AB513" s="1009"/>
      <c r="AC513" s="1009"/>
      <c r="AD513" s="1009"/>
      <c r="AE513" s="1009"/>
      <c r="AF513" s="1009"/>
      <c r="AG513" s="1009"/>
      <c r="AH513" s="1009"/>
      <c r="AI513" s="1009"/>
    </row>
    <row r="514" spans="21:35" ht="12.75">
      <c r="U514" s="633"/>
      <c r="V514" s="632"/>
      <c r="W514" s="980"/>
      <c r="X514" s="1009"/>
      <c r="Y514" s="1009"/>
      <c r="Z514" s="1009"/>
      <c r="AA514" s="1009"/>
      <c r="AB514" s="1009"/>
      <c r="AC514" s="1009"/>
      <c r="AD514" s="1009"/>
      <c r="AE514" s="1009"/>
      <c r="AF514" s="1009"/>
      <c r="AG514" s="1009"/>
      <c r="AH514" s="1009"/>
      <c r="AI514" s="1009"/>
    </row>
    <row r="515" spans="21:35" ht="12.75">
      <c r="U515" s="633"/>
      <c r="V515" s="632"/>
      <c r="W515" s="980"/>
      <c r="X515" s="1009"/>
      <c r="Y515" s="1009"/>
      <c r="Z515" s="1009"/>
      <c r="AA515" s="1009"/>
      <c r="AB515" s="1009"/>
      <c r="AC515" s="1009"/>
      <c r="AD515" s="1009"/>
      <c r="AE515" s="1009"/>
      <c r="AF515" s="1009"/>
      <c r="AG515" s="1009"/>
      <c r="AH515" s="1009"/>
      <c r="AI515" s="1009"/>
    </row>
    <row r="516" spans="21:35" ht="12.75">
      <c r="U516" s="633"/>
      <c r="V516" s="632"/>
      <c r="W516" s="980"/>
      <c r="X516" s="1009"/>
      <c r="Y516" s="1009"/>
      <c r="Z516" s="1009"/>
      <c r="AA516" s="1009"/>
      <c r="AB516" s="1009"/>
      <c r="AC516" s="1009"/>
      <c r="AD516" s="1009"/>
      <c r="AE516" s="1009"/>
      <c r="AF516" s="1009"/>
      <c r="AG516" s="1009"/>
      <c r="AH516" s="1009"/>
      <c r="AI516" s="1009"/>
    </row>
    <row r="517" spans="21:35" ht="12.75">
      <c r="U517" s="633"/>
      <c r="V517" s="632"/>
      <c r="W517" s="980"/>
      <c r="X517" s="1009"/>
      <c r="Y517" s="1009"/>
      <c r="Z517" s="1009"/>
      <c r="AA517" s="1009"/>
      <c r="AB517" s="1009"/>
      <c r="AC517" s="1009"/>
      <c r="AD517" s="1009"/>
      <c r="AE517" s="1009"/>
      <c r="AF517" s="1009"/>
      <c r="AG517" s="1009"/>
      <c r="AH517" s="1009"/>
      <c r="AI517" s="1009"/>
    </row>
    <row r="518" spans="21:35" ht="12.75">
      <c r="U518" s="633"/>
      <c r="V518" s="632"/>
      <c r="W518" s="980"/>
      <c r="X518" s="1009"/>
      <c r="Y518" s="1009"/>
      <c r="Z518" s="1009"/>
      <c r="AA518" s="1009"/>
      <c r="AB518" s="1009"/>
      <c r="AC518" s="1009"/>
      <c r="AD518" s="1009"/>
      <c r="AE518" s="1009"/>
      <c r="AF518" s="1009"/>
      <c r="AG518" s="1009"/>
      <c r="AH518" s="1009"/>
      <c r="AI518" s="1009"/>
    </row>
    <row r="519" spans="21:35" ht="12.75">
      <c r="U519" s="633"/>
      <c r="V519" s="632"/>
      <c r="W519" s="980"/>
      <c r="X519" s="1009"/>
      <c r="Y519" s="1009"/>
      <c r="Z519" s="1009"/>
      <c r="AA519" s="1009"/>
      <c r="AB519" s="1009"/>
      <c r="AC519" s="1009"/>
      <c r="AD519" s="1009"/>
      <c r="AE519" s="1009"/>
      <c r="AF519" s="1009"/>
      <c r="AG519" s="1009"/>
      <c r="AH519" s="1009"/>
      <c r="AI519" s="1009"/>
    </row>
    <row r="520" spans="21:35" ht="12.75">
      <c r="U520" s="633"/>
      <c r="V520" s="632"/>
      <c r="W520" s="980"/>
      <c r="X520" s="1009"/>
      <c r="Y520" s="1009"/>
      <c r="Z520" s="1009"/>
      <c r="AA520" s="1009"/>
      <c r="AB520" s="1009"/>
      <c r="AC520" s="1009"/>
      <c r="AD520" s="1009"/>
      <c r="AE520" s="1009"/>
      <c r="AF520" s="1009"/>
      <c r="AG520" s="1009"/>
      <c r="AH520" s="1009"/>
      <c r="AI520" s="1009"/>
    </row>
    <row r="521" spans="21:35" ht="12.75">
      <c r="U521" s="633"/>
      <c r="V521" s="632"/>
      <c r="W521" s="980"/>
      <c r="X521" s="1009"/>
      <c r="Y521" s="1009"/>
      <c r="Z521" s="1009"/>
      <c r="AA521" s="1009"/>
      <c r="AB521" s="1009"/>
      <c r="AC521" s="1009"/>
      <c r="AD521" s="1009"/>
      <c r="AE521" s="1009"/>
      <c r="AF521" s="1009"/>
      <c r="AG521" s="1009"/>
      <c r="AH521" s="1009"/>
      <c r="AI521" s="1009"/>
    </row>
    <row r="522" spans="21:35" ht="12.75">
      <c r="U522" s="633"/>
      <c r="V522" s="632"/>
      <c r="W522" s="980"/>
      <c r="X522" s="1009"/>
      <c r="Y522" s="1009"/>
      <c r="Z522" s="1009"/>
      <c r="AA522" s="1009"/>
      <c r="AB522" s="1009"/>
      <c r="AC522" s="1009"/>
      <c r="AD522" s="1009"/>
      <c r="AE522" s="1009"/>
      <c r="AF522" s="1009"/>
      <c r="AG522" s="1009"/>
      <c r="AH522" s="1009"/>
      <c r="AI522" s="1009"/>
    </row>
    <row r="523" spans="21:35" ht="12.75">
      <c r="U523" s="633"/>
      <c r="V523" s="632"/>
      <c r="W523" s="980"/>
      <c r="X523" s="1009"/>
      <c r="Y523" s="1009"/>
      <c r="Z523" s="1009"/>
      <c r="AA523" s="1009"/>
      <c r="AB523" s="1009"/>
      <c r="AC523" s="1009"/>
      <c r="AD523" s="1009"/>
      <c r="AE523" s="1009"/>
      <c r="AF523" s="1009"/>
      <c r="AG523" s="1009"/>
      <c r="AH523" s="1009"/>
      <c r="AI523" s="1009"/>
    </row>
    <row r="524" spans="21:35" ht="12.75">
      <c r="U524" s="633"/>
      <c r="V524" s="632"/>
      <c r="W524" s="980"/>
      <c r="X524" s="1009"/>
      <c r="Y524" s="1009"/>
      <c r="Z524" s="1009"/>
      <c r="AA524" s="1009"/>
      <c r="AB524" s="1009"/>
      <c r="AC524" s="1009"/>
      <c r="AD524" s="1009"/>
      <c r="AE524" s="1009"/>
      <c r="AF524" s="1009"/>
      <c r="AG524" s="1009"/>
      <c r="AH524" s="1009"/>
      <c r="AI524" s="1009"/>
    </row>
    <row r="525" spans="21:35" ht="12.75">
      <c r="U525" s="633"/>
      <c r="V525" s="632"/>
      <c r="W525" s="980"/>
      <c r="X525" s="1009"/>
      <c r="Y525" s="1009"/>
      <c r="Z525" s="1009"/>
      <c r="AA525" s="1009"/>
      <c r="AB525" s="1009"/>
      <c r="AC525" s="1009"/>
      <c r="AD525" s="1009"/>
      <c r="AE525" s="1009"/>
      <c r="AF525" s="1009"/>
      <c r="AG525" s="1009"/>
      <c r="AH525" s="1009"/>
      <c r="AI525" s="1009"/>
    </row>
    <row r="526" spans="21:35" ht="12.75">
      <c r="U526" s="633"/>
      <c r="V526" s="632"/>
      <c r="W526" s="980"/>
      <c r="X526" s="1009"/>
      <c r="Y526" s="1009"/>
      <c r="Z526" s="1009"/>
      <c r="AA526" s="1009"/>
      <c r="AB526" s="1009"/>
      <c r="AC526" s="1009"/>
      <c r="AD526" s="1009"/>
      <c r="AE526" s="1009"/>
      <c r="AF526" s="1009"/>
      <c r="AG526" s="1009"/>
      <c r="AH526" s="1009"/>
      <c r="AI526" s="1009"/>
    </row>
    <row r="527" spans="21:35" ht="12.75">
      <c r="U527" s="633"/>
      <c r="V527" s="632"/>
      <c r="W527" s="980"/>
      <c r="X527" s="1009"/>
      <c r="Y527" s="1009"/>
      <c r="Z527" s="1009"/>
      <c r="AA527" s="1009"/>
      <c r="AB527" s="1009"/>
      <c r="AC527" s="1009"/>
      <c r="AD527" s="1009"/>
      <c r="AE527" s="1009"/>
      <c r="AF527" s="1009"/>
      <c r="AG527" s="1009"/>
      <c r="AH527" s="1009"/>
      <c r="AI527" s="1009"/>
    </row>
    <row r="528" spans="21:35" ht="12.75">
      <c r="U528" s="633"/>
      <c r="V528" s="632"/>
      <c r="W528" s="980"/>
      <c r="X528" s="1009"/>
      <c r="Y528" s="1009"/>
      <c r="Z528" s="1009"/>
      <c r="AA528" s="1009"/>
      <c r="AB528" s="1009"/>
      <c r="AC528" s="1009"/>
      <c r="AD528" s="1009"/>
      <c r="AE528" s="1009"/>
      <c r="AF528" s="1009"/>
      <c r="AG528" s="1009"/>
      <c r="AH528" s="1009"/>
      <c r="AI528" s="1009"/>
    </row>
    <row r="529" spans="21:35" ht="12.75">
      <c r="U529" s="633"/>
      <c r="V529" s="632"/>
      <c r="W529" s="980"/>
      <c r="X529" s="1009"/>
      <c r="Y529" s="1009"/>
      <c r="Z529" s="1009"/>
      <c r="AA529" s="1009"/>
      <c r="AB529" s="1009"/>
      <c r="AC529" s="1009"/>
      <c r="AD529" s="1009"/>
      <c r="AE529" s="1009"/>
      <c r="AF529" s="1009"/>
      <c r="AG529" s="1009"/>
      <c r="AH529" s="1009"/>
      <c r="AI529" s="1009"/>
    </row>
    <row r="530" spans="21:35" ht="12.75">
      <c r="U530" s="633"/>
      <c r="V530" s="632"/>
      <c r="W530" s="980"/>
      <c r="X530" s="1009"/>
      <c r="Y530" s="1009"/>
      <c r="Z530" s="1009"/>
      <c r="AA530" s="1009"/>
      <c r="AB530" s="1009"/>
      <c r="AC530" s="1009"/>
      <c r="AD530" s="1009"/>
      <c r="AE530" s="1009"/>
      <c r="AF530" s="1009"/>
      <c r="AG530" s="1009"/>
      <c r="AH530" s="1009"/>
      <c r="AI530" s="1009"/>
    </row>
    <row r="531" spans="21:35" ht="12.75">
      <c r="U531" s="633"/>
      <c r="V531" s="632"/>
      <c r="W531" s="980"/>
      <c r="X531" s="1009"/>
      <c r="Y531" s="1009"/>
      <c r="Z531" s="1009"/>
      <c r="AA531" s="1009"/>
      <c r="AB531" s="1009"/>
      <c r="AC531" s="1009"/>
      <c r="AD531" s="1009"/>
      <c r="AE531" s="1009"/>
      <c r="AF531" s="1009"/>
      <c r="AG531" s="1009"/>
      <c r="AH531" s="1009"/>
      <c r="AI531" s="1009"/>
    </row>
    <row r="532" spans="21:35" ht="12.75">
      <c r="U532" s="633"/>
      <c r="V532" s="632"/>
      <c r="W532" s="980"/>
      <c r="X532" s="1009"/>
      <c r="Y532" s="1009"/>
      <c r="Z532" s="1009"/>
      <c r="AA532" s="1009"/>
      <c r="AB532" s="1009"/>
      <c r="AC532" s="1009"/>
      <c r="AD532" s="1009"/>
      <c r="AE532" s="1009"/>
      <c r="AF532" s="1009"/>
      <c r="AG532" s="1009"/>
      <c r="AH532" s="1009"/>
      <c r="AI532" s="1009"/>
    </row>
    <row r="533" spans="21:35" ht="13.5" thickBot="1">
      <c r="U533" s="632"/>
      <c r="V533" s="632"/>
      <c r="W533" s="980"/>
      <c r="X533" s="1009"/>
      <c r="Y533" s="1009"/>
      <c r="Z533" s="1009"/>
      <c r="AA533" s="1009"/>
      <c r="AB533" s="1009"/>
      <c r="AC533" s="1009"/>
      <c r="AD533" s="1009"/>
      <c r="AE533" s="1009"/>
      <c r="AF533" s="1009"/>
      <c r="AG533" s="1009"/>
      <c r="AH533" s="1009"/>
      <c r="AI533" s="1009"/>
    </row>
    <row r="534" spans="21:35" ht="12.75">
      <c r="U534" s="632"/>
      <c r="V534" s="986"/>
      <c r="W534" s="980"/>
      <c r="X534" s="1011"/>
      <c r="Y534" s="1011"/>
      <c r="Z534" s="1011"/>
      <c r="AA534" s="1011"/>
      <c r="AB534" s="1011"/>
      <c r="AC534" s="1011"/>
      <c r="AD534" s="1011"/>
      <c r="AE534" s="1011"/>
      <c r="AF534" s="1011"/>
      <c r="AG534" s="1011"/>
      <c r="AH534" s="1011"/>
      <c r="AI534" s="1011"/>
    </row>
    <row r="535" spans="21:35" ht="12.75">
      <c r="U535" s="633"/>
      <c r="V535" s="632"/>
      <c r="W535" s="980"/>
      <c r="X535" s="1011"/>
      <c r="Y535" s="1011"/>
      <c r="Z535" s="1011"/>
      <c r="AA535" s="1011"/>
      <c r="AB535" s="1011"/>
      <c r="AC535" s="1011"/>
      <c r="AD535" s="1011"/>
      <c r="AE535" s="1011"/>
      <c r="AF535" s="1011"/>
      <c r="AG535" s="1011"/>
      <c r="AH535" s="1011"/>
      <c r="AI535" s="1011"/>
    </row>
    <row r="536" spans="21:35" ht="12.75">
      <c r="U536" s="633"/>
      <c r="V536" s="632"/>
      <c r="W536" s="980"/>
      <c r="X536" s="1011"/>
      <c r="Y536" s="1011"/>
      <c r="Z536" s="1011"/>
      <c r="AA536" s="1011"/>
      <c r="AB536" s="1011"/>
      <c r="AC536" s="1011"/>
      <c r="AD536" s="1011"/>
      <c r="AE536" s="1011"/>
      <c r="AF536" s="1011"/>
      <c r="AG536" s="1011"/>
      <c r="AH536" s="1011"/>
      <c r="AI536" s="1011"/>
    </row>
    <row r="537" spans="21:35" ht="12.75">
      <c r="U537" s="633"/>
      <c r="V537" s="632"/>
      <c r="W537" s="980"/>
      <c r="X537" s="1011"/>
      <c r="Y537" s="1011"/>
      <c r="Z537" s="1011"/>
      <c r="AA537" s="1011"/>
      <c r="AB537" s="1011"/>
      <c r="AC537" s="1011"/>
      <c r="AD537" s="1011"/>
      <c r="AE537" s="1011"/>
      <c r="AF537" s="1011"/>
      <c r="AG537" s="1011"/>
      <c r="AH537" s="1011"/>
      <c r="AI537" s="1011"/>
    </row>
    <row r="538" spans="21:35" ht="12.75">
      <c r="U538" s="633"/>
      <c r="V538" s="632"/>
      <c r="W538" s="980"/>
      <c r="X538" s="1011"/>
      <c r="Y538" s="1011"/>
      <c r="Z538" s="1011"/>
      <c r="AA538" s="1011"/>
      <c r="AB538" s="1011"/>
      <c r="AC538" s="1011"/>
      <c r="AD538" s="1011"/>
      <c r="AE538" s="1011"/>
      <c r="AF538" s="1011"/>
      <c r="AG538" s="1011"/>
      <c r="AH538" s="1011"/>
      <c r="AI538" s="1011"/>
    </row>
    <row r="539" spans="21:35" ht="12.75">
      <c r="U539" s="633"/>
      <c r="V539" s="632"/>
      <c r="W539" s="980"/>
      <c r="X539" s="1011"/>
      <c r="Y539" s="1011"/>
      <c r="Z539" s="1011"/>
      <c r="AA539" s="1011"/>
      <c r="AB539" s="1011"/>
      <c r="AC539" s="1011"/>
      <c r="AD539" s="1011"/>
      <c r="AE539" s="1011"/>
      <c r="AF539" s="1011"/>
      <c r="AG539" s="1011"/>
      <c r="AH539" s="1011"/>
      <c r="AI539" s="1011"/>
    </row>
    <row r="540" spans="21:35" ht="12.75">
      <c r="U540" s="633"/>
      <c r="V540" s="632"/>
      <c r="W540" s="980"/>
      <c r="X540" s="1011"/>
      <c r="Y540" s="1011"/>
      <c r="Z540" s="1011"/>
      <c r="AA540" s="1011"/>
      <c r="AB540" s="1011"/>
      <c r="AC540" s="1011"/>
      <c r="AD540" s="1011"/>
      <c r="AE540" s="1011"/>
      <c r="AF540" s="1011"/>
      <c r="AG540" s="1011"/>
      <c r="AH540" s="1011"/>
      <c r="AI540" s="1011"/>
    </row>
    <row r="541" spans="21:35" ht="12.75">
      <c r="U541" s="633"/>
      <c r="V541" s="632"/>
      <c r="W541" s="980"/>
      <c r="X541" s="1011"/>
      <c r="Y541" s="1011"/>
      <c r="Z541" s="1011"/>
      <c r="AA541" s="1011"/>
      <c r="AB541" s="1011"/>
      <c r="AC541" s="1011"/>
      <c r="AD541" s="1011"/>
      <c r="AE541" s="1011"/>
      <c r="AF541" s="1011"/>
      <c r="AG541" s="1011"/>
      <c r="AH541" s="1011"/>
      <c r="AI541" s="1011"/>
    </row>
    <row r="542" spans="21:35" ht="12.75">
      <c r="U542" s="633"/>
      <c r="V542" s="632"/>
      <c r="W542" s="980"/>
      <c r="X542" s="1011"/>
      <c r="Y542" s="1011"/>
      <c r="Z542" s="1011"/>
      <c r="AA542" s="1011"/>
      <c r="AB542" s="1011"/>
      <c r="AC542" s="1011"/>
      <c r="AD542" s="1011"/>
      <c r="AE542" s="1011"/>
      <c r="AF542" s="1011"/>
      <c r="AG542" s="1011"/>
      <c r="AH542" s="1011"/>
      <c r="AI542" s="1011"/>
    </row>
    <row r="543" spans="21:35" ht="12.75">
      <c r="U543" s="633"/>
      <c r="V543" s="632"/>
      <c r="W543" s="980"/>
      <c r="X543" s="1011"/>
      <c r="Y543" s="1011"/>
      <c r="Z543" s="1011"/>
      <c r="AA543" s="1011"/>
      <c r="AB543" s="1011"/>
      <c r="AC543" s="1011"/>
      <c r="AD543" s="1011"/>
      <c r="AE543" s="1011"/>
      <c r="AF543" s="1011"/>
      <c r="AG543" s="1011"/>
      <c r="AH543" s="1011"/>
      <c r="AI543" s="1011"/>
    </row>
    <row r="544" spans="21:35" ht="12.75">
      <c r="U544" s="633"/>
      <c r="V544" s="632"/>
      <c r="W544" s="980"/>
      <c r="X544" s="1011"/>
      <c r="Y544" s="1011"/>
      <c r="Z544" s="1011"/>
      <c r="AA544" s="1011"/>
      <c r="AB544" s="1011"/>
      <c r="AC544" s="1011"/>
      <c r="AD544" s="1011"/>
      <c r="AE544" s="1011"/>
      <c r="AF544" s="1011"/>
      <c r="AG544" s="1011"/>
      <c r="AH544" s="1011"/>
      <c r="AI544" s="1011"/>
    </row>
    <row r="545" spans="21:35" ht="12.75">
      <c r="U545" s="633"/>
      <c r="V545" s="632"/>
      <c r="W545" s="980"/>
      <c r="X545" s="1011"/>
      <c r="Y545" s="1011"/>
      <c r="Z545" s="1011"/>
      <c r="AA545" s="1011"/>
      <c r="AB545" s="1011"/>
      <c r="AC545" s="1011"/>
      <c r="AD545" s="1011"/>
      <c r="AE545" s="1011"/>
      <c r="AF545" s="1011"/>
      <c r="AG545" s="1011"/>
      <c r="AH545" s="1011"/>
      <c r="AI545" s="1011"/>
    </row>
    <row r="546" spans="21:35" ht="12.75">
      <c r="U546" s="633"/>
      <c r="V546" s="632"/>
      <c r="W546" s="980"/>
      <c r="X546" s="1011"/>
      <c r="Y546" s="1011"/>
      <c r="Z546" s="1011"/>
      <c r="AA546" s="1011"/>
      <c r="AB546" s="1011"/>
      <c r="AC546" s="1011"/>
      <c r="AD546" s="1011"/>
      <c r="AE546" s="1011"/>
      <c r="AF546" s="1011"/>
      <c r="AG546" s="1011"/>
      <c r="AH546" s="1011"/>
      <c r="AI546" s="1011"/>
    </row>
    <row r="547" spans="21:35" ht="12.75">
      <c r="U547" s="633"/>
      <c r="V547" s="632"/>
      <c r="W547" s="980"/>
      <c r="X547" s="1011"/>
      <c r="Y547" s="1011"/>
      <c r="Z547" s="1011"/>
      <c r="AA547" s="1011"/>
      <c r="AB547" s="1011"/>
      <c r="AC547" s="1011"/>
      <c r="AD547" s="1011"/>
      <c r="AE547" s="1011"/>
      <c r="AF547" s="1011"/>
      <c r="AG547" s="1011"/>
      <c r="AH547" s="1011"/>
      <c r="AI547" s="1011"/>
    </row>
    <row r="548" spans="21:35" ht="12.75">
      <c r="U548" s="633"/>
      <c r="V548" s="632"/>
      <c r="W548" s="980"/>
      <c r="X548" s="1011"/>
      <c r="Y548" s="1011"/>
      <c r="Z548" s="1011"/>
      <c r="AA548" s="1011"/>
      <c r="AB548" s="1011"/>
      <c r="AC548" s="1011"/>
      <c r="AD548" s="1011"/>
      <c r="AE548" s="1011"/>
      <c r="AF548" s="1011"/>
      <c r="AG548" s="1011"/>
      <c r="AH548" s="1011"/>
      <c r="AI548" s="1011"/>
    </row>
    <row r="549" spans="21:35" ht="12.75">
      <c r="U549" s="633"/>
      <c r="V549" s="632"/>
      <c r="W549" s="980"/>
      <c r="X549" s="1011"/>
      <c r="Y549" s="1011"/>
      <c r="Z549" s="1011"/>
      <c r="AA549" s="1011"/>
      <c r="AB549" s="1011"/>
      <c r="AC549" s="1011"/>
      <c r="AD549" s="1011"/>
      <c r="AE549" s="1011"/>
      <c r="AF549" s="1011"/>
      <c r="AG549" s="1011"/>
      <c r="AH549" s="1011"/>
      <c r="AI549" s="1011"/>
    </row>
    <row r="550" spans="21:35" ht="12.75">
      <c r="U550" s="633"/>
      <c r="V550" s="632"/>
      <c r="W550" s="980"/>
      <c r="X550" s="1011"/>
      <c r="Y550" s="1011"/>
      <c r="Z550" s="1011"/>
      <c r="AA550" s="1011"/>
      <c r="AB550" s="1011"/>
      <c r="AC550" s="1011"/>
      <c r="AD550" s="1011"/>
      <c r="AE550" s="1011"/>
      <c r="AF550" s="1011"/>
      <c r="AG550" s="1011"/>
      <c r="AH550" s="1011"/>
      <c r="AI550" s="1011"/>
    </row>
    <row r="551" spans="21:35" ht="12.75">
      <c r="U551" s="633"/>
      <c r="V551" s="632"/>
      <c r="W551" s="980"/>
      <c r="X551" s="1011"/>
      <c r="Y551" s="1011"/>
      <c r="Z551" s="1011"/>
      <c r="AA551" s="1011"/>
      <c r="AB551" s="1011"/>
      <c r="AC551" s="1011"/>
      <c r="AD551" s="1011"/>
      <c r="AE551" s="1011"/>
      <c r="AF551" s="1011"/>
      <c r="AG551" s="1011"/>
      <c r="AH551" s="1011"/>
      <c r="AI551" s="1011"/>
    </row>
    <row r="552" spans="21:35" ht="12.75">
      <c r="U552" s="633"/>
      <c r="V552" s="632"/>
      <c r="W552" s="980"/>
      <c r="X552" s="1011"/>
      <c r="Y552" s="1011"/>
      <c r="Z552" s="1011"/>
      <c r="AA552" s="1011"/>
      <c r="AB552" s="1011"/>
      <c r="AC552" s="1011"/>
      <c r="AD552" s="1011"/>
      <c r="AE552" s="1011"/>
      <c r="AF552" s="1011"/>
      <c r="AG552" s="1011"/>
      <c r="AH552" s="1011"/>
      <c r="AI552" s="1011"/>
    </row>
    <row r="553" spans="21:35" ht="12.75">
      <c r="U553" s="633"/>
      <c r="V553" s="632"/>
      <c r="W553" s="980"/>
      <c r="X553" s="1011"/>
      <c r="Y553" s="1011"/>
      <c r="Z553" s="1011"/>
      <c r="AA553" s="1011"/>
      <c r="AB553" s="1011"/>
      <c r="AC553" s="1011"/>
      <c r="AD553" s="1011"/>
      <c r="AE553" s="1011"/>
      <c r="AF553" s="1011"/>
      <c r="AG553" s="1011"/>
      <c r="AH553" s="1011"/>
      <c r="AI553" s="1011"/>
    </row>
    <row r="554" spans="21:35" ht="12.75">
      <c r="U554" s="633"/>
      <c r="V554" s="632"/>
      <c r="W554" s="980"/>
      <c r="X554" s="1011"/>
      <c r="Y554" s="1011"/>
      <c r="Z554" s="1011"/>
      <c r="AA554" s="1011"/>
      <c r="AB554" s="1011"/>
      <c r="AC554" s="1011"/>
      <c r="AD554" s="1011"/>
      <c r="AE554" s="1011"/>
      <c r="AF554" s="1011"/>
      <c r="AG554" s="1011"/>
      <c r="AH554" s="1011"/>
      <c r="AI554" s="1011"/>
    </row>
    <row r="555" spans="21:35" ht="12.75">
      <c r="U555" s="633"/>
      <c r="V555" s="632"/>
      <c r="W555" s="980"/>
      <c r="X555" s="1011"/>
      <c r="Y555" s="1011"/>
      <c r="Z555" s="1011"/>
      <c r="AA555" s="1011"/>
      <c r="AB555" s="1011"/>
      <c r="AC555" s="1011"/>
      <c r="AD555" s="1011"/>
      <c r="AE555" s="1011"/>
      <c r="AF555" s="1011"/>
      <c r="AG555" s="1011"/>
      <c r="AH555" s="1011"/>
      <c r="AI555" s="1011"/>
    </row>
    <row r="556" spans="21:35" ht="12.75">
      <c r="U556" s="633"/>
      <c r="V556" s="632"/>
      <c r="W556" s="980"/>
      <c r="X556" s="1011"/>
      <c r="Y556" s="1011"/>
      <c r="Z556" s="1011"/>
      <c r="AA556" s="1011"/>
      <c r="AB556" s="1011"/>
      <c r="AC556" s="1011"/>
      <c r="AD556" s="1011"/>
      <c r="AE556" s="1011"/>
      <c r="AF556" s="1011"/>
      <c r="AG556" s="1011"/>
      <c r="AH556" s="1011"/>
      <c r="AI556" s="1011"/>
    </row>
    <row r="557" spans="21:35" ht="12.75">
      <c r="U557" s="633"/>
      <c r="V557" s="632"/>
      <c r="W557" s="980"/>
      <c r="X557" s="1011"/>
      <c r="Y557" s="1011"/>
      <c r="Z557" s="1011"/>
      <c r="AA557" s="1011"/>
      <c r="AB557" s="1011"/>
      <c r="AC557" s="1011"/>
      <c r="AD557" s="1011"/>
      <c r="AE557" s="1011"/>
      <c r="AF557" s="1011"/>
      <c r="AG557" s="1011"/>
      <c r="AH557" s="1011"/>
      <c r="AI557" s="1011"/>
    </row>
    <row r="558" spans="21:35" ht="12.75">
      <c r="U558" s="633"/>
      <c r="V558" s="632"/>
      <c r="W558" s="980"/>
      <c r="X558" s="1011"/>
      <c r="Y558" s="1011"/>
      <c r="Z558" s="1011"/>
      <c r="AA558" s="1011"/>
      <c r="AB558" s="1011"/>
      <c r="AC558" s="1011"/>
      <c r="AD558" s="1011"/>
      <c r="AE558" s="1011"/>
      <c r="AF558" s="1011"/>
      <c r="AG558" s="1011"/>
      <c r="AH558" s="1011"/>
      <c r="AI558" s="1011"/>
    </row>
    <row r="559" spans="21:35" ht="12.75">
      <c r="U559" s="633"/>
      <c r="V559" s="632"/>
      <c r="W559" s="980"/>
      <c r="X559" s="1011"/>
      <c r="Y559" s="1011"/>
      <c r="Z559" s="1011"/>
      <c r="AA559" s="1011"/>
      <c r="AB559" s="1011"/>
      <c r="AC559" s="1011"/>
      <c r="AD559" s="1011"/>
      <c r="AE559" s="1011"/>
      <c r="AF559" s="1011"/>
      <c r="AG559" s="1011"/>
      <c r="AH559" s="1011"/>
      <c r="AI559" s="1011"/>
    </row>
    <row r="560" spans="21:35" ht="12.75">
      <c r="U560" s="633"/>
      <c r="V560" s="632"/>
      <c r="W560" s="980"/>
      <c r="X560" s="1011"/>
      <c r="Y560" s="1011"/>
      <c r="Z560" s="1011"/>
      <c r="AA560" s="1011"/>
      <c r="AB560" s="1011"/>
      <c r="AC560" s="990"/>
      <c r="AD560" s="1011"/>
      <c r="AE560" s="1011"/>
      <c r="AF560" s="1011"/>
      <c r="AG560" s="1011"/>
      <c r="AH560" s="1011"/>
      <c r="AI560" s="1011"/>
    </row>
    <row r="561" spans="21:35" ht="12.75">
      <c r="U561" s="633"/>
      <c r="V561" s="632"/>
      <c r="W561" s="980"/>
      <c r="X561" s="994"/>
      <c r="Y561" s="998"/>
      <c r="Z561" s="998"/>
      <c r="AA561" s="998"/>
      <c r="AB561" s="998"/>
      <c r="AC561" s="990"/>
      <c r="AD561" s="998"/>
      <c r="AE561" s="998"/>
      <c r="AF561" s="1012"/>
      <c r="AG561" s="998"/>
      <c r="AH561" s="998"/>
      <c r="AI561" s="1013"/>
    </row>
    <row r="562" spans="21:35" ht="12.75">
      <c r="U562" s="633"/>
      <c r="V562" s="632"/>
      <c r="W562" s="980"/>
      <c r="X562" s="994"/>
      <c r="Y562" s="998"/>
      <c r="Z562" s="998"/>
      <c r="AA562" s="998"/>
      <c r="AB562" s="998"/>
      <c r="AC562" s="990"/>
      <c r="AD562" s="998"/>
      <c r="AE562" s="998"/>
      <c r="AF562" s="1012"/>
      <c r="AG562" s="998"/>
      <c r="AH562" s="998"/>
      <c r="AI562" s="1013"/>
    </row>
    <row r="563" spans="21:35" ht="12.75">
      <c r="U563" s="633"/>
      <c r="V563" s="632"/>
      <c r="W563" s="980"/>
      <c r="X563" s="994"/>
      <c r="Y563" s="998"/>
      <c r="Z563" s="998"/>
      <c r="AA563" s="998"/>
      <c r="AB563" s="998"/>
      <c r="AC563" s="990"/>
      <c r="AD563" s="998"/>
      <c r="AE563" s="998"/>
      <c r="AF563" s="1012"/>
      <c r="AG563" s="998"/>
      <c r="AH563" s="998"/>
      <c r="AI563" s="1013"/>
    </row>
    <row r="564" spans="21:35" ht="12.75">
      <c r="U564" s="633"/>
      <c r="V564" s="632"/>
      <c r="W564" s="980"/>
      <c r="X564" s="994"/>
      <c r="Y564" s="998"/>
      <c r="Z564" s="998"/>
      <c r="AA564" s="998"/>
      <c r="AB564" s="998"/>
      <c r="AC564" s="990"/>
      <c r="AD564" s="998"/>
      <c r="AE564" s="998"/>
      <c r="AF564" s="1012"/>
      <c r="AG564" s="998"/>
      <c r="AH564" s="998"/>
      <c r="AI564" s="1013"/>
    </row>
    <row r="565" spans="21:35" ht="12.75">
      <c r="U565" s="633"/>
      <c r="V565" s="632"/>
      <c r="W565" s="980"/>
      <c r="X565" s="994"/>
      <c r="Y565" s="998"/>
      <c r="Z565" s="998"/>
      <c r="AA565" s="998"/>
      <c r="AB565" s="998"/>
      <c r="AC565" s="990"/>
      <c r="AD565" s="998"/>
      <c r="AE565" s="998"/>
      <c r="AF565" s="1012"/>
      <c r="AG565" s="998"/>
      <c r="AH565" s="998"/>
      <c r="AI565" s="1013"/>
    </row>
    <row r="566" spans="21:35" ht="12.75">
      <c r="U566" s="633"/>
      <c r="V566" s="632"/>
      <c r="W566" s="980"/>
      <c r="X566" s="994"/>
      <c r="Y566" s="998"/>
      <c r="Z566" s="998"/>
      <c r="AA566" s="998"/>
      <c r="AB566" s="998"/>
      <c r="AC566" s="990"/>
      <c r="AD566" s="998"/>
      <c r="AE566" s="998"/>
      <c r="AF566" s="1012"/>
      <c r="AG566" s="998"/>
      <c r="AH566" s="998"/>
      <c r="AI566" s="1013"/>
    </row>
    <row r="567" spans="21:35" ht="12.75">
      <c r="U567" s="633"/>
      <c r="V567" s="632"/>
      <c r="W567" s="980"/>
      <c r="X567" s="994"/>
      <c r="Y567" s="998"/>
      <c r="Z567" s="998"/>
      <c r="AA567" s="998"/>
      <c r="AB567" s="998"/>
      <c r="AC567" s="990"/>
      <c r="AD567" s="998"/>
      <c r="AE567" s="998"/>
      <c r="AF567" s="1012"/>
      <c r="AG567" s="998"/>
      <c r="AH567" s="998"/>
      <c r="AI567" s="1013"/>
    </row>
    <row r="568" spans="21:35" ht="12.75">
      <c r="U568" s="633"/>
      <c r="V568" s="632"/>
      <c r="W568" s="980"/>
      <c r="X568" s="994"/>
      <c r="Y568" s="998"/>
      <c r="Z568" s="998"/>
      <c r="AA568" s="998"/>
      <c r="AB568" s="998"/>
      <c r="AC568" s="990"/>
      <c r="AD568" s="998"/>
      <c r="AE568" s="998"/>
      <c r="AF568" s="1012"/>
      <c r="AG568" s="998"/>
      <c r="AH568" s="998"/>
      <c r="AI568" s="1013"/>
    </row>
    <row r="569" spans="21:35" ht="12.75">
      <c r="U569" s="633"/>
      <c r="V569" s="632"/>
      <c r="W569" s="980"/>
      <c r="X569" s="994"/>
      <c r="Y569" s="994"/>
      <c r="Z569" s="994"/>
      <c r="AA569" s="994"/>
      <c r="AB569" s="994"/>
      <c r="AC569" s="990"/>
      <c r="AD569" s="994"/>
      <c r="AE569" s="994"/>
      <c r="AF569" s="994"/>
      <c r="AG569" s="994"/>
      <c r="AH569" s="994"/>
      <c r="AI569" s="994"/>
    </row>
    <row r="570" spans="21:35" ht="12.75">
      <c r="U570" s="633"/>
      <c r="V570" s="632"/>
      <c r="W570" s="980"/>
      <c r="X570" s="994"/>
      <c r="Y570" s="994"/>
      <c r="Z570" s="994"/>
      <c r="AA570" s="994"/>
      <c r="AB570" s="994"/>
      <c r="AC570" s="990"/>
      <c r="AD570" s="994"/>
      <c r="AE570" s="994"/>
      <c r="AF570" s="994"/>
      <c r="AG570" s="994"/>
      <c r="AH570" s="994"/>
      <c r="AI570" s="994"/>
    </row>
    <row r="571" spans="21:35" ht="12.75">
      <c r="U571" s="633"/>
      <c r="V571" s="632"/>
      <c r="W571" s="980"/>
      <c r="X571" s="994"/>
      <c r="Y571" s="994"/>
      <c r="Z571" s="994"/>
      <c r="AA571" s="994"/>
      <c r="AB571" s="994"/>
      <c r="AC571" s="990"/>
      <c r="AD571" s="994"/>
      <c r="AE571" s="994"/>
      <c r="AF571" s="994"/>
      <c r="AG571" s="994"/>
      <c r="AH571" s="994"/>
      <c r="AI571" s="994"/>
    </row>
    <row r="572" spans="21:35" ht="12.75">
      <c r="U572" s="633"/>
      <c r="V572" s="632"/>
      <c r="W572" s="980"/>
      <c r="X572" s="994"/>
      <c r="Y572" s="994"/>
      <c r="Z572" s="994"/>
      <c r="AA572" s="994"/>
      <c r="AB572" s="994"/>
      <c r="AC572" s="990"/>
      <c r="AD572" s="994"/>
      <c r="AE572" s="994"/>
      <c r="AF572" s="994"/>
      <c r="AG572" s="994"/>
      <c r="AH572" s="994"/>
      <c r="AI572" s="994"/>
    </row>
    <row r="573" spans="21:35" ht="12.75">
      <c r="U573" s="633"/>
      <c r="V573" s="632"/>
      <c r="W573" s="980"/>
      <c r="X573" s="994"/>
      <c r="Y573" s="994"/>
      <c r="Z573" s="994"/>
      <c r="AA573" s="994"/>
      <c r="AB573" s="994"/>
      <c r="AC573" s="990"/>
      <c r="AD573" s="994"/>
      <c r="AE573" s="994"/>
      <c r="AF573" s="994"/>
      <c r="AG573" s="994"/>
      <c r="AH573" s="994"/>
      <c r="AI573" s="994"/>
    </row>
    <row r="574" spans="21:35" ht="12.75">
      <c r="U574" s="633"/>
      <c r="V574" s="632"/>
      <c r="W574" s="980"/>
      <c r="X574" s="994"/>
      <c r="Y574" s="994"/>
      <c r="Z574" s="994"/>
      <c r="AA574" s="994"/>
      <c r="AB574" s="994"/>
      <c r="AC574" s="990"/>
      <c r="AD574" s="994"/>
      <c r="AE574" s="994"/>
      <c r="AF574" s="994"/>
      <c r="AG574" s="994"/>
      <c r="AH574" s="994"/>
      <c r="AI574" s="994"/>
    </row>
    <row r="575" spans="21:35" ht="12.75">
      <c r="U575" s="633"/>
      <c r="V575" s="632"/>
      <c r="W575" s="980"/>
      <c r="X575" s="994"/>
      <c r="Y575" s="994"/>
      <c r="Z575" s="994"/>
      <c r="AA575" s="994"/>
      <c r="AB575" s="994"/>
      <c r="AC575" s="990"/>
      <c r="AD575" s="994"/>
      <c r="AE575" s="994"/>
      <c r="AF575" s="994"/>
      <c r="AG575" s="994"/>
      <c r="AH575" s="994"/>
      <c r="AI575" s="994"/>
    </row>
    <row r="576" spans="21:35" ht="12.75">
      <c r="U576" s="633"/>
      <c r="V576" s="632"/>
      <c r="W576" s="980"/>
      <c r="X576" s="994"/>
      <c r="Y576" s="994"/>
      <c r="Z576" s="994"/>
      <c r="AA576" s="994"/>
      <c r="AB576" s="994"/>
      <c r="AC576" s="990"/>
      <c r="AD576" s="994"/>
      <c r="AE576" s="994"/>
      <c r="AF576" s="994"/>
      <c r="AG576" s="994"/>
      <c r="AH576" s="994"/>
      <c r="AI576" s="994"/>
    </row>
    <row r="577" spans="21:35" ht="12.75">
      <c r="U577" s="633"/>
      <c r="V577" s="632"/>
      <c r="W577" s="980"/>
      <c r="X577" s="994"/>
      <c r="Y577" s="994"/>
      <c r="Z577" s="994"/>
      <c r="AA577" s="994"/>
      <c r="AB577" s="994"/>
      <c r="AC577" s="990"/>
      <c r="AD577" s="994"/>
      <c r="AE577" s="994"/>
      <c r="AF577" s="994"/>
      <c r="AG577" s="994"/>
      <c r="AH577" s="994"/>
      <c r="AI577" s="994"/>
    </row>
    <row r="578" spans="21:35" ht="12.75">
      <c r="U578" s="633"/>
      <c r="V578" s="632"/>
      <c r="W578" s="980"/>
      <c r="X578" s="994"/>
      <c r="Y578" s="994"/>
      <c r="Z578" s="994"/>
      <c r="AA578" s="994"/>
      <c r="AB578" s="994"/>
      <c r="AC578" s="990"/>
      <c r="AD578" s="994"/>
      <c r="AE578" s="994"/>
      <c r="AF578" s="994"/>
      <c r="AG578" s="994"/>
      <c r="AH578" s="994"/>
      <c r="AI578" s="994"/>
    </row>
    <row r="579" spans="21:35" ht="12.75">
      <c r="U579" s="633"/>
      <c r="V579" s="632"/>
      <c r="W579" s="980"/>
      <c r="X579" s="994"/>
      <c r="Y579" s="994"/>
      <c r="Z579" s="994"/>
      <c r="AA579" s="994"/>
      <c r="AB579" s="994"/>
      <c r="AC579" s="990"/>
      <c r="AD579" s="994"/>
      <c r="AE579" s="994"/>
      <c r="AF579" s="994"/>
      <c r="AG579" s="994"/>
      <c r="AH579" s="994"/>
      <c r="AI579" s="994"/>
    </row>
    <row r="580" spans="21:35" ht="12.75">
      <c r="U580" s="633"/>
      <c r="V580" s="632"/>
      <c r="W580" s="980"/>
      <c r="X580" s="994"/>
      <c r="Y580" s="994"/>
      <c r="Z580" s="994"/>
      <c r="AA580" s="994"/>
      <c r="AB580" s="994"/>
      <c r="AC580" s="990"/>
      <c r="AD580" s="994"/>
      <c r="AE580" s="994"/>
      <c r="AF580" s="994"/>
      <c r="AG580" s="994"/>
      <c r="AH580" s="994"/>
      <c r="AI580" s="994"/>
    </row>
    <row r="581" spans="21:35" ht="12.75">
      <c r="U581" s="633"/>
      <c r="V581" s="632"/>
      <c r="W581" s="980"/>
      <c r="X581" s="994"/>
      <c r="Y581" s="994"/>
      <c r="Z581" s="994"/>
      <c r="AA581" s="994"/>
      <c r="AB581" s="994"/>
      <c r="AC581" s="990"/>
      <c r="AD581" s="994"/>
      <c r="AE581" s="994"/>
      <c r="AF581" s="994"/>
      <c r="AG581" s="994"/>
      <c r="AH581" s="994"/>
      <c r="AI581" s="994"/>
    </row>
    <row r="582" spans="21:35" ht="12.75">
      <c r="U582" s="633"/>
      <c r="V582" s="632"/>
      <c r="W582" s="980"/>
      <c r="X582" s="994"/>
      <c r="Y582" s="994"/>
      <c r="Z582" s="994"/>
      <c r="AA582" s="994"/>
      <c r="AB582" s="994"/>
      <c r="AC582" s="990"/>
      <c r="AD582" s="994"/>
      <c r="AE582" s="994"/>
      <c r="AF582" s="994"/>
      <c r="AG582" s="994"/>
      <c r="AH582" s="994"/>
      <c r="AI582" s="994"/>
    </row>
    <row r="583" spans="21:35" ht="12.75">
      <c r="U583" s="633"/>
      <c r="V583" s="632"/>
      <c r="W583" s="980"/>
      <c r="X583" s="994"/>
      <c r="Y583" s="994"/>
      <c r="Z583" s="994"/>
      <c r="AA583" s="994"/>
      <c r="AB583" s="994"/>
      <c r="AC583" s="990"/>
      <c r="AD583" s="994"/>
      <c r="AE583" s="994"/>
      <c r="AF583" s="994"/>
      <c r="AG583" s="994"/>
      <c r="AH583" s="994"/>
      <c r="AI583" s="994"/>
    </row>
    <row r="584" spans="21:35" ht="12.75">
      <c r="U584" s="633"/>
      <c r="V584" s="632"/>
      <c r="W584" s="980"/>
      <c r="X584" s="994"/>
      <c r="Y584" s="994"/>
      <c r="Z584" s="994"/>
      <c r="AA584" s="994"/>
      <c r="AB584" s="994"/>
      <c r="AC584" s="990"/>
      <c r="AD584" s="994"/>
      <c r="AE584" s="994"/>
      <c r="AF584" s="994"/>
      <c r="AG584" s="994"/>
      <c r="AH584" s="994"/>
      <c r="AI584" s="994"/>
    </row>
    <row r="585" spans="21:35" ht="12.75">
      <c r="U585" s="633"/>
      <c r="V585" s="632"/>
      <c r="W585" s="980"/>
      <c r="X585" s="994"/>
      <c r="Y585" s="994"/>
      <c r="Z585" s="994"/>
      <c r="AA585" s="994"/>
      <c r="AB585" s="994"/>
      <c r="AC585" s="990"/>
      <c r="AD585" s="994"/>
      <c r="AE585" s="994"/>
      <c r="AF585" s="994"/>
      <c r="AG585" s="994"/>
      <c r="AH585" s="994"/>
      <c r="AI585" s="994"/>
    </row>
    <row r="586" spans="21:35" ht="13.5" thickBot="1">
      <c r="U586" s="632"/>
      <c r="V586" s="632"/>
      <c r="W586" s="980"/>
      <c r="X586" s="994"/>
      <c r="Y586" s="994"/>
      <c r="Z586" s="994"/>
      <c r="AA586" s="994"/>
      <c r="AB586" s="994"/>
      <c r="AC586" s="990"/>
      <c r="AD586" s="994"/>
      <c r="AE586" s="994"/>
      <c r="AF586" s="994"/>
      <c r="AG586" s="994"/>
      <c r="AH586" s="994"/>
      <c r="AI586" s="994"/>
    </row>
    <row r="587" spans="21:35" ht="12.75">
      <c r="U587" s="632"/>
      <c r="V587" s="986"/>
      <c r="W587" s="980"/>
      <c r="X587" s="994"/>
      <c r="Y587" s="994"/>
      <c r="Z587" s="994"/>
      <c r="AA587" s="994"/>
      <c r="AB587" s="994"/>
      <c r="AC587" s="990"/>
      <c r="AD587" s="994"/>
      <c r="AE587" s="994"/>
      <c r="AF587" s="994"/>
      <c r="AG587" s="994"/>
      <c r="AH587" s="994"/>
      <c r="AI587" s="994"/>
    </row>
    <row r="588" spans="21:35" ht="12.75">
      <c r="U588" s="633"/>
      <c r="V588" s="632"/>
      <c r="W588" s="980"/>
      <c r="X588" s="994"/>
      <c r="Y588" s="994"/>
      <c r="Z588" s="994"/>
      <c r="AA588" s="994"/>
      <c r="AB588" s="994"/>
      <c r="AC588" s="990"/>
      <c r="AD588" s="994"/>
      <c r="AE588" s="994"/>
      <c r="AF588" s="994"/>
      <c r="AG588" s="994"/>
      <c r="AH588" s="994"/>
      <c r="AI588" s="994"/>
    </row>
    <row r="589" spans="21:35" ht="12.75">
      <c r="U589" s="633"/>
      <c r="V589" s="632"/>
      <c r="W589" s="980"/>
      <c r="X589" s="994"/>
      <c r="Y589" s="994"/>
      <c r="Z589" s="994"/>
      <c r="AA589" s="994"/>
      <c r="AB589" s="994"/>
      <c r="AC589" s="990"/>
      <c r="AD589" s="994"/>
      <c r="AE589" s="994"/>
      <c r="AF589" s="994"/>
      <c r="AG589" s="994"/>
      <c r="AH589" s="994"/>
      <c r="AI589" s="994"/>
    </row>
    <row r="590" spans="21:35" ht="12.75">
      <c r="U590" s="633"/>
      <c r="V590" s="632"/>
      <c r="W590" s="980"/>
      <c r="X590" s="994"/>
      <c r="Y590" s="994"/>
      <c r="Z590" s="994"/>
      <c r="AA590" s="994"/>
      <c r="AB590" s="994"/>
      <c r="AC590" s="990"/>
      <c r="AD590" s="994"/>
      <c r="AE590" s="994"/>
      <c r="AF590" s="994"/>
      <c r="AG590" s="994"/>
      <c r="AH590" s="994"/>
      <c r="AI590" s="994"/>
    </row>
    <row r="591" spans="21:35" ht="12.75">
      <c r="U591" s="633"/>
      <c r="V591" s="632"/>
      <c r="W591" s="980"/>
      <c r="X591" s="994"/>
      <c r="Y591" s="994"/>
      <c r="Z591" s="994"/>
      <c r="AA591" s="994"/>
      <c r="AB591" s="994"/>
      <c r="AC591" s="990"/>
      <c r="AD591" s="994"/>
      <c r="AE591" s="994"/>
      <c r="AF591" s="994"/>
      <c r="AG591" s="994"/>
      <c r="AH591" s="994"/>
      <c r="AI591" s="994"/>
    </row>
    <row r="592" spans="21:35" ht="12.75">
      <c r="U592" s="633"/>
      <c r="V592" s="632"/>
      <c r="W592" s="980"/>
      <c r="X592" s="994"/>
      <c r="Y592" s="994"/>
      <c r="Z592" s="994"/>
      <c r="AA592" s="994"/>
      <c r="AB592" s="994"/>
      <c r="AC592" s="990"/>
      <c r="AD592" s="994"/>
      <c r="AE592" s="994"/>
      <c r="AF592" s="994"/>
      <c r="AG592" s="994"/>
      <c r="AH592" s="994"/>
      <c r="AI592" s="994"/>
    </row>
    <row r="593" spans="21:35" ht="12.75">
      <c r="U593" s="633"/>
      <c r="V593" s="632"/>
      <c r="W593" s="980"/>
      <c r="X593" s="994"/>
      <c r="Y593" s="994"/>
      <c r="Z593" s="994"/>
      <c r="AA593" s="994"/>
      <c r="AB593" s="994"/>
      <c r="AC593" s="990"/>
      <c r="AD593" s="994"/>
      <c r="AE593" s="994"/>
      <c r="AF593" s="994"/>
      <c r="AG593" s="994"/>
      <c r="AH593" s="994"/>
      <c r="AI593" s="994"/>
    </row>
    <row r="594" spans="21:35" ht="12.75">
      <c r="U594" s="633"/>
      <c r="V594" s="632"/>
      <c r="W594" s="980"/>
      <c r="X594" s="994"/>
      <c r="Y594" s="994"/>
      <c r="Z594" s="994"/>
      <c r="AA594" s="994"/>
      <c r="AB594" s="994"/>
      <c r="AC594" s="990"/>
      <c r="AD594" s="994"/>
      <c r="AE594" s="994"/>
      <c r="AF594" s="994"/>
      <c r="AG594" s="994"/>
      <c r="AH594" s="994"/>
      <c r="AI594" s="994"/>
    </row>
    <row r="595" spans="21:35" ht="12.75">
      <c r="U595" s="633"/>
      <c r="V595" s="632"/>
      <c r="W595" s="980"/>
      <c r="X595" s="994"/>
      <c r="Y595" s="994"/>
      <c r="Z595" s="994"/>
      <c r="AA595" s="994"/>
      <c r="AB595" s="994"/>
      <c r="AC595" s="990"/>
      <c r="AD595" s="994"/>
      <c r="AE595" s="994"/>
      <c r="AF595" s="994"/>
      <c r="AG595" s="994"/>
      <c r="AH595" s="994"/>
      <c r="AI595" s="994"/>
    </row>
    <row r="596" spans="21:35" ht="12.75">
      <c r="U596" s="633"/>
      <c r="V596" s="632"/>
      <c r="W596" s="980"/>
      <c r="X596" s="994"/>
      <c r="Y596" s="994"/>
      <c r="Z596" s="994"/>
      <c r="AA596" s="994"/>
      <c r="AB596" s="994"/>
      <c r="AC596" s="990"/>
      <c r="AD596" s="994"/>
      <c r="AE596" s="994"/>
      <c r="AF596" s="994"/>
      <c r="AG596" s="994"/>
      <c r="AH596" s="994"/>
      <c r="AI596" s="994"/>
    </row>
    <row r="597" spans="21:35" ht="12.75">
      <c r="U597" s="633"/>
      <c r="V597" s="632"/>
      <c r="W597" s="980"/>
      <c r="X597" s="994"/>
      <c r="Y597" s="994"/>
      <c r="Z597" s="994"/>
      <c r="AA597" s="994"/>
      <c r="AB597" s="994"/>
      <c r="AC597" s="990"/>
      <c r="AD597" s="994"/>
      <c r="AE597" s="994"/>
      <c r="AF597" s="994"/>
      <c r="AG597" s="994"/>
      <c r="AH597" s="994"/>
      <c r="AI597" s="994"/>
    </row>
    <row r="598" spans="21:35" ht="12.75">
      <c r="U598" s="633"/>
      <c r="V598" s="632"/>
      <c r="W598" s="980"/>
      <c r="X598" s="994"/>
      <c r="Y598" s="994"/>
      <c r="Z598" s="994"/>
      <c r="AA598" s="994"/>
      <c r="AB598" s="994"/>
      <c r="AC598" s="990"/>
      <c r="AD598" s="994"/>
      <c r="AE598" s="994"/>
      <c r="AF598" s="994"/>
      <c r="AG598" s="994"/>
      <c r="AH598" s="994"/>
      <c r="AI598" s="994"/>
    </row>
    <row r="599" spans="21:35" ht="12.75">
      <c r="U599" s="633"/>
      <c r="V599" s="632"/>
      <c r="W599" s="980"/>
      <c r="X599" s="994"/>
      <c r="Y599" s="994"/>
      <c r="Z599" s="994"/>
      <c r="AA599" s="994"/>
      <c r="AB599" s="994"/>
      <c r="AC599" s="990"/>
      <c r="AD599" s="994"/>
      <c r="AE599" s="994"/>
      <c r="AF599" s="994"/>
      <c r="AG599" s="994"/>
      <c r="AH599" s="994"/>
      <c r="AI599" s="994"/>
    </row>
    <row r="600" spans="21:35" ht="12.75">
      <c r="U600" s="633"/>
      <c r="V600" s="632"/>
      <c r="W600" s="980"/>
      <c r="X600" s="994"/>
      <c r="Y600" s="994"/>
      <c r="Z600" s="994"/>
      <c r="AA600" s="994"/>
      <c r="AB600" s="994"/>
      <c r="AC600" s="990"/>
      <c r="AD600" s="994"/>
      <c r="AE600" s="994"/>
      <c r="AF600" s="994"/>
      <c r="AG600" s="994"/>
      <c r="AH600" s="994"/>
      <c r="AI600" s="994"/>
    </row>
    <row r="601" spans="21:35" ht="12.75">
      <c r="U601" s="633"/>
      <c r="V601" s="632"/>
      <c r="W601" s="980"/>
      <c r="X601" s="994"/>
      <c r="Y601" s="994"/>
      <c r="Z601" s="994"/>
      <c r="AA601" s="994"/>
      <c r="AB601" s="994"/>
      <c r="AC601" s="990"/>
      <c r="AD601" s="994"/>
      <c r="AE601" s="994"/>
      <c r="AF601" s="994"/>
      <c r="AG601" s="994"/>
      <c r="AH601" s="994"/>
      <c r="AI601" s="994"/>
    </row>
    <row r="602" spans="21:35" ht="12.75">
      <c r="U602" s="633"/>
      <c r="V602" s="632"/>
      <c r="W602" s="980"/>
      <c r="X602" s="994"/>
      <c r="Y602" s="994"/>
      <c r="Z602" s="994"/>
      <c r="AA602" s="994"/>
      <c r="AB602" s="994"/>
      <c r="AC602" s="990"/>
      <c r="AD602" s="994"/>
      <c r="AE602" s="994"/>
      <c r="AF602" s="994"/>
      <c r="AG602" s="994"/>
      <c r="AH602" s="994"/>
      <c r="AI602" s="994"/>
    </row>
    <row r="603" spans="21:35" ht="12.75">
      <c r="U603" s="633"/>
      <c r="V603" s="632"/>
      <c r="W603" s="980"/>
      <c r="X603" s="994"/>
      <c r="Y603" s="994"/>
      <c r="Z603" s="994"/>
      <c r="AA603" s="994"/>
      <c r="AB603" s="994"/>
      <c r="AC603" s="990"/>
      <c r="AD603" s="994"/>
      <c r="AE603" s="994"/>
      <c r="AF603" s="994"/>
      <c r="AG603" s="994"/>
      <c r="AH603" s="994"/>
      <c r="AI603" s="994"/>
    </row>
    <row r="604" spans="21:35" ht="12.75">
      <c r="U604" s="633"/>
      <c r="V604" s="632"/>
      <c r="W604" s="980"/>
      <c r="X604" s="994"/>
      <c r="Y604" s="994"/>
      <c r="Z604" s="994"/>
      <c r="AA604" s="994"/>
      <c r="AB604" s="994"/>
      <c r="AC604" s="990"/>
      <c r="AD604" s="994"/>
      <c r="AE604" s="994"/>
      <c r="AF604" s="994"/>
      <c r="AG604" s="994"/>
      <c r="AH604" s="994"/>
      <c r="AI604" s="994"/>
    </row>
    <row r="605" spans="21:35" ht="12.75">
      <c r="U605" s="633"/>
      <c r="V605" s="632"/>
      <c r="W605" s="980"/>
      <c r="X605" s="994"/>
      <c r="Y605" s="994"/>
      <c r="Z605" s="994"/>
      <c r="AA605" s="994"/>
      <c r="AB605" s="994"/>
      <c r="AC605" s="990"/>
      <c r="AD605" s="994"/>
      <c r="AE605" s="994"/>
      <c r="AF605" s="994"/>
      <c r="AG605" s="994"/>
      <c r="AH605" s="994"/>
      <c r="AI605" s="994"/>
    </row>
    <row r="606" spans="21:35" ht="12.75">
      <c r="U606" s="633"/>
      <c r="V606" s="632"/>
      <c r="W606" s="980"/>
      <c r="X606" s="994"/>
      <c r="Y606" s="994"/>
      <c r="Z606" s="994"/>
      <c r="AA606" s="994"/>
      <c r="AB606" s="994"/>
      <c r="AC606" s="990"/>
      <c r="AD606" s="994"/>
      <c r="AE606" s="994"/>
      <c r="AF606" s="994"/>
      <c r="AG606" s="994"/>
      <c r="AH606" s="994"/>
      <c r="AI606" s="994"/>
    </row>
    <row r="607" spans="21:35" ht="12.75">
      <c r="U607" s="633"/>
      <c r="V607" s="632"/>
      <c r="W607" s="980"/>
      <c r="X607" s="994"/>
      <c r="Y607" s="994"/>
      <c r="Z607" s="994"/>
      <c r="AA607" s="994"/>
      <c r="AB607" s="994"/>
      <c r="AC607" s="990"/>
      <c r="AD607" s="994"/>
      <c r="AE607" s="994"/>
      <c r="AF607" s="994"/>
      <c r="AG607" s="994"/>
      <c r="AH607" s="994"/>
      <c r="AI607" s="994"/>
    </row>
    <row r="608" spans="21:35" ht="12.75">
      <c r="U608" s="633"/>
      <c r="V608" s="632"/>
      <c r="W608" s="980"/>
      <c r="X608" s="994"/>
      <c r="Y608" s="994"/>
      <c r="Z608" s="994"/>
      <c r="AA608" s="994"/>
      <c r="AB608" s="994"/>
      <c r="AC608" s="990"/>
      <c r="AD608" s="994"/>
      <c r="AE608" s="994"/>
      <c r="AF608" s="994"/>
      <c r="AG608" s="994"/>
      <c r="AH608" s="994"/>
      <c r="AI608" s="994"/>
    </row>
    <row r="609" spans="21:35" ht="12.75">
      <c r="U609" s="633"/>
      <c r="V609" s="632"/>
      <c r="W609" s="980"/>
      <c r="X609" s="994"/>
      <c r="Y609" s="994"/>
      <c r="Z609" s="994"/>
      <c r="AA609" s="994"/>
      <c r="AB609" s="994"/>
      <c r="AC609" s="990"/>
      <c r="AD609" s="994"/>
      <c r="AE609" s="994"/>
      <c r="AF609" s="994"/>
      <c r="AG609" s="994"/>
      <c r="AH609" s="994"/>
      <c r="AI609" s="994"/>
    </row>
    <row r="610" spans="21:35" ht="12.75">
      <c r="U610" s="633"/>
      <c r="V610" s="632"/>
      <c r="W610" s="980"/>
      <c r="X610" s="994"/>
      <c r="Y610" s="994"/>
      <c r="Z610" s="994"/>
      <c r="AA610" s="994"/>
      <c r="AB610" s="994"/>
      <c r="AC610" s="990"/>
      <c r="AD610" s="994"/>
      <c r="AE610" s="994"/>
      <c r="AF610" s="994"/>
      <c r="AG610" s="994"/>
      <c r="AH610" s="994"/>
      <c r="AI610" s="994"/>
    </row>
    <row r="611" spans="21:35" ht="12.75">
      <c r="U611" s="633"/>
      <c r="V611" s="632"/>
      <c r="W611" s="980"/>
      <c r="X611" s="994"/>
      <c r="Y611" s="994"/>
      <c r="Z611" s="994"/>
      <c r="AA611" s="994"/>
      <c r="AB611" s="994"/>
      <c r="AC611" s="990"/>
      <c r="AD611" s="994"/>
      <c r="AE611" s="994"/>
      <c r="AF611" s="994"/>
      <c r="AG611" s="994"/>
      <c r="AH611" s="994"/>
      <c r="AI611" s="994"/>
    </row>
    <row r="612" spans="21:35" ht="12.75">
      <c r="U612" s="633"/>
      <c r="V612" s="632"/>
      <c r="W612" s="980"/>
      <c r="X612" s="994"/>
      <c r="Y612" s="994"/>
      <c r="Z612" s="994"/>
      <c r="AA612" s="994"/>
      <c r="AB612" s="994"/>
      <c r="AC612" s="990"/>
      <c r="AD612" s="994"/>
      <c r="AE612" s="994"/>
      <c r="AF612" s="994"/>
      <c r="AG612" s="994"/>
      <c r="AH612" s="994"/>
      <c r="AI612" s="994"/>
    </row>
    <row r="613" spans="21:35" ht="12.75">
      <c r="U613" s="633"/>
      <c r="V613" s="632"/>
      <c r="W613" s="980"/>
      <c r="X613" s="994"/>
      <c r="Y613" s="994"/>
      <c r="Z613" s="994"/>
      <c r="AA613" s="994"/>
      <c r="AB613" s="994"/>
      <c r="AC613" s="990"/>
      <c r="AD613" s="994"/>
      <c r="AE613" s="994"/>
      <c r="AF613" s="994"/>
      <c r="AG613" s="994"/>
      <c r="AH613" s="994"/>
      <c r="AI613" s="994"/>
    </row>
    <row r="614" spans="21:35" ht="12.75">
      <c r="U614" s="633"/>
      <c r="V614" s="632"/>
      <c r="W614" s="980"/>
      <c r="X614" s="994"/>
      <c r="Y614" s="994"/>
      <c r="Z614" s="994"/>
      <c r="AA614" s="994"/>
      <c r="AB614" s="994"/>
      <c r="AC614" s="990"/>
      <c r="AD614" s="994"/>
      <c r="AE614" s="994"/>
      <c r="AF614" s="994"/>
      <c r="AG614" s="994"/>
      <c r="AH614" s="994"/>
      <c r="AI614" s="994"/>
    </row>
    <row r="615" spans="21:35" ht="12.75">
      <c r="U615" s="633"/>
      <c r="V615" s="632"/>
      <c r="W615" s="980"/>
      <c r="X615" s="994"/>
      <c r="Y615" s="994"/>
      <c r="Z615" s="994"/>
      <c r="AA615" s="994"/>
      <c r="AB615" s="994"/>
      <c r="AC615" s="990"/>
      <c r="AD615" s="994"/>
      <c r="AE615" s="994"/>
      <c r="AF615" s="994"/>
      <c r="AG615" s="994"/>
      <c r="AH615" s="994"/>
      <c r="AI615" s="994"/>
    </row>
    <row r="616" spans="21:35" ht="12.75">
      <c r="U616" s="633"/>
      <c r="V616" s="632"/>
      <c r="W616" s="980"/>
      <c r="X616" s="994"/>
      <c r="Y616" s="994"/>
      <c r="Z616" s="994"/>
      <c r="AA616" s="994"/>
      <c r="AB616" s="994"/>
      <c r="AC616" s="990"/>
      <c r="AD616" s="994"/>
      <c r="AE616" s="994"/>
      <c r="AF616" s="994"/>
      <c r="AG616" s="994"/>
      <c r="AH616" s="994"/>
      <c r="AI616" s="994"/>
    </row>
    <row r="617" spans="21:35" ht="12.75">
      <c r="U617" s="633"/>
      <c r="V617" s="632"/>
      <c r="W617" s="980"/>
      <c r="X617" s="994"/>
      <c r="Y617" s="994"/>
      <c r="Z617" s="994"/>
      <c r="AA617" s="994"/>
      <c r="AB617" s="994"/>
      <c r="AC617" s="990"/>
      <c r="AD617" s="994"/>
      <c r="AE617" s="994"/>
      <c r="AF617" s="994"/>
      <c r="AG617" s="994"/>
      <c r="AH617" s="994"/>
      <c r="AI617" s="994"/>
    </row>
    <row r="618" spans="21:35" ht="12.75">
      <c r="U618" s="633"/>
      <c r="V618" s="632"/>
      <c r="W618" s="980"/>
      <c r="X618" s="994"/>
      <c r="Y618" s="994"/>
      <c r="Z618" s="994"/>
      <c r="AA618" s="994"/>
      <c r="AB618" s="994"/>
      <c r="AC618" s="990"/>
      <c r="AD618" s="994"/>
      <c r="AE618" s="994"/>
      <c r="AF618" s="994"/>
      <c r="AG618" s="994"/>
      <c r="AH618" s="994"/>
      <c r="AI618" s="994"/>
    </row>
    <row r="619" spans="21:35" ht="12.75">
      <c r="U619" s="633"/>
      <c r="V619" s="632"/>
      <c r="W619" s="980"/>
      <c r="X619" s="994"/>
      <c r="Y619" s="994"/>
      <c r="Z619" s="994"/>
      <c r="AA619" s="994"/>
      <c r="AB619" s="994"/>
      <c r="AC619" s="990"/>
      <c r="AD619" s="994"/>
      <c r="AE619" s="994"/>
      <c r="AF619" s="994"/>
      <c r="AG619" s="994"/>
      <c r="AH619" s="994"/>
      <c r="AI619" s="994"/>
    </row>
    <row r="620" spans="21:35" ht="12.75">
      <c r="U620" s="633"/>
      <c r="V620" s="632"/>
      <c r="W620" s="980"/>
      <c r="X620" s="994"/>
      <c r="Y620" s="994"/>
      <c r="Z620" s="994"/>
      <c r="AA620" s="994"/>
      <c r="AB620" s="994"/>
      <c r="AC620" s="990"/>
      <c r="AD620" s="994"/>
      <c r="AE620" s="994"/>
      <c r="AF620" s="994"/>
      <c r="AG620" s="994"/>
      <c r="AH620" s="994"/>
      <c r="AI620" s="994"/>
    </row>
    <row r="621" spans="21:35" ht="12.75">
      <c r="U621" s="633"/>
      <c r="V621" s="632"/>
      <c r="W621" s="980"/>
      <c r="X621" s="994"/>
      <c r="Y621" s="994"/>
      <c r="Z621" s="994"/>
      <c r="AA621" s="994"/>
      <c r="AB621" s="994"/>
      <c r="AC621" s="990"/>
      <c r="AD621" s="994"/>
      <c r="AE621" s="994"/>
      <c r="AF621" s="994"/>
      <c r="AG621" s="994"/>
      <c r="AH621" s="994"/>
      <c r="AI621" s="994"/>
    </row>
    <row r="622" spans="21:35" ht="12.75">
      <c r="U622" s="633"/>
      <c r="V622" s="632"/>
      <c r="W622" s="980"/>
      <c r="X622" s="1014"/>
      <c r="Y622" s="1014"/>
      <c r="Z622" s="1014"/>
      <c r="AA622" s="1014"/>
      <c r="AB622" s="1014"/>
      <c r="AC622" s="1015"/>
      <c r="AD622" s="1014"/>
      <c r="AE622" s="1014"/>
      <c r="AF622" s="994"/>
      <c r="AG622" s="1014"/>
      <c r="AH622" s="1014"/>
      <c r="AI622" s="1016"/>
    </row>
    <row r="623" spans="21:35" ht="12.75">
      <c r="U623" s="633"/>
      <c r="V623" s="632"/>
      <c r="W623" s="980"/>
      <c r="X623" s="1014"/>
      <c r="Y623" s="1014"/>
      <c r="Z623" s="1014"/>
      <c r="AA623" s="1014"/>
      <c r="AB623" s="1014"/>
      <c r="AC623" s="1015"/>
      <c r="AD623" s="1014"/>
      <c r="AE623" s="1014"/>
      <c r="AF623" s="994"/>
      <c r="AG623" s="1014"/>
      <c r="AH623" s="1014"/>
      <c r="AI623" s="1016"/>
    </row>
    <row r="624" spans="21:35" ht="12.75">
      <c r="U624" s="633"/>
      <c r="V624" s="632"/>
      <c r="W624" s="980"/>
      <c r="X624" s="1014"/>
      <c r="Y624" s="1014"/>
      <c r="Z624" s="1014"/>
      <c r="AA624" s="1014"/>
      <c r="AB624" s="1014"/>
      <c r="AC624" s="1015"/>
      <c r="AD624" s="1014"/>
      <c r="AE624" s="1014"/>
      <c r="AF624" s="994"/>
      <c r="AG624" s="1014"/>
      <c r="AH624" s="1014"/>
      <c r="AI624" s="1016"/>
    </row>
    <row r="625" spans="21:35" ht="12.75">
      <c r="U625" s="633"/>
      <c r="V625" s="632"/>
      <c r="W625" s="980"/>
      <c r="X625" s="1014"/>
      <c r="Y625" s="1014"/>
      <c r="Z625" s="1014"/>
      <c r="AA625" s="1014"/>
      <c r="AB625" s="1014"/>
      <c r="AC625" s="1015"/>
      <c r="AD625" s="1014"/>
      <c r="AE625" s="1014"/>
      <c r="AF625" s="994"/>
      <c r="AG625" s="1014"/>
      <c r="AH625" s="1014"/>
      <c r="AI625" s="1016"/>
    </row>
    <row r="626" spans="21:35" ht="12.75">
      <c r="U626" s="633"/>
      <c r="V626" s="632"/>
      <c r="W626" s="980"/>
      <c r="X626" s="1014"/>
      <c r="Y626" s="1014"/>
      <c r="Z626" s="1014"/>
      <c r="AA626" s="1014"/>
      <c r="AB626" s="1014"/>
      <c r="AC626" s="1017"/>
      <c r="AD626" s="1014"/>
      <c r="AE626" s="1014"/>
      <c r="AF626" s="1014"/>
      <c r="AG626" s="1014"/>
      <c r="AH626" s="1014"/>
      <c r="AI626" s="1016"/>
    </row>
    <row r="627" spans="21:35" ht="12.75">
      <c r="U627" s="633"/>
      <c r="V627" s="632"/>
      <c r="W627" s="980"/>
      <c r="X627" s="1014"/>
      <c r="Y627" s="1014"/>
      <c r="Z627" s="1014"/>
      <c r="AA627" s="1014"/>
      <c r="AB627" s="1014"/>
      <c r="AC627" s="1017"/>
      <c r="AD627" s="1014"/>
      <c r="AE627" s="1014"/>
      <c r="AF627" s="1014"/>
      <c r="AG627" s="1014"/>
      <c r="AH627" s="1014"/>
      <c r="AI627" s="1016"/>
    </row>
    <row r="628" spans="21:35" ht="12.75">
      <c r="U628" s="633"/>
      <c r="V628" s="632"/>
      <c r="W628" s="980"/>
      <c r="X628" s="1014"/>
      <c r="Y628" s="1014"/>
      <c r="Z628" s="1014"/>
      <c r="AA628" s="1014"/>
      <c r="AB628" s="1014"/>
      <c r="AC628" s="1017"/>
      <c r="AD628" s="1014"/>
      <c r="AE628" s="1014"/>
      <c r="AF628" s="1014"/>
      <c r="AG628" s="1014"/>
      <c r="AH628" s="1014"/>
      <c r="AI628" s="1016"/>
    </row>
    <row r="629" spans="21:35" ht="12.75">
      <c r="U629" s="633"/>
      <c r="V629" s="632"/>
      <c r="W629" s="980"/>
      <c r="X629" s="1014"/>
      <c r="Y629" s="1014"/>
      <c r="Z629" s="1014"/>
      <c r="AA629" s="1014"/>
      <c r="AB629" s="1014"/>
      <c r="AC629" s="1017"/>
      <c r="AD629" s="1014"/>
      <c r="AE629" s="1014"/>
      <c r="AF629" s="1014"/>
      <c r="AG629" s="1014"/>
      <c r="AH629" s="1014"/>
      <c r="AI629" s="1016"/>
    </row>
    <row r="630" spans="21:35" ht="12.75">
      <c r="U630" s="633"/>
      <c r="V630" s="632"/>
      <c r="W630" s="980"/>
      <c r="X630" s="1014"/>
      <c r="Y630" s="1014"/>
      <c r="Z630" s="1014"/>
      <c r="AA630" s="1014"/>
      <c r="AB630" s="1014"/>
      <c r="AC630" s="1017"/>
      <c r="AD630" s="1018"/>
      <c r="AE630" s="1018"/>
      <c r="AF630" s="1014"/>
      <c r="AG630" s="1014"/>
      <c r="AH630" s="1014"/>
      <c r="AI630" s="1016"/>
    </row>
    <row r="631" spans="21:35" ht="12.75">
      <c r="U631" s="633"/>
      <c r="V631" s="632"/>
      <c r="W631" s="980"/>
      <c r="X631" s="1014"/>
      <c r="Y631" s="1014"/>
      <c r="Z631" s="1014"/>
      <c r="AA631" s="1014"/>
      <c r="AB631" s="1014"/>
      <c r="AC631" s="1017"/>
      <c r="AD631" s="1018"/>
      <c r="AE631" s="1018"/>
      <c r="AF631" s="1014"/>
      <c r="AG631" s="1014"/>
      <c r="AH631" s="1014"/>
      <c r="AI631" s="1016"/>
    </row>
    <row r="632" spans="21:35" ht="12.75">
      <c r="U632" s="633"/>
      <c r="V632" s="632"/>
      <c r="W632" s="980"/>
      <c r="X632" s="1014"/>
      <c r="Y632" s="1014"/>
      <c r="Z632" s="1014"/>
      <c r="AA632" s="1018"/>
      <c r="AB632" s="1018"/>
      <c r="AC632" s="1017"/>
      <c r="AD632" s="1018"/>
      <c r="AE632" s="1018"/>
      <c r="AF632" s="1018"/>
      <c r="AG632" s="1014"/>
      <c r="AH632" s="1014"/>
      <c r="AI632" s="1016"/>
    </row>
    <row r="633" spans="21:35" ht="12.75">
      <c r="U633" s="633"/>
      <c r="V633" s="632"/>
      <c r="W633" s="980"/>
      <c r="X633" s="1014"/>
      <c r="Y633" s="1014"/>
      <c r="Z633" s="1014"/>
      <c r="AA633" s="1014"/>
      <c r="AB633" s="1014"/>
      <c r="AC633" s="1017"/>
      <c r="AD633" s="1018"/>
      <c r="AE633" s="1018"/>
      <c r="AF633" s="1014"/>
      <c r="AG633" s="1014"/>
      <c r="AH633" s="1014"/>
      <c r="AI633" s="1016"/>
    </row>
    <row r="634" spans="21:35" ht="12.75">
      <c r="U634" s="633"/>
      <c r="V634" s="632"/>
      <c r="W634" s="980"/>
      <c r="X634" s="1014"/>
      <c r="Y634" s="1014"/>
      <c r="Z634" s="1014"/>
      <c r="AA634" s="1014"/>
      <c r="AB634" s="1014"/>
      <c r="AC634" s="1017"/>
      <c r="AD634" s="1018"/>
      <c r="AE634" s="1018"/>
      <c r="AF634" s="1014"/>
      <c r="AG634" s="1014"/>
      <c r="AH634" s="1014"/>
      <c r="AI634" s="1016"/>
    </row>
    <row r="635" spans="21:35" ht="12.75">
      <c r="U635" s="633"/>
      <c r="V635" s="632"/>
      <c r="W635" s="980"/>
      <c r="X635" s="994"/>
      <c r="Y635" s="994"/>
      <c r="Z635" s="994"/>
      <c r="AA635" s="994"/>
      <c r="AB635" s="994"/>
      <c r="AC635" s="990"/>
      <c r="AD635" s="994"/>
      <c r="AE635" s="994"/>
      <c r="AF635" s="994"/>
      <c r="AG635" s="994"/>
      <c r="AH635" s="994"/>
      <c r="AI635" s="994"/>
    </row>
    <row r="636" spans="21:35" ht="12.75">
      <c r="U636" s="633"/>
      <c r="V636" s="632"/>
      <c r="W636" s="980"/>
      <c r="X636" s="994"/>
      <c r="Y636" s="994"/>
      <c r="Z636" s="994"/>
      <c r="AA636" s="994"/>
      <c r="AB636" s="994"/>
      <c r="AC636" s="990"/>
      <c r="AD636" s="994"/>
      <c r="AE636" s="994"/>
      <c r="AF636" s="994"/>
      <c r="AG636" s="994"/>
      <c r="AH636" s="994"/>
      <c r="AI636" s="994"/>
    </row>
    <row r="637" spans="21:35" ht="12.75">
      <c r="U637" s="633"/>
      <c r="V637" s="632"/>
      <c r="W637" s="980"/>
      <c r="X637" s="994"/>
      <c r="Y637" s="994"/>
      <c r="Z637" s="994"/>
      <c r="AA637" s="994"/>
      <c r="AB637" s="994"/>
      <c r="AC637" s="990"/>
      <c r="AD637" s="994"/>
      <c r="AE637" s="994"/>
      <c r="AF637" s="994"/>
      <c r="AG637" s="994"/>
      <c r="AH637" s="994"/>
      <c r="AI637" s="994"/>
    </row>
    <row r="638" spans="21:35" ht="12.75">
      <c r="U638" s="634"/>
      <c r="V638" s="632"/>
      <c r="W638" s="980"/>
      <c r="X638" s="994"/>
      <c r="Y638" s="994"/>
      <c r="Z638" s="994"/>
      <c r="AA638" s="994"/>
      <c r="AB638" s="994"/>
      <c r="AC638" s="990"/>
      <c r="AD638" s="994"/>
      <c r="AE638" s="994"/>
      <c r="AF638" s="994"/>
      <c r="AG638" s="994"/>
      <c r="AH638" s="994"/>
      <c r="AI638" s="994"/>
    </row>
  </sheetData>
  <mergeCells count="4">
    <mergeCell ref="A4:I4"/>
    <mergeCell ref="B6:C6"/>
    <mergeCell ref="A125:I125"/>
    <mergeCell ref="B128:C128"/>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11&amp;R&amp;"Calibri Light,Regular"&amp;10Dirección Ejecutiva
Sub Dirección de Gestión de Información</oddFooter>
  </headerFooter>
  <rowBreaks count="3" manualBreakCount="3">
    <brk id="59" max="8" man="1"/>
    <brk id="123" max="8" man="1"/>
    <brk id="195" max="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sheetPr>
  <dimension ref="A1:BP638"/>
  <sheetViews>
    <sheetView view="pageBreakPreview" zoomScaleNormal="100" zoomScaleSheetLayoutView="100" workbookViewId="0"/>
  </sheetViews>
  <sheetFormatPr defaultRowHeight="11.25"/>
  <cols>
    <col min="1" max="1" width="36"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9.83203125" style="139" customWidth="1"/>
    <col min="10" max="10" width="12.83203125" style="197" customWidth="1"/>
    <col min="11" max="11" width="1.5" style="139" customWidth="1"/>
    <col min="12" max="14" width="9.33203125" style="139"/>
    <col min="15" max="15" width="10.6640625" style="139" bestFit="1" customWidth="1"/>
    <col min="16" max="16" width="9.33203125" style="139"/>
    <col min="17" max="17" width="14.33203125" style="818" customWidth="1"/>
    <col min="18" max="18" width="12" style="818" customWidth="1"/>
    <col min="19" max="19" width="9.33203125" style="818"/>
    <col min="20" max="35" width="9.33203125" style="404"/>
    <col min="36" max="36" width="9.33203125" style="980"/>
    <col min="37" max="67" width="9.33203125" style="404"/>
    <col min="68" max="68" width="9.33203125" style="818"/>
    <col min="69" max="16384" width="9.33203125" style="139"/>
  </cols>
  <sheetData>
    <row r="1" spans="1:58" ht="14.1" customHeight="1">
      <c r="A1" s="190"/>
      <c r="B1" s="191"/>
      <c r="C1" s="191"/>
      <c r="D1" s="191"/>
      <c r="E1" s="191"/>
      <c r="F1" s="191"/>
      <c r="G1" s="192"/>
      <c r="H1" s="192"/>
      <c r="I1" s="193"/>
      <c r="J1" s="193"/>
      <c r="K1" s="138"/>
    </row>
    <row r="2" spans="1:58" ht="14.1" customHeight="1">
      <c r="A2" s="194"/>
      <c r="B2" s="195"/>
      <c r="C2" s="195"/>
      <c r="D2" s="195"/>
      <c r="E2" s="195"/>
      <c r="F2" s="195"/>
      <c r="G2" s="196"/>
      <c r="H2" s="196"/>
      <c r="I2" s="196"/>
      <c r="J2" s="196"/>
      <c r="K2" s="141"/>
    </row>
    <row r="3" spans="1:58" ht="23.25" customHeight="1">
      <c r="A3" s="1240" t="s">
        <v>900</v>
      </c>
      <c r="B3" s="1240"/>
      <c r="C3" s="1240"/>
      <c r="D3" s="1240"/>
      <c r="E3" s="1240"/>
      <c r="F3" s="1240"/>
      <c r="G3" s="1240"/>
      <c r="H3" s="1240"/>
      <c r="I3" s="1240"/>
      <c r="J3" s="196"/>
      <c r="K3" s="141"/>
    </row>
    <row r="4" spans="1:58" ht="9" customHeight="1">
      <c r="A4" s="204"/>
      <c r="B4" s="216"/>
      <c r="C4" s="216"/>
      <c r="D4" s="216"/>
      <c r="E4" s="216"/>
      <c r="F4" s="216"/>
      <c r="G4" s="216"/>
      <c r="H4" s="216"/>
      <c r="I4" s="216"/>
      <c r="J4" s="199"/>
      <c r="K4" s="142"/>
    </row>
    <row r="5" spans="1:58" ht="6" customHeight="1">
      <c r="A5" s="204"/>
      <c r="B5" s="216"/>
      <c r="C5" s="216"/>
      <c r="D5" s="216"/>
      <c r="E5" s="216"/>
      <c r="F5" s="216"/>
      <c r="G5" s="216"/>
      <c r="H5" s="216"/>
      <c r="I5" s="216"/>
      <c r="J5" s="199"/>
      <c r="K5" s="142"/>
      <c r="V5" s="632"/>
      <c r="W5" s="980"/>
      <c r="X5" s="633"/>
      <c r="Y5" s="633"/>
      <c r="Z5" s="633"/>
      <c r="AA5" s="633"/>
      <c r="AB5" s="633"/>
      <c r="AC5" s="633"/>
      <c r="AD5" s="633"/>
      <c r="AE5" s="633"/>
      <c r="AF5" s="633"/>
      <c r="AG5" s="633"/>
      <c r="AH5" s="633"/>
      <c r="AI5" s="633"/>
    </row>
    <row r="6" spans="1:58" ht="45.75" customHeight="1">
      <c r="A6" s="204"/>
      <c r="B6" s="1313" t="s">
        <v>151</v>
      </c>
      <c r="C6" s="1314"/>
      <c r="D6" s="566" t="s">
        <v>647</v>
      </c>
      <c r="E6" s="567" t="s">
        <v>648</v>
      </c>
      <c r="F6" s="1187" t="s">
        <v>615</v>
      </c>
      <c r="G6" s="216"/>
      <c r="H6" s="216"/>
      <c r="I6" s="216"/>
      <c r="J6" s="199"/>
      <c r="K6" s="143"/>
      <c r="V6" s="632" t="s">
        <v>85</v>
      </c>
      <c r="W6" s="980"/>
      <c r="X6" s="633"/>
      <c r="Y6" s="633"/>
      <c r="Z6" s="633"/>
      <c r="AA6" s="633"/>
      <c r="AB6" s="633"/>
      <c r="AC6" s="633" t="s">
        <v>86</v>
      </c>
      <c r="AD6" s="633"/>
      <c r="AE6" s="633"/>
      <c r="AF6" s="633"/>
      <c r="AG6" s="633"/>
      <c r="AH6" s="633"/>
      <c r="AI6" s="633"/>
    </row>
    <row r="7" spans="1:58" ht="14.25" customHeight="1">
      <c r="A7" s="204"/>
      <c r="B7" s="323" t="s">
        <v>127</v>
      </c>
      <c r="C7" s="324"/>
      <c r="D7" s="801">
        <v>17.745170000000002</v>
      </c>
      <c r="E7" s="801">
        <v>10.005330000000001</v>
      </c>
      <c r="F7" s="1184">
        <f>IF(E7=0,"",(D7-E7)/E7)</f>
        <v>0.77357168629120687</v>
      </c>
      <c r="G7" s="216"/>
      <c r="H7" s="216"/>
      <c r="I7" s="216"/>
      <c r="J7" s="199"/>
      <c r="K7" s="144"/>
      <c r="V7" s="632"/>
      <c r="W7" s="980"/>
      <c r="X7" s="981"/>
      <c r="Y7" s="981"/>
      <c r="Z7" s="981"/>
      <c r="AA7" s="981"/>
      <c r="AB7" s="981"/>
      <c r="AC7" s="981"/>
      <c r="AD7" s="981"/>
      <c r="AE7" s="981"/>
      <c r="AF7" s="981"/>
      <c r="AG7" s="981"/>
      <c r="AH7" s="981"/>
      <c r="AI7" s="981"/>
    </row>
    <row r="8" spans="1:58" ht="14.25" customHeight="1" thickBot="1">
      <c r="A8" s="204"/>
      <c r="B8" s="329" t="s">
        <v>128</v>
      </c>
      <c r="C8" s="330"/>
      <c r="D8" s="802">
        <v>0.61899999999999999</v>
      </c>
      <c r="E8" s="802">
        <v>1.4923999999999999</v>
      </c>
      <c r="F8" s="1185">
        <f t="shared" ref="F8:F30" si="0">IF(E8=0,"",(D8-E8)/E8)</f>
        <v>-0.58523184132940231</v>
      </c>
      <c r="G8" s="216"/>
      <c r="H8" s="216"/>
      <c r="I8" s="216"/>
      <c r="J8" s="199"/>
      <c r="K8" s="145"/>
      <c r="V8" s="982" t="s">
        <v>87</v>
      </c>
      <c r="W8" s="983"/>
      <c r="X8" s="984" t="s">
        <v>88</v>
      </c>
      <c r="Y8" s="984" t="s">
        <v>89</v>
      </c>
      <c r="Z8" s="984" t="s">
        <v>90</v>
      </c>
      <c r="AA8" s="984" t="s">
        <v>91</v>
      </c>
      <c r="AB8" s="984" t="s">
        <v>92</v>
      </c>
      <c r="AC8" s="984" t="s">
        <v>93</v>
      </c>
      <c r="AD8" s="984" t="s">
        <v>94</v>
      </c>
      <c r="AE8" s="984" t="s">
        <v>95</v>
      </c>
      <c r="AF8" s="984" t="s">
        <v>96</v>
      </c>
      <c r="AG8" s="984" t="s">
        <v>97</v>
      </c>
      <c r="AH8" s="984" t="s">
        <v>98</v>
      </c>
      <c r="AI8" s="984" t="s">
        <v>75</v>
      </c>
      <c r="AO8" s="985" t="s">
        <v>100</v>
      </c>
    </row>
    <row r="9" spans="1:58" ht="14.25" customHeight="1">
      <c r="A9" s="204"/>
      <c r="B9" s="323" t="s">
        <v>129</v>
      </c>
      <c r="C9" s="324"/>
      <c r="D9" s="801">
        <v>189.3528</v>
      </c>
      <c r="E9" s="801">
        <v>126.4477</v>
      </c>
      <c r="F9" s="1184">
        <f t="shared" si="0"/>
        <v>0.49747919495570109</v>
      </c>
      <c r="G9" s="216"/>
      <c r="H9" s="216"/>
      <c r="I9" s="216"/>
      <c r="J9" s="199"/>
      <c r="K9" s="145"/>
      <c r="U9" s="634">
        <v>2014</v>
      </c>
      <c r="V9" s="986">
        <v>1</v>
      </c>
      <c r="W9" s="980"/>
      <c r="X9" s="987">
        <v>45.814286095755399</v>
      </c>
      <c r="Y9" s="987">
        <v>104.61314283098464</v>
      </c>
      <c r="Z9" s="987">
        <v>31.571999686104871</v>
      </c>
      <c r="AA9" s="987">
        <v>17.96414253</v>
      </c>
      <c r="AB9" s="987">
        <v>11.870428698403462</v>
      </c>
      <c r="AC9" s="988">
        <v>299.47557503836458</v>
      </c>
      <c r="AD9" s="987">
        <v>98.19285714285715</v>
      </c>
      <c r="AE9" s="987">
        <v>24.754285948617071</v>
      </c>
      <c r="AF9" s="987">
        <v>14.002857208251942</v>
      </c>
      <c r="AG9" s="987">
        <v>4.2468571322304829</v>
      </c>
      <c r="AH9" s="987">
        <v>341.09000069754433</v>
      </c>
      <c r="AI9" s="987">
        <v>107.01071384974837</v>
      </c>
      <c r="AO9" s="985" t="s">
        <v>101</v>
      </c>
      <c r="AW9" s="985" t="s">
        <v>102</v>
      </c>
      <c r="BC9" s="1047" t="s">
        <v>103</v>
      </c>
    </row>
    <row r="10" spans="1:58" ht="14.25" customHeight="1">
      <c r="A10" s="204"/>
      <c r="B10" s="329" t="s">
        <v>130</v>
      </c>
      <c r="C10" s="330"/>
      <c r="D10" s="802">
        <v>56.108069999999998</v>
      </c>
      <c r="E10" s="802">
        <v>22.032229999999998</v>
      </c>
      <c r="F10" s="1185">
        <f t="shared" si="0"/>
        <v>1.5466359964470233</v>
      </c>
      <c r="G10" s="216"/>
      <c r="H10" s="216"/>
      <c r="I10" s="216"/>
      <c r="J10" s="199"/>
      <c r="K10" s="146"/>
      <c r="U10" s="633"/>
      <c r="V10" s="632"/>
      <c r="W10" s="980"/>
      <c r="X10" s="989">
        <v>57.100000108991324</v>
      </c>
      <c r="Y10" s="989">
        <v>101.16556985037651</v>
      </c>
      <c r="Z10" s="989">
        <v>18.800000054495627</v>
      </c>
      <c r="AA10" s="989">
        <v>18.098571368626171</v>
      </c>
      <c r="AB10" s="989">
        <v>13.948571205139114</v>
      </c>
      <c r="AC10" s="990">
        <v>381.51428222656199</v>
      </c>
      <c r="AD10" s="989">
        <v>193.07428414480972</v>
      </c>
      <c r="AE10" s="989">
        <v>29.882857186453634</v>
      </c>
      <c r="AF10" s="989">
        <v>14.230000087193057</v>
      </c>
      <c r="AG10" s="989">
        <v>2.1289999825613801</v>
      </c>
      <c r="AH10" s="989">
        <v>258.36142839704183</v>
      </c>
      <c r="AI10" s="989">
        <v>87.34771401541569</v>
      </c>
      <c r="AP10" s="991">
        <v>2014</v>
      </c>
      <c r="AQ10" s="991">
        <v>2015</v>
      </c>
      <c r="AR10" s="991">
        <v>2016</v>
      </c>
      <c r="AS10" s="991">
        <v>2017</v>
      </c>
      <c r="AX10" s="991">
        <v>2014</v>
      </c>
      <c r="AY10" s="991">
        <v>2015</v>
      </c>
      <c r="AZ10" s="991">
        <v>2016</v>
      </c>
      <c r="BA10" s="991">
        <v>2017</v>
      </c>
      <c r="BC10" s="991">
        <v>2014</v>
      </c>
      <c r="BD10" s="991">
        <v>2015</v>
      </c>
      <c r="BE10" s="991">
        <v>2016</v>
      </c>
      <c r="BF10" s="991">
        <v>2017</v>
      </c>
    </row>
    <row r="11" spans="1:58" ht="14.25" customHeight="1">
      <c r="A11" s="204"/>
      <c r="B11" s="323" t="s">
        <v>131</v>
      </c>
      <c r="C11" s="324"/>
      <c r="D11" s="801">
        <v>0</v>
      </c>
      <c r="E11" s="801">
        <v>0.151667</v>
      </c>
      <c r="F11" s="1184">
        <f t="shared" si="0"/>
        <v>-1</v>
      </c>
      <c r="G11" s="216"/>
      <c r="H11" s="216"/>
      <c r="I11" s="216"/>
      <c r="J11" s="199"/>
      <c r="K11" s="149"/>
      <c r="N11" s="315"/>
      <c r="O11" s="315"/>
      <c r="P11" s="315"/>
      <c r="Q11" s="824"/>
      <c r="R11" s="824"/>
      <c r="U11" s="633"/>
      <c r="V11" s="632"/>
      <c r="W11" s="980"/>
      <c r="X11" s="989">
        <v>82.4</v>
      </c>
      <c r="Y11" s="989">
        <v>111.64</v>
      </c>
      <c r="Z11" s="989">
        <v>24.53</v>
      </c>
      <c r="AA11" s="989">
        <v>25.12</v>
      </c>
      <c r="AB11" s="989">
        <v>21.56</v>
      </c>
      <c r="AC11" s="990">
        <v>431.35</v>
      </c>
      <c r="AD11" s="989">
        <v>173.3</v>
      </c>
      <c r="AE11" s="989">
        <v>37.090000000000003</v>
      </c>
      <c r="AF11" s="989">
        <v>19.02</v>
      </c>
      <c r="AG11" s="989">
        <v>5.39</v>
      </c>
      <c r="AH11" s="989">
        <v>372.98</v>
      </c>
      <c r="AI11" s="989">
        <v>113.44</v>
      </c>
      <c r="AO11" s="993">
        <v>1</v>
      </c>
      <c r="AP11" s="994">
        <v>133.74</v>
      </c>
      <c r="AQ11" s="994">
        <v>120.986000061035</v>
      </c>
      <c r="AR11" s="995">
        <v>138.54</v>
      </c>
      <c r="AS11" s="404">
        <v>93.1</v>
      </c>
      <c r="AW11" s="993">
        <v>1</v>
      </c>
      <c r="AX11" s="994">
        <v>111.015998840332</v>
      </c>
      <c r="AY11" s="994">
        <v>98.037002563476506</v>
      </c>
      <c r="AZ11" s="995">
        <v>119.86</v>
      </c>
      <c r="BA11" s="404">
        <v>27.56</v>
      </c>
      <c r="BB11" s="993">
        <v>1</v>
      </c>
      <c r="BC11" s="1013">
        <v>176.68799662590013</v>
      </c>
      <c r="BD11" s="998">
        <v>77.525999411940418</v>
      </c>
      <c r="BE11" s="999">
        <v>150.22999999999999</v>
      </c>
      <c r="BF11" s="404">
        <v>122.2</v>
      </c>
    </row>
    <row r="12" spans="1:58" ht="14.25" customHeight="1">
      <c r="A12" s="204"/>
      <c r="B12" s="329" t="s">
        <v>132</v>
      </c>
      <c r="C12" s="330"/>
      <c r="D12" s="802">
        <v>48.415430000000001</v>
      </c>
      <c r="E12" s="802">
        <v>20.1432</v>
      </c>
      <c r="F12" s="1185">
        <f t="shared" si="0"/>
        <v>1.4035619961078676</v>
      </c>
      <c r="G12" s="216"/>
      <c r="H12" s="216"/>
      <c r="I12" s="216"/>
      <c r="J12" s="199"/>
      <c r="K12" s="149"/>
      <c r="N12" s="315"/>
      <c r="O12" s="315"/>
      <c r="P12" s="315"/>
      <c r="Q12" s="824"/>
      <c r="R12" s="824"/>
      <c r="U12" s="633"/>
      <c r="V12" s="632">
        <v>4</v>
      </c>
      <c r="W12" s="980"/>
      <c r="X12" s="989">
        <v>61.07</v>
      </c>
      <c r="Y12" s="989">
        <v>95.39</v>
      </c>
      <c r="Z12" s="989">
        <v>19.45</v>
      </c>
      <c r="AA12" s="989">
        <v>17.23</v>
      </c>
      <c r="AB12" s="989">
        <v>15.99</v>
      </c>
      <c r="AC12" s="990">
        <v>273.22000000000003</v>
      </c>
      <c r="AD12" s="989">
        <v>127.94</v>
      </c>
      <c r="AE12" s="989">
        <v>28.03</v>
      </c>
      <c r="AF12" s="989">
        <v>19.78</v>
      </c>
      <c r="AG12" s="989">
        <v>2.48</v>
      </c>
      <c r="AH12" s="989">
        <v>269.07</v>
      </c>
      <c r="AI12" s="989">
        <v>134.16999999999999</v>
      </c>
      <c r="AO12" s="993">
        <v>2</v>
      </c>
      <c r="AP12" s="994">
        <v>140.50399780000001</v>
      </c>
      <c r="AQ12" s="994">
        <v>137.12399291992099</v>
      </c>
      <c r="AR12" s="995">
        <v>140.53</v>
      </c>
      <c r="AS12" s="404">
        <v>93.1</v>
      </c>
      <c r="AW12" s="993">
        <v>2</v>
      </c>
      <c r="AX12" s="994">
        <v>111.015998840332</v>
      </c>
      <c r="AY12" s="994">
        <v>126.60299682617099</v>
      </c>
      <c r="AZ12" s="995">
        <v>113.21</v>
      </c>
      <c r="BA12" s="404">
        <v>36.590000000000003</v>
      </c>
      <c r="BB12" s="993">
        <v>2</v>
      </c>
      <c r="BC12" s="1013">
        <v>192.07700252532933</v>
      </c>
      <c r="BD12" s="998">
        <v>78.785000398754988</v>
      </c>
      <c r="BE12" s="999">
        <v>145.21</v>
      </c>
      <c r="BF12" s="404">
        <v>136.54</v>
      </c>
    </row>
    <row r="13" spans="1:58" ht="14.25" customHeight="1">
      <c r="A13" s="204"/>
      <c r="B13" s="323" t="s">
        <v>133</v>
      </c>
      <c r="C13" s="324"/>
      <c r="D13" s="801">
        <v>337.577</v>
      </c>
      <c r="E13" s="801">
        <v>166.20230000000001</v>
      </c>
      <c r="F13" s="1184">
        <f t="shared" si="0"/>
        <v>1.0311211096356667</v>
      </c>
      <c r="G13" s="216"/>
      <c r="H13" s="216"/>
      <c r="I13" s="216"/>
      <c r="J13" s="199"/>
      <c r="K13" s="149"/>
      <c r="N13" s="315"/>
      <c r="O13" s="315"/>
      <c r="P13" s="315"/>
      <c r="Q13" s="824"/>
      <c r="R13" s="824"/>
      <c r="U13" s="632"/>
      <c r="V13" s="632"/>
      <c r="W13" s="980"/>
      <c r="X13" s="989">
        <v>62.75</v>
      </c>
      <c r="Y13" s="989">
        <v>103.58</v>
      </c>
      <c r="Z13" s="989">
        <v>14.62</v>
      </c>
      <c r="AA13" s="989">
        <v>17.52</v>
      </c>
      <c r="AB13" s="989">
        <v>15.91</v>
      </c>
      <c r="AC13" s="990">
        <v>360.15</v>
      </c>
      <c r="AD13" s="989">
        <v>172</v>
      </c>
      <c r="AE13" s="989">
        <v>34.06</v>
      </c>
      <c r="AF13" s="989">
        <v>16.795000000000002</v>
      </c>
      <c r="AG13" s="989">
        <v>1.3140000000000001</v>
      </c>
      <c r="AH13" s="989">
        <v>373.63</v>
      </c>
      <c r="AI13" s="989">
        <v>134.30000000000001</v>
      </c>
      <c r="AO13" s="993">
        <v>3</v>
      </c>
      <c r="AP13" s="994">
        <v>140.5</v>
      </c>
      <c r="AQ13" s="994">
        <v>137.12399291992099</v>
      </c>
      <c r="AR13" s="995">
        <v>140.53</v>
      </c>
      <c r="AS13" s="404">
        <v>98.74</v>
      </c>
      <c r="AW13" s="993">
        <v>3</v>
      </c>
      <c r="AX13" s="994">
        <v>152.07</v>
      </c>
      <c r="AY13" s="994">
        <v>147.34800720214801</v>
      </c>
      <c r="AZ13" s="995">
        <v>117.64</v>
      </c>
      <c r="BA13" s="404">
        <v>63.18</v>
      </c>
      <c r="BB13" s="993">
        <v>3</v>
      </c>
      <c r="BC13" s="1013">
        <v>234.58800000000002</v>
      </c>
      <c r="BD13" s="998">
        <v>76.62799982726554</v>
      </c>
      <c r="BE13" s="999">
        <v>143.88</v>
      </c>
      <c r="BF13" s="404">
        <v>170.81</v>
      </c>
    </row>
    <row r="14" spans="1:58" ht="14.25" customHeight="1">
      <c r="A14" s="204"/>
      <c r="B14" s="329" t="s">
        <v>134</v>
      </c>
      <c r="C14" s="330"/>
      <c r="D14" s="802">
        <v>7.4480000000000004</v>
      </c>
      <c r="E14" s="802">
        <v>4.33</v>
      </c>
      <c r="F14" s="1185">
        <f t="shared" si="0"/>
        <v>0.7200923787528869</v>
      </c>
      <c r="G14" s="216"/>
      <c r="H14" s="216"/>
      <c r="I14" s="216"/>
      <c r="J14" s="199"/>
      <c r="K14" s="149"/>
      <c r="N14" s="315"/>
      <c r="O14" s="315"/>
      <c r="P14" s="315"/>
      <c r="Q14" s="824"/>
      <c r="R14" s="824"/>
      <c r="U14" s="632"/>
      <c r="V14" s="632"/>
      <c r="W14" s="980"/>
      <c r="X14" s="989">
        <v>71.03</v>
      </c>
      <c r="Y14" s="989">
        <v>145.91</v>
      </c>
      <c r="Z14" s="989">
        <v>15.904999999999999</v>
      </c>
      <c r="AA14" s="989">
        <v>18.044</v>
      </c>
      <c r="AB14" s="989">
        <v>14.96</v>
      </c>
      <c r="AC14" s="990">
        <v>369.98</v>
      </c>
      <c r="AD14" s="989">
        <v>175.17</v>
      </c>
      <c r="AE14" s="989">
        <v>43.62</v>
      </c>
      <c r="AF14" s="989">
        <v>14.701000000000001</v>
      </c>
      <c r="AG14" s="989">
        <v>1.1140000000000001</v>
      </c>
      <c r="AH14" s="989">
        <v>404.34</v>
      </c>
      <c r="AI14" s="989">
        <v>129.29</v>
      </c>
      <c r="AO14" s="993">
        <v>4</v>
      </c>
      <c r="AP14" s="994">
        <v>163.19800000000001</v>
      </c>
      <c r="AQ14" s="994">
        <v>150.91200256347599</v>
      </c>
      <c r="AR14" s="995">
        <v>137.44</v>
      </c>
      <c r="AS14" s="404">
        <v>98.74</v>
      </c>
      <c r="AW14" s="993">
        <v>4</v>
      </c>
      <c r="AX14" s="994">
        <v>203.96</v>
      </c>
      <c r="AY14" s="994">
        <v>161.61799619999999</v>
      </c>
      <c r="AZ14" s="995">
        <v>117.64</v>
      </c>
      <c r="BA14" s="404">
        <v>113.21</v>
      </c>
      <c r="BB14" s="993">
        <v>4</v>
      </c>
      <c r="BC14" s="1013">
        <v>232.04400016784652</v>
      </c>
      <c r="BD14" s="998">
        <v>82.207001742533564</v>
      </c>
      <c r="BE14" s="999">
        <v>139.38200000000001</v>
      </c>
      <c r="BF14" s="404">
        <v>186.39</v>
      </c>
    </row>
    <row r="15" spans="1:58" ht="14.25" customHeight="1">
      <c r="A15" s="204"/>
      <c r="B15" s="323" t="s">
        <v>135</v>
      </c>
      <c r="C15" s="324"/>
      <c r="D15" s="801">
        <v>92.620999999999995</v>
      </c>
      <c r="E15" s="801">
        <v>47.13</v>
      </c>
      <c r="F15" s="1184">
        <f t="shared" si="0"/>
        <v>0.96522384892849544</v>
      </c>
      <c r="G15" s="216"/>
      <c r="H15" s="216"/>
      <c r="I15" s="216"/>
      <c r="J15" s="199"/>
      <c r="K15" s="149"/>
      <c r="N15" s="315"/>
      <c r="O15" s="317"/>
      <c r="P15" s="315"/>
      <c r="Q15" s="824"/>
      <c r="R15" s="824"/>
      <c r="U15" s="632"/>
      <c r="V15" s="632"/>
      <c r="W15" s="980"/>
      <c r="X15" s="989">
        <v>79.42857142857136</v>
      </c>
      <c r="Y15" s="989">
        <v>146.2477155412943</v>
      </c>
      <c r="Z15" s="989">
        <v>34.528000150408026</v>
      </c>
      <c r="AA15" s="989">
        <v>19.531571524483784</v>
      </c>
      <c r="AB15" s="989">
        <v>16.602428981235999</v>
      </c>
      <c r="AC15" s="990">
        <v>362.92442975725425</v>
      </c>
      <c r="AD15" s="989">
        <v>172.78000313895041</v>
      </c>
      <c r="AE15" s="989">
        <v>37.718571254185221</v>
      </c>
      <c r="AF15" s="989">
        <v>12.252857208251928</v>
      </c>
      <c r="AG15" s="989">
        <v>1.0977142708642085</v>
      </c>
      <c r="AH15" s="989">
        <v>396.4942801339281</v>
      </c>
      <c r="AI15" s="989">
        <v>108.11000061035121</v>
      </c>
      <c r="AO15" s="993">
        <v>5</v>
      </c>
      <c r="AP15" s="994">
        <v>163.19800000000001</v>
      </c>
      <c r="AQ15" s="994">
        <v>150.91200256347599</v>
      </c>
      <c r="AR15" s="995">
        <v>137.44</v>
      </c>
      <c r="AS15" s="404">
        <v>125.15</v>
      </c>
      <c r="AW15" s="993">
        <v>5</v>
      </c>
      <c r="AX15" s="994">
        <v>235.55</v>
      </c>
      <c r="AY15" s="994">
        <v>191.21299743652301</v>
      </c>
      <c r="AZ15" s="995">
        <v>133.43</v>
      </c>
      <c r="BA15" s="404">
        <v>156.82</v>
      </c>
      <c r="BB15" s="993">
        <v>5</v>
      </c>
      <c r="BC15" s="1013">
        <v>229.71699501037588</v>
      </c>
      <c r="BD15" s="998">
        <v>99.395001649856425</v>
      </c>
      <c r="BE15" s="999">
        <v>135.79099489999999</v>
      </c>
      <c r="BF15" s="404">
        <v>204.81</v>
      </c>
    </row>
    <row r="16" spans="1:58" ht="14.25" customHeight="1">
      <c r="A16" s="204"/>
      <c r="B16" s="329" t="s">
        <v>136</v>
      </c>
      <c r="C16" s="330"/>
      <c r="D16" s="802">
        <v>36.61</v>
      </c>
      <c r="E16" s="802">
        <v>17.010000000000002</v>
      </c>
      <c r="F16" s="1185">
        <f t="shared" si="0"/>
        <v>1.1522633744855966</v>
      </c>
      <c r="G16" s="216"/>
      <c r="H16" s="216"/>
      <c r="I16" s="216"/>
      <c r="J16" s="199"/>
      <c r="K16" s="149"/>
      <c r="U16" s="632"/>
      <c r="V16" s="632">
        <v>8</v>
      </c>
      <c r="W16" s="980"/>
      <c r="X16" s="989">
        <v>95.671427045549564</v>
      </c>
      <c r="Y16" s="989">
        <v>310.30528479999998</v>
      </c>
      <c r="Z16" s="989">
        <v>123.4721418</v>
      </c>
      <c r="AA16" s="989">
        <v>21.873999999999999</v>
      </c>
      <c r="AB16" s="989">
        <v>19.75271429</v>
      </c>
      <c r="AC16" s="990">
        <v>428.29571529999998</v>
      </c>
      <c r="AD16" s="989">
        <v>191.44571139999999</v>
      </c>
      <c r="AE16" s="989">
        <v>49.187142510000001</v>
      </c>
      <c r="AF16" s="989">
        <v>12.017142979999999</v>
      </c>
      <c r="AG16" s="989">
        <v>1.644428577</v>
      </c>
      <c r="AH16" s="989">
        <v>277.80142869999997</v>
      </c>
      <c r="AI16" s="989">
        <v>81.150284900000003</v>
      </c>
      <c r="AO16" s="993">
        <v>6</v>
      </c>
      <c r="AP16" s="994">
        <v>163.19800000000001</v>
      </c>
      <c r="AQ16" s="994">
        <v>170.628005981445</v>
      </c>
      <c r="AR16" s="995">
        <v>137.44</v>
      </c>
      <c r="AS16" s="404">
        <v>125.15</v>
      </c>
      <c r="AW16" s="993">
        <v>6</v>
      </c>
      <c r="AX16" s="994">
        <v>257.39999999999998</v>
      </c>
      <c r="AY16" s="994">
        <v>216.95199584960901</v>
      </c>
      <c r="AZ16" s="995">
        <v>159.21</v>
      </c>
      <c r="BA16" s="404">
        <v>168.88</v>
      </c>
      <c r="BB16" s="993">
        <v>6</v>
      </c>
      <c r="BC16" s="1013">
        <v>228.29300178527819</v>
      </c>
      <c r="BD16" s="998">
        <v>122.14100027084339</v>
      </c>
      <c r="BE16" s="999">
        <v>150.04800030000001</v>
      </c>
      <c r="BF16" s="404">
        <v>201.83</v>
      </c>
    </row>
    <row r="17" spans="1:68" ht="14.25" customHeight="1">
      <c r="A17" s="204"/>
      <c r="B17" s="323" t="s">
        <v>137</v>
      </c>
      <c r="C17" s="324"/>
      <c r="D17" s="801">
        <v>26.1478</v>
      </c>
      <c r="E17" s="801">
        <v>17.00583</v>
      </c>
      <c r="F17" s="1184">
        <f t="shared" si="0"/>
        <v>0.53757858334465303</v>
      </c>
      <c r="G17" s="216"/>
      <c r="H17" s="216"/>
      <c r="I17" s="216"/>
      <c r="J17" s="199"/>
      <c r="K17" s="149"/>
      <c r="U17" s="632"/>
      <c r="V17" s="632"/>
      <c r="W17" s="980"/>
      <c r="X17" s="989">
        <v>101.84</v>
      </c>
      <c r="Y17" s="989">
        <v>232.7</v>
      </c>
      <c r="Z17" s="989">
        <v>127.05</v>
      </c>
      <c r="AA17" s="989">
        <v>25.35</v>
      </c>
      <c r="AB17" s="989">
        <v>21.95</v>
      </c>
      <c r="AC17" s="990">
        <v>383.16</v>
      </c>
      <c r="AD17" s="989">
        <v>140.93</v>
      </c>
      <c r="AE17" s="989">
        <v>38.619999999999997</v>
      </c>
      <c r="AF17" s="989">
        <v>12</v>
      </c>
      <c r="AG17" s="989">
        <v>1.43</v>
      </c>
      <c r="AH17" s="989">
        <v>179.2</v>
      </c>
      <c r="AI17" s="989">
        <v>58.33</v>
      </c>
      <c r="AO17" s="993">
        <v>7</v>
      </c>
      <c r="AP17" s="994">
        <v>180.73800659179599</v>
      </c>
      <c r="AQ17" s="994">
        <v>170.628005981445</v>
      </c>
      <c r="AR17" s="995">
        <v>151.05000000000001</v>
      </c>
      <c r="AS17" s="404">
        <v>142.99</v>
      </c>
      <c r="AW17" s="993">
        <v>7</v>
      </c>
      <c r="AX17" s="994">
        <v>300.037994384765</v>
      </c>
      <c r="AY17" s="994">
        <v>240.95399475097599</v>
      </c>
      <c r="AZ17" s="995">
        <v>186.18</v>
      </c>
      <c r="BA17" s="404">
        <v>196.28</v>
      </c>
      <c r="BB17" s="993">
        <v>7</v>
      </c>
      <c r="BC17" s="1013">
        <v>224.18200111389126</v>
      </c>
      <c r="BD17" s="998">
        <v>164.75300073623634</v>
      </c>
      <c r="BE17" s="999">
        <v>174.31999970000001</v>
      </c>
      <c r="BF17" s="404">
        <v>199.6</v>
      </c>
    </row>
    <row r="18" spans="1:68" ht="14.25" customHeight="1">
      <c r="A18" s="204"/>
      <c r="B18" s="329" t="s">
        <v>138</v>
      </c>
      <c r="C18" s="330"/>
      <c r="D18" s="802">
        <v>114.8616</v>
      </c>
      <c r="E18" s="802">
        <v>73.879270000000005</v>
      </c>
      <c r="F18" s="1185">
        <f t="shared" si="0"/>
        <v>0.55472028892543179</v>
      </c>
      <c r="G18" s="216"/>
      <c r="H18" s="216"/>
      <c r="I18" s="216"/>
      <c r="J18" s="199"/>
      <c r="K18" s="157"/>
      <c r="U18" s="632"/>
      <c r="V18" s="632"/>
      <c r="W18" s="980"/>
      <c r="X18" s="989">
        <v>111.7285712</v>
      </c>
      <c r="Y18" s="989">
        <v>313.02366640000002</v>
      </c>
      <c r="Z18" s="989">
        <v>102.4850019</v>
      </c>
      <c r="AA18" s="989">
        <v>32.583857129999998</v>
      </c>
      <c r="AB18" s="989">
        <v>16.16099998</v>
      </c>
      <c r="AC18" s="990">
        <v>557.40757099999996</v>
      </c>
      <c r="AD18" s="989">
        <v>175.57571630000001</v>
      </c>
      <c r="AE18" s="989">
        <v>47.68142864</v>
      </c>
      <c r="AF18" s="989">
        <v>12.001428600000001</v>
      </c>
      <c r="AG18" s="989">
        <v>1.4118571280000001</v>
      </c>
      <c r="AH18" s="989">
        <v>158.30857409999999</v>
      </c>
      <c r="AI18" s="989">
        <v>48.130142759999998</v>
      </c>
      <c r="AO18" s="993">
        <v>8</v>
      </c>
      <c r="AP18" s="994">
        <v>199.62100219999999</v>
      </c>
      <c r="AQ18" s="994">
        <v>170.628005981445</v>
      </c>
      <c r="AR18" s="995">
        <v>151.05000000000001</v>
      </c>
      <c r="AS18" s="404">
        <v>142.99</v>
      </c>
      <c r="AW18" s="993">
        <v>8</v>
      </c>
      <c r="AX18" s="994">
        <v>326.67999270000001</v>
      </c>
      <c r="AY18" s="994">
        <v>240.95399475097599</v>
      </c>
      <c r="AZ18" s="995">
        <v>206.54</v>
      </c>
      <c r="BA18" s="404">
        <v>230.19</v>
      </c>
      <c r="BB18" s="993">
        <v>8</v>
      </c>
      <c r="BC18" s="1013">
        <v>220.41400382999998</v>
      </c>
      <c r="BD18" s="998">
        <v>173.15699958801241</v>
      </c>
      <c r="BE18" s="999">
        <v>262.93500039999998</v>
      </c>
      <c r="BF18" s="404">
        <v>214.34</v>
      </c>
    </row>
    <row r="19" spans="1:68" ht="14.25" customHeight="1">
      <c r="A19" s="204"/>
      <c r="B19" s="323" t="s">
        <v>139</v>
      </c>
      <c r="C19" s="324"/>
      <c r="D19" s="801">
        <v>51.615549999999999</v>
      </c>
      <c r="E19" s="801">
        <v>31.637699999999999</v>
      </c>
      <c r="F19" s="1184">
        <f t="shared" si="0"/>
        <v>0.63145709074932754</v>
      </c>
      <c r="G19" s="216"/>
      <c r="H19" s="216"/>
      <c r="I19" s="216"/>
      <c r="J19" s="199"/>
      <c r="K19" s="157"/>
      <c r="U19" s="632"/>
      <c r="V19" s="632"/>
      <c r="W19" s="980"/>
      <c r="X19" s="989">
        <v>107.21428571428528</v>
      </c>
      <c r="Y19" s="989">
        <v>264.70640258789024</v>
      </c>
      <c r="Z19" s="989">
        <v>100.62920074462855</v>
      </c>
      <c r="AA19" s="989">
        <v>35.707000187465077</v>
      </c>
      <c r="AB19" s="989">
        <v>20.230571338108572</v>
      </c>
      <c r="AC19" s="990">
        <v>738.35199846540127</v>
      </c>
      <c r="AD19" s="989">
        <v>222.98999895368257</v>
      </c>
      <c r="AE19" s="989">
        <v>58.7428567068917</v>
      </c>
      <c r="AF19" s="989">
        <v>11.715714318411687</v>
      </c>
      <c r="AG19" s="989">
        <v>1.4087142603737945</v>
      </c>
      <c r="AH19" s="989">
        <v>187.32428414480987</v>
      </c>
      <c r="AI19" s="989">
        <v>66.01142992292128</v>
      </c>
      <c r="AO19" s="993">
        <v>9</v>
      </c>
      <c r="AP19" s="994">
        <v>199.62100219999999</v>
      </c>
      <c r="AQ19" s="994">
        <v>185.25</v>
      </c>
      <c r="AR19" s="995">
        <v>165.01</v>
      </c>
      <c r="AS19" s="404">
        <v>159.53</v>
      </c>
      <c r="AW19" s="993">
        <v>9</v>
      </c>
      <c r="AX19" s="994">
        <v>332.71</v>
      </c>
      <c r="AY19" s="994">
        <v>274.18798828125</v>
      </c>
      <c r="AZ19" s="995">
        <v>240.95</v>
      </c>
      <c r="BA19" s="404">
        <v>249.13</v>
      </c>
      <c r="BB19" s="993">
        <v>9</v>
      </c>
      <c r="BC19" s="1013">
        <v>218.33100054931617</v>
      </c>
      <c r="BD19" s="998">
        <v>186.28200244903536</v>
      </c>
      <c r="BE19" s="999">
        <v>279.08800120000001</v>
      </c>
      <c r="BF19" s="404">
        <v>250.89</v>
      </c>
    </row>
    <row r="20" spans="1:68" ht="14.25" customHeight="1">
      <c r="A20" s="204"/>
      <c r="B20" s="329" t="s">
        <v>140</v>
      </c>
      <c r="C20" s="330"/>
      <c r="D20" s="802">
        <v>0</v>
      </c>
      <c r="E20" s="802">
        <v>0</v>
      </c>
      <c r="F20" s="1185" t="str">
        <f t="shared" si="0"/>
        <v/>
      </c>
      <c r="G20" s="216"/>
      <c r="H20" s="216"/>
      <c r="I20" s="216"/>
      <c r="J20" s="199"/>
      <c r="K20" s="161"/>
      <c r="U20" s="632"/>
      <c r="V20" s="632">
        <v>12</v>
      </c>
      <c r="W20" s="980"/>
      <c r="X20" s="989">
        <v>105.2142846</v>
      </c>
      <c r="Y20" s="989">
        <v>260.1815709</v>
      </c>
      <c r="Z20" s="989">
        <v>165.7174268</v>
      </c>
      <c r="AA20" s="989">
        <v>31.82685661</v>
      </c>
      <c r="AB20" s="989">
        <v>9.8735712600000003</v>
      </c>
      <c r="AC20" s="990">
        <v>531.9642857</v>
      </c>
      <c r="AD20" s="989">
        <v>193.36714169999999</v>
      </c>
      <c r="AE20" s="989">
        <v>60.019999910000003</v>
      </c>
      <c r="AF20" s="989">
        <v>11.001428600000001</v>
      </c>
      <c r="AG20" s="989">
        <v>1.3644285709999999</v>
      </c>
      <c r="AH20" s="989">
        <v>215.06571310000001</v>
      </c>
      <c r="AI20" s="989">
        <v>62.787142070000002</v>
      </c>
      <c r="AO20" s="993">
        <v>10</v>
      </c>
      <c r="AP20" s="994">
        <v>199.62100219999999</v>
      </c>
      <c r="AQ20" s="994">
        <v>185.25</v>
      </c>
      <c r="AR20" s="995">
        <v>165.01</v>
      </c>
      <c r="AS20" s="404">
        <v>159.53</v>
      </c>
      <c r="AW20" s="993">
        <v>10</v>
      </c>
      <c r="AX20" s="994">
        <v>332.70800780000002</v>
      </c>
      <c r="AY20" s="994">
        <v>288.45</v>
      </c>
      <c r="AZ20" s="995">
        <v>279.86</v>
      </c>
      <c r="BA20" s="404">
        <v>311.77999999999997</v>
      </c>
      <c r="BB20" s="993">
        <v>10</v>
      </c>
      <c r="BC20" s="1013">
        <v>215.62899492000003</v>
      </c>
      <c r="BD20" s="998">
        <v>223.25000000000003</v>
      </c>
      <c r="BE20" s="999">
        <v>283.7940006</v>
      </c>
      <c r="BF20" s="404">
        <v>299</v>
      </c>
    </row>
    <row r="21" spans="1:68" s="162" customFormat="1" ht="14.25" customHeight="1">
      <c r="A21" s="204"/>
      <c r="B21" s="323" t="s">
        <v>141</v>
      </c>
      <c r="C21" s="324"/>
      <c r="D21" s="801">
        <v>0.82766700000000004</v>
      </c>
      <c r="E21" s="801">
        <v>1.4174</v>
      </c>
      <c r="F21" s="1184">
        <f t="shared" si="0"/>
        <v>-0.41606674192182869</v>
      </c>
      <c r="G21" s="216"/>
      <c r="H21" s="216"/>
      <c r="I21" s="216"/>
      <c r="J21" s="199"/>
      <c r="K21" s="157"/>
      <c r="Q21" s="819"/>
      <c r="R21" s="819"/>
      <c r="S21" s="819"/>
      <c r="T21" s="399"/>
      <c r="U21" s="632"/>
      <c r="V21" s="632"/>
      <c r="W21" s="980"/>
      <c r="X21" s="989">
        <v>85.84</v>
      </c>
      <c r="Y21" s="989">
        <v>163.47999999999999</v>
      </c>
      <c r="Z21" s="989">
        <v>81.83</v>
      </c>
      <c r="AA21" s="989">
        <v>24.225000000000001</v>
      </c>
      <c r="AB21" s="989">
        <v>10.32</v>
      </c>
      <c r="AC21" s="990">
        <v>277.75099999999998</v>
      </c>
      <c r="AD21" s="989">
        <v>132.26300000000001</v>
      </c>
      <c r="AE21" s="989">
        <v>35.963999999999999</v>
      </c>
      <c r="AF21" s="989">
        <v>10.43</v>
      </c>
      <c r="AG21" s="989">
        <v>1.35</v>
      </c>
      <c r="AH21" s="989">
        <v>145.36000000000001</v>
      </c>
      <c r="AI21" s="989">
        <v>49.43</v>
      </c>
      <c r="AJ21" s="399"/>
      <c r="AK21" s="399"/>
      <c r="AL21" s="399"/>
      <c r="AM21" s="399"/>
      <c r="AN21" s="399"/>
      <c r="AO21" s="993">
        <v>11</v>
      </c>
      <c r="AP21" s="994">
        <v>218.65400695800699</v>
      </c>
      <c r="AQ21" s="994">
        <v>203.9</v>
      </c>
      <c r="AR21" s="995">
        <v>186.45</v>
      </c>
      <c r="AS21" s="399">
        <v>184.94</v>
      </c>
      <c r="AT21" s="399"/>
      <c r="AU21" s="399"/>
      <c r="AV21" s="399"/>
      <c r="AW21" s="993">
        <v>11</v>
      </c>
      <c r="AX21" s="994">
        <v>363.43499755859301</v>
      </c>
      <c r="AY21" s="994">
        <v>311.77999999999997</v>
      </c>
      <c r="AZ21" s="995">
        <v>308.83</v>
      </c>
      <c r="BA21" s="399">
        <v>332.71</v>
      </c>
      <c r="BB21" s="993">
        <v>11</v>
      </c>
      <c r="BC21" s="1013">
        <v>222.04299736022926</v>
      </c>
      <c r="BD21" s="998">
        <v>237.42999999999998</v>
      </c>
      <c r="BE21" s="999">
        <v>286.24</v>
      </c>
      <c r="BF21" s="399">
        <v>321.02999999999997</v>
      </c>
      <c r="BG21" s="399"/>
      <c r="BH21" s="399"/>
      <c r="BI21" s="399"/>
      <c r="BJ21" s="399"/>
      <c r="BK21" s="399"/>
      <c r="BL21" s="399"/>
      <c r="BM21" s="399"/>
      <c r="BN21" s="399"/>
      <c r="BO21" s="399"/>
      <c r="BP21" s="819"/>
    </row>
    <row r="22" spans="1:68" s="162" customFormat="1" ht="14.25" customHeight="1">
      <c r="A22" s="204"/>
      <c r="B22" s="329" t="s">
        <v>142</v>
      </c>
      <c r="C22" s="330"/>
      <c r="D22" s="802">
        <v>8.6233000000000004E-2</v>
      </c>
      <c r="E22" s="802">
        <v>0.112667</v>
      </c>
      <c r="F22" s="1185">
        <f t="shared" si="0"/>
        <v>-0.23462060763133835</v>
      </c>
      <c r="G22" s="216"/>
      <c r="H22" s="216"/>
      <c r="I22" s="216"/>
      <c r="J22" s="199"/>
      <c r="K22" s="157"/>
      <c r="Q22" s="819"/>
      <c r="R22" s="819"/>
      <c r="S22" s="819"/>
      <c r="T22" s="399"/>
      <c r="U22" s="632"/>
      <c r="V22" s="632"/>
      <c r="W22" s="980"/>
      <c r="X22" s="989">
        <v>60.343000000000004</v>
      </c>
      <c r="Y22" s="989">
        <v>101.372</v>
      </c>
      <c r="Z22" s="989">
        <v>38.957999999999998</v>
      </c>
      <c r="AA22" s="989">
        <v>17.963999999999999</v>
      </c>
      <c r="AB22" s="989">
        <v>11.87</v>
      </c>
      <c r="AC22" s="990">
        <v>251.89099999999999</v>
      </c>
      <c r="AD22" s="989">
        <v>209.01</v>
      </c>
      <c r="AE22" s="989">
        <v>24.754000000000001</v>
      </c>
      <c r="AF22" s="989">
        <v>9.0090000000000003</v>
      </c>
      <c r="AG22" s="989">
        <v>1.3260000000000001</v>
      </c>
      <c r="AH22" s="989">
        <v>124.146</v>
      </c>
      <c r="AI22" s="989">
        <v>54.344000000000001</v>
      </c>
      <c r="AJ22" s="399"/>
      <c r="AK22" s="399"/>
      <c r="AL22" s="399"/>
      <c r="AM22" s="399"/>
      <c r="AN22" s="399"/>
      <c r="AO22" s="993">
        <v>12</v>
      </c>
      <c r="AP22" s="994">
        <v>218.65400695800699</v>
      </c>
      <c r="AQ22" s="994">
        <v>203.9</v>
      </c>
      <c r="AR22" s="995">
        <v>186.45</v>
      </c>
      <c r="AS22" s="399">
        <v>184.94</v>
      </c>
      <c r="AT22" s="399"/>
      <c r="AU22" s="399"/>
      <c r="AV22" s="399"/>
      <c r="AW22" s="993">
        <v>12</v>
      </c>
      <c r="AX22" s="994">
        <v>404.84201050000001</v>
      </c>
      <c r="AY22" s="994">
        <v>314.74099731445301</v>
      </c>
      <c r="AZ22" s="995">
        <v>308.83</v>
      </c>
      <c r="BA22" s="399">
        <v>344.88</v>
      </c>
      <c r="BB22" s="993">
        <v>12</v>
      </c>
      <c r="BC22" s="1013">
        <v>222.46699903000001</v>
      </c>
      <c r="BD22" s="998">
        <v>259.42500019073447</v>
      </c>
      <c r="BE22" s="999">
        <v>285.0129948</v>
      </c>
      <c r="BF22" s="399">
        <v>332.35</v>
      </c>
      <c r="BG22" s="399"/>
      <c r="BH22" s="399"/>
      <c r="BI22" s="399"/>
      <c r="BJ22" s="399"/>
      <c r="BK22" s="399"/>
      <c r="BL22" s="399"/>
      <c r="BM22" s="399"/>
      <c r="BN22" s="399"/>
      <c r="BO22" s="399"/>
      <c r="BP22" s="819"/>
    </row>
    <row r="23" spans="1:68" s="162" customFormat="1" ht="14.25" customHeight="1">
      <c r="A23" s="204"/>
      <c r="B23" s="323" t="s">
        <v>143</v>
      </c>
      <c r="C23" s="324"/>
      <c r="D23" s="801">
        <v>0</v>
      </c>
      <c r="E23" s="801">
        <v>0</v>
      </c>
      <c r="F23" s="1184" t="str">
        <f t="shared" si="0"/>
        <v/>
      </c>
      <c r="G23" s="216"/>
      <c r="H23" s="216"/>
      <c r="I23" s="216"/>
      <c r="J23" s="199"/>
      <c r="K23" s="157"/>
      <c r="Q23" s="819"/>
      <c r="R23" s="819"/>
      <c r="S23" s="819"/>
      <c r="T23" s="399"/>
      <c r="U23" s="632"/>
      <c r="V23" s="632"/>
      <c r="W23" s="980"/>
      <c r="X23" s="989">
        <v>45.5</v>
      </c>
      <c r="Y23" s="989">
        <v>86.66</v>
      </c>
      <c r="Z23" s="989">
        <v>30.167999999999999</v>
      </c>
      <c r="AA23" s="989">
        <v>15.83</v>
      </c>
      <c r="AB23" s="989">
        <v>10.039999999999999</v>
      </c>
      <c r="AC23" s="990">
        <v>183.58199999999999</v>
      </c>
      <c r="AD23" s="989">
        <v>95.99</v>
      </c>
      <c r="AE23" s="989">
        <v>26.423999999999999</v>
      </c>
      <c r="AF23" s="989">
        <v>9</v>
      </c>
      <c r="AG23" s="989">
        <v>1.319</v>
      </c>
      <c r="AH23" s="989">
        <v>97.190700000000007</v>
      </c>
      <c r="AI23" s="989">
        <v>41.814</v>
      </c>
      <c r="AJ23" s="399"/>
      <c r="AK23" s="399"/>
      <c r="AL23" s="399"/>
      <c r="AM23" s="399"/>
      <c r="AN23" s="399"/>
      <c r="AO23" s="993">
        <v>13</v>
      </c>
      <c r="AP23" s="994">
        <v>220.94</v>
      </c>
      <c r="AQ23" s="994">
        <v>221.62</v>
      </c>
      <c r="AR23" s="995">
        <v>195.65</v>
      </c>
      <c r="AS23" s="399">
        <v>203.73</v>
      </c>
      <c r="AT23" s="399"/>
      <c r="AU23" s="399"/>
      <c r="AV23" s="399"/>
      <c r="AW23" s="993">
        <v>13</v>
      </c>
      <c r="AX23" s="994">
        <v>395.14</v>
      </c>
      <c r="AY23" s="994">
        <v>323.68</v>
      </c>
      <c r="AZ23" s="995">
        <v>308.83</v>
      </c>
      <c r="BA23" s="399">
        <v>338.77</v>
      </c>
      <c r="BB23" s="993">
        <v>13</v>
      </c>
      <c r="BC23" s="1013">
        <v>220.64399999999998</v>
      </c>
      <c r="BD23" s="998">
        <v>263.17400000000004</v>
      </c>
      <c r="BE23" s="999">
        <v>279.9690008</v>
      </c>
      <c r="BF23" s="399">
        <v>366.03</v>
      </c>
      <c r="BG23" s="399"/>
      <c r="BH23" s="399"/>
      <c r="BI23" s="399"/>
      <c r="BJ23" s="399"/>
      <c r="BK23" s="399"/>
      <c r="BL23" s="399"/>
      <c r="BM23" s="399"/>
      <c r="BN23" s="399"/>
      <c r="BO23" s="399"/>
      <c r="BP23" s="819"/>
    </row>
    <row r="24" spans="1:68" s="162" customFormat="1" ht="14.25" customHeight="1">
      <c r="A24" s="204"/>
      <c r="B24" s="329" t="s">
        <v>144</v>
      </c>
      <c r="C24" s="330"/>
      <c r="D24" s="802">
        <v>57.829270000000001</v>
      </c>
      <c r="E24" s="802">
        <v>47.722270000000002</v>
      </c>
      <c r="F24" s="1185">
        <f t="shared" si="0"/>
        <v>0.2117879136931248</v>
      </c>
      <c r="G24" s="216"/>
      <c r="H24" s="216"/>
      <c r="I24" s="216"/>
      <c r="J24" s="199"/>
      <c r="K24" s="157"/>
      <c r="Q24" s="819"/>
      <c r="R24" s="819"/>
      <c r="S24" s="819"/>
      <c r="T24" s="399"/>
      <c r="U24" s="632"/>
      <c r="V24" s="632">
        <v>16</v>
      </c>
      <c r="W24" s="980"/>
      <c r="X24" s="989">
        <v>43.256999999999998</v>
      </c>
      <c r="Y24" s="989">
        <v>82.16</v>
      </c>
      <c r="Z24" s="989">
        <v>40.76</v>
      </c>
      <c r="AA24" s="989">
        <v>15.3</v>
      </c>
      <c r="AB24" s="989">
        <v>9.1</v>
      </c>
      <c r="AC24" s="990">
        <v>155.88999999999999</v>
      </c>
      <c r="AD24" s="989">
        <v>89.72</v>
      </c>
      <c r="AE24" s="989">
        <v>20.83</v>
      </c>
      <c r="AF24" s="989">
        <v>9</v>
      </c>
      <c r="AG24" s="989">
        <v>1.3069999999999999</v>
      </c>
      <c r="AH24" s="989">
        <v>89.46</v>
      </c>
      <c r="AI24" s="989">
        <v>33.630000000000003</v>
      </c>
      <c r="AJ24" s="399"/>
      <c r="AK24" s="399"/>
      <c r="AL24" s="399"/>
      <c r="AM24" s="399"/>
      <c r="AN24" s="399"/>
      <c r="AO24" s="993">
        <v>14</v>
      </c>
      <c r="AP24" s="994">
        <v>220.94</v>
      </c>
      <c r="AQ24" s="994">
        <v>221.62</v>
      </c>
      <c r="AR24" s="995">
        <v>195.65</v>
      </c>
      <c r="AS24" s="399">
        <v>203.73</v>
      </c>
      <c r="AT24" s="399"/>
      <c r="AU24" s="399"/>
      <c r="AV24" s="399"/>
      <c r="AW24" s="993">
        <v>14</v>
      </c>
      <c r="AX24" s="994">
        <v>376</v>
      </c>
      <c r="AY24" s="994">
        <v>323.68</v>
      </c>
      <c r="AZ24" s="995">
        <v>302.95999999999998</v>
      </c>
      <c r="BA24" s="399">
        <v>338.78</v>
      </c>
      <c r="BB24" s="993">
        <v>14</v>
      </c>
      <c r="BC24" s="1013">
        <v>223.27600000000001</v>
      </c>
      <c r="BD24" s="998">
        <v>268.62</v>
      </c>
      <c r="BE24" s="999">
        <v>286.5410023</v>
      </c>
      <c r="BF24" s="399">
        <v>382.58</v>
      </c>
      <c r="BG24" s="399"/>
      <c r="BH24" s="399"/>
      <c r="BI24" s="399"/>
      <c r="BJ24" s="399"/>
      <c r="BK24" s="399"/>
      <c r="BL24" s="399"/>
      <c r="BM24" s="399"/>
      <c r="BN24" s="399"/>
      <c r="BO24" s="399"/>
      <c r="BP24" s="819"/>
    </row>
    <row r="25" spans="1:68" s="162" customFormat="1" ht="14.25" customHeight="1">
      <c r="A25" s="132"/>
      <c r="B25" s="323" t="s">
        <v>145</v>
      </c>
      <c r="C25" s="324"/>
      <c r="D25" s="801">
        <v>3.6017000000000001</v>
      </c>
      <c r="E25" s="801">
        <v>0.31773600000000002</v>
      </c>
      <c r="F25" s="1184">
        <f t="shared" si="0"/>
        <v>10.335511242037414</v>
      </c>
      <c r="G25" s="236"/>
      <c r="H25" s="216"/>
      <c r="I25" s="221"/>
      <c r="J25" s="199"/>
      <c r="K25" s="157"/>
      <c r="Q25" s="819"/>
      <c r="R25" s="819"/>
      <c r="S25" s="819"/>
      <c r="T25" s="399"/>
      <c r="U25" s="632"/>
      <c r="V25" s="632"/>
      <c r="W25" s="980"/>
      <c r="X25" s="989">
        <v>50.91</v>
      </c>
      <c r="Y25" s="989">
        <v>97.92</v>
      </c>
      <c r="Z25" s="989">
        <v>50.25</v>
      </c>
      <c r="AA25" s="989">
        <v>15.52</v>
      </c>
      <c r="AB25" s="989">
        <v>9.36</v>
      </c>
      <c r="AC25" s="990">
        <v>166.41</v>
      </c>
      <c r="AD25" s="989">
        <v>101.72</v>
      </c>
      <c r="AE25" s="989">
        <v>23.6</v>
      </c>
      <c r="AF25" s="989">
        <v>9.0057144165039045</v>
      </c>
      <c r="AG25" s="989">
        <v>1.42</v>
      </c>
      <c r="AH25" s="989">
        <v>99.16</v>
      </c>
      <c r="AI25" s="989">
        <v>32.46</v>
      </c>
      <c r="AJ25" s="399"/>
      <c r="AK25" s="399"/>
      <c r="AL25" s="399"/>
      <c r="AM25" s="399"/>
      <c r="AN25" s="399"/>
      <c r="AO25" s="993">
        <v>15</v>
      </c>
      <c r="AP25" s="994">
        <v>221.99</v>
      </c>
      <c r="AQ25" s="994">
        <v>226.28</v>
      </c>
      <c r="AR25" s="995">
        <v>201.94</v>
      </c>
      <c r="AS25" s="399">
        <v>203.73</v>
      </c>
      <c r="AT25" s="399"/>
      <c r="AU25" s="399"/>
      <c r="AV25" s="399"/>
      <c r="AW25" s="993">
        <v>15</v>
      </c>
      <c r="AX25" s="994">
        <v>363.43</v>
      </c>
      <c r="AY25" s="994">
        <v>335.74</v>
      </c>
      <c r="AZ25" s="995">
        <v>311.77999999999997</v>
      </c>
      <c r="BA25" s="399">
        <v>347.95</v>
      </c>
      <c r="BB25" s="993">
        <v>15</v>
      </c>
      <c r="BC25" s="1013">
        <v>222.00500000000002</v>
      </c>
      <c r="BD25" s="998">
        <v>278.94</v>
      </c>
      <c r="BE25" s="999">
        <v>288.78499979999998</v>
      </c>
      <c r="BF25" s="399">
        <v>385.3</v>
      </c>
      <c r="BG25" s="399"/>
      <c r="BH25" s="399"/>
      <c r="BI25" s="399"/>
      <c r="BJ25" s="399"/>
      <c r="BK25" s="399"/>
      <c r="BL25" s="399"/>
      <c r="BM25" s="399"/>
      <c r="BN25" s="399"/>
      <c r="BO25" s="399"/>
      <c r="BP25" s="819"/>
    </row>
    <row r="26" spans="1:68" s="162" customFormat="1" ht="14.25" customHeight="1">
      <c r="A26" s="237"/>
      <c r="B26" s="329" t="s">
        <v>146</v>
      </c>
      <c r="C26" s="330"/>
      <c r="D26" s="802">
        <v>237.26750000000001</v>
      </c>
      <c r="E26" s="802">
        <v>108.1923</v>
      </c>
      <c r="F26" s="1185">
        <f t="shared" si="0"/>
        <v>1.1930165085685394</v>
      </c>
      <c r="G26" s="195"/>
      <c r="H26" s="216"/>
      <c r="I26" s="239"/>
      <c r="J26" s="239"/>
      <c r="K26" s="157"/>
      <c r="Q26" s="819"/>
      <c r="R26" s="819"/>
      <c r="S26" s="819"/>
      <c r="T26" s="399"/>
      <c r="U26" s="632"/>
      <c r="V26" s="632"/>
      <c r="W26" s="980"/>
      <c r="X26" s="989">
        <v>60.1</v>
      </c>
      <c r="Y26" s="989">
        <v>118.21</v>
      </c>
      <c r="Z26" s="989">
        <v>88.1</v>
      </c>
      <c r="AA26" s="989">
        <v>15.59</v>
      </c>
      <c r="AB26" s="989">
        <v>8.8000000000000007</v>
      </c>
      <c r="AC26" s="990">
        <v>178.05</v>
      </c>
      <c r="AD26" s="989">
        <v>95.81</v>
      </c>
      <c r="AE26" s="989">
        <v>22.27</v>
      </c>
      <c r="AF26" s="989">
        <v>9.0057144165039045</v>
      </c>
      <c r="AG26" s="989">
        <v>1.2150000000000001</v>
      </c>
      <c r="AH26" s="989">
        <v>71.319999999999993</v>
      </c>
      <c r="AI26" s="989">
        <v>32.46</v>
      </c>
      <c r="AJ26" s="399"/>
      <c r="AK26" s="399"/>
      <c r="AL26" s="399"/>
      <c r="AM26" s="399"/>
      <c r="AN26" s="399"/>
      <c r="AO26" s="993">
        <v>16</v>
      </c>
      <c r="AP26" s="994">
        <v>221.99</v>
      </c>
      <c r="AQ26" s="994">
        <v>226.28</v>
      </c>
      <c r="AR26" s="995">
        <v>201.94</v>
      </c>
      <c r="AS26" s="399">
        <v>222.8</v>
      </c>
      <c r="AT26" s="399"/>
      <c r="AU26" s="399"/>
      <c r="AV26" s="399"/>
      <c r="AW26" s="993">
        <v>16</v>
      </c>
      <c r="AX26" s="994">
        <v>347.95</v>
      </c>
      <c r="AY26" s="994">
        <v>329.68899540000001</v>
      </c>
      <c r="AZ26" s="995">
        <v>320.69</v>
      </c>
      <c r="BA26" s="399">
        <v>354.11</v>
      </c>
      <c r="BB26" s="993">
        <v>16</v>
      </c>
      <c r="BC26" s="1013">
        <v>223.80200000000002</v>
      </c>
      <c r="BD26" s="998">
        <v>283.35699175000002</v>
      </c>
      <c r="BE26" s="999">
        <v>293.26400000000001</v>
      </c>
      <c r="BF26" s="399">
        <v>384.96</v>
      </c>
      <c r="BG26" s="399"/>
      <c r="BH26" s="399"/>
      <c r="BI26" s="399"/>
      <c r="BJ26" s="399"/>
      <c r="BK26" s="399"/>
      <c r="BL26" s="399"/>
      <c r="BM26" s="399"/>
      <c r="BN26" s="399"/>
      <c r="BO26" s="399"/>
      <c r="BP26" s="819"/>
    </row>
    <row r="27" spans="1:68" s="162" customFormat="1" ht="14.25" customHeight="1">
      <c r="A27" s="195"/>
      <c r="B27" s="323" t="s">
        <v>147</v>
      </c>
      <c r="C27" s="324"/>
      <c r="D27" s="801">
        <v>91.65307</v>
      </c>
      <c r="E27" s="801">
        <v>76.591269999999994</v>
      </c>
      <c r="F27" s="1184">
        <f t="shared" si="0"/>
        <v>0.19665165494709783</v>
      </c>
      <c r="G27" s="238"/>
      <c r="H27" s="216"/>
      <c r="I27" s="239"/>
      <c r="J27" s="239"/>
      <c r="K27" s="157"/>
      <c r="Q27" s="819"/>
      <c r="R27" s="819"/>
      <c r="S27" s="819"/>
      <c r="T27" s="399"/>
      <c r="U27" s="632"/>
      <c r="V27" s="632"/>
      <c r="W27" s="980"/>
      <c r="X27" s="989">
        <v>51.714286260000002</v>
      </c>
      <c r="Y27" s="989">
        <v>91.569599909999994</v>
      </c>
      <c r="Z27" s="989">
        <v>109.7940002</v>
      </c>
      <c r="AA27" s="989">
        <v>14.470856939999999</v>
      </c>
      <c r="AB27" s="989">
        <v>7.7015714649999998</v>
      </c>
      <c r="AC27" s="990">
        <v>158.61442779999999</v>
      </c>
      <c r="AD27" s="989">
        <v>86.274285449999994</v>
      </c>
      <c r="AE27" s="989">
        <v>20.1857139</v>
      </c>
      <c r="AF27" s="989">
        <v>9</v>
      </c>
      <c r="AG27" s="989">
        <v>1.3400000160000001</v>
      </c>
      <c r="AH27" s="989">
        <v>61.869286670000001</v>
      </c>
      <c r="AI27" s="989">
        <v>18.350000380000001</v>
      </c>
      <c r="AJ27" s="399"/>
      <c r="AK27" s="399"/>
      <c r="AL27" s="399"/>
      <c r="AM27" s="399"/>
      <c r="AN27" s="399"/>
      <c r="AO27" s="993">
        <v>17</v>
      </c>
      <c r="AP27" s="994">
        <v>225.06</v>
      </c>
      <c r="AQ27" s="994">
        <v>228.07400000000001</v>
      </c>
      <c r="AR27" s="995">
        <v>201.94</v>
      </c>
      <c r="AS27" s="399">
        <v>222.8</v>
      </c>
      <c r="AT27" s="399"/>
      <c r="AU27" s="399"/>
      <c r="AV27" s="399"/>
      <c r="AW27" s="993">
        <v>17</v>
      </c>
      <c r="AX27" s="994">
        <v>338.77</v>
      </c>
      <c r="AY27" s="994">
        <v>326.68</v>
      </c>
      <c r="AZ27" s="995">
        <v>326.68</v>
      </c>
      <c r="BA27" s="399">
        <v>351.03</v>
      </c>
      <c r="BB27" s="993">
        <v>17</v>
      </c>
      <c r="BC27" s="1013">
        <v>217.49399757385231</v>
      </c>
      <c r="BD27" s="998">
        <v>293.363</v>
      </c>
      <c r="BE27" s="999">
        <v>292.87300069999998</v>
      </c>
      <c r="BF27" s="399">
        <v>381.87</v>
      </c>
      <c r="BG27" s="399"/>
      <c r="BH27" s="399"/>
      <c r="BI27" s="399"/>
      <c r="BJ27" s="399"/>
      <c r="BK27" s="399"/>
      <c r="BL27" s="399"/>
      <c r="BM27" s="399"/>
      <c r="BN27" s="399"/>
      <c r="BO27" s="399"/>
      <c r="BP27" s="819"/>
    </row>
    <row r="28" spans="1:68" s="162" customFormat="1" ht="14.25" customHeight="1">
      <c r="A28" s="195"/>
      <c r="B28" s="329" t="s">
        <v>148</v>
      </c>
      <c r="C28" s="330"/>
      <c r="D28" s="802">
        <v>28.683700000000002</v>
      </c>
      <c r="E28" s="802">
        <v>14.14983</v>
      </c>
      <c r="F28" s="1185">
        <f t="shared" si="0"/>
        <v>1.0271409621175662</v>
      </c>
      <c r="G28" s="195"/>
      <c r="H28" s="216"/>
      <c r="I28" s="239"/>
      <c r="J28" s="239"/>
      <c r="K28" s="157"/>
      <c r="Q28" s="819"/>
      <c r="R28" s="819"/>
      <c r="S28" s="819"/>
      <c r="T28" s="399"/>
      <c r="U28" s="632"/>
      <c r="V28" s="632">
        <v>20</v>
      </c>
      <c r="W28" s="980"/>
      <c r="X28" s="989">
        <v>37.44</v>
      </c>
      <c r="Y28" s="989">
        <v>67.650000000000006</v>
      </c>
      <c r="Z28" s="989">
        <v>77.853999999999999</v>
      </c>
      <c r="AA28" s="989">
        <v>12.94</v>
      </c>
      <c r="AB28" s="989">
        <v>5.64</v>
      </c>
      <c r="AC28" s="990">
        <v>121.72</v>
      </c>
      <c r="AD28" s="989">
        <v>79.86</v>
      </c>
      <c r="AE28" s="989">
        <v>19.373000000000001</v>
      </c>
      <c r="AF28" s="989">
        <v>9</v>
      </c>
      <c r="AG28" s="989">
        <v>1.355</v>
      </c>
      <c r="AH28" s="989">
        <v>62.061</v>
      </c>
      <c r="AI28" s="989">
        <v>16.739999999999998</v>
      </c>
      <c r="AJ28" s="399"/>
      <c r="AK28" s="399"/>
      <c r="AL28" s="399"/>
      <c r="AM28" s="399"/>
      <c r="AN28" s="399"/>
      <c r="AO28" s="993">
        <v>18</v>
      </c>
      <c r="AP28" s="994">
        <v>225.06</v>
      </c>
      <c r="AQ28" s="994">
        <v>228.07400000000001</v>
      </c>
      <c r="AR28" s="995">
        <v>207.59</v>
      </c>
      <c r="AS28" s="399"/>
      <c r="AT28" s="399"/>
      <c r="AU28" s="399"/>
      <c r="AV28" s="399"/>
      <c r="AW28" s="993">
        <v>18</v>
      </c>
      <c r="AX28" s="994">
        <v>326.67999267578102</v>
      </c>
      <c r="AY28" s="994">
        <v>323.68</v>
      </c>
      <c r="AZ28" s="995">
        <v>314.74</v>
      </c>
      <c r="BA28" s="399"/>
      <c r="BB28" s="993">
        <v>18</v>
      </c>
      <c r="BC28" s="1013">
        <v>213.5109978485107</v>
      </c>
      <c r="BD28" s="998">
        <v>295.185</v>
      </c>
      <c r="BE28" s="999">
        <v>289.06400009999999</v>
      </c>
      <c r="BF28" s="399"/>
      <c r="BG28" s="399"/>
      <c r="BH28" s="399"/>
      <c r="BI28" s="399"/>
      <c r="BJ28" s="399"/>
      <c r="BK28" s="399"/>
      <c r="BL28" s="399"/>
      <c r="BM28" s="399"/>
      <c r="BN28" s="399"/>
      <c r="BO28" s="399"/>
      <c r="BP28" s="819"/>
    </row>
    <row r="29" spans="1:68" s="162" customFormat="1" ht="12.75">
      <c r="A29" s="240"/>
      <c r="B29" s="323" t="s">
        <v>149</v>
      </c>
      <c r="C29" s="324"/>
      <c r="D29" s="801">
        <v>147.49299999999999</v>
      </c>
      <c r="E29" s="801">
        <v>49.91263</v>
      </c>
      <c r="F29" s="1184">
        <f t="shared" si="0"/>
        <v>1.9550236082530612</v>
      </c>
      <c r="G29" s="240"/>
      <c r="H29" s="216"/>
      <c r="I29" s="240"/>
      <c r="J29" s="239"/>
      <c r="K29" s="157"/>
      <c r="Q29" s="819"/>
      <c r="R29" s="819"/>
      <c r="S29" s="819"/>
      <c r="T29" s="399"/>
      <c r="U29" s="632"/>
      <c r="V29" s="632"/>
      <c r="W29" s="980"/>
      <c r="X29" s="989">
        <v>27.871428353445829</v>
      </c>
      <c r="Y29" s="989">
        <v>56.340142386300158</v>
      </c>
      <c r="Z29" s="989">
        <v>46.279857635497997</v>
      </c>
      <c r="AA29" s="989">
        <v>12.185285568237273</v>
      </c>
      <c r="AB29" s="989">
        <v>4.946999958583282</v>
      </c>
      <c r="AC29" s="990">
        <v>97.352142333984176</v>
      </c>
      <c r="AD29" s="989">
        <v>59.180000305175732</v>
      </c>
      <c r="AE29" s="989">
        <v>15.218571390424414</v>
      </c>
      <c r="AF29" s="989">
        <v>9.0042858123779261</v>
      </c>
      <c r="AG29" s="989">
        <v>1.5431428466524355</v>
      </c>
      <c r="AH29" s="989">
        <v>58.464999607631093</v>
      </c>
      <c r="AI29" s="989">
        <v>15.350000108991299</v>
      </c>
      <c r="AJ29" s="399"/>
      <c r="AK29" s="399"/>
      <c r="AL29" s="399"/>
      <c r="AM29" s="399"/>
      <c r="AN29" s="399"/>
      <c r="AO29" s="993">
        <v>19</v>
      </c>
      <c r="AP29" s="994">
        <v>225.9400024</v>
      </c>
      <c r="AQ29" s="994">
        <v>229.173</v>
      </c>
      <c r="AR29" s="995">
        <v>207.59</v>
      </c>
      <c r="AS29" s="399"/>
      <c r="AT29" s="399"/>
      <c r="AU29" s="399"/>
      <c r="AV29" s="399"/>
      <c r="AW29" s="993">
        <v>19</v>
      </c>
      <c r="AX29" s="994">
        <v>326.67999270000001</v>
      </c>
      <c r="AY29" s="994">
        <v>317.71099853515602</v>
      </c>
      <c r="AZ29" s="995">
        <v>308.83</v>
      </c>
      <c r="BA29" s="399"/>
      <c r="BB29" s="993">
        <v>19</v>
      </c>
      <c r="BC29" s="1013">
        <v>210.8809986</v>
      </c>
      <c r="BD29" s="998">
        <v>294.39800000000002</v>
      </c>
      <c r="BE29" s="999">
        <v>283.7310013</v>
      </c>
      <c r="BF29" s="399"/>
      <c r="BG29" s="399"/>
      <c r="BH29" s="399"/>
      <c r="BI29" s="399"/>
      <c r="BJ29" s="399"/>
      <c r="BK29" s="399"/>
      <c r="BL29" s="399"/>
      <c r="BM29" s="399"/>
      <c r="BN29" s="399"/>
      <c r="BO29" s="399"/>
      <c r="BP29" s="819"/>
    </row>
    <row r="30" spans="1:68" s="162" customFormat="1" ht="12.75">
      <c r="A30" s="241"/>
      <c r="B30" s="1188" t="s">
        <v>150</v>
      </c>
      <c r="C30" s="1189"/>
      <c r="D30" s="1190">
        <v>40.478670000000001</v>
      </c>
      <c r="E30" s="1190">
        <v>16.132000000000001</v>
      </c>
      <c r="F30" s="1191">
        <f t="shared" si="0"/>
        <v>1.5092158442846515</v>
      </c>
      <c r="G30" s="195"/>
      <c r="H30" s="216"/>
      <c r="I30" s="239"/>
      <c r="J30" s="239"/>
      <c r="K30" s="157"/>
      <c r="Q30" s="819"/>
      <c r="R30" s="819"/>
      <c r="S30" s="819"/>
      <c r="T30" s="399"/>
      <c r="U30" s="632"/>
      <c r="V30" s="632"/>
      <c r="W30" s="980"/>
      <c r="X30" s="989">
        <v>22.73</v>
      </c>
      <c r="Y30" s="989">
        <v>42.3</v>
      </c>
      <c r="Z30" s="989">
        <v>27.998000000000001</v>
      </c>
      <c r="AA30" s="989">
        <v>11.54</v>
      </c>
      <c r="AB30" s="989">
        <v>4.165</v>
      </c>
      <c r="AC30" s="990">
        <v>85.36</v>
      </c>
      <c r="AD30" s="989">
        <v>45.05</v>
      </c>
      <c r="AE30" s="989">
        <v>12.23</v>
      </c>
      <c r="AF30" s="989">
        <v>9</v>
      </c>
      <c r="AG30" s="989">
        <v>1.57</v>
      </c>
      <c r="AH30" s="989">
        <v>45.284999999999997</v>
      </c>
      <c r="AI30" s="989">
        <v>15.35</v>
      </c>
      <c r="AJ30" s="399"/>
      <c r="AK30" s="399"/>
      <c r="AL30" s="399"/>
      <c r="AM30" s="399"/>
      <c r="AN30" s="399"/>
      <c r="AO30" s="993">
        <v>20</v>
      </c>
      <c r="AP30" s="994">
        <v>225.9400024</v>
      </c>
      <c r="AQ30" s="994">
        <v>229.173</v>
      </c>
      <c r="AR30" s="995">
        <v>205.7</v>
      </c>
      <c r="AS30" s="399"/>
      <c r="AT30" s="399"/>
      <c r="AU30" s="399"/>
      <c r="AV30" s="399"/>
      <c r="AW30" s="993">
        <v>20</v>
      </c>
      <c r="AX30" s="994">
        <v>323.7</v>
      </c>
      <c r="AY30" s="994">
        <v>320.69100950000001</v>
      </c>
      <c r="AZ30" s="995">
        <v>308.8</v>
      </c>
      <c r="BA30" s="399"/>
      <c r="BB30" s="993">
        <v>20</v>
      </c>
      <c r="BC30" s="1013">
        <v>207.37700241088851</v>
      </c>
      <c r="BD30" s="998">
        <v>292.23500059000003</v>
      </c>
      <c r="BE30" s="999">
        <v>278.89999999999998</v>
      </c>
      <c r="BF30" s="399"/>
      <c r="BG30" s="399"/>
      <c r="BH30" s="399"/>
      <c r="BI30" s="399"/>
      <c r="BJ30" s="399"/>
      <c r="BK30" s="399"/>
      <c r="BL30" s="399"/>
      <c r="BM30" s="399"/>
      <c r="BN30" s="399"/>
      <c r="BO30" s="399"/>
      <c r="BP30" s="819"/>
    </row>
    <row r="31" spans="1:68" s="162" customFormat="1" ht="28.5" customHeight="1">
      <c r="A31" s="244"/>
      <c r="B31" s="956" t="s">
        <v>902</v>
      </c>
      <c r="C31" s="244"/>
      <c r="D31" s="244"/>
      <c r="E31" s="244"/>
      <c r="F31" s="244"/>
      <c r="G31" s="244"/>
      <c r="H31" s="244"/>
      <c r="I31" s="244"/>
      <c r="J31" s="239"/>
      <c r="K31" s="157"/>
      <c r="Q31" s="819"/>
      <c r="R31" s="819"/>
      <c r="S31" s="819"/>
      <c r="T31" s="399"/>
      <c r="U31" s="633"/>
      <c r="V31" s="632"/>
      <c r="W31" s="980"/>
      <c r="X31" s="989">
        <v>19.685714449999999</v>
      </c>
      <c r="Y31" s="989">
        <v>42.036570959999999</v>
      </c>
      <c r="Z31" s="989">
        <v>20.883000240000001</v>
      </c>
      <c r="AA31" s="989">
        <v>10.125571389999999</v>
      </c>
      <c r="AB31" s="989">
        <v>2.893857138</v>
      </c>
      <c r="AC31" s="990">
        <v>79.191714700000006</v>
      </c>
      <c r="AD31" s="989">
        <v>42.964286260000002</v>
      </c>
      <c r="AE31" s="989">
        <v>11.14142854</v>
      </c>
      <c r="AF31" s="989">
        <v>9.0013386860000004</v>
      </c>
      <c r="AG31" s="989">
        <v>1.7202857389999999</v>
      </c>
      <c r="AH31" s="989">
        <v>39.832142419999997</v>
      </c>
      <c r="AI31" s="989">
        <v>11.67585727</v>
      </c>
      <c r="AJ31" s="399"/>
      <c r="AK31" s="399"/>
      <c r="AL31" s="399"/>
      <c r="AM31" s="399"/>
      <c r="AN31" s="399"/>
      <c r="AO31" s="993">
        <v>21</v>
      </c>
      <c r="AP31" s="994">
        <v>225.9400024</v>
      </c>
      <c r="AQ31" s="994">
        <v>229.173</v>
      </c>
      <c r="AR31" s="995">
        <v>205.7</v>
      </c>
      <c r="AS31" s="399"/>
      <c r="AT31" s="399"/>
      <c r="AU31" s="399"/>
      <c r="AV31" s="399"/>
      <c r="AW31" s="993">
        <v>21</v>
      </c>
      <c r="AX31" s="994">
        <v>314.74099731445301</v>
      </c>
      <c r="AY31" s="994">
        <v>314.7409973</v>
      </c>
      <c r="AZ31" s="995">
        <v>311.77999999999997</v>
      </c>
      <c r="BA31" s="399"/>
      <c r="BB31" s="993">
        <v>21</v>
      </c>
      <c r="BC31" s="1013">
        <v>203.7669992446898</v>
      </c>
      <c r="BD31" s="998">
        <v>289.28499365999994</v>
      </c>
      <c r="BE31" s="999">
        <v>274.65599980000002</v>
      </c>
      <c r="BF31" s="399"/>
      <c r="BG31" s="399"/>
      <c r="BH31" s="399"/>
      <c r="BI31" s="399"/>
      <c r="BJ31" s="399"/>
      <c r="BK31" s="399"/>
      <c r="BL31" s="399"/>
      <c r="BM31" s="399"/>
      <c r="BN31" s="399"/>
      <c r="BO31" s="399"/>
      <c r="BP31" s="819"/>
    </row>
    <row r="32" spans="1:68" s="162" customFormat="1" ht="28.5" customHeight="1">
      <c r="A32" s="244"/>
      <c r="B32" s="244"/>
      <c r="C32" s="244"/>
      <c r="D32" s="244"/>
      <c r="E32" s="244"/>
      <c r="F32" s="244"/>
      <c r="G32" s="244"/>
      <c r="H32" s="244"/>
      <c r="I32" s="244"/>
      <c r="J32" s="239"/>
      <c r="K32" s="157"/>
      <c r="Q32" s="819"/>
      <c r="R32" s="819"/>
      <c r="S32" s="819"/>
      <c r="T32" s="399"/>
      <c r="U32" s="633"/>
      <c r="V32" s="632">
        <v>24</v>
      </c>
      <c r="W32" s="980"/>
      <c r="X32" s="989">
        <v>18.34285736</v>
      </c>
      <c r="Y32" s="989">
        <v>37.365667340000002</v>
      </c>
      <c r="Z32" s="989">
        <v>16.6200002</v>
      </c>
      <c r="AA32" s="989">
        <v>9.6549998689999992</v>
      </c>
      <c r="AB32" s="989">
        <v>4.0768571920000003</v>
      </c>
      <c r="AC32" s="990">
        <v>77.282856530000004</v>
      </c>
      <c r="AD32" s="989">
        <v>48.352857319999998</v>
      </c>
      <c r="AE32" s="989">
        <v>11.87857151</v>
      </c>
      <c r="AF32" s="989">
        <v>9</v>
      </c>
      <c r="AG32" s="989">
        <v>1.7888571529999999</v>
      </c>
      <c r="AH32" s="989">
        <v>37.416428699999997</v>
      </c>
      <c r="AI32" s="989">
        <v>11.18857152</v>
      </c>
      <c r="AJ32" s="399"/>
      <c r="AK32" s="399"/>
      <c r="AL32" s="399"/>
      <c r="AM32" s="399"/>
      <c r="AN32" s="399"/>
      <c r="AO32" s="993">
        <v>22</v>
      </c>
      <c r="AP32" s="994">
        <v>224.12</v>
      </c>
      <c r="AQ32" s="994">
        <v>227.72900390625</v>
      </c>
      <c r="AR32" s="995">
        <v>204.65</v>
      </c>
      <c r="AS32" s="399"/>
      <c r="AT32" s="399"/>
      <c r="AU32" s="399"/>
      <c r="AV32" s="399"/>
      <c r="AW32" s="993">
        <v>22</v>
      </c>
      <c r="AX32" s="994">
        <v>300.04000000000002</v>
      </c>
      <c r="AY32" s="994">
        <v>308.829986572265</v>
      </c>
      <c r="AZ32" s="995">
        <v>314.74</v>
      </c>
      <c r="BA32" s="399"/>
      <c r="BB32" s="993">
        <v>22</v>
      </c>
      <c r="BC32" s="1013">
        <v>200.18000106811502</v>
      </c>
      <c r="BD32" s="998">
        <v>287.342002868652</v>
      </c>
      <c r="BE32" s="999">
        <v>269.74</v>
      </c>
      <c r="BF32" s="399"/>
      <c r="BG32" s="399"/>
      <c r="BH32" s="399"/>
      <c r="BI32" s="399"/>
      <c r="BJ32" s="399"/>
      <c r="BK32" s="399"/>
      <c r="BL32" s="399"/>
      <c r="BM32" s="399"/>
      <c r="BN32" s="399"/>
      <c r="BO32" s="399"/>
      <c r="BP32" s="819"/>
    </row>
    <row r="33" spans="1:68" s="162" customFormat="1" ht="23.25" customHeight="1">
      <c r="A33" s="1240" t="s">
        <v>901</v>
      </c>
      <c r="B33" s="1240"/>
      <c r="C33" s="1240"/>
      <c r="D33" s="1240"/>
      <c r="E33" s="1240"/>
      <c r="F33" s="1240"/>
      <c r="G33" s="1240"/>
      <c r="H33" s="1240"/>
      <c r="I33" s="1240"/>
      <c r="J33" s="239"/>
      <c r="K33" s="157"/>
      <c r="Q33" s="819"/>
      <c r="R33" s="819"/>
      <c r="S33" s="819"/>
      <c r="T33" s="399"/>
      <c r="U33" s="633"/>
      <c r="V33" s="632"/>
      <c r="W33" s="980"/>
      <c r="X33" s="989">
        <v>18.350000000000001</v>
      </c>
      <c r="Y33" s="989">
        <v>33.43</v>
      </c>
      <c r="Z33" s="989">
        <v>13.565</v>
      </c>
      <c r="AA33" s="989">
        <v>9.0500000000000007</v>
      </c>
      <c r="AB33" s="989">
        <v>3.68</v>
      </c>
      <c r="AC33" s="990">
        <v>78.992999999999995</v>
      </c>
      <c r="AD33" s="989">
        <v>35.799999999999997</v>
      </c>
      <c r="AE33" s="989">
        <v>10.18</v>
      </c>
      <c r="AF33" s="989">
        <v>9</v>
      </c>
      <c r="AG33" s="989">
        <v>1.89</v>
      </c>
      <c r="AH33" s="989">
        <v>35.86</v>
      </c>
      <c r="AI33" s="989">
        <v>11.34</v>
      </c>
      <c r="AJ33" s="399"/>
      <c r="AK33" s="399"/>
      <c r="AL33" s="399"/>
      <c r="AM33" s="399"/>
      <c r="AN33" s="399"/>
      <c r="AO33" s="993">
        <v>23</v>
      </c>
      <c r="AP33" s="994">
        <v>224.12</v>
      </c>
      <c r="AQ33" s="994">
        <v>227.72900390625</v>
      </c>
      <c r="AR33" s="995">
        <v>204.65</v>
      </c>
      <c r="AS33" s="399"/>
      <c r="AT33" s="399"/>
      <c r="AU33" s="399"/>
      <c r="AV33" s="399"/>
      <c r="AW33" s="993">
        <v>23</v>
      </c>
      <c r="AX33" s="994">
        <v>297.12701420000002</v>
      </c>
      <c r="AY33" s="994">
        <v>311.78100000000001</v>
      </c>
      <c r="AZ33" s="995">
        <v>308.83</v>
      </c>
      <c r="BA33" s="399"/>
      <c r="BB33" s="993">
        <v>23</v>
      </c>
      <c r="BC33" s="1013">
        <v>196.66499901</v>
      </c>
      <c r="BD33" s="998">
        <v>285.25799999999998</v>
      </c>
      <c r="BE33" s="999">
        <v>265.4609997</v>
      </c>
      <c r="BF33" s="399"/>
      <c r="BG33" s="399"/>
      <c r="BH33" s="399"/>
      <c r="BI33" s="399"/>
      <c r="BJ33" s="399"/>
      <c r="BK33" s="399"/>
      <c r="BL33" s="399"/>
      <c r="BM33" s="399"/>
      <c r="BN33" s="399"/>
      <c r="BO33" s="399"/>
      <c r="BP33" s="819"/>
    </row>
    <row r="34" spans="1:68" s="162" customFormat="1" ht="12.75">
      <c r="A34" s="244"/>
      <c r="B34" s="244"/>
      <c r="C34" s="244"/>
      <c r="D34" s="244"/>
      <c r="E34" s="244"/>
      <c r="F34" s="244"/>
      <c r="G34" s="244"/>
      <c r="H34" s="244"/>
      <c r="I34" s="244"/>
      <c r="J34" s="239"/>
      <c r="K34" s="157"/>
      <c r="Q34" s="819"/>
      <c r="R34" s="819"/>
      <c r="S34" s="819"/>
      <c r="T34" s="399"/>
      <c r="U34" s="633"/>
      <c r="V34" s="632"/>
      <c r="W34" s="980"/>
      <c r="X34" s="989">
        <v>17.23</v>
      </c>
      <c r="Y34" s="989">
        <v>32.89</v>
      </c>
      <c r="Z34" s="989">
        <v>12.42</v>
      </c>
      <c r="AA34" s="989">
        <v>8.61</v>
      </c>
      <c r="AB34" s="989">
        <v>2.5219999999999998</v>
      </c>
      <c r="AC34" s="990">
        <v>93.44</v>
      </c>
      <c r="AD34" s="989">
        <v>34.47</v>
      </c>
      <c r="AE34" s="989">
        <v>9.86</v>
      </c>
      <c r="AF34" s="989">
        <v>8.9860000000000007</v>
      </c>
      <c r="AG34" s="989">
        <v>1.47</v>
      </c>
      <c r="AH34" s="989">
        <v>35.03</v>
      </c>
      <c r="AI34" s="989">
        <v>10.78</v>
      </c>
      <c r="AJ34" s="399"/>
      <c r="AK34" s="399"/>
      <c r="AL34" s="399"/>
      <c r="AM34" s="399"/>
      <c r="AN34" s="399"/>
      <c r="AO34" s="993">
        <v>24</v>
      </c>
      <c r="AP34" s="994">
        <v>217.49299619999999</v>
      </c>
      <c r="AQ34" s="994">
        <v>223.85</v>
      </c>
      <c r="AR34" s="995">
        <v>200.38</v>
      </c>
      <c r="AS34" s="399"/>
      <c r="AT34" s="399"/>
      <c r="AU34" s="399"/>
      <c r="AV34" s="399"/>
      <c r="AW34" s="993">
        <v>24</v>
      </c>
      <c r="AX34" s="994">
        <v>297.12701420000002</v>
      </c>
      <c r="AY34" s="994">
        <v>311.77999999999997</v>
      </c>
      <c r="AZ34" s="995">
        <v>300.04000000000002</v>
      </c>
      <c r="BA34" s="399"/>
      <c r="BB34" s="993">
        <v>24</v>
      </c>
      <c r="BC34" s="1013">
        <v>194.99600025000001</v>
      </c>
      <c r="BD34" s="998">
        <v>281.64</v>
      </c>
      <c r="BE34" s="999">
        <v>261.10000000000002</v>
      </c>
      <c r="BF34" s="399"/>
      <c r="BG34" s="399"/>
      <c r="BH34" s="399"/>
      <c r="BI34" s="399"/>
      <c r="BJ34" s="399"/>
      <c r="BK34" s="399"/>
      <c r="BL34" s="399"/>
      <c r="BM34" s="399"/>
      <c r="BN34" s="399"/>
      <c r="BO34" s="399"/>
      <c r="BP34" s="819"/>
    </row>
    <row r="35" spans="1:68" s="162" customFormat="1" ht="12.75">
      <c r="A35" s="204"/>
      <c r="B35" s="216"/>
      <c r="C35" s="216"/>
      <c r="D35" s="216"/>
      <c r="E35" s="216"/>
      <c r="F35" s="216"/>
      <c r="G35" s="216"/>
      <c r="H35" s="216"/>
      <c r="I35" s="216"/>
      <c r="J35" s="239"/>
      <c r="K35" s="157"/>
      <c r="Q35" s="819"/>
      <c r="R35" s="819"/>
      <c r="S35" s="819"/>
      <c r="T35" s="399"/>
      <c r="U35" s="633"/>
      <c r="V35" s="632"/>
      <c r="W35" s="980"/>
      <c r="X35" s="989">
        <v>15.81</v>
      </c>
      <c r="Y35" s="989">
        <v>29.11</v>
      </c>
      <c r="Z35" s="989">
        <v>10.92</v>
      </c>
      <c r="AA35" s="989">
        <v>8.08</v>
      </c>
      <c r="AB35" s="989">
        <v>2.29</v>
      </c>
      <c r="AC35" s="990">
        <v>75.959999999999994</v>
      </c>
      <c r="AD35" s="989">
        <v>32.409999999999997</v>
      </c>
      <c r="AE35" s="989">
        <v>9.5500000000000007</v>
      </c>
      <c r="AF35" s="989">
        <v>9.0100000930000004</v>
      </c>
      <c r="AG35" s="989">
        <v>1.6</v>
      </c>
      <c r="AH35" s="989">
        <v>34.11</v>
      </c>
      <c r="AI35" s="989">
        <v>9.3800000000000008</v>
      </c>
      <c r="AJ35" s="399"/>
      <c r="AK35" s="399"/>
      <c r="AL35" s="399"/>
      <c r="AM35" s="399"/>
      <c r="AN35" s="399"/>
      <c r="AO35" s="993">
        <v>25</v>
      </c>
      <c r="AP35" s="994">
        <v>217.49299619999999</v>
      </c>
      <c r="AQ35" s="994">
        <v>223.85</v>
      </c>
      <c r="AR35" s="995">
        <v>200.38</v>
      </c>
      <c r="AS35" s="399"/>
      <c r="AT35" s="399"/>
      <c r="AU35" s="399"/>
      <c r="AV35" s="399"/>
      <c r="AW35" s="993">
        <v>25</v>
      </c>
      <c r="AX35" s="994">
        <v>294.225006103515</v>
      </c>
      <c r="AY35" s="994">
        <v>308.83</v>
      </c>
      <c r="AZ35" s="995">
        <v>282.72000000000003</v>
      </c>
      <c r="BA35" s="399"/>
      <c r="BB35" s="993">
        <v>25</v>
      </c>
      <c r="BC35" s="1013">
        <v>193.36700119018531</v>
      </c>
      <c r="BD35" s="998">
        <v>276.89499999999998</v>
      </c>
      <c r="BE35" s="999">
        <v>256.25999990000003</v>
      </c>
      <c r="BF35" s="399"/>
      <c r="BG35" s="399"/>
      <c r="BH35" s="399"/>
      <c r="BI35" s="399"/>
      <c r="BJ35" s="399"/>
      <c r="BK35" s="399"/>
      <c r="BL35" s="399"/>
      <c r="BM35" s="399"/>
      <c r="BN35" s="399"/>
      <c r="BO35" s="399"/>
      <c r="BP35" s="819"/>
    </row>
    <row r="36" spans="1:68" s="162" customFormat="1" ht="19.5" customHeight="1">
      <c r="A36" s="204"/>
      <c r="B36" s="216"/>
      <c r="C36" s="216"/>
      <c r="D36" s="216"/>
      <c r="E36" s="216"/>
      <c r="F36" s="216"/>
      <c r="G36" s="216"/>
      <c r="H36" s="216"/>
      <c r="I36" s="216"/>
      <c r="J36" s="239"/>
      <c r="K36" s="157"/>
      <c r="Q36" s="819"/>
      <c r="R36" s="819"/>
      <c r="S36" s="819"/>
      <c r="T36" s="399"/>
      <c r="U36" s="633"/>
      <c r="V36" s="632">
        <v>28</v>
      </c>
      <c r="W36" s="980"/>
      <c r="X36" s="989">
        <v>14.83</v>
      </c>
      <c r="Y36" s="989">
        <v>26.72</v>
      </c>
      <c r="Z36" s="989">
        <v>8.65</v>
      </c>
      <c r="AA36" s="989">
        <v>8.27</v>
      </c>
      <c r="AB36" s="989">
        <v>11.83</v>
      </c>
      <c r="AC36" s="990">
        <v>95.68</v>
      </c>
      <c r="AD36" s="989">
        <v>27.36</v>
      </c>
      <c r="AE36" s="989">
        <v>8.51</v>
      </c>
      <c r="AF36" s="989">
        <v>9.0014286040000009</v>
      </c>
      <c r="AG36" s="989">
        <v>0.97099999999999997</v>
      </c>
      <c r="AH36" s="989">
        <v>33.92</v>
      </c>
      <c r="AI36" s="989">
        <v>7.82</v>
      </c>
      <c r="AJ36" s="399"/>
      <c r="AK36" s="399"/>
      <c r="AL36" s="399"/>
      <c r="AM36" s="399"/>
      <c r="AN36" s="399"/>
      <c r="AO36" s="993">
        <v>26</v>
      </c>
      <c r="AP36" s="994">
        <v>210.53</v>
      </c>
      <c r="AQ36" s="994">
        <v>216.86000060000001</v>
      </c>
      <c r="AR36" s="995">
        <v>193.55</v>
      </c>
      <c r="AS36" s="399"/>
      <c r="AT36" s="399"/>
      <c r="AU36" s="399"/>
      <c r="AV36" s="399"/>
      <c r="AW36" s="993">
        <v>26</v>
      </c>
      <c r="AX36" s="994">
        <v>294.23</v>
      </c>
      <c r="AY36" s="994">
        <v>288.4509888</v>
      </c>
      <c r="AZ36" s="995">
        <v>262.95</v>
      </c>
      <c r="BA36" s="399"/>
      <c r="BB36" s="993">
        <v>26</v>
      </c>
      <c r="BC36" s="1013">
        <v>190.59600123596181</v>
      </c>
      <c r="BD36" s="998">
        <v>272.34099963</v>
      </c>
      <c r="BE36" s="999">
        <v>252.54899979999999</v>
      </c>
      <c r="BF36" s="399"/>
      <c r="BG36" s="399"/>
      <c r="BH36" s="399"/>
      <c r="BI36" s="399"/>
      <c r="BJ36" s="399"/>
      <c r="BK36" s="399"/>
      <c r="BL36" s="399"/>
      <c r="BM36" s="399"/>
      <c r="BN36" s="399"/>
      <c r="BO36" s="399"/>
      <c r="BP36" s="819"/>
    </row>
    <row r="37" spans="1:68" s="162" customFormat="1" ht="19.5" customHeight="1">
      <c r="A37" s="204"/>
      <c r="B37" s="216"/>
      <c r="C37" s="216"/>
      <c r="D37" s="216"/>
      <c r="E37" s="216"/>
      <c r="F37" s="216"/>
      <c r="G37" s="216"/>
      <c r="H37" s="216"/>
      <c r="I37" s="216"/>
      <c r="J37" s="239"/>
      <c r="K37" s="157"/>
      <c r="Q37" s="819"/>
      <c r="R37" s="819"/>
      <c r="S37" s="819"/>
      <c r="T37" s="399"/>
      <c r="U37" s="633"/>
      <c r="V37" s="632"/>
      <c r="W37" s="980"/>
      <c r="X37" s="989">
        <v>14.57142844</v>
      </c>
      <c r="Y37" s="989">
        <v>25.072999639999999</v>
      </c>
      <c r="Z37" s="989">
        <v>6.3326666359999999</v>
      </c>
      <c r="AA37" s="989">
        <v>7.9144286429999999</v>
      </c>
      <c r="AB37" s="989">
        <v>3.6995714730000002</v>
      </c>
      <c r="AC37" s="990">
        <v>98.174714219999998</v>
      </c>
      <c r="AD37" s="989">
        <v>31.010000229999999</v>
      </c>
      <c r="AE37" s="989">
        <v>8.7557142799999994</v>
      </c>
      <c r="AF37" s="989">
        <v>8.9985715319999997</v>
      </c>
      <c r="AG37" s="989">
        <v>1.6887143</v>
      </c>
      <c r="AH37" s="989">
        <v>34.240000039999998</v>
      </c>
      <c r="AI37" s="989">
        <v>6.7918571060000001</v>
      </c>
      <c r="AJ37" s="399"/>
      <c r="AK37" s="399"/>
      <c r="AL37" s="399"/>
      <c r="AM37" s="399"/>
      <c r="AN37" s="399"/>
      <c r="AO37" s="993">
        <v>27</v>
      </c>
      <c r="AP37" s="994">
        <v>210.53</v>
      </c>
      <c r="AQ37" s="994">
        <v>216.86000060000001</v>
      </c>
      <c r="AR37" s="995">
        <v>193.55</v>
      </c>
      <c r="AS37" s="399"/>
      <c r="AT37" s="399"/>
      <c r="AU37" s="399"/>
      <c r="AV37" s="399"/>
      <c r="AW37" s="993">
        <v>27</v>
      </c>
      <c r="AX37" s="994">
        <v>285.58</v>
      </c>
      <c r="AY37" s="994">
        <v>265.74700000000001</v>
      </c>
      <c r="AZ37" s="995">
        <v>254.63</v>
      </c>
      <c r="BA37" s="399"/>
      <c r="BB37" s="993">
        <v>27</v>
      </c>
      <c r="BC37" s="1013">
        <v>187.24</v>
      </c>
      <c r="BD37" s="998">
        <v>268.09899999999999</v>
      </c>
      <c r="BE37" s="999">
        <v>248.26700020000001</v>
      </c>
      <c r="BF37" s="399"/>
      <c r="BG37" s="399"/>
      <c r="BH37" s="399"/>
      <c r="BI37" s="399"/>
      <c r="BJ37" s="399"/>
      <c r="BK37" s="399"/>
      <c r="BL37" s="399"/>
      <c r="BM37" s="399"/>
      <c r="BN37" s="399"/>
      <c r="BO37" s="399"/>
      <c r="BP37" s="819"/>
    </row>
    <row r="38" spans="1:68" s="162" customFormat="1" ht="19.5" customHeight="1">
      <c r="A38" s="204"/>
      <c r="B38" s="216"/>
      <c r="C38" s="216"/>
      <c r="D38" s="216"/>
      <c r="E38" s="216"/>
      <c r="F38" s="216"/>
      <c r="G38" s="216"/>
      <c r="H38" s="216"/>
      <c r="I38" s="216"/>
      <c r="J38" s="239"/>
      <c r="K38" s="157"/>
      <c r="Q38" s="819"/>
      <c r="R38" s="819"/>
      <c r="S38" s="819"/>
      <c r="T38" s="399"/>
      <c r="U38" s="633"/>
      <c r="V38" s="632"/>
      <c r="W38" s="980"/>
      <c r="X38" s="989">
        <v>14.83</v>
      </c>
      <c r="Y38" s="989">
        <v>24.52</v>
      </c>
      <c r="Z38" s="989">
        <v>9.15</v>
      </c>
      <c r="AA38" s="989">
        <v>7.45</v>
      </c>
      <c r="AB38" s="989">
        <v>2.5</v>
      </c>
      <c r="AC38" s="990">
        <v>88.82</v>
      </c>
      <c r="AD38" s="989">
        <v>46.76</v>
      </c>
      <c r="AE38" s="989">
        <v>13.59</v>
      </c>
      <c r="AF38" s="989">
        <v>9.01</v>
      </c>
      <c r="AG38" s="989">
        <v>1.46</v>
      </c>
      <c r="AH38" s="989">
        <v>33.86</v>
      </c>
      <c r="AI38" s="989">
        <v>6.13</v>
      </c>
      <c r="AJ38" s="399"/>
      <c r="AK38" s="399"/>
      <c r="AL38" s="399"/>
      <c r="AM38" s="399"/>
      <c r="AN38" s="399"/>
      <c r="AO38" s="993">
        <v>28</v>
      </c>
      <c r="AP38" s="994">
        <v>201.54</v>
      </c>
      <c r="AQ38" s="996">
        <v>209.0310059</v>
      </c>
      <c r="AR38" s="995">
        <v>186.01</v>
      </c>
      <c r="AS38" s="399"/>
      <c r="AT38" s="399"/>
      <c r="AU38" s="399"/>
      <c r="AV38" s="399"/>
      <c r="AW38" s="993">
        <v>28</v>
      </c>
      <c r="AX38" s="994">
        <v>271.36</v>
      </c>
      <c r="AY38" s="996">
        <v>251.875</v>
      </c>
      <c r="AZ38" s="995">
        <v>240.95</v>
      </c>
      <c r="BA38" s="399"/>
      <c r="BB38" s="993">
        <v>28</v>
      </c>
      <c r="BC38" s="1013">
        <v>183.3</v>
      </c>
      <c r="BD38" s="998">
        <v>262.15200039500002</v>
      </c>
      <c r="BE38" s="999">
        <v>243.86400219999999</v>
      </c>
      <c r="BF38" s="399"/>
      <c r="BG38" s="399"/>
      <c r="BH38" s="399"/>
      <c r="BI38" s="399"/>
      <c r="BJ38" s="399"/>
      <c r="BK38" s="399"/>
      <c r="BL38" s="399"/>
      <c r="BM38" s="399"/>
      <c r="BN38" s="399"/>
      <c r="BO38" s="399"/>
      <c r="BP38" s="819"/>
    </row>
    <row r="39" spans="1:68" s="162" customFormat="1" ht="19.5" customHeight="1">
      <c r="A39" s="204"/>
      <c r="B39" s="216"/>
      <c r="C39" s="216"/>
      <c r="D39" s="216"/>
      <c r="E39" s="216"/>
      <c r="F39" s="216"/>
      <c r="G39" s="216"/>
      <c r="H39" s="216"/>
      <c r="I39" s="216"/>
      <c r="J39" s="239"/>
      <c r="K39" s="157"/>
      <c r="Q39" s="819"/>
      <c r="R39" s="819"/>
      <c r="S39" s="819"/>
      <c r="T39" s="399"/>
      <c r="U39" s="633"/>
      <c r="V39" s="632"/>
      <c r="W39" s="980"/>
      <c r="X39" s="989">
        <v>14.21</v>
      </c>
      <c r="Y39" s="989">
        <v>24.25</v>
      </c>
      <c r="Z39" s="989">
        <v>6.6790000000000003</v>
      </c>
      <c r="AA39" s="989">
        <v>7.25</v>
      </c>
      <c r="AB39" s="989">
        <v>2.2799999999999998</v>
      </c>
      <c r="AC39" s="990">
        <v>74.238</v>
      </c>
      <c r="AD39" s="989">
        <v>28.186</v>
      </c>
      <c r="AE39" s="989">
        <v>8.69</v>
      </c>
      <c r="AF39" s="989">
        <v>9</v>
      </c>
      <c r="AG39" s="989">
        <v>1.657</v>
      </c>
      <c r="AH39" s="989">
        <v>34.549999999999997</v>
      </c>
      <c r="AI39" s="989">
        <v>6.1909999999999998</v>
      </c>
      <c r="AJ39" s="399"/>
      <c r="AK39" s="399"/>
      <c r="AL39" s="399"/>
      <c r="AM39" s="399"/>
      <c r="AN39" s="399"/>
      <c r="AO39" s="993">
        <v>29</v>
      </c>
      <c r="AP39" s="994">
        <v>201.54</v>
      </c>
      <c r="AQ39" s="994">
        <v>209.0310059</v>
      </c>
      <c r="AR39" s="995">
        <v>186.01</v>
      </c>
      <c r="AS39" s="399"/>
      <c r="AT39" s="399"/>
      <c r="AU39" s="399"/>
      <c r="AV39" s="399"/>
      <c r="AW39" s="993">
        <v>29</v>
      </c>
      <c r="AX39" s="994">
        <v>257.39498900000001</v>
      </c>
      <c r="AY39" s="994">
        <v>243.67</v>
      </c>
      <c r="AZ39" s="995">
        <v>227.52</v>
      </c>
      <c r="BA39" s="399"/>
      <c r="BB39" s="993">
        <v>29</v>
      </c>
      <c r="BC39" s="1013">
        <v>179.71700196999998</v>
      </c>
      <c r="BD39" s="998">
        <v>257.23599999999999</v>
      </c>
      <c r="BE39" s="999">
        <v>239.07999989999999</v>
      </c>
      <c r="BF39" s="399"/>
      <c r="BG39" s="399"/>
      <c r="BH39" s="399"/>
      <c r="BI39" s="399"/>
      <c r="BJ39" s="399"/>
      <c r="BK39" s="399"/>
      <c r="BL39" s="399"/>
      <c r="BM39" s="399"/>
      <c r="BN39" s="399"/>
      <c r="BO39" s="399"/>
      <c r="BP39" s="819"/>
    </row>
    <row r="40" spans="1:68" s="162" customFormat="1" ht="19.5" customHeight="1">
      <c r="A40" s="204"/>
      <c r="B40" s="216"/>
      <c r="C40" s="216"/>
      <c r="D40" s="216"/>
      <c r="E40" s="216"/>
      <c r="F40" s="216"/>
      <c r="G40" s="216"/>
      <c r="H40" s="216"/>
      <c r="I40" s="216"/>
      <c r="J40" s="239"/>
      <c r="K40" s="157"/>
      <c r="Q40" s="819"/>
      <c r="R40" s="819"/>
      <c r="S40" s="819"/>
      <c r="T40" s="399"/>
      <c r="U40" s="633"/>
      <c r="V40" s="632">
        <v>32</v>
      </c>
      <c r="W40" s="980"/>
      <c r="X40" s="989">
        <v>13.75</v>
      </c>
      <c r="Y40" s="989">
        <v>23.87</v>
      </c>
      <c r="Z40" s="989">
        <v>7.0711000000000004</v>
      </c>
      <c r="AA40" s="989">
        <v>7.14</v>
      </c>
      <c r="AB40" s="989">
        <v>2.4049999999999998</v>
      </c>
      <c r="AC40" s="990">
        <v>74.95</v>
      </c>
      <c r="AD40" s="989">
        <v>37.49</v>
      </c>
      <c r="AE40" s="989">
        <v>9.43</v>
      </c>
      <c r="AF40" s="989">
        <v>9</v>
      </c>
      <c r="AG40" s="989">
        <v>1.96</v>
      </c>
      <c r="AH40" s="989">
        <v>35.44</v>
      </c>
      <c r="AI40" s="989">
        <v>7.2</v>
      </c>
      <c r="AJ40" s="399"/>
      <c r="AK40" s="399"/>
      <c r="AL40" s="399"/>
      <c r="AM40" s="399"/>
      <c r="AN40" s="399"/>
      <c r="AO40" s="993">
        <v>30</v>
      </c>
      <c r="AP40" s="994">
        <v>193.161</v>
      </c>
      <c r="AQ40" s="994">
        <v>200.79299926757801</v>
      </c>
      <c r="AR40" s="995">
        <v>186.01</v>
      </c>
      <c r="AS40" s="399"/>
      <c r="AT40" s="399"/>
      <c r="AU40" s="399"/>
      <c r="AV40" s="399"/>
      <c r="AW40" s="993">
        <v>30</v>
      </c>
      <c r="AX40" s="994">
        <v>243.67</v>
      </c>
      <c r="AY40" s="994">
        <v>235.552001953125</v>
      </c>
      <c r="AZ40" s="995">
        <v>216.95</v>
      </c>
      <c r="BA40" s="399"/>
      <c r="BB40" s="993">
        <v>30</v>
      </c>
      <c r="BC40" s="1013">
        <v>174.89</v>
      </c>
      <c r="BD40" s="998">
        <v>252.71100044250457</v>
      </c>
      <c r="BE40" s="999">
        <v>234.25399680000001</v>
      </c>
      <c r="BF40" s="399"/>
      <c r="BG40" s="399"/>
      <c r="BH40" s="399"/>
      <c r="BI40" s="399"/>
      <c r="BJ40" s="399"/>
      <c r="BK40" s="399"/>
      <c r="BL40" s="399"/>
      <c r="BM40" s="399"/>
      <c r="BN40" s="399"/>
      <c r="BO40" s="399"/>
      <c r="BP40" s="819"/>
    </row>
    <row r="41" spans="1:68" s="162" customFormat="1" ht="19.5" customHeight="1">
      <c r="A41" s="204"/>
      <c r="B41" s="216"/>
      <c r="C41" s="216"/>
      <c r="D41" s="216"/>
      <c r="E41" s="216"/>
      <c r="F41" s="216"/>
      <c r="G41" s="216"/>
      <c r="H41" s="216"/>
      <c r="I41" s="216"/>
      <c r="J41" s="239"/>
      <c r="K41" s="157"/>
      <c r="Q41" s="819"/>
      <c r="R41" s="819"/>
      <c r="S41" s="819"/>
      <c r="T41" s="399"/>
      <c r="U41" s="633"/>
      <c r="V41" s="632"/>
      <c r="W41" s="980"/>
      <c r="X41" s="989">
        <v>11.95714269</v>
      </c>
      <c r="Y41" s="989">
        <v>25.065999600000001</v>
      </c>
      <c r="Z41" s="989">
        <v>5.4663999560000001</v>
      </c>
      <c r="AA41" s="989">
        <v>6.382142816</v>
      </c>
      <c r="AB41" s="989">
        <v>2.1164286140000002</v>
      </c>
      <c r="AC41" s="990">
        <v>73.207855219999999</v>
      </c>
      <c r="AD41" s="989">
        <v>25.639999929999998</v>
      </c>
      <c r="AE41" s="989">
        <v>7.5885714120000003</v>
      </c>
      <c r="AF41" s="989">
        <v>9.0014286040000009</v>
      </c>
      <c r="AG41" s="989">
        <v>1.7461428299999999</v>
      </c>
      <c r="AH41" s="989">
        <v>33.949999669999997</v>
      </c>
      <c r="AI41" s="989">
        <v>6.3285714559999997</v>
      </c>
      <c r="AJ41" s="399"/>
      <c r="AK41" s="399"/>
      <c r="AL41" s="399"/>
      <c r="AM41" s="399"/>
      <c r="AN41" s="399"/>
      <c r="AO41" s="993">
        <v>31</v>
      </c>
      <c r="AP41" s="994">
        <v>193.161</v>
      </c>
      <c r="AQ41" s="994">
        <v>200.79299926757801</v>
      </c>
      <c r="AR41" s="995">
        <v>178.58</v>
      </c>
      <c r="AS41" s="399"/>
      <c r="AT41" s="399"/>
      <c r="AU41" s="399"/>
      <c r="AV41" s="399"/>
      <c r="AW41" s="993">
        <v>31</v>
      </c>
      <c r="AX41" s="994">
        <v>230.18899999999999</v>
      </c>
      <c r="AY41" s="994">
        <v>224.8650055</v>
      </c>
      <c r="AZ41" s="995">
        <v>216.95</v>
      </c>
      <c r="BA41" s="399"/>
      <c r="BB41" s="993">
        <v>31</v>
      </c>
      <c r="BC41" s="1013">
        <v>169.00100000000003</v>
      </c>
      <c r="BD41" s="998">
        <v>248.01899674799998</v>
      </c>
      <c r="BE41" s="999">
        <v>229.68000129999999</v>
      </c>
      <c r="BF41" s="399"/>
      <c r="BG41" s="399"/>
      <c r="BH41" s="399"/>
      <c r="BI41" s="399"/>
      <c r="BJ41" s="399"/>
      <c r="BK41" s="399"/>
      <c r="BL41" s="399"/>
      <c r="BM41" s="399"/>
      <c r="BN41" s="399"/>
      <c r="BO41" s="399"/>
      <c r="BP41" s="819"/>
    </row>
    <row r="42" spans="1:68" s="162" customFormat="1" ht="19.5" customHeight="1">
      <c r="A42" s="204"/>
      <c r="B42" s="216"/>
      <c r="C42" s="216"/>
      <c r="D42" s="216"/>
      <c r="E42" s="216"/>
      <c r="F42" s="216"/>
      <c r="G42" s="216"/>
      <c r="H42" s="216"/>
      <c r="I42" s="216"/>
      <c r="J42" s="239"/>
      <c r="K42" s="157"/>
      <c r="Q42" s="819"/>
      <c r="R42" s="819"/>
      <c r="S42" s="819"/>
      <c r="T42" s="399"/>
      <c r="U42" s="635"/>
      <c r="V42" s="632"/>
      <c r="W42" s="980"/>
      <c r="X42" s="989">
        <v>11.43</v>
      </c>
      <c r="Y42" s="989">
        <v>27.59</v>
      </c>
      <c r="Z42" s="989">
        <v>6.8719999999999999</v>
      </c>
      <c r="AA42" s="989">
        <v>6.18</v>
      </c>
      <c r="AB42" s="989">
        <v>1.52</v>
      </c>
      <c r="AC42" s="990">
        <v>84.45</v>
      </c>
      <c r="AD42" s="989">
        <v>22.95</v>
      </c>
      <c r="AE42" s="989">
        <v>7.36</v>
      </c>
      <c r="AF42" s="989">
        <v>9</v>
      </c>
      <c r="AG42" s="989">
        <v>1.405</v>
      </c>
      <c r="AH42" s="989">
        <v>32.43</v>
      </c>
      <c r="AI42" s="989">
        <v>5.54</v>
      </c>
      <c r="AJ42" s="399"/>
      <c r="AK42" s="399"/>
      <c r="AL42" s="399"/>
      <c r="AM42" s="399"/>
      <c r="AN42" s="399"/>
      <c r="AO42" s="993">
        <v>32</v>
      </c>
      <c r="AP42" s="994">
        <v>184.09</v>
      </c>
      <c r="AQ42" s="994">
        <v>200.79299926757801</v>
      </c>
      <c r="AR42" s="995">
        <v>178.58</v>
      </c>
      <c r="AS42" s="399"/>
      <c r="AT42" s="399"/>
      <c r="AU42" s="399"/>
      <c r="AV42" s="399"/>
      <c r="AW42" s="993">
        <v>32</v>
      </c>
      <c r="AX42" s="994">
        <v>211.73</v>
      </c>
      <c r="AY42" s="994">
        <v>219.58</v>
      </c>
      <c r="AZ42" s="995">
        <v>201.39</v>
      </c>
      <c r="BA42" s="399"/>
      <c r="BB42" s="993">
        <v>32</v>
      </c>
      <c r="BC42" s="1013">
        <v>163.14900000000003</v>
      </c>
      <c r="BD42" s="998">
        <v>243.71</v>
      </c>
      <c r="BE42" s="999">
        <v>224.73799990000001</v>
      </c>
      <c r="BF42" s="399"/>
      <c r="BG42" s="399"/>
      <c r="BH42" s="399"/>
      <c r="BI42" s="399"/>
      <c r="BJ42" s="399"/>
      <c r="BK42" s="399"/>
      <c r="BL42" s="399"/>
      <c r="BM42" s="399"/>
      <c r="BN42" s="399"/>
      <c r="BO42" s="399"/>
      <c r="BP42" s="819"/>
    </row>
    <row r="43" spans="1:68" s="162" customFormat="1" ht="19.5" customHeight="1">
      <c r="A43" s="204"/>
      <c r="B43" s="216"/>
      <c r="C43" s="216"/>
      <c r="D43" s="216"/>
      <c r="E43" s="216"/>
      <c r="F43" s="216"/>
      <c r="G43" s="216"/>
      <c r="H43" s="216"/>
      <c r="I43" s="216"/>
      <c r="J43" s="239"/>
      <c r="K43" s="157"/>
      <c r="Q43" s="819"/>
      <c r="R43" s="819"/>
      <c r="S43" s="819"/>
      <c r="T43" s="399"/>
      <c r="U43" s="635"/>
      <c r="V43" s="632"/>
      <c r="W43" s="980"/>
      <c r="X43" s="989">
        <v>10.93</v>
      </c>
      <c r="Y43" s="989">
        <v>23.33</v>
      </c>
      <c r="Z43" s="989">
        <v>8.67</v>
      </c>
      <c r="AA43" s="989">
        <v>6.87</v>
      </c>
      <c r="AB43" s="989">
        <v>1.75</v>
      </c>
      <c r="AC43" s="990">
        <v>66.38</v>
      </c>
      <c r="AD43" s="989">
        <v>33.82</v>
      </c>
      <c r="AE43" s="989">
        <v>8.41</v>
      </c>
      <c r="AF43" s="989">
        <v>9.73</v>
      </c>
      <c r="AG43" s="989">
        <v>1.58</v>
      </c>
      <c r="AH43" s="989">
        <v>32.56</v>
      </c>
      <c r="AI43" s="989">
        <v>5.39</v>
      </c>
      <c r="AJ43" s="399"/>
      <c r="AK43" s="399"/>
      <c r="AL43" s="399"/>
      <c r="AM43" s="399"/>
      <c r="AN43" s="399"/>
      <c r="AO43" s="993">
        <v>33</v>
      </c>
      <c r="AP43" s="994">
        <v>184.09</v>
      </c>
      <c r="AQ43" s="994">
        <v>191.74600219999999</v>
      </c>
      <c r="AR43" s="995">
        <v>169.01</v>
      </c>
      <c r="AS43" s="399"/>
      <c r="AT43" s="399"/>
      <c r="AU43" s="399"/>
      <c r="AV43" s="399"/>
      <c r="AW43" s="993">
        <v>33</v>
      </c>
      <c r="AX43" s="994">
        <v>196.28300476074199</v>
      </c>
      <c r="AY43" s="994">
        <v>219.58000179999999</v>
      </c>
      <c r="AZ43" s="995">
        <v>193.74</v>
      </c>
      <c r="BA43" s="399"/>
      <c r="BB43" s="993">
        <v>33</v>
      </c>
      <c r="BC43" s="1013">
        <v>157.27300170999999</v>
      </c>
      <c r="BD43" s="998">
        <v>239.4640045127899</v>
      </c>
      <c r="BE43" s="999">
        <v>219.0029984</v>
      </c>
      <c r="BF43" s="399"/>
      <c r="BG43" s="399"/>
      <c r="BH43" s="399"/>
      <c r="BI43" s="399"/>
      <c r="BJ43" s="399"/>
      <c r="BK43" s="399"/>
      <c r="BL43" s="399"/>
      <c r="BM43" s="399"/>
      <c r="BN43" s="399"/>
      <c r="BO43" s="399"/>
      <c r="BP43" s="819"/>
    </row>
    <row r="44" spans="1:68" s="162" customFormat="1" ht="19.5" customHeight="1">
      <c r="A44" s="204"/>
      <c r="B44" s="216"/>
      <c r="C44" s="216"/>
      <c r="D44" s="216"/>
      <c r="E44" s="216"/>
      <c r="F44" s="216"/>
      <c r="G44" s="216"/>
      <c r="H44" s="216"/>
      <c r="I44" s="216"/>
      <c r="J44" s="239"/>
      <c r="K44" s="157"/>
      <c r="Q44" s="819"/>
      <c r="R44" s="819"/>
      <c r="S44" s="819"/>
      <c r="T44" s="399"/>
      <c r="U44" s="635"/>
      <c r="V44" s="632">
        <v>36</v>
      </c>
      <c r="W44" s="980"/>
      <c r="X44" s="989">
        <v>12.042999999999999</v>
      </c>
      <c r="Y44" s="989">
        <v>23.27</v>
      </c>
      <c r="Z44" s="989">
        <v>4.5250000000000004</v>
      </c>
      <c r="AA44" s="989">
        <v>7.29</v>
      </c>
      <c r="AB44" s="989">
        <v>1.9330000000000001</v>
      </c>
      <c r="AC44" s="990">
        <v>68.36</v>
      </c>
      <c r="AD44" s="989">
        <v>34.42</v>
      </c>
      <c r="AE44" s="989">
        <v>8.1</v>
      </c>
      <c r="AF44" s="989">
        <v>10.001428604125973</v>
      </c>
      <c r="AG44" s="989">
        <v>1.65</v>
      </c>
      <c r="AH44" s="989">
        <v>34.997999999999998</v>
      </c>
      <c r="AI44" s="989">
        <v>7.78</v>
      </c>
      <c r="AJ44" s="399"/>
      <c r="AK44" s="399"/>
      <c r="AL44" s="399"/>
      <c r="AM44" s="399"/>
      <c r="AN44" s="399"/>
      <c r="AO44" s="993">
        <v>34</v>
      </c>
      <c r="AP44" s="994">
        <v>173.09</v>
      </c>
      <c r="AQ44" s="994">
        <v>191.74600219999999</v>
      </c>
      <c r="AR44" s="995">
        <v>169.01</v>
      </c>
      <c r="AS44" s="399"/>
      <c r="AT44" s="399"/>
      <c r="AU44" s="399"/>
      <c r="AV44" s="399"/>
      <c r="AW44" s="993">
        <v>34</v>
      </c>
      <c r="AX44" s="994">
        <v>183.68</v>
      </c>
      <c r="AY44" s="994">
        <v>201.39</v>
      </c>
      <c r="AZ44" s="995">
        <v>181.19</v>
      </c>
      <c r="BA44" s="399"/>
      <c r="BB44" s="993">
        <v>34</v>
      </c>
      <c r="BC44" s="1013">
        <v>150.78400000000002</v>
      </c>
      <c r="BD44" s="998">
        <v>234.72000000000003</v>
      </c>
      <c r="BE44" s="999">
        <v>214.38699819999999</v>
      </c>
      <c r="BF44" s="399"/>
      <c r="BG44" s="399"/>
      <c r="BH44" s="399"/>
      <c r="BI44" s="399"/>
      <c r="BJ44" s="399"/>
      <c r="BK44" s="399"/>
      <c r="BL44" s="399"/>
      <c r="BM44" s="399"/>
      <c r="BN44" s="399"/>
      <c r="BO44" s="399"/>
      <c r="BP44" s="819"/>
    </row>
    <row r="45" spans="1:68" s="162" customFormat="1" ht="19.5" customHeight="1">
      <c r="A45" s="204"/>
      <c r="B45" s="216"/>
      <c r="C45" s="216"/>
      <c r="D45" s="216"/>
      <c r="E45" s="216"/>
      <c r="F45" s="216"/>
      <c r="G45" s="216"/>
      <c r="H45" s="216"/>
      <c r="I45" s="216"/>
      <c r="J45" s="239"/>
      <c r="K45" s="157"/>
      <c r="Q45" s="819"/>
      <c r="R45" s="819"/>
      <c r="S45" s="819"/>
      <c r="T45" s="399"/>
      <c r="U45" s="633"/>
      <c r="V45" s="632"/>
      <c r="W45" s="980"/>
      <c r="X45" s="989">
        <v>13.52857154</v>
      </c>
      <c r="Y45" s="989">
        <v>29.391285759999999</v>
      </c>
      <c r="Z45" s="989">
        <v>9.8840000969999995</v>
      </c>
      <c r="AA45" s="989">
        <v>6.6374286920000003</v>
      </c>
      <c r="AB45" s="989">
        <v>1.8661428689999999</v>
      </c>
      <c r="AC45" s="990">
        <v>78.939430239999993</v>
      </c>
      <c r="AD45" s="989">
        <v>46.51857158</v>
      </c>
      <c r="AE45" s="989">
        <v>10.15857145</v>
      </c>
      <c r="AF45" s="989">
        <v>10.002857208251942</v>
      </c>
      <c r="AG45" s="989">
        <v>1.9098571369999999</v>
      </c>
      <c r="AH45" s="989">
        <v>34.97357178</v>
      </c>
      <c r="AI45" s="989">
        <v>10.643142770000001</v>
      </c>
      <c r="AJ45" s="399"/>
      <c r="AK45" s="399"/>
      <c r="AL45" s="399"/>
      <c r="AM45" s="399"/>
      <c r="AN45" s="399"/>
      <c r="AO45" s="993">
        <v>35</v>
      </c>
      <c r="AP45" s="997">
        <v>173.09100341796801</v>
      </c>
      <c r="AQ45" s="994">
        <v>183.40100097656199</v>
      </c>
      <c r="AR45" s="995">
        <v>158.09</v>
      </c>
      <c r="AS45" s="399"/>
      <c r="AT45" s="399"/>
      <c r="AU45" s="399"/>
      <c r="AV45" s="399"/>
      <c r="AW45" s="993">
        <v>35</v>
      </c>
      <c r="AX45" s="994">
        <v>181.19</v>
      </c>
      <c r="AY45" s="997">
        <v>193.74299621582</v>
      </c>
      <c r="AZ45" s="995">
        <v>171.33</v>
      </c>
      <c r="BA45" s="399"/>
      <c r="BB45" s="993">
        <v>35</v>
      </c>
      <c r="BC45" s="1013">
        <v>146.97999999999999</v>
      </c>
      <c r="BD45" s="998">
        <v>230.6710003662109</v>
      </c>
      <c r="BE45" s="999">
        <v>208.9500017</v>
      </c>
      <c r="BF45" s="399"/>
      <c r="BG45" s="399"/>
      <c r="BH45" s="399"/>
      <c r="BI45" s="399"/>
      <c r="BJ45" s="399"/>
      <c r="BK45" s="399"/>
      <c r="BL45" s="399"/>
      <c r="BM45" s="399"/>
      <c r="BN45" s="399"/>
      <c r="BO45" s="399"/>
      <c r="BP45" s="819"/>
    </row>
    <row r="46" spans="1:68" s="162" customFormat="1" ht="19.5" customHeight="1">
      <c r="A46" s="204"/>
      <c r="B46" s="216"/>
      <c r="C46" s="216"/>
      <c r="D46" s="216"/>
      <c r="E46" s="216"/>
      <c r="F46" s="216"/>
      <c r="G46" s="216"/>
      <c r="H46" s="216"/>
      <c r="I46" s="216"/>
      <c r="J46" s="239"/>
      <c r="K46" s="157"/>
      <c r="Q46" s="819"/>
      <c r="R46" s="819"/>
      <c r="S46" s="819"/>
      <c r="T46" s="399"/>
      <c r="U46" s="633"/>
      <c r="V46" s="632"/>
      <c r="W46" s="980"/>
      <c r="X46" s="989">
        <v>13.86</v>
      </c>
      <c r="Y46" s="989">
        <v>30.785</v>
      </c>
      <c r="Z46" s="989">
        <v>17.64</v>
      </c>
      <c r="AA46" s="989">
        <v>6.62</v>
      </c>
      <c r="AB46" s="989">
        <v>1.052</v>
      </c>
      <c r="AC46" s="990">
        <v>96.09</v>
      </c>
      <c r="AD46" s="989">
        <v>69.19</v>
      </c>
      <c r="AE46" s="989">
        <v>12.37</v>
      </c>
      <c r="AF46" s="989">
        <v>10.005714416503887</v>
      </c>
      <c r="AG46" s="989">
        <v>1.93</v>
      </c>
      <c r="AH46" s="989">
        <v>34.840000000000003</v>
      </c>
      <c r="AI46" s="989">
        <v>11.66</v>
      </c>
      <c r="AJ46" s="399"/>
      <c r="AK46" s="399"/>
      <c r="AL46" s="399"/>
      <c r="AM46" s="399"/>
      <c r="AN46" s="399"/>
      <c r="AO46" s="993">
        <v>36</v>
      </c>
      <c r="AP46" s="997">
        <v>173.09100341796801</v>
      </c>
      <c r="AQ46" s="994">
        <v>183.40100097656199</v>
      </c>
      <c r="AR46" s="995">
        <v>158.09</v>
      </c>
      <c r="AS46" s="399"/>
      <c r="AT46" s="399"/>
      <c r="AU46" s="399"/>
      <c r="AV46" s="399"/>
      <c r="AW46" s="993">
        <v>36</v>
      </c>
      <c r="AX46" s="994">
        <v>171.33</v>
      </c>
      <c r="AY46" s="997">
        <v>166.452</v>
      </c>
      <c r="AZ46" s="995">
        <v>164.03</v>
      </c>
      <c r="BA46" s="399"/>
      <c r="BB46" s="993">
        <v>36</v>
      </c>
      <c r="BC46" s="1013">
        <v>143.34800000000001</v>
      </c>
      <c r="BD46" s="998">
        <v>225.39499950408924</v>
      </c>
      <c r="BE46" s="999">
        <v>202.97300150000001</v>
      </c>
      <c r="BF46" s="399"/>
      <c r="BG46" s="399"/>
      <c r="BH46" s="399"/>
      <c r="BI46" s="399"/>
      <c r="BJ46" s="399"/>
      <c r="BK46" s="399"/>
      <c r="BL46" s="399"/>
      <c r="BM46" s="399"/>
      <c r="BN46" s="399"/>
      <c r="BO46" s="399"/>
      <c r="BP46" s="819"/>
    </row>
    <row r="47" spans="1:68" s="162" customFormat="1" ht="19.5" customHeight="1">
      <c r="A47" s="204"/>
      <c r="B47" s="216"/>
      <c r="C47" s="216"/>
      <c r="D47" s="216"/>
      <c r="E47" s="216"/>
      <c r="F47" s="216"/>
      <c r="G47" s="216"/>
      <c r="H47" s="216"/>
      <c r="I47" s="216"/>
      <c r="J47" s="239"/>
      <c r="K47" s="157"/>
      <c r="Q47" s="819"/>
      <c r="R47" s="819"/>
      <c r="S47" s="819"/>
      <c r="T47" s="399"/>
      <c r="U47" s="633"/>
      <c r="V47" s="632"/>
      <c r="W47" s="980"/>
      <c r="X47" s="989">
        <v>14.18571418</v>
      </c>
      <c r="Y47" s="989">
        <v>30.662142620000001</v>
      </c>
      <c r="Z47" s="989">
        <v>13.24114282</v>
      </c>
      <c r="AA47" s="989">
        <v>6.9254285949999996</v>
      </c>
      <c r="AB47" s="989">
        <v>2.1361428839999999</v>
      </c>
      <c r="AC47" s="990">
        <v>84.515142170000004</v>
      </c>
      <c r="AD47" s="989">
        <v>56.14428547</v>
      </c>
      <c r="AE47" s="989">
        <v>11.487142970000001</v>
      </c>
      <c r="AF47" s="989">
        <v>10.430000032697402</v>
      </c>
      <c r="AG47" s="989">
        <v>1.7737142699999999</v>
      </c>
      <c r="AH47" s="989">
        <v>35.98928506</v>
      </c>
      <c r="AI47" s="989">
        <v>9.1042857850000001</v>
      </c>
      <c r="AJ47" s="399"/>
      <c r="AK47" s="399"/>
      <c r="AL47" s="399"/>
      <c r="AM47" s="399"/>
      <c r="AN47" s="399"/>
      <c r="AO47" s="993">
        <v>37</v>
      </c>
      <c r="AP47" s="994">
        <v>162.19599909999999</v>
      </c>
      <c r="AQ47" s="994">
        <v>172.60800169999999</v>
      </c>
      <c r="AR47" s="995">
        <v>147.07</v>
      </c>
      <c r="AS47" s="399"/>
      <c r="AT47" s="399"/>
      <c r="AU47" s="399"/>
      <c r="AV47" s="399"/>
      <c r="AW47" s="993">
        <v>37</v>
      </c>
      <c r="AX47" s="994">
        <v>164.02999879999999</v>
      </c>
      <c r="AY47" s="997">
        <v>149.70199579999999</v>
      </c>
      <c r="AZ47" s="995">
        <v>147.35</v>
      </c>
      <c r="BA47" s="399"/>
      <c r="BB47" s="993">
        <v>37</v>
      </c>
      <c r="BC47" s="1013">
        <v>140.58200252899999</v>
      </c>
      <c r="BD47" s="998">
        <v>220.07399951934806</v>
      </c>
      <c r="BE47" s="999">
        <v>196.9500008</v>
      </c>
      <c r="BF47" s="399"/>
      <c r="BG47" s="399"/>
      <c r="BH47" s="399"/>
      <c r="BI47" s="399"/>
      <c r="BJ47" s="399"/>
      <c r="BK47" s="399"/>
      <c r="BL47" s="399"/>
      <c r="BM47" s="399"/>
      <c r="BN47" s="399"/>
      <c r="BO47" s="399"/>
      <c r="BP47" s="819"/>
    </row>
    <row r="48" spans="1:68" s="162" customFormat="1" ht="19.5" customHeight="1">
      <c r="A48" s="204"/>
      <c r="B48" s="216"/>
      <c r="C48" s="216"/>
      <c r="D48" s="216"/>
      <c r="E48" s="216"/>
      <c r="F48" s="216"/>
      <c r="G48" s="216"/>
      <c r="H48" s="216"/>
      <c r="I48" s="216"/>
      <c r="J48" s="239"/>
      <c r="K48" s="157"/>
      <c r="Q48" s="819"/>
      <c r="R48" s="819"/>
      <c r="S48" s="819"/>
      <c r="T48" s="399"/>
      <c r="U48" s="633"/>
      <c r="V48" s="632">
        <v>40</v>
      </c>
      <c r="W48" s="980"/>
      <c r="X48" s="989">
        <v>15.34</v>
      </c>
      <c r="Y48" s="989">
        <v>36.380000000000003</v>
      </c>
      <c r="Z48" s="989">
        <v>20.43</v>
      </c>
      <c r="AA48" s="989">
        <v>7.16</v>
      </c>
      <c r="AB48" s="989">
        <v>3.28</v>
      </c>
      <c r="AC48" s="990">
        <v>86.83</v>
      </c>
      <c r="AD48" s="989">
        <v>51.57</v>
      </c>
      <c r="AE48" s="989">
        <v>10.36</v>
      </c>
      <c r="AF48" s="989">
        <v>11</v>
      </c>
      <c r="AG48" s="989">
        <v>1.33</v>
      </c>
      <c r="AH48" s="989">
        <v>50.04</v>
      </c>
      <c r="AI48" s="989">
        <v>10.39</v>
      </c>
      <c r="AJ48" s="399"/>
      <c r="AK48" s="399"/>
      <c r="AL48" s="399"/>
      <c r="AM48" s="399"/>
      <c r="AN48" s="399"/>
      <c r="AO48" s="993">
        <v>38</v>
      </c>
      <c r="AP48" s="994">
        <v>162.19599909999999</v>
      </c>
      <c r="AQ48" s="994">
        <v>172.60800169999999</v>
      </c>
      <c r="AR48" s="995">
        <v>147.07</v>
      </c>
      <c r="AS48" s="399"/>
      <c r="AT48" s="399"/>
      <c r="AU48" s="399"/>
      <c r="AV48" s="399"/>
      <c r="AW48" s="993">
        <v>38</v>
      </c>
      <c r="AX48" s="994">
        <v>161.62</v>
      </c>
      <c r="AY48" s="997">
        <v>135.7250061</v>
      </c>
      <c r="AZ48" s="995">
        <v>131.15</v>
      </c>
      <c r="BA48" s="399"/>
      <c r="BB48" s="993">
        <v>38</v>
      </c>
      <c r="BC48" s="1013">
        <v>134.738</v>
      </c>
      <c r="BD48" s="998">
        <v>215.42199704999999</v>
      </c>
      <c r="BE48" s="999">
        <v>190.7840042</v>
      </c>
      <c r="BF48" s="399"/>
      <c r="BG48" s="399"/>
      <c r="BH48" s="399"/>
      <c r="BI48" s="399"/>
      <c r="BJ48" s="399"/>
      <c r="BK48" s="399"/>
      <c r="BL48" s="399"/>
      <c r="BM48" s="399"/>
      <c r="BN48" s="399"/>
      <c r="BO48" s="399"/>
      <c r="BP48" s="819"/>
    </row>
    <row r="49" spans="1:68" s="162" customFormat="1" ht="19.5" customHeight="1">
      <c r="A49" s="204"/>
      <c r="B49" s="216"/>
      <c r="C49" s="216"/>
      <c r="D49" s="216"/>
      <c r="E49" s="216"/>
      <c r="F49" s="216"/>
      <c r="G49" s="216"/>
      <c r="H49" s="216"/>
      <c r="I49" s="216"/>
      <c r="J49" s="239"/>
      <c r="K49" s="157"/>
      <c r="Q49" s="819"/>
      <c r="R49" s="819"/>
      <c r="S49" s="819"/>
      <c r="T49" s="399"/>
      <c r="U49" s="632"/>
      <c r="V49" s="632"/>
      <c r="W49" s="980"/>
      <c r="X49" s="989">
        <v>18.08571448</v>
      </c>
      <c r="Y49" s="989">
        <v>34.163285940000002</v>
      </c>
      <c r="Z49" s="989">
        <v>19.903143069999999</v>
      </c>
      <c r="AA49" s="989">
        <v>7.0011427739999998</v>
      </c>
      <c r="AB49" s="989">
        <v>2.2765714610000001</v>
      </c>
      <c r="AC49" s="990">
        <v>81.298714770000004</v>
      </c>
      <c r="AD49" s="989">
        <v>48.17428589</v>
      </c>
      <c r="AE49" s="989">
        <v>15.737142560000001</v>
      </c>
      <c r="AF49" s="989">
        <v>11.00857162</v>
      </c>
      <c r="AG49" s="989">
        <v>1.9857142990000001</v>
      </c>
      <c r="AH49" s="989">
        <v>39.686428069999998</v>
      </c>
      <c r="AI49" s="989">
        <v>8.1814286369999998</v>
      </c>
      <c r="AJ49" s="399"/>
      <c r="AK49" s="399"/>
      <c r="AL49" s="399"/>
      <c r="AM49" s="399"/>
      <c r="AN49" s="399"/>
      <c r="AO49" s="993">
        <v>39</v>
      </c>
      <c r="AP49" s="994">
        <v>153.6340027</v>
      </c>
      <c r="AQ49" s="994">
        <v>172.60800170898401</v>
      </c>
      <c r="AR49" s="995">
        <v>139.11000000000001</v>
      </c>
      <c r="AS49" s="399"/>
      <c r="AT49" s="399"/>
      <c r="AU49" s="399"/>
      <c r="AV49" s="399"/>
      <c r="AW49" s="993">
        <v>39</v>
      </c>
      <c r="AX49" s="994">
        <v>145.00399780000001</v>
      </c>
      <c r="AY49" s="997">
        <v>126.6</v>
      </c>
      <c r="AZ49" s="995">
        <v>119.86</v>
      </c>
      <c r="BA49" s="399"/>
      <c r="BB49" s="993">
        <v>39</v>
      </c>
      <c r="BC49" s="1013">
        <v>131.20699792900001</v>
      </c>
      <c r="BD49" s="998">
        <v>210.14099999999999</v>
      </c>
      <c r="BE49" s="999">
        <v>184.4409995</v>
      </c>
      <c r="BF49" s="399"/>
      <c r="BG49" s="399"/>
      <c r="BH49" s="399"/>
      <c r="BI49" s="399"/>
      <c r="BJ49" s="399"/>
      <c r="BK49" s="399"/>
      <c r="BL49" s="399"/>
      <c r="BM49" s="399"/>
      <c r="BN49" s="399"/>
      <c r="BO49" s="399"/>
      <c r="BP49" s="819"/>
    </row>
    <row r="50" spans="1:68" s="162" customFormat="1" ht="19.5" customHeight="1">
      <c r="A50" s="204"/>
      <c r="B50" s="216"/>
      <c r="C50" s="216"/>
      <c r="D50" s="216"/>
      <c r="E50" s="216"/>
      <c r="F50" s="216"/>
      <c r="G50" s="216"/>
      <c r="H50" s="216"/>
      <c r="I50" s="216"/>
      <c r="J50" s="239"/>
      <c r="K50" s="157"/>
      <c r="Q50" s="819"/>
      <c r="R50" s="819"/>
      <c r="S50" s="819"/>
      <c r="T50" s="399"/>
      <c r="U50" s="632"/>
      <c r="V50" s="632"/>
      <c r="W50" s="980"/>
      <c r="X50" s="989">
        <v>18.91</v>
      </c>
      <c r="Y50" s="989">
        <v>40.36</v>
      </c>
      <c r="Z50" s="989">
        <v>14.79</v>
      </c>
      <c r="AA50" s="989">
        <v>7.86</v>
      </c>
      <c r="AB50" s="989">
        <v>2.39</v>
      </c>
      <c r="AC50" s="990">
        <v>97.4</v>
      </c>
      <c r="AD50" s="989">
        <v>49.42</v>
      </c>
      <c r="AE50" s="989">
        <v>10.9</v>
      </c>
      <c r="AF50" s="989">
        <v>11</v>
      </c>
      <c r="AG50" s="989">
        <v>1.57</v>
      </c>
      <c r="AH50" s="989">
        <v>37.29</v>
      </c>
      <c r="AI50" s="989">
        <v>8.73</v>
      </c>
      <c r="AJ50" s="399"/>
      <c r="AK50" s="399"/>
      <c r="AL50" s="399"/>
      <c r="AM50" s="399"/>
      <c r="AN50" s="399"/>
      <c r="AO50" s="993">
        <v>40</v>
      </c>
      <c r="AP50" s="994">
        <v>153.6340027</v>
      </c>
      <c r="AQ50" s="994">
        <v>160.46600000000001</v>
      </c>
      <c r="AR50" s="995">
        <v>139.11000000000001</v>
      </c>
      <c r="AS50" s="399"/>
      <c r="AT50" s="399"/>
      <c r="AU50" s="399"/>
      <c r="AV50" s="399"/>
      <c r="AW50" s="993">
        <v>40</v>
      </c>
      <c r="AX50" s="994">
        <v>128.87</v>
      </c>
      <c r="AY50" s="994">
        <v>119.86</v>
      </c>
      <c r="AZ50" s="995">
        <v>119.86</v>
      </c>
      <c r="BA50" s="399"/>
      <c r="BB50" s="993">
        <v>40</v>
      </c>
      <c r="BC50" s="1013">
        <v>128.13</v>
      </c>
      <c r="BD50" s="998">
        <v>206.839</v>
      </c>
      <c r="BE50" s="999">
        <v>177.93399909999999</v>
      </c>
      <c r="BF50" s="399"/>
      <c r="BG50" s="399"/>
      <c r="BH50" s="399"/>
      <c r="BI50" s="399"/>
      <c r="BJ50" s="399"/>
      <c r="BK50" s="399"/>
      <c r="BL50" s="399"/>
      <c r="BM50" s="399"/>
      <c r="BN50" s="399"/>
      <c r="BO50" s="399"/>
      <c r="BP50" s="819"/>
    </row>
    <row r="51" spans="1:68" s="162" customFormat="1" ht="12.75">
      <c r="A51" s="204"/>
      <c r="B51" s="216"/>
      <c r="C51" s="216"/>
      <c r="D51" s="216"/>
      <c r="E51" s="216"/>
      <c r="F51" s="216"/>
      <c r="G51" s="216"/>
      <c r="H51" s="216"/>
      <c r="I51" s="216"/>
      <c r="J51" s="239"/>
      <c r="K51" s="157"/>
      <c r="Q51" s="819"/>
      <c r="R51" s="819"/>
      <c r="S51" s="819"/>
      <c r="T51" s="399"/>
      <c r="U51" s="632"/>
      <c r="V51" s="632"/>
      <c r="W51" s="980"/>
      <c r="X51" s="989">
        <v>18.942856924874402</v>
      </c>
      <c r="Y51" s="989">
        <v>45.664857046944704</v>
      </c>
      <c r="Z51" s="989">
        <v>13.250000136239143</v>
      </c>
      <c r="AA51" s="989">
        <v>7.7904285703386531</v>
      </c>
      <c r="AB51" s="989">
        <v>2.0807142598288357</v>
      </c>
      <c r="AC51" s="990">
        <v>89.837426321847062</v>
      </c>
      <c r="AD51" s="989">
        <v>52.804285866873556</v>
      </c>
      <c r="AE51" s="989">
        <v>9.0100000926426418</v>
      </c>
      <c r="AF51" s="989">
        <v>11</v>
      </c>
      <c r="AG51" s="989">
        <v>1.8558571338653529</v>
      </c>
      <c r="AH51" s="989">
        <v>38.216427939278695</v>
      </c>
      <c r="AI51" s="989">
        <v>10.265714509146521</v>
      </c>
      <c r="AJ51" s="399"/>
      <c r="AK51" s="399"/>
      <c r="AL51" s="399"/>
      <c r="AM51" s="399"/>
      <c r="AN51" s="399"/>
      <c r="AO51" s="993">
        <v>41</v>
      </c>
      <c r="AP51" s="994">
        <v>144.54400630000001</v>
      </c>
      <c r="AQ51" s="994">
        <v>148.89699999999999</v>
      </c>
      <c r="AR51" s="995">
        <v>139.11000000000001</v>
      </c>
      <c r="AS51" s="399"/>
      <c r="AT51" s="399"/>
      <c r="AU51" s="399"/>
      <c r="AV51" s="399"/>
      <c r="AW51" s="993">
        <v>41</v>
      </c>
      <c r="AX51" s="994">
        <v>113.2139969</v>
      </c>
      <c r="AY51" s="994">
        <v>108.82899999999999</v>
      </c>
      <c r="AZ51" s="995">
        <v>113.21</v>
      </c>
      <c r="BA51" s="399"/>
      <c r="BB51" s="993">
        <v>41</v>
      </c>
      <c r="BC51" s="1013">
        <v>123.19800044700001</v>
      </c>
      <c r="BD51" s="998">
        <v>201.45299999999997</v>
      </c>
      <c r="BE51" s="999">
        <v>171.6890023</v>
      </c>
      <c r="BF51" s="399"/>
      <c r="BG51" s="399"/>
      <c r="BH51" s="399"/>
      <c r="BI51" s="399"/>
      <c r="BJ51" s="399"/>
      <c r="BK51" s="399"/>
      <c r="BL51" s="399"/>
      <c r="BM51" s="399"/>
      <c r="BN51" s="399"/>
      <c r="BO51" s="399"/>
      <c r="BP51" s="819"/>
    </row>
    <row r="52" spans="1:68" s="162" customFormat="1" ht="12.75">
      <c r="A52" s="204"/>
      <c r="B52" s="216"/>
      <c r="C52" s="216"/>
      <c r="D52" s="216"/>
      <c r="E52" s="216"/>
      <c r="F52" s="216"/>
      <c r="G52" s="216"/>
      <c r="H52" s="216"/>
      <c r="I52" s="216"/>
      <c r="J52" s="239"/>
      <c r="K52" s="157"/>
      <c r="Q52" s="819"/>
      <c r="R52" s="819"/>
      <c r="S52" s="819"/>
      <c r="T52" s="399"/>
      <c r="U52" s="632"/>
      <c r="V52" s="632">
        <v>44</v>
      </c>
      <c r="W52" s="980"/>
      <c r="X52" s="989">
        <v>15.77</v>
      </c>
      <c r="Y52" s="989">
        <v>39.85</v>
      </c>
      <c r="Z52" s="989">
        <v>16.07</v>
      </c>
      <c r="AA52" s="989">
        <v>7.52</v>
      </c>
      <c r="AB52" s="989">
        <v>2.48</v>
      </c>
      <c r="AC52" s="990">
        <v>80.75</v>
      </c>
      <c r="AD52" s="989">
        <v>47.38</v>
      </c>
      <c r="AE52" s="989">
        <v>11.62</v>
      </c>
      <c r="AF52" s="989">
        <v>10</v>
      </c>
      <c r="AG52" s="989">
        <v>1.298</v>
      </c>
      <c r="AH52" s="989">
        <v>34.799999999999997</v>
      </c>
      <c r="AI52" s="989">
        <v>9.2100000000000009</v>
      </c>
      <c r="AJ52" s="399"/>
      <c r="AK52" s="399"/>
      <c r="AL52" s="399"/>
      <c r="AM52" s="399"/>
      <c r="AN52" s="399"/>
      <c r="AO52" s="993">
        <v>42</v>
      </c>
      <c r="AP52" s="994">
        <v>144.54400630000001</v>
      </c>
      <c r="AQ52" s="994">
        <v>148.89699999999999</v>
      </c>
      <c r="AR52" s="995">
        <v>128.35</v>
      </c>
      <c r="AS52" s="399"/>
      <c r="AT52" s="399"/>
      <c r="AU52" s="399"/>
      <c r="AV52" s="399"/>
      <c r="AW52" s="993">
        <v>42</v>
      </c>
      <c r="AX52" s="994">
        <v>117.64</v>
      </c>
      <c r="AY52" s="994">
        <v>98.04</v>
      </c>
      <c r="AZ52" s="995">
        <v>100.18</v>
      </c>
      <c r="BA52" s="399"/>
      <c r="BB52" s="993">
        <v>42</v>
      </c>
      <c r="BC52" s="1013">
        <v>118.85000000000001</v>
      </c>
      <c r="BD52" s="998">
        <v>196.38000000000002</v>
      </c>
      <c r="BE52" s="999">
        <v>165.69499870000001</v>
      </c>
      <c r="BF52" s="399"/>
      <c r="BG52" s="399"/>
      <c r="BH52" s="399"/>
      <c r="BI52" s="399"/>
      <c r="BJ52" s="399"/>
      <c r="BK52" s="399"/>
      <c r="BL52" s="399"/>
      <c r="BM52" s="399"/>
      <c r="BN52" s="399"/>
      <c r="BO52" s="399"/>
      <c r="BP52" s="819"/>
    </row>
    <row r="53" spans="1:68" s="162" customFormat="1" ht="32.25" customHeight="1">
      <c r="A53" s="204"/>
      <c r="B53" s="216"/>
      <c r="C53" s="216"/>
      <c r="D53" s="216"/>
      <c r="E53" s="216"/>
      <c r="F53" s="216"/>
      <c r="G53" s="216"/>
      <c r="H53" s="216"/>
      <c r="I53" s="216"/>
      <c r="J53" s="239"/>
      <c r="K53" s="157"/>
      <c r="Q53" s="819"/>
      <c r="R53" s="819"/>
      <c r="S53" s="819"/>
      <c r="T53" s="399"/>
      <c r="U53" s="632"/>
      <c r="V53" s="632"/>
      <c r="W53" s="980"/>
      <c r="X53" s="989">
        <v>23.728571479999999</v>
      </c>
      <c r="Y53" s="989">
        <v>61.090667089999997</v>
      </c>
      <c r="Z53" s="989">
        <v>38.42033386</v>
      </c>
      <c r="AA53" s="989">
        <v>8.9832856999999997</v>
      </c>
      <c r="AB53" s="989">
        <v>4.4537142860000003</v>
      </c>
      <c r="AC53" s="990">
        <v>83.839285709999999</v>
      </c>
      <c r="AD53" s="989">
        <v>47.64285769</v>
      </c>
      <c r="AE53" s="989">
        <v>13.18000003</v>
      </c>
      <c r="AF53" s="989">
        <v>10.001428600000001</v>
      </c>
      <c r="AG53" s="989">
        <v>1.2431428769999999</v>
      </c>
      <c r="AH53" s="989">
        <v>37.059285850000002</v>
      </c>
      <c r="AI53" s="989">
        <v>9.9271429609999995</v>
      </c>
      <c r="AJ53" s="399"/>
      <c r="AK53" s="399"/>
      <c r="AL53" s="399"/>
      <c r="AM53" s="399"/>
      <c r="AN53" s="399"/>
      <c r="AO53" s="993">
        <v>43</v>
      </c>
      <c r="AP53" s="994">
        <v>133.50900268554599</v>
      </c>
      <c r="AQ53" s="994">
        <v>140.44499999999999</v>
      </c>
      <c r="AR53" s="995">
        <v>128.35</v>
      </c>
      <c r="AS53" s="399"/>
      <c r="AT53" s="399"/>
      <c r="AU53" s="399"/>
      <c r="AV53" s="399"/>
      <c r="AW53" s="993">
        <v>43</v>
      </c>
      <c r="AX53" s="994">
        <v>115.420997619628</v>
      </c>
      <c r="AY53" s="994">
        <v>102.325</v>
      </c>
      <c r="AZ53" s="995">
        <v>89.58</v>
      </c>
      <c r="BA53" s="399"/>
      <c r="BB53" s="993">
        <v>43</v>
      </c>
      <c r="BC53" s="1013">
        <v>112.50799894332873</v>
      </c>
      <c r="BD53" s="998">
        <v>192.565</v>
      </c>
      <c r="BE53" s="999">
        <v>160.3979965</v>
      </c>
      <c r="BF53" s="399"/>
      <c r="BG53" s="399"/>
      <c r="BH53" s="399"/>
      <c r="BI53" s="399"/>
      <c r="BJ53" s="399"/>
      <c r="BK53" s="399"/>
      <c r="BL53" s="399"/>
      <c r="BM53" s="399"/>
      <c r="BN53" s="399"/>
      <c r="BO53" s="399"/>
      <c r="BP53" s="819"/>
    </row>
    <row r="54" spans="1:68" s="162" customFormat="1" ht="32.25" customHeight="1">
      <c r="A54" s="204"/>
      <c r="B54" s="216"/>
      <c r="C54" s="216"/>
      <c r="D54" s="216"/>
      <c r="E54" s="216"/>
      <c r="F54" s="216"/>
      <c r="G54" s="216"/>
      <c r="H54" s="216"/>
      <c r="I54" s="216"/>
      <c r="J54" s="239"/>
      <c r="K54" s="157"/>
      <c r="Q54" s="819"/>
      <c r="R54" s="819"/>
      <c r="S54" s="819"/>
      <c r="T54" s="399"/>
      <c r="U54" s="632"/>
      <c r="V54" s="632"/>
      <c r="W54" s="980"/>
      <c r="X54" s="989">
        <v>30.528571810041125</v>
      </c>
      <c r="Y54" s="989">
        <v>77.433666865030759</v>
      </c>
      <c r="Z54" s="989">
        <v>23.011333147684685</v>
      </c>
      <c r="AA54" s="989">
        <v>10.47</v>
      </c>
      <c r="AB54" s="989">
        <v>8.2200000000000006</v>
      </c>
      <c r="AC54" s="990">
        <v>80.249285016741013</v>
      </c>
      <c r="AD54" s="989">
        <v>64.83</v>
      </c>
      <c r="AE54" s="989">
        <v>12.43</v>
      </c>
      <c r="AF54" s="989">
        <v>10.001428604125973</v>
      </c>
      <c r="AG54" s="989">
        <v>1.5007142850330841</v>
      </c>
      <c r="AH54" s="989">
        <v>36.905714307512518</v>
      </c>
      <c r="AI54" s="989">
        <v>10.785714285714255</v>
      </c>
      <c r="AJ54" s="399"/>
      <c r="AK54" s="399"/>
      <c r="AL54" s="399"/>
      <c r="AM54" s="399"/>
      <c r="AN54" s="399"/>
      <c r="AO54" s="993">
        <v>44</v>
      </c>
      <c r="AP54" s="994">
        <v>133.50900268554599</v>
      </c>
      <c r="AQ54" s="994">
        <v>140.44499999999999</v>
      </c>
      <c r="AR54" s="399">
        <v>121.2</v>
      </c>
      <c r="AS54" s="399"/>
      <c r="AT54" s="399"/>
      <c r="AU54" s="399"/>
      <c r="AV54" s="399"/>
      <c r="AW54" s="993">
        <v>44</v>
      </c>
      <c r="AX54" s="994">
        <v>100.18</v>
      </c>
      <c r="AY54" s="994">
        <v>91.68</v>
      </c>
      <c r="AZ54" s="995">
        <v>75.16</v>
      </c>
      <c r="BA54" s="399"/>
      <c r="BB54" s="993">
        <v>44</v>
      </c>
      <c r="BC54" s="1013">
        <v>108.26299999999999</v>
      </c>
      <c r="BD54" s="998">
        <v>187.09000000000003</v>
      </c>
      <c r="BE54" s="999">
        <v>154.79199919999999</v>
      </c>
      <c r="BF54" s="399"/>
      <c r="BG54" s="399"/>
      <c r="BH54" s="399"/>
      <c r="BI54" s="399"/>
      <c r="BJ54" s="399"/>
      <c r="BK54" s="399"/>
      <c r="BL54" s="399"/>
      <c r="BM54" s="399"/>
      <c r="BN54" s="399"/>
      <c r="BO54" s="399"/>
      <c r="BP54" s="819"/>
    </row>
    <row r="55" spans="1:68" s="162" customFormat="1" ht="15.75" customHeight="1">
      <c r="A55" s="204"/>
      <c r="B55" s="216"/>
      <c r="C55" s="216"/>
      <c r="D55" s="216"/>
      <c r="E55" s="216"/>
      <c r="F55" s="216"/>
      <c r="G55" s="216"/>
      <c r="H55" s="216"/>
      <c r="I55" s="216"/>
      <c r="J55" s="239"/>
      <c r="K55" s="157"/>
      <c r="Q55" s="819"/>
      <c r="R55" s="819"/>
      <c r="S55" s="819"/>
      <c r="T55" s="399"/>
      <c r="U55" s="632"/>
      <c r="V55" s="632"/>
      <c r="W55" s="980"/>
      <c r="X55" s="989">
        <v>19.285699999999999</v>
      </c>
      <c r="Y55" s="989">
        <v>47.748571668352348</v>
      </c>
      <c r="Z55" s="989">
        <v>14.493142809186628</v>
      </c>
      <c r="AA55" s="989">
        <v>7.8201428140912697</v>
      </c>
      <c r="AB55" s="989">
        <v>2.3963000000000001</v>
      </c>
      <c r="AC55" s="990">
        <v>74.034999999999997</v>
      </c>
      <c r="AD55" s="989">
        <v>60.726999999999997</v>
      </c>
      <c r="AE55" s="989">
        <v>9.5739999999999998</v>
      </c>
      <c r="AF55" s="989">
        <v>10.001428604125966</v>
      </c>
      <c r="AG55" s="989">
        <v>1.2811428649084857</v>
      </c>
      <c r="AH55" s="989">
        <v>38.396000000000001</v>
      </c>
      <c r="AI55" s="989">
        <v>21.811399999999999</v>
      </c>
      <c r="AJ55" s="399"/>
      <c r="AK55" s="399"/>
      <c r="AL55" s="399"/>
      <c r="AM55" s="399"/>
      <c r="AN55" s="399"/>
      <c r="AO55" s="993">
        <v>45</v>
      </c>
      <c r="AP55" s="994">
        <v>133.50900268554599</v>
      </c>
      <c r="AQ55" s="994">
        <v>134.84</v>
      </c>
      <c r="AR55" s="995">
        <v>121.2</v>
      </c>
      <c r="AS55" s="399"/>
      <c r="AT55" s="399"/>
      <c r="AU55" s="399"/>
      <c r="AV55" s="399"/>
      <c r="AW55" s="993">
        <v>45</v>
      </c>
      <c r="AX55" s="994">
        <v>83.341003420000007</v>
      </c>
      <c r="AY55" s="994">
        <v>79.23</v>
      </c>
      <c r="AZ55" s="995">
        <v>61.21</v>
      </c>
      <c r="BA55" s="399"/>
      <c r="BB55" s="993">
        <v>45</v>
      </c>
      <c r="BC55" s="1013">
        <v>102.77400085399999</v>
      </c>
      <c r="BD55" s="998">
        <v>183.072</v>
      </c>
      <c r="BE55" s="999">
        <v>149.715</v>
      </c>
      <c r="BF55" s="399"/>
      <c r="BG55" s="399"/>
      <c r="BH55" s="399"/>
      <c r="BI55" s="399"/>
      <c r="BJ55" s="399"/>
      <c r="BK55" s="399"/>
      <c r="BL55" s="399"/>
      <c r="BM55" s="399"/>
      <c r="BN55" s="399"/>
      <c r="BO55" s="399"/>
      <c r="BP55" s="819"/>
    </row>
    <row r="56" spans="1:68" s="162" customFormat="1" ht="24.75" customHeight="1">
      <c r="A56" s="956" t="s">
        <v>903</v>
      </c>
      <c r="B56" s="216"/>
      <c r="C56" s="216"/>
      <c r="D56" s="216"/>
      <c r="E56" s="216"/>
      <c r="F56" s="216"/>
      <c r="G56" s="216"/>
      <c r="H56" s="216"/>
      <c r="I56" s="216"/>
      <c r="J56" s="239"/>
      <c r="K56" s="157"/>
      <c r="Q56" s="819"/>
      <c r="R56" s="819"/>
      <c r="S56" s="819"/>
      <c r="T56" s="399"/>
      <c r="U56" s="632"/>
      <c r="V56" s="632">
        <v>48</v>
      </c>
      <c r="W56" s="980"/>
      <c r="X56" s="989">
        <v>18.57</v>
      </c>
      <c r="Y56" s="989">
        <v>56.05</v>
      </c>
      <c r="Z56" s="989">
        <v>23.31</v>
      </c>
      <c r="AA56" s="989">
        <v>7.5830000000000002</v>
      </c>
      <c r="AB56" s="989">
        <v>2.44</v>
      </c>
      <c r="AC56" s="990">
        <v>82.129000000000005</v>
      </c>
      <c r="AD56" s="989">
        <v>61.54</v>
      </c>
      <c r="AE56" s="989">
        <v>8.7200000000000006</v>
      </c>
      <c r="AF56" s="989">
        <v>9.7940000000000005</v>
      </c>
      <c r="AG56" s="989">
        <v>1.64</v>
      </c>
      <c r="AH56" s="989">
        <v>40.08</v>
      </c>
      <c r="AI56" s="989">
        <v>26.073</v>
      </c>
      <c r="AJ56" s="399"/>
      <c r="AK56" s="399"/>
      <c r="AL56" s="399"/>
      <c r="AM56" s="399"/>
      <c r="AN56" s="399"/>
      <c r="AO56" s="993">
        <v>46</v>
      </c>
      <c r="AP56" s="994">
        <v>124.56</v>
      </c>
      <c r="AQ56" s="994">
        <v>134.84</v>
      </c>
      <c r="AR56" s="995">
        <v>112.14</v>
      </c>
      <c r="AS56" s="399"/>
      <c r="AT56" s="399"/>
      <c r="AU56" s="399"/>
      <c r="AV56" s="399"/>
      <c r="AW56" s="993">
        <v>46</v>
      </c>
      <c r="AX56" s="994">
        <v>73.136001586914006</v>
      </c>
      <c r="AY56" s="994">
        <v>81.28</v>
      </c>
      <c r="AZ56" s="995">
        <v>43.99</v>
      </c>
      <c r="BA56" s="399"/>
      <c r="BB56" s="993">
        <v>46</v>
      </c>
      <c r="BC56" s="1013">
        <v>99.224143177270747</v>
      </c>
      <c r="BD56" s="998">
        <v>179.65</v>
      </c>
      <c r="BE56" s="999">
        <v>144.1180004</v>
      </c>
      <c r="BF56" s="399"/>
      <c r="BG56" s="399"/>
      <c r="BH56" s="399"/>
      <c r="BI56" s="399"/>
      <c r="BJ56" s="399"/>
      <c r="BK56" s="399"/>
      <c r="BL56" s="399"/>
      <c r="BM56" s="399"/>
      <c r="BN56" s="399"/>
      <c r="BO56" s="399"/>
      <c r="BP56" s="819"/>
    </row>
    <row r="57" spans="1:68" s="162" customFormat="1" ht="12.75">
      <c r="A57" s="204"/>
      <c r="B57" s="216"/>
      <c r="C57" s="216"/>
      <c r="D57" s="216"/>
      <c r="E57" s="216"/>
      <c r="F57" s="216"/>
      <c r="G57" s="216"/>
      <c r="H57" s="216"/>
      <c r="I57" s="216"/>
      <c r="J57" s="239"/>
      <c r="K57" s="157"/>
      <c r="Q57" s="819"/>
      <c r="R57" s="819"/>
      <c r="S57" s="819"/>
      <c r="T57" s="399"/>
      <c r="U57" s="632"/>
      <c r="V57" s="632"/>
      <c r="W57" s="980"/>
      <c r="X57" s="989">
        <v>31.86</v>
      </c>
      <c r="Y57" s="989">
        <v>78.91</v>
      </c>
      <c r="Z57" s="989">
        <v>47.94</v>
      </c>
      <c r="AA57" s="989">
        <v>10.81</v>
      </c>
      <c r="AB57" s="989">
        <v>4.71</v>
      </c>
      <c r="AC57" s="990">
        <v>105.09</v>
      </c>
      <c r="AD57" s="989">
        <v>83.95</v>
      </c>
      <c r="AE57" s="989">
        <v>18.13</v>
      </c>
      <c r="AF57" s="989">
        <v>10</v>
      </c>
      <c r="AG57" s="989">
        <v>1.615</v>
      </c>
      <c r="AH57" s="989">
        <v>50.85</v>
      </c>
      <c r="AI57" s="989">
        <v>25.96</v>
      </c>
      <c r="AJ57" s="399"/>
      <c r="AK57" s="399"/>
      <c r="AL57" s="399"/>
      <c r="AM57" s="399"/>
      <c r="AN57" s="399"/>
      <c r="AO57" s="993">
        <v>47</v>
      </c>
      <c r="AP57" s="994">
        <v>124.56</v>
      </c>
      <c r="AQ57" s="994">
        <v>134.84</v>
      </c>
      <c r="AR57" s="995">
        <v>112.14</v>
      </c>
      <c r="AS57" s="399"/>
      <c r="AT57" s="399"/>
      <c r="AU57" s="399"/>
      <c r="AV57" s="399"/>
      <c r="AW57" s="993">
        <v>47</v>
      </c>
      <c r="AX57" s="994">
        <v>49.643001556396399</v>
      </c>
      <c r="AY57" s="994">
        <v>79.23</v>
      </c>
      <c r="AZ57" s="995">
        <v>25.78</v>
      </c>
      <c r="BA57" s="399"/>
      <c r="BB57" s="993">
        <v>47</v>
      </c>
      <c r="BC57" s="1013">
        <v>98.391001403331657</v>
      </c>
      <c r="BD57" s="998">
        <v>174.434</v>
      </c>
      <c r="BE57" s="999">
        <v>138.82499809999999</v>
      </c>
      <c r="BF57" s="399"/>
      <c r="BG57" s="399"/>
      <c r="BH57" s="399"/>
      <c r="BI57" s="399"/>
      <c r="BJ57" s="399"/>
      <c r="BK57" s="399"/>
      <c r="BL57" s="399"/>
      <c r="BM57" s="399"/>
      <c r="BN57" s="399"/>
      <c r="BO57" s="399"/>
      <c r="BP57" s="819"/>
    </row>
    <row r="58" spans="1:68" s="162" customFormat="1" ht="12.75">
      <c r="A58" s="204"/>
      <c r="B58" s="216"/>
      <c r="C58" s="216"/>
      <c r="D58" s="216"/>
      <c r="E58" s="216"/>
      <c r="F58" s="216"/>
      <c r="G58" s="216"/>
      <c r="H58" s="216"/>
      <c r="I58" s="216"/>
      <c r="J58" s="239"/>
      <c r="K58" s="157"/>
      <c r="Q58" s="819"/>
      <c r="R58" s="819"/>
      <c r="S58" s="819"/>
      <c r="T58" s="399"/>
      <c r="U58" s="632"/>
      <c r="V58" s="632"/>
      <c r="W58" s="980"/>
      <c r="X58" s="989">
        <v>45.715000000000003</v>
      </c>
      <c r="Y58" s="989">
        <v>120.64</v>
      </c>
      <c r="Z58" s="989">
        <v>31.65</v>
      </c>
      <c r="AA58" s="989">
        <v>19.32</v>
      </c>
      <c r="AB58" s="989">
        <v>12.4</v>
      </c>
      <c r="AC58" s="990">
        <v>111.883</v>
      </c>
      <c r="AD58" s="989">
        <v>89.3</v>
      </c>
      <c r="AE58" s="989">
        <v>21.54</v>
      </c>
      <c r="AF58" s="989">
        <v>10</v>
      </c>
      <c r="AG58" s="989">
        <v>1.31</v>
      </c>
      <c r="AH58" s="989">
        <v>85.53</v>
      </c>
      <c r="AI58" s="989">
        <v>28.62</v>
      </c>
      <c r="AJ58" s="399"/>
      <c r="AK58" s="399"/>
      <c r="AL58" s="399"/>
      <c r="AM58" s="399"/>
      <c r="AN58" s="399"/>
      <c r="AO58" s="993">
        <v>48</v>
      </c>
      <c r="AP58" s="994">
        <v>117.827</v>
      </c>
      <c r="AQ58" s="994">
        <v>134.15</v>
      </c>
      <c r="AR58" s="995">
        <v>101.14</v>
      </c>
      <c r="AS58" s="399"/>
      <c r="AT58" s="399"/>
      <c r="AU58" s="399"/>
      <c r="AV58" s="399"/>
      <c r="AW58" s="993">
        <v>48</v>
      </c>
      <c r="AX58" s="994">
        <v>45.865000000000002</v>
      </c>
      <c r="AY58" s="994">
        <v>79.23</v>
      </c>
      <c r="AZ58" s="995">
        <v>29.34</v>
      </c>
      <c r="BA58" s="399"/>
      <c r="BB58" s="993">
        <v>48</v>
      </c>
      <c r="BC58" s="1013">
        <v>87.924999999999983</v>
      </c>
      <c r="BD58" s="998">
        <v>169.50000000000003</v>
      </c>
      <c r="BE58" s="999">
        <v>133.112999</v>
      </c>
      <c r="BF58" s="399"/>
      <c r="BG58" s="399"/>
      <c r="BH58" s="399"/>
      <c r="BI58" s="399"/>
      <c r="BJ58" s="399"/>
      <c r="BK58" s="399"/>
      <c r="BL58" s="399"/>
      <c r="BM58" s="399"/>
      <c r="BN58" s="399"/>
      <c r="BO58" s="399"/>
      <c r="BP58" s="819"/>
    </row>
    <row r="59" spans="1:68" s="162" customFormat="1" ht="13.5">
      <c r="A59" s="204"/>
      <c r="B59" s="216"/>
      <c r="C59" s="216"/>
      <c r="D59" s="216"/>
      <c r="E59" s="216"/>
      <c r="F59" s="216"/>
      <c r="G59" s="216"/>
      <c r="H59" s="216"/>
      <c r="I59" s="216"/>
      <c r="J59" s="239"/>
      <c r="K59" s="157"/>
      <c r="Q59" s="819"/>
      <c r="R59" s="819"/>
      <c r="S59" s="819"/>
      <c r="T59" s="399"/>
      <c r="U59" s="632"/>
      <c r="V59" s="632">
        <v>51</v>
      </c>
      <c r="W59" s="980"/>
      <c r="X59" s="989">
        <v>36.909999999999997</v>
      </c>
      <c r="Y59" s="989">
        <v>78.84</v>
      </c>
      <c r="Z59" s="989">
        <v>19.73</v>
      </c>
      <c r="AA59" s="989">
        <v>13.65</v>
      </c>
      <c r="AB59" s="989">
        <v>8.74</v>
      </c>
      <c r="AC59" s="990">
        <v>101.2</v>
      </c>
      <c r="AD59" s="989">
        <v>99.78</v>
      </c>
      <c r="AE59" s="989">
        <v>27.96</v>
      </c>
      <c r="AF59" s="989">
        <v>10</v>
      </c>
      <c r="AG59" s="989">
        <v>1.1399999999999999</v>
      </c>
      <c r="AH59" s="989">
        <v>116.12</v>
      </c>
      <c r="AI59" s="989">
        <v>54.8</v>
      </c>
      <c r="AJ59" s="399"/>
      <c r="AK59" s="399"/>
      <c r="AL59" s="399"/>
      <c r="AM59" s="399"/>
      <c r="AN59" s="399"/>
      <c r="AO59" s="993">
        <v>49</v>
      </c>
      <c r="AP59" s="994">
        <v>117.827</v>
      </c>
      <c r="AQ59" s="994">
        <v>134.15</v>
      </c>
      <c r="AR59" s="995">
        <v>101.14</v>
      </c>
      <c r="AS59" s="399"/>
      <c r="AT59" s="399"/>
      <c r="AU59" s="399"/>
      <c r="AV59" s="399"/>
      <c r="AW59" s="993">
        <v>49</v>
      </c>
      <c r="AX59" s="1048">
        <v>51.566714695521732</v>
      </c>
      <c r="AY59" s="994">
        <v>81.28</v>
      </c>
      <c r="AZ59" s="995">
        <v>34.76</v>
      </c>
      <c r="BA59" s="399"/>
      <c r="BB59" s="993">
        <v>49</v>
      </c>
      <c r="BC59" s="1013">
        <v>85.033142868961448</v>
      </c>
      <c r="BD59" s="998">
        <v>164.72300000000001</v>
      </c>
      <c r="BE59" s="999">
        <v>128.37000269999999</v>
      </c>
      <c r="BF59" s="399"/>
      <c r="BG59" s="399"/>
      <c r="BH59" s="399"/>
      <c r="BI59" s="399"/>
      <c r="BJ59" s="399"/>
      <c r="BK59" s="399"/>
      <c r="BL59" s="399"/>
      <c r="BM59" s="399"/>
      <c r="BN59" s="399"/>
      <c r="BO59" s="399"/>
      <c r="BP59" s="819"/>
    </row>
    <row r="60" spans="1:68" s="162" customFormat="1" ht="13.5" thickBot="1">
      <c r="A60" s="204"/>
      <c r="B60" s="216"/>
      <c r="C60" s="216"/>
      <c r="D60" s="216"/>
      <c r="E60" s="216"/>
      <c r="F60" s="216"/>
      <c r="G60" s="216"/>
      <c r="H60" s="216"/>
      <c r="I60" s="216"/>
      <c r="J60" s="239"/>
      <c r="K60" s="157"/>
      <c r="Q60" s="819"/>
      <c r="R60" s="819"/>
      <c r="S60" s="819"/>
      <c r="T60" s="399"/>
      <c r="U60" s="632"/>
      <c r="V60" s="632"/>
      <c r="W60" s="980"/>
      <c r="X60" s="989">
        <v>68.171428680419893</v>
      </c>
      <c r="Y60" s="989">
        <v>173.24642835344551</v>
      </c>
      <c r="Z60" s="989">
        <v>46.748427799769779</v>
      </c>
      <c r="AA60" s="989">
        <v>20.258571216038241</v>
      </c>
      <c r="AB60" s="989">
        <v>16.477428436279258</v>
      </c>
      <c r="AC60" s="990">
        <v>183.30985913957815</v>
      </c>
      <c r="AD60" s="989">
        <v>150.62857273646728</v>
      </c>
      <c r="AE60" s="989">
        <v>44.407142639160142</v>
      </c>
      <c r="AF60" s="989">
        <v>10</v>
      </c>
      <c r="AG60" s="989">
        <v>1.2935714210782672</v>
      </c>
      <c r="AH60" s="989">
        <v>146.74785723004999</v>
      </c>
      <c r="AI60" s="989">
        <v>50.432856423514181</v>
      </c>
      <c r="AJ60" s="399"/>
      <c r="AK60" s="399"/>
      <c r="AL60" s="399"/>
      <c r="AM60" s="399"/>
      <c r="AN60" s="399"/>
      <c r="AO60" s="993">
        <v>50</v>
      </c>
      <c r="AP60" s="994">
        <v>111.587</v>
      </c>
      <c r="AQ60" s="994">
        <v>128.977</v>
      </c>
      <c r="AR60" s="995">
        <v>96.75</v>
      </c>
      <c r="AS60" s="399"/>
      <c r="AT60" s="399"/>
      <c r="AU60" s="399"/>
      <c r="AV60" s="399"/>
      <c r="AW60" s="993">
        <v>50</v>
      </c>
      <c r="AX60" s="994">
        <v>69.12</v>
      </c>
      <c r="AY60" s="994">
        <v>69.123000000000005</v>
      </c>
      <c r="AZ60" s="995">
        <v>32.950000000000003</v>
      </c>
      <c r="BA60" s="399"/>
      <c r="BB60" s="993">
        <v>50</v>
      </c>
      <c r="BC60" s="1013">
        <v>78.216999999999999</v>
      </c>
      <c r="BD60" s="998">
        <v>160.208</v>
      </c>
      <c r="BE60" s="999">
        <v>122.7149982</v>
      </c>
      <c r="BF60" s="399"/>
      <c r="BG60" s="399"/>
      <c r="BH60" s="399"/>
      <c r="BI60" s="399"/>
      <c r="BJ60" s="399"/>
      <c r="BK60" s="399"/>
      <c r="BL60" s="399"/>
      <c r="BM60" s="399"/>
      <c r="BN60" s="399"/>
      <c r="BO60" s="399"/>
      <c r="BP60" s="819"/>
    </row>
    <row r="61" spans="1:68" s="162" customFormat="1" ht="12.75">
      <c r="A61" s="204"/>
      <c r="B61" s="216"/>
      <c r="C61" s="216"/>
      <c r="D61" s="216"/>
      <c r="E61" s="216"/>
      <c r="F61" s="216"/>
      <c r="G61" s="216"/>
      <c r="H61" s="216"/>
      <c r="I61" s="216"/>
      <c r="J61" s="239"/>
      <c r="K61" s="157"/>
      <c r="Q61" s="819"/>
      <c r="R61" s="819"/>
      <c r="S61" s="819"/>
      <c r="T61" s="399"/>
      <c r="U61" s="634">
        <v>2015</v>
      </c>
      <c r="V61" s="986">
        <v>1</v>
      </c>
      <c r="W61" s="980">
        <v>1</v>
      </c>
      <c r="X61" s="989">
        <v>68.54285648890901</v>
      </c>
      <c r="Y61" s="989">
        <v>128.19599696568042</v>
      </c>
      <c r="Z61" s="989">
        <v>45.029000418526742</v>
      </c>
      <c r="AA61" s="989">
        <v>22.87971414838513</v>
      </c>
      <c r="AB61" s="989">
        <v>19.893999917166528</v>
      </c>
      <c r="AC61" s="990">
        <v>330.59428187778974</v>
      </c>
      <c r="AD61" s="989">
        <v>194.22142791748016</v>
      </c>
      <c r="AE61" s="989">
        <v>47.308570316859615</v>
      </c>
      <c r="AF61" s="989">
        <v>10.010000092642628</v>
      </c>
      <c r="AG61" s="989">
        <v>1.0784285579408874</v>
      </c>
      <c r="AH61" s="989">
        <v>183.91999816894503</v>
      </c>
      <c r="AI61" s="989">
        <v>92.277143205914939</v>
      </c>
      <c r="AJ61" s="399"/>
      <c r="AK61" s="399"/>
      <c r="AL61" s="399"/>
      <c r="AM61" s="399"/>
      <c r="AN61" s="399"/>
      <c r="AO61" s="993">
        <v>51</v>
      </c>
      <c r="AP61" s="994">
        <v>111.587</v>
      </c>
      <c r="AQ61" s="994">
        <v>128.977</v>
      </c>
      <c r="AR61" s="995">
        <v>96.75</v>
      </c>
      <c r="AS61" s="399"/>
      <c r="AT61" s="399"/>
      <c r="AU61" s="399"/>
      <c r="AV61" s="399"/>
      <c r="AW61" s="993">
        <v>51</v>
      </c>
      <c r="AX61" s="994">
        <v>63.18</v>
      </c>
      <c r="AY61" s="994">
        <v>63.18</v>
      </c>
      <c r="AZ61" s="995">
        <v>25.78</v>
      </c>
      <c r="BA61" s="399"/>
      <c r="BB61" s="993">
        <v>51</v>
      </c>
      <c r="BC61" s="1013">
        <v>74.797000000476842</v>
      </c>
      <c r="BD61" s="998">
        <v>157.54600000000002</v>
      </c>
      <c r="BE61" s="999">
        <v>120.156003</v>
      </c>
      <c r="BF61" s="399"/>
      <c r="BG61" s="399"/>
      <c r="BH61" s="399"/>
      <c r="BI61" s="399"/>
      <c r="BJ61" s="399"/>
      <c r="BK61" s="399"/>
      <c r="BL61" s="399"/>
      <c r="BM61" s="399"/>
      <c r="BN61" s="399"/>
      <c r="BO61" s="399"/>
      <c r="BP61" s="819"/>
    </row>
    <row r="62" spans="1:68" s="162" customFormat="1" ht="12.75">
      <c r="A62" s="204"/>
      <c r="B62" s="216"/>
      <c r="C62" s="216"/>
      <c r="D62" s="216"/>
      <c r="E62" s="216"/>
      <c r="F62" s="216"/>
      <c r="G62" s="216"/>
      <c r="H62" s="216"/>
      <c r="I62" s="216"/>
      <c r="J62" s="239"/>
      <c r="K62" s="157"/>
      <c r="Q62" s="819"/>
      <c r="R62" s="819"/>
      <c r="S62" s="819"/>
      <c r="T62" s="399"/>
      <c r="U62" s="632"/>
      <c r="V62" s="632"/>
      <c r="W62" s="980">
        <v>2</v>
      </c>
      <c r="X62" s="989">
        <v>49.685714176722875</v>
      </c>
      <c r="Y62" s="989">
        <v>96.163429260253665</v>
      </c>
      <c r="Z62" s="989">
        <v>43.363000052315797</v>
      </c>
      <c r="AA62" s="989">
        <v>14.161143030439073</v>
      </c>
      <c r="AB62" s="989">
        <v>11.166571480887255</v>
      </c>
      <c r="AC62" s="990">
        <v>214.08728681291797</v>
      </c>
      <c r="AD62" s="989">
        <v>138.71857234409842</v>
      </c>
      <c r="AE62" s="989">
        <v>33.982857295444987</v>
      </c>
      <c r="AF62" s="989">
        <v>9.4300000326974018</v>
      </c>
      <c r="AG62" s="989">
        <v>1.124142876693178</v>
      </c>
      <c r="AH62" s="989">
        <v>270.27856881277859</v>
      </c>
      <c r="AI62" s="989">
        <v>92.534285409109799</v>
      </c>
      <c r="AJ62" s="399"/>
      <c r="AK62" s="399"/>
      <c r="AL62" s="399"/>
      <c r="AM62" s="399"/>
      <c r="AN62" s="399"/>
      <c r="AO62" s="993">
        <v>52</v>
      </c>
      <c r="AP62" s="994">
        <v>120.986000061035</v>
      </c>
      <c r="AQ62" s="994">
        <v>138.54</v>
      </c>
      <c r="AR62" s="995">
        <v>96.75</v>
      </c>
      <c r="AS62" s="399"/>
      <c r="AT62" s="399"/>
      <c r="AU62" s="399"/>
      <c r="AV62" s="399"/>
      <c r="AW62" s="993">
        <v>52</v>
      </c>
      <c r="AX62" s="994">
        <v>61.214000701904297</v>
      </c>
      <c r="AY62" s="994">
        <v>83.69</v>
      </c>
      <c r="AZ62" s="995">
        <v>22.26</v>
      </c>
      <c r="BA62" s="399"/>
      <c r="BB62" s="993">
        <v>52</v>
      </c>
      <c r="BC62" s="1013">
        <v>74.148001715540829</v>
      </c>
      <c r="BD62" s="998">
        <v>154.74090000000001</v>
      </c>
      <c r="BE62" s="999">
        <v>116.128997</v>
      </c>
      <c r="BF62" s="399"/>
      <c r="BG62" s="399"/>
      <c r="BH62" s="399"/>
      <c r="BI62" s="399"/>
      <c r="BJ62" s="399"/>
      <c r="BK62" s="399"/>
      <c r="BL62" s="399"/>
      <c r="BM62" s="399"/>
      <c r="BN62" s="399"/>
      <c r="BO62" s="399"/>
      <c r="BP62" s="819"/>
    </row>
    <row r="63" spans="1:68" s="162" customFormat="1" ht="12.75">
      <c r="A63" s="204"/>
      <c r="B63" s="216"/>
      <c r="C63" s="216"/>
      <c r="D63" s="216"/>
      <c r="E63" s="216"/>
      <c r="F63" s="216"/>
      <c r="G63" s="216"/>
      <c r="H63" s="216"/>
      <c r="I63" s="216"/>
      <c r="J63" s="239"/>
      <c r="K63" s="157"/>
      <c r="Q63" s="819"/>
      <c r="R63" s="819"/>
      <c r="S63" s="819"/>
      <c r="T63" s="399"/>
      <c r="U63" s="632"/>
      <c r="V63" s="632"/>
      <c r="W63" s="980">
        <v>3</v>
      </c>
      <c r="X63" s="989">
        <v>63.18571363176612</v>
      </c>
      <c r="Y63" s="989">
        <v>170.70128413609078</v>
      </c>
      <c r="Z63" s="989">
        <v>71.775428771972571</v>
      </c>
      <c r="AA63" s="989">
        <v>13.84971414293557</v>
      </c>
      <c r="AB63" s="989">
        <v>9.8989998953682861</v>
      </c>
      <c r="AC63" s="990">
        <v>181.50271388462556</v>
      </c>
      <c r="AD63" s="989">
        <v>156.31142970493829</v>
      </c>
      <c r="AE63" s="989">
        <v>26.197142464773954</v>
      </c>
      <c r="AF63" s="989">
        <v>9</v>
      </c>
      <c r="AG63" s="989">
        <v>1.2850000006811924</v>
      </c>
      <c r="AH63" s="989">
        <v>324.18071855817436</v>
      </c>
      <c r="AI63" s="989">
        <v>77.014000483921535</v>
      </c>
      <c r="AJ63" s="399"/>
      <c r="AK63" s="399"/>
      <c r="AL63" s="399"/>
      <c r="AM63" s="399"/>
      <c r="AN63" s="399"/>
      <c r="AO63" s="993">
        <v>53</v>
      </c>
      <c r="AP63" s="994"/>
      <c r="AQ63" s="994"/>
      <c r="AR63" s="995"/>
      <c r="AS63" s="399"/>
      <c r="AT63" s="399"/>
      <c r="AU63" s="399"/>
      <c r="AV63" s="399"/>
      <c r="AW63" s="993">
        <v>53</v>
      </c>
      <c r="AX63" s="399"/>
      <c r="AY63" s="399"/>
      <c r="AZ63" s="399"/>
      <c r="BA63" s="399"/>
      <c r="BB63" s="993">
        <v>53</v>
      </c>
      <c r="BC63" s="1013"/>
      <c r="BD63" s="998"/>
      <c r="BE63" s="999"/>
      <c r="BF63" s="399"/>
      <c r="BG63" s="399"/>
      <c r="BH63" s="399"/>
      <c r="BI63" s="399"/>
      <c r="BJ63" s="399"/>
      <c r="BK63" s="399"/>
      <c r="BL63" s="399"/>
      <c r="BM63" s="399"/>
      <c r="BN63" s="399"/>
      <c r="BO63" s="399"/>
      <c r="BP63" s="819"/>
    </row>
    <row r="64" spans="1:68" s="162" customFormat="1" ht="12.75">
      <c r="A64" s="204"/>
      <c r="B64" s="216"/>
      <c r="C64" s="216"/>
      <c r="D64" s="216"/>
      <c r="E64" s="216"/>
      <c r="F64" s="216"/>
      <c r="G64" s="216"/>
      <c r="H64" s="216"/>
      <c r="I64" s="216"/>
      <c r="J64" s="239"/>
      <c r="K64" s="157"/>
      <c r="Q64" s="819"/>
      <c r="R64" s="819"/>
      <c r="S64" s="819"/>
      <c r="T64" s="399"/>
      <c r="U64" s="632"/>
      <c r="V64" s="632">
        <v>4</v>
      </c>
      <c r="W64" s="980">
        <v>4</v>
      </c>
      <c r="X64" s="989">
        <v>92.357142857142819</v>
      </c>
      <c r="Y64" s="989">
        <v>159.75871276855426</v>
      </c>
      <c r="Z64" s="989">
        <v>123.43885803222614</v>
      </c>
      <c r="AA64" s="989">
        <v>23.090571539742559</v>
      </c>
      <c r="AB64" s="989">
        <v>17.496428762163383</v>
      </c>
      <c r="AC64" s="990">
        <v>321.27714320591474</v>
      </c>
      <c r="AD64" s="989">
        <v>188.44857134137786</v>
      </c>
      <c r="AE64" s="989">
        <v>42.578571592058424</v>
      </c>
      <c r="AF64" s="989">
        <v>9.0057144165039045</v>
      </c>
      <c r="AG64" s="989">
        <v>2.8518571853637655</v>
      </c>
      <c r="AH64" s="989">
        <v>226.1550009591233</v>
      </c>
      <c r="AI64" s="989">
        <v>82.329572405133788</v>
      </c>
      <c r="AJ64" s="399"/>
      <c r="AK64" s="399"/>
      <c r="AL64" s="399"/>
      <c r="AM64" s="399"/>
      <c r="AN64" s="399"/>
      <c r="AO64" s="399"/>
      <c r="AP64" s="998"/>
      <c r="AQ64" s="998"/>
      <c r="AR64" s="999"/>
      <c r="AS64" s="399"/>
      <c r="AT64" s="399"/>
      <c r="AU64" s="399"/>
      <c r="AV64" s="399"/>
      <c r="AW64" s="399"/>
      <c r="AX64" s="399"/>
      <c r="AY64" s="399"/>
      <c r="AZ64" s="399"/>
      <c r="BA64" s="399"/>
      <c r="BB64" s="399"/>
      <c r="BC64" s="399"/>
      <c r="BD64" s="399"/>
      <c r="BE64" s="399"/>
      <c r="BF64" s="399"/>
      <c r="BG64" s="399"/>
      <c r="BH64" s="399"/>
      <c r="BI64" s="399"/>
      <c r="BJ64" s="399"/>
      <c r="BK64" s="399"/>
      <c r="BL64" s="399"/>
      <c r="BM64" s="399"/>
      <c r="BN64" s="399"/>
      <c r="BO64" s="399"/>
      <c r="BP64" s="819"/>
    </row>
    <row r="65" spans="1:68" s="162" customFormat="1" ht="12.75">
      <c r="A65" s="204"/>
      <c r="B65" s="216"/>
      <c r="C65" s="216"/>
      <c r="D65" s="216"/>
      <c r="E65" s="216"/>
      <c r="F65" s="216"/>
      <c r="G65" s="216"/>
      <c r="H65" s="216"/>
      <c r="I65" s="216"/>
      <c r="J65" s="239"/>
      <c r="K65" s="157"/>
      <c r="Q65" s="819"/>
      <c r="R65" s="819"/>
      <c r="S65" s="819"/>
      <c r="T65" s="399"/>
      <c r="U65" s="632"/>
      <c r="V65" s="632"/>
      <c r="W65" s="980">
        <v>5</v>
      </c>
      <c r="X65" s="989">
        <v>89.485714503696826</v>
      </c>
      <c r="Y65" s="989">
        <v>175.85857282366015</v>
      </c>
      <c r="Z65" s="989">
        <v>98.794857025146186</v>
      </c>
      <c r="AA65" s="989">
        <v>20.899142946515727</v>
      </c>
      <c r="AB65" s="989">
        <v>18.429857390267454</v>
      </c>
      <c r="AC65" s="990">
        <v>327.06042698451427</v>
      </c>
      <c r="AD65" s="989">
        <v>191.91857365199442</v>
      </c>
      <c r="AE65" s="989">
        <v>47.517142159598151</v>
      </c>
      <c r="AF65" s="989">
        <v>9</v>
      </c>
      <c r="AG65" s="989">
        <v>6.0409999234335663</v>
      </c>
      <c r="AH65" s="989">
        <v>175.73643166678244</v>
      </c>
      <c r="AI65" s="989">
        <v>61.832857404436346</v>
      </c>
      <c r="AJ65" s="399"/>
      <c r="AK65" s="399"/>
      <c r="AL65" s="399"/>
      <c r="AM65" s="399"/>
      <c r="AN65" s="399"/>
      <c r="AO65" s="399"/>
      <c r="AP65" s="1000"/>
      <c r="AQ65" s="1000"/>
      <c r="AR65" s="999"/>
      <c r="AS65" s="399"/>
      <c r="AT65" s="399"/>
      <c r="AU65" s="399"/>
      <c r="AV65" s="399"/>
      <c r="AW65" s="399"/>
      <c r="AX65" s="399"/>
      <c r="AY65" s="399"/>
      <c r="AZ65" s="399"/>
      <c r="BA65" s="399"/>
      <c r="BB65" s="399"/>
      <c r="BC65" s="399"/>
      <c r="BD65" s="399"/>
      <c r="BE65" s="399"/>
      <c r="BF65" s="399"/>
      <c r="BG65" s="399"/>
      <c r="BH65" s="399"/>
      <c r="BI65" s="399"/>
      <c r="BJ65" s="399"/>
      <c r="BK65" s="399"/>
      <c r="BL65" s="399"/>
      <c r="BM65" s="399"/>
      <c r="BN65" s="399"/>
      <c r="BO65" s="399"/>
      <c r="BP65" s="819"/>
    </row>
    <row r="66" spans="1:68" s="162" customFormat="1" ht="12.75">
      <c r="A66" s="204"/>
      <c r="B66" s="216"/>
      <c r="C66" s="216"/>
      <c r="D66" s="216"/>
      <c r="E66" s="216"/>
      <c r="F66" s="216"/>
      <c r="G66" s="216"/>
      <c r="H66" s="216"/>
      <c r="I66" s="216"/>
      <c r="J66" s="239"/>
      <c r="K66" s="157"/>
      <c r="Q66" s="819"/>
      <c r="R66" s="819"/>
      <c r="S66" s="819"/>
      <c r="T66" s="399"/>
      <c r="U66" s="632"/>
      <c r="V66" s="632"/>
      <c r="W66" s="980">
        <v>6</v>
      </c>
      <c r="X66" s="989">
        <v>70.542857033865786</v>
      </c>
      <c r="Y66" s="989">
        <v>165.36414119175461</v>
      </c>
      <c r="Z66" s="989">
        <v>47.4197137015206</v>
      </c>
      <c r="AA66" s="989">
        <v>21.769857134137798</v>
      </c>
      <c r="AB66" s="989">
        <v>15.948999949863927</v>
      </c>
      <c r="AC66" s="990">
        <v>382.54914855956986</v>
      </c>
      <c r="AD66" s="989">
        <v>206.39285714285671</v>
      </c>
      <c r="AE66" s="989">
        <v>21.769857134137798</v>
      </c>
      <c r="AF66" s="989">
        <v>9</v>
      </c>
      <c r="AG66" s="989">
        <v>8.9162856510707265</v>
      </c>
      <c r="AH66" s="989">
        <v>124.30357033865756</v>
      </c>
      <c r="AI66" s="989">
        <v>71.741429465157537</v>
      </c>
      <c r="AJ66" s="399"/>
      <c r="AK66" s="399"/>
      <c r="AL66" s="399"/>
      <c r="AM66" s="399"/>
      <c r="AN66" s="399"/>
      <c r="AO66" s="399"/>
      <c r="AP66" s="1000"/>
      <c r="AQ66" s="1000"/>
      <c r="AR66" s="995"/>
      <c r="AS66" s="399"/>
      <c r="AT66" s="399"/>
      <c r="AU66" s="399"/>
      <c r="AV66" s="399"/>
      <c r="AW66" s="399"/>
      <c r="AX66" s="399"/>
      <c r="AY66" s="399"/>
      <c r="AZ66" s="399"/>
      <c r="BA66" s="399"/>
      <c r="BB66" s="399"/>
      <c r="BC66" s="399"/>
      <c r="BD66" s="399"/>
      <c r="BE66" s="399"/>
      <c r="BF66" s="399"/>
      <c r="BG66" s="399"/>
      <c r="BH66" s="399"/>
      <c r="BI66" s="399"/>
      <c r="BJ66" s="399"/>
      <c r="BK66" s="399"/>
      <c r="BL66" s="399"/>
      <c r="BM66" s="399"/>
      <c r="BN66" s="399"/>
      <c r="BO66" s="399"/>
      <c r="BP66" s="819"/>
    </row>
    <row r="67" spans="1:68" s="162" customFormat="1" ht="12.75">
      <c r="A67" s="204"/>
      <c r="B67" s="216"/>
      <c r="C67" s="216"/>
      <c r="D67" s="216"/>
      <c r="E67" s="216"/>
      <c r="F67" s="216"/>
      <c r="G67" s="216"/>
      <c r="H67" s="216"/>
      <c r="I67" s="216"/>
      <c r="J67" s="239"/>
      <c r="K67" s="157"/>
      <c r="Q67" s="819"/>
      <c r="R67" s="819"/>
      <c r="S67" s="819"/>
      <c r="T67" s="399"/>
      <c r="U67" s="632"/>
      <c r="V67" s="632"/>
      <c r="W67" s="980">
        <v>7</v>
      </c>
      <c r="X67" s="989">
        <v>74.442858014787944</v>
      </c>
      <c r="Y67" s="989">
        <v>115.832716805594</v>
      </c>
      <c r="Z67" s="989">
        <v>39.554857526506659</v>
      </c>
      <c r="AA67" s="989">
        <v>25.199285234723742</v>
      </c>
      <c r="AB67" s="989">
        <v>17.346428462437171</v>
      </c>
      <c r="AC67" s="990">
        <v>439.76600428989923</v>
      </c>
      <c r="AD67" s="989">
        <v>188.98428562709228</v>
      </c>
      <c r="AE67" s="989">
        <v>48.435713631766134</v>
      </c>
      <c r="AF67" s="989">
        <v>9.0028572082519513</v>
      </c>
      <c r="AG67" s="989">
        <v>14.150571210043733</v>
      </c>
      <c r="AH67" s="989">
        <v>311.82357134137811</v>
      </c>
      <c r="AI67" s="989">
        <v>78.088570186070001</v>
      </c>
      <c r="AJ67" s="399"/>
      <c r="AK67" s="399"/>
      <c r="AL67" s="399"/>
      <c r="AM67" s="399"/>
      <c r="AN67" s="399"/>
      <c r="AO67" s="399"/>
      <c r="AP67" s="991"/>
      <c r="AQ67" s="991"/>
      <c r="AR67" s="991"/>
      <c r="AS67" s="399"/>
      <c r="AT67" s="399"/>
      <c r="AU67" s="399"/>
      <c r="AV67" s="399"/>
      <c r="AW67" s="399"/>
      <c r="AX67" s="399"/>
      <c r="AY67" s="399"/>
      <c r="AZ67" s="399"/>
      <c r="BA67" s="399"/>
      <c r="BB67" s="399"/>
      <c r="BC67" s="399"/>
      <c r="BD67" s="399"/>
      <c r="BE67" s="399"/>
      <c r="BF67" s="399"/>
      <c r="BG67" s="399"/>
      <c r="BH67" s="399"/>
      <c r="BI67" s="399"/>
      <c r="BJ67" s="399"/>
      <c r="BK67" s="399"/>
      <c r="BL67" s="399"/>
      <c r="BM67" s="399"/>
      <c r="BN67" s="399"/>
      <c r="BO67" s="399"/>
      <c r="BP67" s="819"/>
    </row>
    <row r="68" spans="1:68" s="162" customFormat="1" ht="12.75">
      <c r="A68" s="204"/>
      <c r="B68" s="216"/>
      <c r="C68" s="216"/>
      <c r="D68" s="216"/>
      <c r="E68" s="216"/>
      <c r="F68" s="216"/>
      <c r="G68" s="216"/>
      <c r="H68" s="216"/>
      <c r="I68" s="216"/>
      <c r="J68" s="239"/>
      <c r="K68" s="157"/>
      <c r="Q68" s="819"/>
      <c r="R68" s="819"/>
      <c r="S68" s="819"/>
      <c r="T68" s="399"/>
      <c r="U68" s="632"/>
      <c r="V68" s="632">
        <v>8</v>
      </c>
      <c r="W68" s="980">
        <v>8</v>
      </c>
      <c r="X68" s="989">
        <v>57.657142639160107</v>
      </c>
      <c r="Y68" s="989">
        <v>105.39785766601526</v>
      </c>
      <c r="Z68" s="989">
        <v>40.561000006539437</v>
      </c>
      <c r="AA68" s="989">
        <v>20.075571877615744</v>
      </c>
      <c r="AB68" s="989">
        <v>12.653857094900914</v>
      </c>
      <c r="AC68" s="990">
        <v>288.93457249232642</v>
      </c>
      <c r="AD68" s="989">
        <v>201.38999720982085</v>
      </c>
      <c r="AE68" s="989">
        <v>43.595714569091747</v>
      </c>
      <c r="AF68" s="989">
        <v>9</v>
      </c>
      <c r="AG68" s="989">
        <v>4.65714287757873</v>
      </c>
      <c r="AH68" s="989">
        <v>283.68928527831974</v>
      </c>
      <c r="AI68" s="989">
        <v>88.551427568708121</v>
      </c>
      <c r="AJ68" s="399"/>
      <c r="AK68" s="399"/>
      <c r="AL68" s="399"/>
      <c r="AM68" s="399"/>
      <c r="AN68" s="399"/>
      <c r="AO68" s="399"/>
      <c r="AP68" s="998"/>
      <c r="AQ68" s="994"/>
      <c r="AR68" s="995"/>
      <c r="AS68" s="399"/>
      <c r="AT68" s="399"/>
      <c r="AU68" s="399"/>
      <c r="AV68" s="399"/>
      <c r="AW68" s="399"/>
      <c r="AX68" s="399"/>
      <c r="AY68" s="399"/>
      <c r="AZ68" s="399"/>
      <c r="BA68" s="399"/>
      <c r="BB68" s="399"/>
      <c r="BC68" s="399"/>
      <c r="BD68" s="399"/>
      <c r="BE68" s="399"/>
      <c r="BF68" s="399"/>
      <c r="BG68" s="399"/>
      <c r="BH68" s="399"/>
      <c r="BI68" s="399"/>
      <c r="BJ68" s="399"/>
      <c r="BK68" s="399"/>
      <c r="BL68" s="399"/>
      <c r="BM68" s="399"/>
      <c r="BN68" s="399"/>
      <c r="BO68" s="399"/>
      <c r="BP68" s="819"/>
    </row>
    <row r="69" spans="1:68" s="162" customFormat="1" ht="12.75">
      <c r="A69" s="204"/>
      <c r="B69" s="216"/>
      <c r="C69" s="216"/>
      <c r="D69" s="216"/>
      <c r="E69" s="216"/>
      <c r="F69" s="216"/>
      <c r="G69" s="216"/>
      <c r="H69" s="216"/>
      <c r="I69" s="216"/>
      <c r="J69" s="239"/>
      <c r="K69" s="157"/>
      <c r="Q69" s="819"/>
      <c r="R69" s="819"/>
      <c r="S69" s="819"/>
      <c r="T69" s="399"/>
      <c r="U69" s="632"/>
      <c r="V69" s="632"/>
      <c r="W69" s="980">
        <v>9</v>
      </c>
      <c r="X69" s="989">
        <v>88.771428789410876</v>
      </c>
      <c r="Y69" s="989">
        <v>162.89514378138898</v>
      </c>
      <c r="Z69" s="989">
        <v>99.332141876220447</v>
      </c>
      <c r="AA69" s="989">
        <v>19.496999740600501</v>
      </c>
      <c r="AB69" s="989">
        <v>15.7849998474121</v>
      </c>
      <c r="AC69" s="990">
        <v>411.09385899134998</v>
      </c>
      <c r="AD69" s="989">
        <v>179.96000671386699</v>
      </c>
      <c r="AE69" s="989">
        <v>37.669998168945298</v>
      </c>
      <c r="AF69" s="989">
        <v>9.0014286041259748</v>
      </c>
      <c r="AG69" s="989">
        <v>3.743571417672289</v>
      </c>
      <c r="AH69" s="989">
        <v>317.80857631138355</v>
      </c>
      <c r="AI69" s="989">
        <v>91.184855869838046</v>
      </c>
      <c r="AJ69" s="399"/>
      <c r="AK69" s="399"/>
      <c r="AL69" s="399"/>
      <c r="AM69" s="399"/>
      <c r="AN69" s="399"/>
      <c r="AO69" s="399"/>
      <c r="AP69" s="994"/>
      <c r="AQ69" s="994"/>
      <c r="AR69" s="995"/>
      <c r="AS69" s="399"/>
      <c r="AT69" s="399"/>
      <c r="AU69" s="399"/>
      <c r="AV69" s="399"/>
      <c r="AW69" s="399"/>
      <c r="AX69" s="399"/>
      <c r="AY69" s="399"/>
      <c r="AZ69" s="399"/>
      <c r="BA69" s="399"/>
      <c r="BB69" s="399"/>
      <c r="BC69" s="399"/>
      <c r="BD69" s="399"/>
      <c r="BE69" s="399"/>
      <c r="BF69" s="399"/>
      <c r="BG69" s="399"/>
      <c r="BH69" s="399"/>
      <c r="BI69" s="399"/>
      <c r="BJ69" s="399"/>
      <c r="BK69" s="399"/>
      <c r="BL69" s="399"/>
      <c r="BM69" s="399"/>
      <c r="BN69" s="399"/>
      <c r="BO69" s="399"/>
      <c r="BP69" s="819"/>
    </row>
    <row r="70" spans="1:68" s="162" customFormat="1" ht="12.75">
      <c r="A70" s="204"/>
      <c r="B70" s="216"/>
      <c r="C70" s="216"/>
      <c r="D70" s="216"/>
      <c r="E70" s="216"/>
      <c r="F70" s="216"/>
      <c r="G70" s="216"/>
      <c r="H70" s="216"/>
      <c r="I70" s="216"/>
      <c r="J70" s="239"/>
      <c r="K70" s="157"/>
      <c r="Q70" s="819"/>
      <c r="R70" s="819"/>
      <c r="S70" s="819"/>
      <c r="T70" s="399"/>
      <c r="U70" s="632"/>
      <c r="V70" s="632"/>
      <c r="W70" s="980">
        <v>10</v>
      </c>
      <c r="X70" s="989">
        <v>82.44</v>
      </c>
      <c r="Y70" s="989">
        <v>131.47999999999999</v>
      </c>
      <c r="Z70" s="989">
        <v>63.86</v>
      </c>
      <c r="AA70" s="989">
        <v>23.33</v>
      </c>
      <c r="AB70" s="989">
        <v>16.84</v>
      </c>
      <c r="AC70" s="990">
        <v>435.11</v>
      </c>
      <c r="AD70" s="989">
        <v>175.54</v>
      </c>
      <c r="AE70" s="989">
        <v>52.55</v>
      </c>
      <c r="AF70" s="989">
        <v>15.41</v>
      </c>
      <c r="AG70" s="989">
        <v>22.31</v>
      </c>
      <c r="AH70" s="989">
        <v>307.52</v>
      </c>
      <c r="AI70" s="989">
        <v>98.38</v>
      </c>
      <c r="AJ70" s="399"/>
      <c r="AK70" s="399"/>
      <c r="AL70" s="399"/>
      <c r="AM70" s="399"/>
      <c r="AN70" s="399"/>
      <c r="AO70" s="399"/>
      <c r="AP70" s="994"/>
      <c r="AQ70" s="994"/>
      <c r="AR70" s="995"/>
      <c r="AS70" s="399"/>
      <c r="AT70" s="399"/>
      <c r="AU70" s="399"/>
      <c r="AV70" s="399"/>
      <c r="AW70" s="399"/>
      <c r="AX70" s="399"/>
      <c r="AY70" s="399"/>
      <c r="AZ70" s="399"/>
      <c r="BA70" s="399"/>
      <c r="BB70" s="399"/>
      <c r="BC70" s="399"/>
      <c r="BD70" s="399"/>
      <c r="BE70" s="399"/>
      <c r="BF70" s="399"/>
      <c r="BG70" s="399"/>
      <c r="BH70" s="399"/>
      <c r="BI70" s="399"/>
      <c r="BJ70" s="399"/>
      <c r="BK70" s="399"/>
      <c r="BL70" s="399"/>
      <c r="BM70" s="399"/>
      <c r="BN70" s="399"/>
      <c r="BO70" s="399"/>
      <c r="BP70" s="819"/>
    </row>
    <row r="71" spans="1:68" s="162" customFormat="1" ht="12.75">
      <c r="A71" s="204"/>
      <c r="B71" s="216"/>
      <c r="C71" s="216"/>
      <c r="D71" s="216"/>
      <c r="E71" s="216"/>
      <c r="F71" s="216"/>
      <c r="G71" s="216"/>
      <c r="H71" s="216"/>
      <c r="I71" s="216"/>
      <c r="J71" s="239"/>
      <c r="K71" s="157"/>
      <c r="Q71" s="819"/>
      <c r="R71" s="819"/>
      <c r="S71" s="819"/>
      <c r="T71" s="399"/>
      <c r="U71" s="632"/>
      <c r="V71" s="632"/>
      <c r="W71" s="980">
        <v>11</v>
      </c>
      <c r="X71" s="989">
        <v>79.385999999999996</v>
      </c>
      <c r="Y71" s="989">
        <v>168.71</v>
      </c>
      <c r="Z71" s="989">
        <v>149.82</v>
      </c>
      <c r="AA71" s="989">
        <v>21.65</v>
      </c>
      <c r="AB71" s="989">
        <v>17.920000000000002</v>
      </c>
      <c r="AC71" s="990">
        <v>268.85000000000002</v>
      </c>
      <c r="AD71" s="989">
        <v>139.57</v>
      </c>
      <c r="AE71" s="989">
        <v>35.479999999999997</v>
      </c>
      <c r="AF71" s="989">
        <v>11.194000000000001</v>
      </c>
      <c r="AG71" s="989">
        <v>11.012</v>
      </c>
      <c r="AH71" s="989">
        <v>267.10000000000002</v>
      </c>
      <c r="AI71" s="989">
        <v>73.144999999999996</v>
      </c>
      <c r="AJ71" s="399"/>
      <c r="AK71" s="399"/>
      <c r="AL71" s="399"/>
      <c r="AM71" s="399"/>
      <c r="AN71" s="399"/>
      <c r="AO71" s="399"/>
      <c r="AP71" s="994"/>
      <c r="AQ71" s="994"/>
      <c r="AR71" s="995"/>
      <c r="AS71" s="399"/>
      <c r="AT71" s="399"/>
      <c r="AU71" s="399"/>
      <c r="AV71" s="399"/>
      <c r="AW71" s="399"/>
      <c r="AX71" s="399"/>
      <c r="AY71" s="399"/>
      <c r="AZ71" s="399"/>
      <c r="BA71" s="399"/>
      <c r="BB71" s="399"/>
      <c r="BC71" s="399"/>
      <c r="BD71" s="399"/>
      <c r="BE71" s="399"/>
      <c r="BF71" s="399"/>
      <c r="BG71" s="399"/>
      <c r="BH71" s="399"/>
      <c r="BI71" s="399"/>
      <c r="BJ71" s="399"/>
      <c r="BK71" s="399"/>
      <c r="BL71" s="399"/>
      <c r="BM71" s="399"/>
      <c r="BN71" s="399"/>
      <c r="BO71" s="399"/>
      <c r="BP71" s="819"/>
    </row>
    <row r="72" spans="1:68" s="162" customFormat="1" ht="12.75">
      <c r="A72" s="204"/>
      <c r="B72" s="216"/>
      <c r="C72" s="216"/>
      <c r="D72" s="216"/>
      <c r="E72" s="216"/>
      <c r="F72" s="216"/>
      <c r="G72" s="216"/>
      <c r="H72" s="216"/>
      <c r="I72" s="216"/>
      <c r="J72" s="239"/>
      <c r="K72" s="157"/>
      <c r="Q72" s="819"/>
      <c r="R72" s="819"/>
      <c r="S72" s="819"/>
      <c r="T72" s="399"/>
      <c r="U72" s="632"/>
      <c r="V72" s="632">
        <v>12</v>
      </c>
      <c r="W72" s="980">
        <v>12</v>
      </c>
      <c r="X72" s="989">
        <v>79.385000000000005</v>
      </c>
      <c r="Y72" s="989">
        <v>283.36357334681884</v>
      </c>
      <c r="Z72" s="989">
        <v>237.20571463448616</v>
      </c>
      <c r="AA72" s="989">
        <v>27.377714429582827</v>
      </c>
      <c r="AB72" s="989">
        <v>22.34300013950887</v>
      </c>
      <c r="AC72" s="990">
        <v>380.93800136021173</v>
      </c>
      <c r="AD72" s="989">
        <v>144.48428562709242</v>
      </c>
      <c r="AE72" s="989">
        <v>34.888571330479174</v>
      </c>
      <c r="AF72" s="989">
        <v>21.529999869210325</v>
      </c>
      <c r="AG72" s="989">
        <v>11.088000297546349</v>
      </c>
      <c r="AH72" s="989">
        <v>256.24499947684097</v>
      </c>
      <c r="AI72" s="989">
        <v>60.913855961390873</v>
      </c>
      <c r="AJ72" s="399"/>
      <c r="AK72" s="399"/>
      <c r="AL72" s="399"/>
      <c r="AM72" s="399"/>
      <c r="AN72" s="399"/>
      <c r="AO72" s="399"/>
      <c r="AP72" s="994"/>
      <c r="AQ72" s="994"/>
      <c r="AR72" s="995"/>
      <c r="AS72" s="399"/>
      <c r="AT72" s="399"/>
      <c r="AU72" s="399"/>
      <c r="AV72" s="399"/>
      <c r="AW72" s="399"/>
      <c r="AX72" s="399"/>
      <c r="AY72" s="399"/>
      <c r="AZ72" s="399"/>
      <c r="BA72" s="399"/>
      <c r="BB72" s="399"/>
      <c r="BC72" s="399"/>
      <c r="BD72" s="399"/>
      <c r="BE72" s="399"/>
      <c r="BF72" s="399"/>
      <c r="BG72" s="399"/>
      <c r="BH72" s="399"/>
      <c r="BI72" s="399"/>
      <c r="BJ72" s="399"/>
      <c r="BK72" s="399"/>
      <c r="BL72" s="399"/>
      <c r="BM72" s="399"/>
      <c r="BN72" s="399"/>
      <c r="BO72" s="399"/>
      <c r="BP72" s="819"/>
    </row>
    <row r="73" spans="1:68" s="162" customFormat="1" ht="12.75">
      <c r="A73" s="204"/>
      <c r="B73" s="216"/>
      <c r="C73" s="216"/>
      <c r="D73" s="216"/>
      <c r="E73" s="216"/>
      <c r="F73" s="216"/>
      <c r="G73" s="216"/>
      <c r="H73" s="216"/>
      <c r="I73" s="216"/>
      <c r="J73" s="239"/>
      <c r="K73" s="157"/>
      <c r="Q73" s="819"/>
      <c r="R73" s="819"/>
      <c r="S73" s="819"/>
      <c r="T73" s="399"/>
      <c r="U73" s="632"/>
      <c r="V73" s="632"/>
      <c r="W73" s="980">
        <v>13</v>
      </c>
      <c r="X73" s="989">
        <v>106.27142769949758</v>
      </c>
      <c r="Y73" s="989">
        <v>166.3</v>
      </c>
      <c r="Z73" s="989">
        <v>146.00399999999999</v>
      </c>
      <c r="AA73" s="989">
        <v>18.302499999999998</v>
      </c>
      <c r="AB73" s="989">
        <v>13.263</v>
      </c>
      <c r="AC73" s="990">
        <v>284.01</v>
      </c>
      <c r="AD73" s="989">
        <v>128.37</v>
      </c>
      <c r="AE73" s="989">
        <v>35.216999999999999</v>
      </c>
      <c r="AF73" s="989">
        <v>13.0228</v>
      </c>
      <c r="AG73" s="989">
        <v>5.0830000000000002</v>
      </c>
      <c r="AH73" s="989">
        <v>172.56</v>
      </c>
      <c r="AI73" s="989">
        <v>49.094000000000001</v>
      </c>
      <c r="AJ73" s="399"/>
      <c r="AK73" s="399"/>
      <c r="AL73" s="399"/>
      <c r="AM73" s="399"/>
      <c r="AN73" s="399"/>
      <c r="AO73" s="399"/>
      <c r="AP73" s="994"/>
      <c r="AQ73" s="994"/>
      <c r="AR73" s="995"/>
      <c r="AS73" s="399"/>
      <c r="AT73" s="399"/>
      <c r="AU73" s="399"/>
      <c r="AV73" s="399"/>
      <c r="AW73" s="399"/>
      <c r="AX73" s="399"/>
      <c r="AY73" s="399"/>
      <c r="AZ73" s="399"/>
      <c r="BA73" s="399"/>
      <c r="BB73" s="399"/>
      <c r="BC73" s="399"/>
      <c r="BD73" s="399"/>
      <c r="BE73" s="399"/>
      <c r="BF73" s="399"/>
      <c r="BG73" s="399"/>
      <c r="BH73" s="399"/>
      <c r="BI73" s="399"/>
      <c r="BJ73" s="399"/>
      <c r="BK73" s="399"/>
      <c r="BL73" s="399"/>
      <c r="BM73" s="399"/>
      <c r="BN73" s="399"/>
      <c r="BO73" s="399"/>
      <c r="BP73" s="819"/>
    </row>
    <row r="74" spans="1:68" s="162" customFormat="1" ht="12.75">
      <c r="A74" s="204"/>
      <c r="B74" s="216"/>
      <c r="C74" s="216"/>
      <c r="D74" s="216"/>
      <c r="E74" s="216"/>
      <c r="F74" s="216"/>
      <c r="G74" s="216"/>
      <c r="H74" s="216"/>
      <c r="I74" s="216"/>
      <c r="J74" s="239"/>
      <c r="K74" s="157"/>
      <c r="Q74" s="819"/>
      <c r="R74" s="819"/>
      <c r="S74" s="819"/>
      <c r="T74" s="399"/>
      <c r="U74" s="632"/>
      <c r="V74" s="632"/>
      <c r="W74" s="980">
        <v>14</v>
      </c>
      <c r="X74" s="989">
        <v>81.84</v>
      </c>
      <c r="Y74" s="989">
        <v>135.46</v>
      </c>
      <c r="Z74" s="989">
        <v>119.48</v>
      </c>
      <c r="AA74" s="989">
        <v>17.7</v>
      </c>
      <c r="AB74" s="989">
        <v>7.28</v>
      </c>
      <c r="AC74" s="990">
        <v>319.68499755859301</v>
      </c>
      <c r="AD74" s="989">
        <v>172.46</v>
      </c>
      <c r="AE74" s="989">
        <v>34</v>
      </c>
      <c r="AF74" s="989">
        <v>10.01</v>
      </c>
      <c r="AG74" s="989">
        <v>2.54</v>
      </c>
      <c r="AH74" s="989">
        <v>207.4</v>
      </c>
      <c r="AI74" s="989">
        <v>81.2</v>
      </c>
      <c r="AJ74" s="399"/>
      <c r="AK74" s="399"/>
      <c r="AL74" s="399"/>
      <c r="AM74" s="399"/>
      <c r="AN74" s="399"/>
      <c r="AO74" s="399"/>
      <c r="AP74" s="994"/>
      <c r="AQ74" s="994"/>
      <c r="AR74" s="995"/>
      <c r="AS74" s="399"/>
      <c r="AT74" s="399"/>
      <c r="AU74" s="399"/>
      <c r="AV74" s="399"/>
      <c r="AW74" s="399"/>
      <c r="AX74" s="399"/>
      <c r="AY74" s="399"/>
      <c r="AZ74" s="399"/>
      <c r="BA74" s="399"/>
      <c r="BB74" s="399"/>
      <c r="BC74" s="399"/>
      <c r="BD74" s="399"/>
      <c r="BE74" s="399"/>
      <c r="BF74" s="399"/>
      <c r="BG74" s="399"/>
      <c r="BH74" s="399"/>
      <c r="BI74" s="399"/>
      <c r="BJ74" s="399"/>
      <c r="BK74" s="399"/>
      <c r="BL74" s="399"/>
      <c r="BM74" s="399"/>
      <c r="BN74" s="399"/>
      <c r="BO74" s="399"/>
      <c r="BP74" s="819"/>
    </row>
    <row r="75" spans="1:68" s="162" customFormat="1" ht="12.75">
      <c r="A75" s="204"/>
      <c r="B75" s="216"/>
      <c r="C75" s="216"/>
      <c r="D75" s="216"/>
      <c r="E75" s="216"/>
      <c r="F75" s="216"/>
      <c r="G75" s="216"/>
      <c r="H75" s="216"/>
      <c r="I75" s="216"/>
      <c r="J75" s="239"/>
      <c r="K75" s="157"/>
      <c r="Q75" s="819"/>
      <c r="R75" s="819"/>
      <c r="S75" s="819"/>
      <c r="T75" s="399"/>
      <c r="U75" s="632"/>
      <c r="V75" s="632"/>
      <c r="W75" s="980">
        <v>15</v>
      </c>
      <c r="X75" s="989">
        <v>64.599999999999994</v>
      </c>
      <c r="Y75" s="989">
        <v>144.72999999999999</v>
      </c>
      <c r="Z75" s="989">
        <v>117.33</v>
      </c>
      <c r="AA75" s="989">
        <v>17.95</v>
      </c>
      <c r="AB75" s="989">
        <v>10.97</v>
      </c>
      <c r="AC75" s="990">
        <v>334.82</v>
      </c>
      <c r="AD75" s="989">
        <v>134.32</v>
      </c>
      <c r="AE75" s="989">
        <v>34.4</v>
      </c>
      <c r="AF75" s="989">
        <v>10</v>
      </c>
      <c r="AG75" s="989">
        <v>2.68</v>
      </c>
      <c r="AH75" s="989">
        <v>268.58999999999997</v>
      </c>
      <c r="AI75" s="989">
        <v>99.91</v>
      </c>
      <c r="AJ75" s="399"/>
      <c r="AK75" s="399"/>
      <c r="AL75" s="399"/>
      <c r="AM75" s="399"/>
      <c r="AN75" s="399"/>
      <c r="AO75" s="399"/>
      <c r="AP75" s="994"/>
      <c r="AQ75" s="994"/>
      <c r="AR75" s="995"/>
      <c r="AS75" s="399"/>
      <c r="AT75" s="399"/>
      <c r="AU75" s="399"/>
      <c r="AV75" s="399"/>
      <c r="AW75" s="399"/>
      <c r="AX75" s="399"/>
      <c r="AY75" s="399"/>
      <c r="AZ75" s="399"/>
      <c r="BA75" s="399"/>
      <c r="BB75" s="399"/>
      <c r="BC75" s="399"/>
      <c r="BD75" s="399"/>
      <c r="BE75" s="399"/>
      <c r="BF75" s="399"/>
      <c r="BG75" s="399"/>
      <c r="BH75" s="399"/>
      <c r="BI75" s="399"/>
      <c r="BJ75" s="399"/>
      <c r="BK75" s="399"/>
      <c r="BL75" s="399"/>
      <c r="BM75" s="399"/>
      <c r="BN75" s="399"/>
      <c r="BO75" s="399"/>
      <c r="BP75" s="819"/>
    </row>
    <row r="76" spans="1:68" s="162" customFormat="1" ht="12.75">
      <c r="A76" s="204"/>
      <c r="B76" s="216"/>
      <c r="C76" s="216"/>
      <c r="D76" s="216"/>
      <c r="E76" s="216"/>
      <c r="F76" s="216"/>
      <c r="G76" s="216"/>
      <c r="H76" s="216"/>
      <c r="I76" s="216"/>
      <c r="J76" s="239"/>
      <c r="K76" s="157"/>
      <c r="Q76" s="819"/>
      <c r="R76" s="819"/>
      <c r="S76" s="819"/>
      <c r="T76" s="399"/>
      <c r="U76" s="632"/>
      <c r="V76" s="632">
        <v>16</v>
      </c>
      <c r="W76" s="980">
        <v>16</v>
      </c>
      <c r="X76" s="989">
        <v>78.33</v>
      </c>
      <c r="Y76" s="989">
        <v>119.2355706</v>
      </c>
      <c r="Z76" s="989">
        <v>96.842713489999994</v>
      </c>
      <c r="AA76" s="989">
        <v>15.54999978</v>
      </c>
      <c r="AB76" s="989">
        <v>7.3847143309999996</v>
      </c>
      <c r="AC76" s="990">
        <v>242.2711443</v>
      </c>
      <c r="AD76" s="989">
        <v>123.28142769999999</v>
      </c>
      <c r="AE76" s="989">
        <v>31.61571421</v>
      </c>
      <c r="AF76" s="989">
        <v>10.00857149</v>
      </c>
      <c r="AG76" s="989">
        <v>1.739714282</v>
      </c>
      <c r="AH76" s="989">
        <v>219.1407122</v>
      </c>
      <c r="AI76" s="989">
        <v>73.782856530000004</v>
      </c>
      <c r="AJ76" s="399"/>
      <c r="AK76" s="399"/>
      <c r="AL76" s="399"/>
      <c r="AM76" s="399"/>
      <c r="AN76" s="399"/>
      <c r="AO76" s="399"/>
      <c r="AP76" s="994"/>
      <c r="AQ76" s="994"/>
      <c r="AR76" s="995"/>
      <c r="AS76" s="399"/>
      <c r="AT76" s="399"/>
      <c r="AU76" s="399"/>
      <c r="AV76" s="399"/>
      <c r="AW76" s="399"/>
      <c r="AX76" s="399"/>
      <c r="AY76" s="399"/>
      <c r="AZ76" s="399"/>
      <c r="BA76" s="399"/>
      <c r="BB76" s="399"/>
      <c r="BC76" s="399"/>
      <c r="BD76" s="399"/>
      <c r="BE76" s="399"/>
      <c r="BF76" s="399"/>
      <c r="BG76" s="399"/>
      <c r="BH76" s="399"/>
      <c r="BI76" s="399"/>
      <c r="BJ76" s="399"/>
      <c r="BK76" s="399"/>
      <c r="BL76" s="399"/>
      <c r="BM76" s="399"/>
      <c r="BN76" s="399"/>
      <c r="BO76" s="399"/>
      <c r="BP76" s="819"/>
    </row>
    <row r="77" spans="1:68" s="162" customFormat="1" ht="12.75">
      <c r="A77" s="204"/>
      <c r="B77" s="216"/>
      <c r="C77" s="216"/>
      <c r="D77" s="216"/>
      <c r="E77" s="216"/>
      <c r="F77" s="216"/>
      <c r="G77" s="216"/>
      <c r="H77" s="216"/>
      <c r="I77" s="216"/>
      <c r="J77" s="239"/>
      <c r="K77" s="157"/>
      <c r="Q77" s="819"/>
      <c r="R77" s="819"/>
      <c r="S77" s="819"/>
      <c r="T77" s="399"/>
      <c r="U77" s="632"/>
      <c r="V77" s="632"/>
      <c r="W77" s="980">
        <v>17</v>
      </c>
      <c r="X77" s="989">
        <v>60.25714275</v>
      </c>
      <c r="Y77" s="989">
        <v>87.61</v>
      </c>
      <c r="Z77" s="989">
        <v>50</v>
      </c>
      <c r="AA77" s="989">
        <v>14.797000000000001</v>
      </c>
      <c r="AB77" s="989">
        <v>9.26</v>
      </c>
      <c r="AC77" s="990">
        <v>224.91</v>
      </c>
      <c r="AD77" s="989">
        <v>109.76</v>
      </c>
      <c r="AE77" s="989">
        <v>26.86</v>
      </c>
      <c r="AF77" s="989">
        <v>10</v>
      </c>
      <c r="AG77" s="989">
        <v>1.53</v>
      </c>
      <c r="AH77" s="989">
        <v>165.05</v>
      </c>
      <c r="AI77" s="989">
        <v>46.43</v>
      </c>
      <c r="AJ77" s="399"/>
      <c r="AK77" s="399"/>
      <c r="AL77" s="399"/>
      <c r="AM77" s="399"/>
      <c r="AN77" s="399"/>
      <c r="AO77" s="399"/>
      <c r="AP77" s="994"/>
      <c r="AQ77" s="994"/>
      <c r="AR77" s="995"/>
      <c r="AS77" s="399"/>
      <c r="AT77" s="399"/>
      <c r="AU77" s="399"/>
      <c r="AV77" s="399"/>
      <c r="AW77" s="399"/>
      <c r="AX77" s="399"/>
      <c r="AY77" s="399"/>
      <c r="AZ77" s="399"/>
      <c r="BA77" s="399"/>
      <c r="BB77" s="399"/>
      <c r="BC77" s="399"/>
      <c r="BD77" s="399"/>
      <c r="BE77" s="399"/>
      <c r="BF77" s="399"/>
      <c r="BG77" s="399"/>
      <c r="BH77" s="399"/>
      <c r="BI77" s="399"/>
      <c r="BJ77" s="399"/>
      <c r="BK77" s="399"/>
      <c r="BL77" s="399"/>
      <c r="BM77" s="399"/>
      <c r="BN77" s="399"/>
      <c r="BO77" s="399"/>
      <c r="BP77" s="819"/>
    </row>
    <row r="78" spans="1:68" s="162" customFormat="1" ht="12.75">
      <c r="A78" s="204"/>
      <c r="B78" s="216"/>
      <c r="C78" s="216"/>
      <c r="D78" s="216"/>
      <c r="E78" s="216"/>
      <c r="F78" s="216"/>
      <c r="G78" s="216"/>
      <c r="H78" s="216"/>
      <c r="I78" s="216"/>
      <c r="J78" s="239"/>
      <c r="K78" s="157"/>
      <c r="Q78" s="819"/>
      <c r="R78" s="819"/>
      <c r="S78" s="819"/>
      <c r="T78" s="399"/>
      <c r="U78" s="632"/>
      <c r="V78" s="632"/>
      <c r="W78" s="980">
        <v>18</v>
      </c>
      <c r="X78" s="989">
        <v>42.69</v>
      </c>
      <c r="Y78" s="989">
        <v>85.12</v>
      </c>
      <c r="Z78" s="989">
        <v>49.42</v>
      </c>
      <c r="AA78" s="989">
        <v>14.55</v>
      </c>
      <c r="AB78" s="989">
        <v>8</v>
      </c>
      <c r="AC78" s="990">
        <v>165.54</v>
      </c>
      <c r="AD78" s="989">
        <v>94.2</v>
      </c>
      <c r="AE78" s="989">
        <v>21.22</v>
      </c>
      <c r="AF78" s="989">
        <v>10.039999999999999</v>
      </c>
      <c r="AG78" s="989">
        <v>1.1060000000000001</v>
      </c>
      <c r="AH78" s="989">
        <v>119.089</v>
      </c>
      <c r="AI78" s="989">
        <v>40.600999999999999</v>
      </c>
      <c r="AJ78" s="399"/>
      <c r="AK78" s="399"/>
      <c r="AL78" s="399"/>
      <c r="AM78" s="399"/>
      <c r="AN78" s="399"/>
      <c r="AO78" s="399"/>
      <c r="AP78" s="994"/>
      <c r="AQ78" s="994"/>
      <c r="AR78" s="995"/>
      <c r="AS78" s="399"/>
      <c r="AT78" s="399"/>
      <c r="AU78" s="399"/>
      <c r="AV78" s="399"/>
      <c r="AW78" s="399"/>
      <c r="AX78" s="399"/>
      <c r="AY78" s="399"/>
      <c r="AZ78" s="399"/>
      <c r="BA78" s="399"/>
      <c r="BB78" s="399"/>
      <c r="BC78" s="399"/>
      <c r="BD78" s="399"/>
      <c r="BE78" s="399"/>
      <c r="BF78" s="399"/>
      <c r="BG78" s="399"/>
      <c r="BH78" s="399"/>
      <c r="BI78" s="399"/>
      <c r="BJ78" s="399"/>
      <c r="BK78" s="399"/>
      <c r="BL78" s="399"/>
      <c r="BM78" s="399"/>
      <c r="BN78" s="399"/>
      <c r="BO78" s="399"/>
      <c r="BP78" s="819"/>
    </row>
    <row r="79" spans="1:68" s="162" customFormat="1" ht="12.75">
      <c r="A79" s="204"/>
      <c r="B79" s="216"/>
      <c r="C79" s="216"/>
      <c r="D79" s="216"/>
      <c r="E79" s="216"/>
      <c r="F79" s="216"/>
      <c r="G79" s="216"/>
      <c r="H79" s="216"/>
      <c r="I79" s="216"/>
      <c r="J79" s="239"/>
      <c r="K79" s="157"/>
      <c r="Q79" s="819"/>
      <c r="R79" s="819"/>
      <c r="S79" s="819"/>
      <c r="T79" s="399"/>
      <c r="U79" s="632"/>
      <c r="V79" s="632"/>
      <c r="W79" s="980">
        <v>19</v>
      </c>
      <c r="X79" s="989">
        <v>28.51</v>
      </c>
      <c r="Y79" s="989">
        <v>72.61</v>
      </c>
      <c r="Z79" s="989">
        <v>35.74</v>
      </c>
      <c r="AA79" s="989">
        <v>13.66</v>
      </c>
      <c r="AB79" s="989">
        <v>6.6</v>
      </c>
      <c r="AC79" s="990">
        <v>146.38</v>
      </c>
      <c r="AD79" s="989">
        <v>94.697000000000003</v>
      </c>
      <c r="AE79" s="989">
        <v>19.11</v>
      </c>
      <c r="AF79" s="989">
        <v>9.94</v>
      </c>
      <c r="AG79" s="989">
        <v>1.4219999999999999</v>
      </c>
      <c r="AH79" s="989">
        <v>92.77</v>
      </c>
      <c r="AI79" s="989">
        <v>44.54</v>
      </c>
      <c r="AJ79" s="399"/>
      <c r="AK79" s="399"/>
      <c r="AL79" s="399"/>
      <c r="AM79" s="399"/>
      <c r="AN79" s="399"/>
      <c r="AO79" s="399"/>
      <c r="AP79" s="994"/>
      <c r="AQ79" s="994"/>
      <c r="AR79" s="995"/>
      <c r="AS79" s="399"/>
      <c r="AT79" s="399"/>
      <c r="AU79" s="399"/>
      <c r="AV79" s="399"/>
      <c r="AW79" s="399"/>
      <c r="AX79" s="399"/>
      <c r="AY79" s="399"/>
      <c r="AZ79" s="399"/>
      <c r="BA79" s="399"/>
      <c r="BB79" s="399"/>
      <c r="BC79" s="399"/>
      <c r="BD79" s="399"/>
      <c r="BE79" s="399"/>
      <c r="BF79" s="399"/>
      <c r="BG79" s="399"/>
      <c r="BH79" s="399"/>
      <c r="BI79" s="399"/>
      <c r="BJ79" s="399"/>
      <c r="BK79" s="399"/>
      <c r="BL79" s="399"/>
      <c r="BM79" s="399"/>
      <c r="BN79" s="399"/>
      <c r="BO79" s="399"/>
      <c r="BP79" s="819"/>
    </row>
    <row r="80" spans="1:68" s="162" customFormat="1" ht="12.75">
      <c r="A80" s="204"/>
      <c r="B80" s="216"/>
      <c r="C80" s="216"/>
      <c r="D80" s="216"/>
      <c r="E80" s="216"/>
      <c r="F80" s="216"/>
      <c r="G80" s="216"/>
      <c r="H80" s="216"/>
      <c r="I80" s="216"/>
      <c r="J80" s="239"/>
      <c r="K80" s="157"/>
      <c r="Q80" s="819"/>
      <c r="R80" s="819"/>
      <c r="S80" s="819"/>
      <c r="T80" s="399"/>
      <c r="U80" s="632"/>
      <c r="V80" s="632">
        <v>20</v>
      </c>
      <c r="W80" s="980">
        <v>20</v>
      </c>
      <c r="X80" s="989">
        <v>35.168999810000003</v>
      </c>
      <c r="Y80" s="989">
        <v>131.49528609999999</v>
      </c>
      <c r="Z80" s="989">
        <v>63.049000329999998</v>
      </c>
      <c r="AA80" s="989">
        <v>13.311428619999999</v>
      </c>
      <c r="AB80" s="989">
        <v>5.4271428930000001</v>
      </c>
      <c r="AC80" s="990">
        <v>134.76942879999999</v>
      </c>
      <c r="AD80" s="989">
        <v>86.832857399999995</v>
      </c>
      <c r="AE80" s="989">
        <v>19.79285703</v>
      </c>
      <c r="AF80" s="989">
        <v>10.00285721</v>
      </c>
      <c r="AG80" s="989">
        <v>1.410000001</v>
      </c>
      <c r="AH80" s="989">
        <v>83.964998519999995</v>
      </c>
      <c r="AI80" s="989">
        <v>26.044285909999999</v>
      </c>
      <c r="AJ80" s="399"/>
      <c r="AK80" s="399"/>
      <c r="AL80" s="399"/>
      <c r="AM80" s="399"/>
      <c r="AN80" s="399"/>
      <c r="AO80" s="399"/>
      <c r="AP80" s="994"/>
      <c r="AQ80" s="994"/>
      <c r="AR80" s="995"/>
      <c r="AS80" s="399"/>
      <c r="AT80" s="399"/>
      <c r="AU80" s="399"/>
      <c r="AV80" s="399"/>
      <c r="AW80" s="399"/>
      <c r="AX80" s="399"/>
      <c r="AY80" s="399"/>
      <c r="AZ80" s="399"/>
      <c r="BA80" s="399"/>
      <c r="BB80" s="399"/>
      <c r="BC80" s="399"/>
      <c r="BD80" s="399"/>
      <c r="BE80" s="399"/>
      <c r="BF80" s="399"/>
      <c r="BG80" s="399"/>
      <c r="BH80" s="399"/>
      <c r="BI80" s="399"/>
      <c r="BJ80" s="399"/>
      <c r="BK80" s="399"/>
      <c r="BL80" s="399"/>
      <c r="BM80" s="399"/>
      <c r="BN80" s="399"/>
      <c r="BO80" s="399"/>
      <c r="BP80" s="819"/>
    </row>
    <row r="81" spans="1:68" s="162" customFormat="1" ht="12.75">
      <c r="A81" s="204"/>
      <c r="B81" s="216"/>
      <c r="C81" s="216"/>
      <c r="D81" s="216"/>
      <c r="E81" s="216"/>
      <c r="F81" s="216"/>
      <c r="G81" s="216"/>
      <c r="H81" s="216"/>
      <c r="I81" s="216"/>
      <c r="J81" s="239"/>
      <c r="K81" s="157"/>
      <c r="Q81" s="819"/>
      <c r="R81" s="819"/>
      <c r="S81" s="819"/>
      <c r="T81" s="399"/>
      <c r="U81" s="632"/>
      <c r="V81" s="632"/>
      <c r="W81" s="980">
        <v>21</v>
      </c>
      <c r="X81" s="989">
        <v>29.271428790000002</v>
      </c>
      <c r="Y81" s="989">
        <v>75.344715120000004</v>
      </c>
      <c r="Z81" s="989">
        <v>58.513571599999999</v>
      </c>
      <c r="AA81" s="989">
        <v>11.43428557</v>
      </c>
      <c r="AB81" s="989">
        <v>3.7200000289999999</v>
      </c>
      <c r="AC81" s="990">
        <v>114.5781435</v>
      </c>
      <c r="AD81" s="989">
        <v>68.318569729999993</v>
      </c>
      <c r="AE81" s="989">
        <v>14.84571416</v>
      </c>
      <c r="AF81" s="989">
        <v>10.00857162</v>
      </c>
      <c r="AG81" s="989">
        <v>1.4790000059999999</v>
      </c>
      <c r="AH81" s="989">
        <v>65.562856949999997</v>
      </c>
      <c r="AI81" s="989">
        <v>21.073571609999998</v>
      </c>
      <c r="AJ81" s="399"/>
      <c r="AK81" s="399"/>
      <c r="AL81" s="399"/>
      <c r="AM81" s="399"/>
      <c r="AN81" s="399"/>
      <c r="AO81" s="399"/>
      <c r="AP81" s="994"/>
      <c r="AQ81" s="994"/>
      <c r="AR81" s="995"/>
      <c r="AS81" s="399"/>
      <c r="AT81" s="399"/>
      <c r="AU81" s="399"/>
      <c r="AV81" s="399"/>
      <c r="AW81" s="399"/>
      <c r="AX81" s="399"/>
      <c r="AY81" s="399"/>
      <c r="AZ81" s="399"/>
      <c r="BA81" s="399"/>
      <c r="BB81" s="399"/>
      <c r="BC81" s="399"/>
      <c r="BD81" s="399"/>
      <c r="BE81" s="399"/>
      <c r="BF81" s="399"/>
      <c r="BG81" s="399"/>
      <c r="BH81" s="399"/>
      <c r="BI81" s="399"/>
      <c r="BJ81" s="399"/>
      <c r="BK81" s="399"/>
      <c r="BL81" s="399"/>
      <c r="BM81" s="399"/>
      <c r="BN81" s="399"/>
      <c r="BO81" s="399"/>
      <c r="BP81" s="819"/>
    </row>
    <row r="82" spans="1:68" s="162" customFormat="1" ht="12.75">
      <c r="A82" s="204"/>
      <c r="B82" s="216"/>
      <c r="C82" s="216"/>
      <c r="D82" s="216"/>
      <c r="E82" s="216"/>
      <c r="F82" s="216"/>
      <c r="G82" s="216"/>
      <c r="H82" s="216"/>
      <c r="I82" s="216"/>
      <c r="J82" s="239"/>
      <c r="K82" s="157"/>
      <c r="Q82" s="819"/>
      <c r="R82" s="819"/>
      <c r="S82" s="819"/>
      <c r="T82" s="399"/>
      <c r="U82" s="632"/>
      <c r="V82" s="632"/>
      <c r="W82" s="980">
        <v>22</v>
      </c>
      <c r="X82" s="989">
        <v>26.585714339999999</v>
      </c>
      <c r="Y82" s="989">
        <v>59.612285610000001</v>
      </c>
      <c r="Z82" s="989">
        <v>62.080428529999999</v>
      </c>
      <c r="AA82" s="989">
        <v>11.052285875592885</v>
      </c>
      <c r="AB82" s="989">
        <v>3.3728571278708288</v>
      </c>
      <c r="AC82" s="990">
        <v>115.02742876325301</v>
      </c>
      <c r="AD82" s="989">
        <v>61.075714111328075</v>
      </c>
      <c r="AE82" s="989">
        <v>12.268571444920086</v>
      </c>
      <c r="AF82" s="989">
        <v>10.010000092642615</v>
      </c>
      <c r="AG82" s="989">
        <v>1.7637142960000001</v>
      </c>
      <c r="AH82" s="989">
        <v>57.502857210000002</v>
      </c>
      <c r="AI82" s="989">
        <v>20.06771415</v>
      </c>
      <c r="AJ82" s="399"/>
      <c r="AK82" s="399"/>
      <c r="AL82" s="399"/>
      <c r="AM82" s="399"/>
      <c r="AN82" s="399"/>
      <c r="AO82" s="399"/>
      <c r="AP82" s="994"/>
      <c r="AQ82" s="994"/>
      <c r="AR82" s="995"/>
      <c r="AS82" s="399"/>
      <c r="AT82" s="399"/>
      <c r="AU82" s="399"/>
      <c r="AV82" s="399"/>
      <c r="AW82" s="399"/>
      <c r="AX82" s="399"/>
      <c r="AY82" s="399"/>
      <c r="AZ82" s="399"/>
      <c r="BA82" s="399"/>
      <c r="BB82" s="399"/>
      <c r="BC82" s="399"/>
      <c r="BD82" s="399"/>
      <c r="BE82" s="399"/>
      <c r="BF82" s="399"/>
      <c r="BG82" s="399"/>
      <c r="BH82" s="399"/>
      <c r="BI82" s="399"/>
      <c r="BJ82" s="399"/>
      <c r="BK82" s="399"/>
      <c r="BL82" s="399"/>
      <c r="BM82" s="399"/>
      <c r="BN82" s="399"/>
      <c r="BO82" s="399"/>
      <c r="BP82" s="819"/>
    </row>
    <row r="83" spans="1:68" s="162" customFormat="1" ht="12.75">
      <c r="A83" s="204"/>
      <c r="B83" s="216"/>
      <c r="C83" s="216"/>
      <c r="D83" s="216"/>
      <c r="E83" s="216"/>
      <c r="F83" s="216"/>
      <c r="G83" s="216"/>
      <c r="H83" s="216"/>
      <c r="I83" s="216"/>
      <c r="J83" s="239"/>
      <c r="K83" s="157"/>
      <c r="Q83" s="819"/>
      <c r="R83" s="819"/>
      <c r="S83" s="819"/>
      <c r="T83" s="399"/>
      <c r="U83" s="632"/>
      <c r="V83" s="632"/>
      <c r="W83" s="980">
        <v>23</v>
      </c>
      <c r="X83" s="989">
        <v>21.46</v>
      </c>
      <c r="Y83" s="989">
        <v>45.06</v>
      </c>
      <c r="Z83" s="989">
        <v>30.1</v>
      </c>
      <c r="AA83" s="989">
        <v>10.09</v>
      </c>
      <c r="AB83" s="989">
        <v>2.0499999999999998</v>
      </c>
      <c r="AC83" s="990">
        <v>101.04</v>
      </c>
      <c r="AD83" s="989">
        <v>47.76</v>
      </c>
      <c r="AE83" s="989">
        <v>10.95</v>
      </c>
      <c r="AF83" s="989">
        <v>10</v>
      </c>
      <c r="AG83" s="989">
        <v>1.65</v>
      </c>
      <c r="AH83" s="989">
        <v>51.89</v>
      </c>
      <c r="AI83" s="989">
        <v>15.036</v>
      </c>
      <c r="AJ83" s="399"/>
      <c r="AK83" s="399"/>
      <c r="AL83" s="399"/>
      <c r="AM83" s="399"/>
      <c r="AN83" s="399"/>
      <c r="AO83" s="399"/>
      <c r="AP83" s="994"/>
      <c r="AQ83" s="994"/>
      <c r="AR83" s="995"/>
      <c r="AS83" s="399"/>
      <c r="AT83" s="399"/>
      <c r="AU83" s="399"/>
      <c r="AV83" s="399"/>
      <c r="AW83" s="399"/>
      <c r="AX83" s="399"/>
      <c r="AY83" s="399"/>
      <c r="AZ83" s="399"/>
      <c r="BA83" s="399"/>
      <c r="BB83" s="399"/>
      <c r="BC83" s="399"/>
      <c r="BD83" s="399"/>
      <c r="BE83" s="399"/>
      <c r="BF83" s="399"/>
      <c r="BG83" s="399"/>
      <c r="BH83" s="399"/>
      <c r="BI83" s="399"/>
      <c r="BJ83" s="399"/>
      <c r="BK83" s="399"/>
      <c r="BL83" s="399"/>
      <c r="BM83" s="399"/>
      <c r="BN83" s="399"/>
      <c r="BO83" s="399"/>
      <c r="BP83" s="819"/>
    </row>
    <row r="84" spans="1:68" s="162" customFormat="1" ht="40.5" customHeight="1">
      <c r="A84" s="204"/>
      <c r="B84" s="216"/>
      <c r="C84" s="216"/>
      <c r="D84" s="216"/>
      <c r="E84" s="216"/>
      <c r="F84" s="216"/>
      <c r="G84" s="216"/>
      <c r="H84" s="216"/>
      <c r="I84" s="216"/>
      <c r="J84" s="239"/>
      <c r="K84" s="157"/>
      <c r="Q84" s="819"/>
      <c r="R84" s="819"/>
      <c r="S84" s="819"/>
      <c r="T84" s="399"/>
      <c r="U84" s="632"/>
      <c r="V84" s="632">
        <v>24</v>
      </c>
      <c r="W84" s="980">
        <v>24</v>
      </c>
      <c r="X84" s="989">
        <v>18.829999999999998</v>
      </c>
      <c r="Y84" s="989">
        <v>39.22</v>
      </c>
      <c r="Z84" s="989">
        <v>22.76</v>
      </c>
      <c r="AA84" s="989">
        <v>9.61</v>
      </c>
      <c r="AB84" s="989">
        <v>2.5099999999999998</v>
      </c>
      <c r="AC84" s="990">
        <v>92.81</v>
      </c>
      <c r="AD84" s="989">
        <v>46.73</v>
      </c>
      <c r="AE84" s="989">
        <v>10.98</v>
      </c>
      <c r="AF84" s="989">
        <v>10</v>
      </c>
      <c r="AG84" s="989">
        <v>1.65</v>
      </c>
      <c r="AH84" s="989">
        <v>47.66</v>
      </c>
      <c r="AI84" s="989">
        <v>13.44</v>
      </c>
      <c r="AJ84" s="399"/>
      <c r="AK84" s="399"/>
      <c r="AL84" s="399"/>
      <c r="AM84" s="399"/>
      <c r="AN84" s="399"/>
      <c r="AO84" s="399"/>
      <c r="AP84" s="994"/>
      <c r="AQ84" s="994"/>
      <c r="AR84" s="995"/>
      <c r="AS84" s="399"/>
      <c r="AT84" s="399"/>
      <c r="AU84" s="399"/>
      <c r="AV84" s="399"/>
      <c r="AW84" s="399"/>
      <c r="AX84" s="399"/>
      <c r="AY84" s="399"/>
      <c r="AZ84" s="399"/>
      <c r="BA84" s="399"/>
      <c r="BB84" s="399"/>
      <c r="BC84" s="399"/>
      <c r="BD84" s="399"/>
      <c r="BE84" s="399"/>
      <c r="BF84" s="399"/>
      <c r="BG84" s="399"/>
      <c r="BH84" s="399"/>
      <c r="BI84" s="399"/>
      <c r="BJ84" s="399"/>
      <c r="BK84" s="399"/>
      <c r="BL84" s="399"/>
      <c r="BM84" s="399"/>
      <c r="BN84" s="399"/>
      <c r="BO84" s="399"/>
      <c r="BP84" s="819"/>
    </row>
    <row r="85" spans="1:68" s="162" customFormat="1" ht="12.75">
      <c r="A85" s="204"/>
      <c r="B85" s="216"/>
      <c r="C85" s="216"/>
      <c r="D85" s="216"/>
      <c r="E85" s="216"/>
      <c r="F85" s="216"/>
      <c r="G85" s="216"/>
      <c r="H85" s="216"/>
      <c r="I85" s="216"/>
      <c r="J85" s="239"/>
      <c r="K85" s="157"/>
      <c r="Q85" s="819"/>
      <c r="R85" s="819"/>
      <c r="S85" s="819"/>
      <c r="T85" s="399"/>
      <c r="U85" s="632"/>
      <c r="V85" s="632"/>
      <c r="W85" s="980">
        <v>25</v>
      </c>
      <c r="X85" s="989">
        <v>17.614000000000001</v>
      </c>
      <c r="Y85" s="989">
        <v>35.65</v>
      </c>
      <c r="Z85" s="989">
        <v>16.28</v>
      </c>
      <c r="AA85" s="989">
        <v>9.0299999999999994</v>
      </c>
      <c r="AB85" s="989">
        <v>2.41</v>
      </c>
      <c r="AC85" s="990">
        <v>84.18</v>
      </c>
      <c r="AD85" s="989">
        <v>47.56</v>
      </c>
      <c r="AE85" s="989">
        <v>10.367000000000001</v>
      </c>
      <c r="AF85" s="989">
        <v>10</v>
      </c>
      <c r="AG85" s="989">
        <v>1.89</v>
      </c>
      <c r="AH85" s="989">
        <v>43.03</v>
      </c>
      <c r="AI85" s="989">
        <v>11.38</v>
      </c>
      <c r="AJ85" s="399"/>
      <c r="AK85" s="399"/>
      <c r="AL85" s="399"/>
      <c r="AM85" s="399"/>
      <c r="AN85" s="399"/>
      <c r="AO85" s="399"/>
      <c r="AP85" s="994"/>
      <c r="AQ85" s="994"/>
      <c r="AR85" s="995"/>
      <c r="AS85" s="399"/>
      <c r="AT85" s="399"/>
      <c r="AU85" s="399"/>
      <c r="AV85" s="399"/>
      <c r="AW85" s="399"/>
      <c r="AX85" s="399"/>
      <c r="AY85" s="399"/>
      <c r="AZ85" s="399"/>
      <c r="BA85" s="399"/>
      <c r="BB85" s="399"/>
      <c r="BC85" s="399"/>
      <c r="BD85" s="399"/>
      <c r="BE85" s="399"/>
      <c r="BF85" s="399"/>
      <c r="BG85" s="399"/>
      <c r="BH85" s="399"/>
      <c r="BI85" s="399"/>
      <c r="BJ85" s="399"/>
      <c r="BK85" s="399"/>
      <c r="BL85" s="399"/>
      <c r="BM85" s="399"/>
      <c r="BN85" s="399"/>
      <c r="BO85" s="399"/>
      <c r="BP85" s="819"/>
    </row>
    <row r="86" spans="1:68" s="162" customFormat="1" ht="12.75">
      <c r="A86" s="204"/>
      <c r="B86" s="216"/>
      <c r="C86" s="216"/>
      <c r="D86" s="216"/>
      <c r="E86" s="216"/>
      <c r="F86" s="216"/>
      <c r="G86" s="216"/>
      <c r="H86" s="216"/>
      <c r="I86" s="216"/>
      <c r="J86" s="239"/>
      <c r="K86" s="157"/>
      <c r="Q86" s="819"/>
      <c r="R86" s="819"/>
      <c r="S86" s="819"/>
      <c r="T86" s="399"/>
      <c r="U86" s="632"/>
      <c r="V86" s="632"/>
      <c r="W86" s="980">
        <v>26</v>
      </c>
      <c r="X86" s="989">
        <v>16.271428790000002</v>
      </c>
      <c r="Y86" s="989">
        <v>32.878427780000003</v>
      </c>
      <c r="Z86" s="989">
        <v>13.60685703</v>
      </c>
      <c r="AA86" s="989">
        <v>8.5145713260000004</v>
      </c>
      <c r="AB86" s="989">
        <v>2.8185714480000001</v>
      </c>
      <c r="AC86" s="990">
        <v>73.514571599999996</v>
      </c>
      <c r="AD86" s="989">
        <v>39.89285769</v>
      </c>
      <c r="AE86" s="989">
        <v>8.9742856710000005</v>
      </c>
      <c r="AF86" s="989">
        <v>10.001428600000001</v>
      </c>
      <c r="AG86" s="989">
        <v>1.6758571520000001</v>
      </c>
      <c r="AH86" s="989">
        <v>39.17514311</v>
      </c>
      <c r="AI86" s="989">
        <v>10</v>
      </c>
      <c r="AJ86" s="399"/>
      <c r="AK86" s="399"/>
      <c r="AL86" s="399"/>
      <c r="AM86" s="399"/>
      <c r="AN86" s="399"/>
      <c r="AO86" s="399"/>
      <c r="AP86" s="994"/>
      <c r="AQ86" s="994"/>
      <c r="AR86" s="995"/>
      <c r="AS86" s="399"/>
      <c r="AT86" s="399"/>
      <c r="AU86" s="399"/>
      <c r="AV86" s="399"/>
      <c r="AW86" s="399"/>
      <c r="AX86" s="399"/>
      <c r="AY86" s="399"/>
      <c r="AZ86" s="399"/>
      <c r="BA86" s="399"/>
      <c r="BB86" s="399"/>
      <c r="BC86" s="399"/>
      <c r="BD86" s="399"/>
      <c r="BE86" s="399"/>
      <c r="BF86" s="399"/>
      <c r="BG86" s="399"/>
      <c r="BH86" s="399"/>
      <c r="BI86" s="399"/>
      <c r="BJ86" s="399"/>
      <c r="BK86" s="399"/>
      <c r="BL86" s="399"/>
      <c r="BM86" s="399"/>
      <c r="BN86" s="399"/>
      <c r="BO86" s="399"/>
      <c r="BP86" s="819"/>
    </row>
    <row r="87" spans="1:68" s="162" customFormat="1" ht="12.75">
      <c r="A87" s="204"/>
      <c r="B87" s="216"/>
      <c r="C87" s="216"/>
      <c r="D87" s="216"/>
      <c r="E87" s="216"/>
      <c r="F87" s="216"/>
      <c r="G87" s="216"/>
      <c r="H87" s="216"/>
      <c r="I87" s="216"/>
      <c r="J87" s="239"/>
      <c r="K87" s="157"/>
      <c r="Q87" s="819"/>
      <c r="R87" s="819"/>
      <c r="S87" s="819"/>
      <c r="T87" s="399"/>
      <c r="U87" s="632"/>
      <c r="V87" s="632"/>
      <c r="W87" s="980">
        <v>27</v>
      </c>
      <c r="X87" s="989">
        <v>16.23</v>
      </c>
      <c r="Y87" s="989">
        <v>31.86</v>
      </c>
      <c r="Z87" s="989">
        <v>11.76</v>
      </c>
      <c r="AA87" s="989">
        <v>8.7200000000000006</v>
      </c>
      <c r="AB87" s="989">
        <v>2.5099999999999998</v>
      </c>
      <c r="AC87" s="990">
        <v>78.14</v>
      </c>
      <c r="AD87" s="989">
        <v>35.340000000000003</v>
      </c>
      <c r="AE87" s="989">
        <v>9.23</v>
      </c>
      <c r="AF87" s="989">
        <v>10</v>
      </c>
      <c r="AG87" s="989">
        <v>1.29</v>
      </c>
      <c r="AH87" s="989">
        <v>42.66</v>
      </c>
      <c r="AI87" s="989">
        <v>9.59</v>
      </c>
      <c r="AJ87" s="399"/>
      <c r="AK87" s="399"/>
      <c r="AL87" s="399"/>
      <c r="AM87" s="399"/>
      <c r="AN87" s="399"/>
      <c r="AO87" s="399"/>
      <c r="AP87" s="994"/>
      <c r="AQ87" s="994"/>
      <c r="AR87" s="995"/>
      <c r="AS87" s="399"/>
      <c r="AT87" s="399"/>
      <c r="AU87" s="399"/>
      <c r="AV87" s="399"/>
      <c r="AW87" s="399"/>
      <c r="AX87" s="399"/>
      <c r="AY87" s="399"/>
      <c r="AZ87" s="399"/>
      <c r="BA87" s="399"/>
      <c r="BB87" s="399"/>
      <c r="BC87" s="399"/>
      <c r="BD87" s="399"/>
      <c r="BE87" s="399"/>
      <c r="BF87" s="399"/>
      <c r="BG87" s="399"/>
      <c r="BH87" s="399"/>
      <c r="BI87" s="399"/>
      <c r="BJ87" s="399"/>
      <c r="BK87" s="399"/>
      <c r="BL87" s="399"/>
      <c r="BM87" s="399"/>
      <c r="BN87" s="399"/>
      <c r="BO87" s="399"/>
      <c r="BP87" s="819"/>
    </row>
    <row r="88" spans="1:68" s="162" customFormat="1" ht="12.75">
      <c r="A88" s="204"/>
      <c r="B88" s="216"/>
      <c r="C88" s="216"/>
      <c r="D88" s="216"/>
      <c r="E88" s="216"/>
      <c r="F88" s="216"/>
      <c r="G88" s="216"/>
      <c r="H88" s="216"/>
      <c r="I88" s="216"/>
      <c r="J88" s="239"/>
      <c r="K88" s="157"/>
      <c r="Q88" s="819"/>
      <c r="R88" s="819"/>
      <c r="S88" s="819"/>
      <c r="T88" s="399"/>
      <c r="U88" s="632"/>
      <c r="V88" s="632">
        <v>28</v>
      </c>
      <c r="W88" s="980">
        <v>28</v>
      </c>
      <c r="X88" s="989">
        <v>15.585714339999999</v>
      </c>
      <c r="Y88" s="989">
        <v>28.237714220000001</v>
      </c>
      <c r="Z88" s="989">
        <v>11.887571469999999</v>
      </c>
      <c r="AA88" s="989">
        <v>8.3142856869999999</v>
      </c>
      <c r="AB88" s="989">
        <v>1.9500000310000001</v>
      </c>
      <c r="AC88" s="990">
        <v>94.135857720000004</v>
      </c>
      <c r="AD88" s="989">
        <v>30.624285830000002</v>
      </c>
      <c r="AE88" s="989">
        <v>8.2042856900000007</v>
      </c>
      <c r="AF88" s="989">
        <v>10.004285810000001</v>
      </c>
      <c r="AG88" s="989">
        <v>1.798428621</v>
      </c>
      <c r="AH88" s="989">
        <v>38.501427790000001</v>
      </c>
      <c r="AI88" s="989">
        <v>8.4171430039999997</v>
      </c>
      <c r="AJ88" s="399"/>
      <c r="AK88" s="399"/>
      <c r="AL88" s="399"/>
      <c r="AM88" s="399"/>
      <c r="AN88" s="399"/>
      <c r="AO88" s="399"/>
      <c r="AP88" s="994"/>
      <c r="AQ88" s="994"/>
      <c r="AR88" s="1001"/>
      <c r="AS88" s="399"/>
      <c r="AT88" s="399"/>
      <c r="AU88" s="399"/>
      <c r="AV88" s="399"/>
      <c r="AW88" s="399"/>
      <c r="AX88" s="399"/>
      <c r="AY88" s="399"/>
      <c r="AZ88" s="399"/>
      <c r="BA88" s="399"/>
      <c r="BB88" s="399"/>
      <c r="BC88" s="399"/>
      <c r="BD88" s="399"/>
      <c r="BE88" s="399"/>
      <c r="BF88" s="399"/>
      <c r="BG88" s="399"/>
      <c r="BH88" s="399"/>
      <c r="BI88" s="399"/>
      <c r="BJ88" s="399"/>
      <c r="BK88" s="399"/>
      <c r="BL88" s="399"/>
      <c r="BM88" s="399"/>
      <c r="BN88" s="399"/>
      <c r="BO88" s="399"/>
      <c r="BP88" s="819"/>
    </row>
    <row r="89" spans="1:68" s="162" customFormat="1" ht="12.75">
      <c r="A89" s="204"/>
      <c r="B89" s="216"/>
      <c r="C89" s="216"/>
      <c r="D89" s="216"/>
      <c r="E89" s="216"/>
      <c r="F89" s="216"/>
      <c r="G89" s="216"/>
      <c r="H89" s="216"/>
      <c r="I89" s="216"/>
      <c r="J89" s="239"/>
      <c r="K89" s="157"/>
      <c r="Q89" s="819"/>
      <c r="R89" s="819"/>
      <c r="S89" s="819"/>
      <c r="T89" s="399"/>
      <c r="U89" s="632"/>
      <c r="V89" s="632"/>
      <c r="W89" s="980">
        <v>29</v>
      </c>
      <c r="X89" s="989">
        <v>14.93</v>
      </c>
      <c r="Y89" s="989">
        <v>26.65</v>
      </c>
      <c r="Z89" s="989">
        <v>10.27</v>
      </c>
      <c r="AA89" s="989">
        <v>8.1028571810041097</v>
      </c>
      <c r="AB89" s="989">
        <v>1.9357143130000001</v>
      </c>
      <c r="AC89" s="990">
        <v>90.32</v>
      </c>
      <c r="AD89" s="989">
        <v>30.7200001307896</v>
      </c>
      <c r="AE89" s="989">
        <v>7.5200000490461001</v>
      </c>
      <c r="AF89" s="989">
        <v>10</v>
      </c>
      <c r="AG89" s="989">
        <v>1.4</v>
      </c>
      <c r="AH89" s="989">
        <v>35.53</v>
      </c>
      <c r="AI89" s="989">
        <v>8.27</v>
      </c>
      <c r="AJ89" s="399"/>
      <c r="AK89" s="399"/>
      <c r="AL89" s="399"/>
      <c r="AM89" s="399"/>
      <c r="AN89" s="399"/>
      <c r="AO89" s="399"/>
      <c r="AP89" s="994"/>
      <c r="AQ89" s="994"/>
      <c r="AR89" s="995"/>
      <c r="AS89" s="399"/>
      <c r="AT89" s="399"/>
      <c r="AU89" s="399"/>
      <c r="AV89" s="399"/>
      <c r="AW89" s="399"/>
      <c r="AX89" s="399"/>
      <c r="AY89" s="399"/>
      <c r="AZ89" s="399"/>
      <c r="BA89" s="399"/>
      <c r="BB89" s="399"/>
      <c r="BC89" s="399"/>
      <c r="BD89" s="399"/>
      <c r="BE89" s="399"/>
      <c r="BF89" s="399"/>
      <c r="BG89" s="399"/>
      <c r="BH89" s="399"/>
      <c r="BI89" s="399"/>
      <c r="BJ89" s="399"/>
      <c r="BK89" s="399"/>
      <c r="BL89" s="399"/>
      <c r="BM89" s="399"/>
      <c r="BN89" s="399"/>
      <c r="BO89" s="399"/>
      <c r="BP89" s="819"/>
    </row>
    <row r="90" spans="1:68" s="162" customFormat="1" ht="12.75">
      <c r="A90" s="204"/>
      <c r="B90" s="216"/>
      <c r="C90" s="216"/>
      <c r="D90" s="216"/>
      <c r="E90" s="216"/>
      <c r="F90" s="216"/>
      <c r="G90" s="216"/>
      <c r="H90" s="216"/>
      <c r="I90" s="216"/>
      <c r="J90" s="239"/>
      <c r="K90" s="157"/>
      <c r="Q90" s="819"/>
      <c r="R90" s="819"/>
      <c r="S90" s="819"/>
      <c r="T90" s="399"/>
      <c r="U90" s="632"/>
      <c r="V90" s="632"/>
      <c r="W90" s="980">
        <v>30</v>
      </c>
      <c r="X90" s="989">
        <v>13.502856935773542</v>
      </c>
      <c r="Y90" s="989">
        <v>26.615142549787187</v>
      </c>
      <c r="Z90" s="989">
        <v>8.3531428745814704</v>
      </c>
      <c r="AA90" s="989">
        <v>6.9451428140912697</v>
      </c>
      <c r="AB90" s="989">
        <v>1.1404285771506149</v>
      </c>
      <c r="AC90" s="990">
        <v>79.859856741768922</v>
      </c>
      <c r="AD90" s="989">
        <v>26.590000152587869</v>
      </c>
      <c r="AE90" s="989">
        <v>7.6185714857918834</v>
      </c>
      <c r="AF90" s="989">
        <v>10</v>
      </c>
      <c r="AG90" s="989">
        <v>2.1097143036978538</v>
      </c>
      <c r="AH90" s="989">
        <v>34.39142826625276</v>
      </c>
      <c r="AI90" s="989">
        <v>6.896428448813297</v>
      </c>
      <c r="AJ90" s="399"/>
      <c r="AK90" s="399"/>
      <c r="AL90" s="399"/>
      <c r="AM90" s="399"/>
      <c r="AN90" s="399"/>
      <c r="AO90" s="399"/>
      <c r="AP90" s="994"/>
      <c r="AQ90" s="994"/>
      <c r="AR90" s="995"/>
      <c r="AS90" s="399"/>
      <c r="AT90" s="399"/>
      <c r="AU90" s="399"/>
      <c r="AV90" s="399"/>
      <c r="AW90" s="399"/>
      <c r="AX90" s="399"/>
      <c r="AY90" s="399"/>
      <c r="AZ90" s="399"/>
      <c r="BA90" s="399"/>
      <c r="BB90" s="399"/>
      <c r="BC90" s="399"/>
      <c r="BD90" s="399"/>
      <c r="BE90" s="399"/>
      <c r="BF90" s="399"/>
      <c r="BG90" s="399"/>
      <c r="BH90" s="399"/>
      <c r="BI90" s="399"/>
      <c r="BJ90" s="399"/>
      <c r="BK90" s="399"/>
      <c r="BL90" s="399"/>
      <c r="BM90" s="399"/>
      <c r="BN90" s="399"/>
      <c r="BO90" s="399"/>
      <c r="BP90" s="819"/>
    </row>
    <row r="91" spans="1:68" s="162" customFormat="1" ht="12.75">
      <c r="A91" s="204"/>
      <c r="B91" s="216"/>
      <c r="C91" s="216"/>
      <c r="D91" s="216"/>
      <c r="E91" s="216"/>
      <c r="F91" s="216"/>
      <c r="G91" s="216"/>
      <c r="H91" s="216"/>
      <c r="I91" s="216"/>
      <c r="J91" s="239"/>
      <c r="K91" s="157"/>
      <c r="Q91" s="819"/>
      <c r="R91" s="819"/>
      <c r="S91" s="819"/>
      <c r="T91" s="399"/>
      <c r="U91" s="632"/>
      <c r="V91" s="632"/>
      <c r="W91" s="980">
        <v>31</v>
      </c>
      <c r="X91" s="989">
        <v>13.61371449</v>
      </c>
      <c r="Y91" s="989">
        <v>28.730000090000001</v>
      </c>
      <c r="Z91" s="989">
        <v>7.3187142100000004</v>
      </c>
      <c r="AA91" s="989">
        <v>7.4785713469999999</v>
      </c>
      <c r="AB91" s="989">
        <v>0.64999997600000003</v>
      </c>
      <c r="AC91" s="990">
        <v>62.572570800000001</v>
      </c>
      <c r="AD91" s="989">
        <v>23.922857010000001</v>
      </c>
      <c r="AE91" s="989">
        <v>7.2285714150000002</v>
      </c>
      <c r="AF91" s="989">
        <v>10.00857149</v>
      </c>
      <c r="AG91" s="989">
        <v>1.8491428750000001</v>
      </c>
      <c r="AH91" s="989">
        <v>35.190714149999998</v>
      </c>
      <c r="AI91" s="989">
        <v>5.7529999869999999</v>
      </c>
      <c r="AJ91" s="399"/>
      <c r="AK91" s="399"/>
      <c r="AL91" s="399"/>
      <c r="AM91" s="399"/>
      <c r="AN91" s="399"/>
      <c r="AO91" s="399"/>
      <c r="AP91" s="994"/>
      <c r="AQ91" s="994"/>
      <c r="AR91" s="995"/>
      <c r="AS91" s="399"/>
      <c r="AT91" s="399"/>
      <c r="AU91" s="399"/>
      <c r="AV91" s="399"/>
      <c r="AW91" s="399"/>
      <c r="AX91" s="399"/>
      <c r="AY91" s="399"/>
      <c r="AZ91" s="399"/>
      <c r="BA91" s="399"/>
      <c r="BB91" s="399"/>
      <c r="BC91" s="399"/>
      <c r="BD91" s="399"/>
      <c r="BE91" s="399"/>
      <c r="BF91" s="399"/>
      <c r="BG91" s="399"/>
      <c r="BH91" s="399"/>
      <c r="BI91" s="399"/>
      <c r="BJ91" s="399"/>
      <c r="BK91" s="399"/>
      <c r="BL91" s="399"/>
      <c r="BM91" s="399"/>
      <c r="BN91" s="399"/>
      <c r="BO91" s="399"/>
      <c r="BP91" s="819"/>
    </row>
    <row r="92" spans="1:68" s="162" customFormat="1" ht="12.75">
      <c r="A92" s="204"/>
      <c r="B92" s="216"/>
      <c r="C92" s="216"/>
      <c r="D92" s="216"/>
      <c r="E92" s="216"/>
      <c r="F92" s="216"/>
      <c r="G92" s="216"/>
      <c r="H92" s="216"/>
      <c r="I92" s="216"/>
      <c r="J92" s="239"/>
      <c r="K92" s="157"/>
      <c r="Q92" s="819"/>
      <c r="R92" s="819"/>
      <c r="S92" s="819"/>
      <c r="T92" s="399"/>
      <c r="U92" s="632"/>
      <c r="V92" s="632">
        <v>32</v>
      </c>
      <c r="W92" s="980">
        <v>32</v>
      </c>
      <c r="X92" s="989">
        <v>13.74</v>
      </c>
      <c r="Y92" s="989">
        <v>30.58</v>
      </c>
      <c r="Z92" s="989">
        <v>6.6262857573372926</v>
      </c>
      <c r="AA92" s="989">
        <v>7.71</v>
      </c>
      <c r="AB92" s="989">
        <v>1.59</v>
      </c>
      <c r="AC92" s="990">
        <v>66.010000000000005</v>
      </c>
      <c r="AD92" s="989">
        <v>29.69</v>
      </c>
      <c r="AE92" s="989">
        <v>8.18</v>
      </c>
      <c r="AF92" s="989">
        <v>10.01</v>
      </c>
      <c r="AG92" s="989">
        <v>2.0099999999999998</v>
      </c>
      <c r="AH92" s="989">
        <v>39.28</v>
      </c>
      <c r="AI92" s="989">
        <v>7.41</v>
      </c>
      <c r="AJ92" s="399"/>
      <c r="AK92" s="399"/>
      <c r="AL92" s="399"/>
      <c r="AM92" s="399"/>
      <c r="AN92" s="399"/>
      <c r="AO92" s="399"/>
      <c r="AP92" s="994"/>
      <c r="AQ92" s="994"/>
      <c r="AR92" s="995"/>
      <c r="AS92" s="399"/>
      <c r="AT92" s="399"/>
      <c r="AU92" s="399"/>
      <c r="AV92" s="399"/>
      <c r="AW92" s="399"/>
      <c r="AX92" s="399"/>
      <c r="AY92" s="399"/>
      <c r="AZ92" s="399"/>
      <c r="BA92" s="399"/>
      <c r="BB92" s="399"/>
      <c r="BC92" s="399"/>
      <c r="BD92" s="399"/>
      <c r="BE92" s="399"/>
      <c r="BF92" s="399"/>
      <c r="BG92" s="399"/>
      <c r="BH92" s="399"/>
      <c r="BI92" s="399"/>
      <c r="BJ92" s="399"/>
      <c r="BK92" s="399"/>
      <c r="BL92" s="399"/>
      <c r="BM92" s="399"/>
      <c r="BN92" s="399"/>
      <c r="BO92" s="399"/>
      <c r="BP92" s="819"/>
    </row>
    <row r="93" spans="1:68" s="162" customFormat="1" ht="12.75">
      <c r="A93" s="204"/>
      <c r="B93" s="216"/>
      <c r="C93" s="216"/>
      <c r="D93" s="216"/>
      <c r="E93" s="216"/>
      <c r="F93" s="216"/>
      <c r="G93" s="216"/>
      <c r="H93" s="216"/>
      <c r="I93" s="216"/>
      <c r="J93" s="239"/>
      <c r="K93" s="157"/>
      <c r="Q93" s="819"/>
      <c r="R93" s="819"/>
      <c r="S93" s="819"/>
      <c r="T93" s="399"/>
      <c r="U93" s="632"/>
      <c r="V93" s="632"/>
      <c r="W93" s="980">
        <v>33</v>
      </c>
      <c r="X93" s="989">
        <v>12.47</v>
      </c>
      <c r="Y93" s="989">
        <v>30.24</v>
      </c>
      <c r="Z93" s="989">
        <v>6.4</v>
      </c>
      <c r="AA93" s="989">
        <v>7.59</v>
      </c>
      <c r="AB93" s="989">
        <v>2.27</v>
      </c>
      <c r="AC93" s="990">
        <v>60.96</v>
      </c>
      <c r="AD93" s="989">
        <v>27.66</v>
      </c>
      <c r="AE93" s="989">
        <v>8.11</v>
      </c>
      <c r="AF93" s="989">
        <v>10.16</v>
      </c>
      <c r="AG93" s="989">
        <v>1.81</v>
      </c>
      <c r="AH93" s="989">
        <v>43.2</v>
      </c>
      <c r="AI93" s="989">
        <v>9.2959999999999994</v>
      </c>
      <c r="AJ93" s="399"/>
      <c r="AK93" s="399"/>
      <c r="AL93" s="399"/>
      <c r="AM93" s="399"/>
      <c r="AN93" s="399"/>
      <c r="AO93" s="399"/>
      <c r="AP93" s="994"/>
      <c r="AQ93" s="994"/>
      <c r="AR93" s="995"/>
      <c r="AS93" s="399"/>
      <c r="AT93" s="399"/>
      <c r="AU93" s="399"/>
      <c r="AV93" s="399"/>
      <c r="AW93" s="399"/>
      <c r="AX93" s="399"/>
      <c r="AY93" s="399"/>
      <c r="AZ93" s="399"/>
      <c r="BA93" s="399"/>
      <c r="BB93" s="399"/>
      <c r="BC93" s="399"/>
      <c r="BD93" s="399"/>
      <c r="BE93" s="399"/>
      <c r="BF93" s="399"/>
      <c r="BG93" s="399"/>
      <c r="BH93" s="399"/>
      <c r="BI93" s="399"/>
      <c r="BJ93" s="399"/>
      <c r="BK93" s="399"/>
      <c r="BL93" s="399"/>
      <c r="BM93" s="399"/>
      <c r="BN93" s="399"/>
      <c r="BO93" s="399"/>
      <c r="BP93" s="819"/>
    </row>
    <row r="94" spans="1:68" s="162" customFormat="1" ht="12.75">
      <c r="A94" s="204"/>
      <c r="B94" s="216"/>
      <c r="C94" s="216"/>
      <c r="D94" s="216"/>
      <c r="E94" s="216"/>
      <c r="F94" s="216"/>
      <c r="G94" s="216"/>
      <c r="H94" s="216"/>
      <c r="I94" s="216"/>
      <c r="J94" s="239"/>
      <c r="K94" s="157"/>
      <c r="Q94" s="819"/>
      <c r="R94" s="819"/>
      <c r="S94" s="819"/>
      <c r="T94" s="399"/>
      <c r="U94" s="632"/>
      <c r="V94" s="632"/>
      <c r="W94" s="980">
        <v>34</v>
      </c>
      <c r="X94" s="989">
        <v>12.67</v>
      </c>
      <c r="Y94" s="989">
        <v>31.73</v>
      </c>
      <c r="Z94" s="989">
        <v>5.44</v>
      </c>
      <c r="AA94" s="989">
        <v>7.13</v>
      </c>
      <c r="AB94" s="989">
        <v>1.92</v>
      </c>
      <c r="AC94" s="990">
        <v>64.84</v>
      </c>
      <c r="AD94" s="989">
        <v>23.8</v>
      </c>
      <c r="AE94" s="989">
        <v>7.3</v>
      </c>
      <c r="AF94" s="989">
        <v>10.01</v>
      </c>
      <c r="AG94" s="989">
        <v>2.09</v>
      </c>
      <c r="AH94" s="989">
        <v>41.6</v>
      </c>
      <c r="AI94" s="989">
        <v>9.6</v>
      </c>
      <c r="AJ94" s="399"/>
      <c r="AK94" s="399"/>
      <c r="AL94" s="399"/>
      <c r="AM94" s="399"/>
      <c r="AN94" s="399"/>
      <c r="AO94" s="399"/>
      <c r="AP94" s="994"/>
      <c r="AQ94" s="994"/>
      <c r="AR94" s="995"/>
      <c r="AS94" s="399"/>
      <c r="AT94" s="399"/>
      <c r="AU94" s="399"/>
      <c r="AV94" s="399"/>
      <c r="AW94" s="399"/>
      <c r="AX94" s="399"/>
      <c r="AY94" s="399"/>
      <c r="AZ94" s="399"/>
      <c r="BA94" s="399"/>
      <c r="BB94" s="399"/>
      <c r="BC94" s="399"/>
      <c r="BD94" s="399"/>
      <c r="BE94" s="399"/>
      <c r="BF94" s="399"/>
      <c r="BG94" s="399"/>
      <c r="BH94" s="399"/>
      <c r="BI94" s="399"/>
      <c r="BJ94" s="399"/>
      <c r="BK94" s="399"/>
      <c r="BL94" s="399"/>
      <c r="BM94" s="399"/>
      <c r="BN94" s="399"/>
      <c r="BO94" s="399"/>
      <c r="BP94" s="819"/>
    </row>
    <row r="95" spans="1:68" s="162" customFormat="1" ht="12.75">
      <c r="A95" s="204"/>
      <c r="B95" s="216"/>
      <c r="C95" s="216"/>
      <c r="D95" s="216"/>
      <c r="E95" s="216"/>
      <c r="F95" s="216"/>
      <c r="G95" s="216"/>
      <c r="H95" s="216"/>
      <c r="I95" s="216"/>
      <c r="J95" s="239"/>
      <c r="K95" s="157"/>
      <c r="Q95" s="819"/>
      <c r="R95" s="819"/>
      <c r="S95" s="819"/>
      <c r="T95" s="399"/>
      <c r="U95" s="632"/>
      <c r="V95" s="632"/>
      <c r="W95" s="980">
        <v>35</v>
      </c>
      <c r="X95" s="989">
        <v>11.766666730244934</v>
      </c>
      <c r="Y95" s="989">
        <v>29.105667114257798</v>
      </c>
      <c r="Z95" s="989">
        <v>5.0230000813802063</v>
      </c>
      <c r="AA95" s="989">
        <v>6.9800000190734801</v>
      </c>
      <c r="AB95" s="989">
        <v>1.9199999570846498</v>
      </c>
      <c r="AC95" s="990">
        <v>59.800332387288364</v>
      </c>
      <c r="AD95" s="989">
        <v>23.433333079020169</v>
      </c>
      <c r="AE95" s="989">
        <v>6.9866666793823207</v>
      </c>
      <c r="AF95" s="989">
        <v>10.01</v>
      </c>
      <c r="AG95" s="989">
        <v>2.0118571349552661</v>
      </c>
      <c r="AH95" s="989">
        <v>34.785000119890448</v>
      </c>
      <c r="AI95" s="989">
        <v>7.3328572000775987</v>
      </c>
      <c r="AJ95" s="399"/>
      <c r="AK95" s="399"/>
      <c r="AL95" s="399"/>
      <c r="AM95" s="399"/>
      <c r="AN95" s="399"/>
      <c r="AO95" s="399"/>
      <c r="AP95" s="994"/>
      <c r="AQ95" s="996"/>
      <c r="AR95" s="995"/>
      <c r="AS95" s="399"/>
      <c r="AT95" s="399"/>
      <c r="AU95" s="399"/>
      <c r="AV95" s="399"/>
      <c r="AW95" s="399"/>
      <c r="AX95" s="399"/>
      <c r="AY95" s="399"/>
      <c r="AZ95" s="399"/>
      <c r="BA95" s="399"/>
      <c r="BB95" s="399"/>
      <c r="BC95" s="399"/>
      <c r="BD95" s="399"/>
      <c r="BE95" s="399"/>
      <c r="BF95" s="399"/>
      <c r="BG95" s="399"/>
      <c r="BH95" s="399"/>
      <c r="BI95" s="399"/>
      <c r="BJ95" s="399"/>
      <c r="BK95" s="399"/>
      <c r="BL95" s="399"/>
      <c r="BM95" s="399"/>
      <c r="BN95" s="399"/>
      <c r="BO95" s="399"/>
      <c r="BP95" s="819"/>
    </row>
    <row r="96" spans="1:68" s="162" customFormat="1" ht="12.75">
      <c r="A96" s="204"/>
      <c r="B96" s="216"/>
      <c r="C96" s="216"/>
      <c r="D96" s="216"/>
      <c r="E96" s="216"/>
      <c r="F96" s="216"/>
      <c r="G96" s="216"/>
      <c r="H96" s="216"/>
      <c r="I96" s="216"/>
      <c r="J96" s="239"/>
      <c r="K96" s="157"/>
      <c r="Q96" s="819"/>
      <c r="R96" s="819"/>
      <c r="S96" s="819"/>
      <c r="T96" s="399"/>
      <c r="U96" s="632"/>
      <c r="V96" s="632">
        <v>36</v>
      </c>
      <c r="W96" s="980">
        <v>36</v>
      </c>
      <c r="X96" s="989">
        <v>13.800000190734799</v>
      </c>
      <c r="Y96" s="989">
        <v>30.579000473022401</v>
      </c>
      <c r="Z96" s="989">
        <v>6.1409997940063397</v>
      </c>
      <c r="AA96" s="989">
        <v>7</v>
      </c>
      <c r="AB96" s="989">
        <v>2.1640000343322701</v>
      </c>
      <c r="AC96" s="990">
        <v>64.350997924804602</v>
      </c>
      <c r="AD96" s="989">
        <v>23</v>
      </c>
      <c r="AE96" s="989">
        <v>6.67000007629394</v>
      </c>
      <c r="AF96" s="989">
        <v>10.5</v>
      </c>
      <c r="AG96" s="989">
        <v>1.20000004768371</v>
      </c>
      <c r="AH96" s="989">
        <v>32.310001373291001</v>
      </c>
      <c r="AI96" s="989">
        <v>6.97300004959106</v>
      </c>
      <c r="AJ96" s="399"/>
      <c r="AK96" s="399"/>
      <c r="AL96" s="399"/>
      <c r="AM96" s="399"/>
      <c r="AN96" s="399"/>
      <c r="AO96" s="399"/>
      <c r="AP96" s="994"/>
      <c r="AQ96" s="996"/>
      <c r="AR96" s="995"/>
      <c r="AS96" s="399"/>
      <c r="AT96" s="399"/>
      <c r="AU96" s="399"/>
      <c r="AV96" s="399"/>
      <c r="AW96" s="399"/>
      <c r="AX96" s="399"/>
      <c r="AY96" s="399"/>
      <c r="AZ96" s="399"/>
      <c r="BA96" s="399"/>
      <c r="BB96" s="399"/>
      <c r="BC96" s="399"/>
      <c r="BD96" s="399"/>
      <c r="BE96" s="399"/>
      <c r="BF96" s="399"/>
      <c r="BG96" s="399"/>
      <c r="BH96" s="399"/>
      <c r="BI96" s="399"/>
      <c r="BJ96" s="399"/>
      <c r="BK96" s="399"/>
      <c r="BL96" s="399"/>
      <c r="BM96" s="399"/>
      <c r="BN96" s="399"/>
      <c r="BO96" s="399"/>
      <c r="BP96" s="819"/>
    </row>
    <row r="97" spans="1:68" s="162" customFormat="1" ht="12.75">
      <c r="A97" s="204"/>
      <c r="B97" s="216"/>
      <c r="C97" s="216"/>
      <c r="D97" s="216"/>
      <c r="E97" s="216"/>
      <c r="F97" s="216"/>
      <c r="G97" s="216"/>
      <c r="H97" s="216"/>
      <c r="I97" s="216"/>
      <c r="J97" s="239"/>
      <c r="K97" s="157"/>
      <c r="Q97" s="819"/>
      <c r="R97" s="819"/>
      <c r="S97" s="819"/>
      <c r="T97" s="399"/>
      <c r="U97" s="632"/>
      <c r="V97" s="632"/>
      <c r="W97" s="980">
        <v>37</v>
      </c>
      <c r="X97" s="989">
        <v>14.228571483067071</v>
      </c>
      <c r="Y97" s="989">
        <v>32.723000390189</v>
      </c>
      <c r="Z97" s="989">
        <v>4.9454285760000003</v>
      </c>
      <c r="AA97" s="989">
        <v>7.2014284819999999</v>
      </c>
      <c r="AB97" s="989">
        <v>1.3999999759999999</v>
      </c>
      <c r="AC97" s="990">
        <v>63.919498443603501</v>
      </c>
      <c r="AD97" s="989">
        <v>28.721428190000001</v>
      </c>
      <c r="AE97" s="989">
        <v>6.6328571180000004</v>
      </c>
      <c r="AF97" s="989">
        <v>9.9283333333333346</v>
      </c>
      <c r="AG97" s="989">
        <v>1.8319999831063358</v>
      </c>
      <c r="AH97" s="989">
        <v>35.785714830000003</v>
      </c>
      <c r="AI97" s="989">
        <v>7.0742856775011305</v>
      </c>
      <c r="AJ97" s="399"/>
      <c r="AK97" s="399"/>
      <c r="AL97" s="399"/>
      <c r="AM97" s="399"/>
      <c r="AN97" s="399"/>
      <c r="AO97" s="399"/>
      <c r="AP97" s="994"/>
      <c r="AQ97" s="994"/>
      <c r="AR97" s="995"/>
      <c r="AS97" s="399"/>
      <c r="AT97" s="399"/>
      <c r="AU97" s="399"/>
      <c r="AV97" s="399"/>
      <c r="AW97" s="399"/>
      <c r="AX97" s="399"/>
      <c r="AY97" s="399"/>
      <c r="AZ97" s="399"/>
      <c r="BA97" s="399"/>
      <c r="BB97" s="399"/>
      <c r="BC97" s="399"/>
      <c r="BD97" s="399"/>
      <c r="BE97" s="399"/>
      <c r="BF97" s="399"/>
      <c r="BG97" s="399"/>
      <c r="BH97" s="399"/>
      <c r="BI97" s="399"/>
      <c r="BJ97" s="399"/>
      <c r="BK97" s="399"/>
      <c r="BL97" s="399"/>
      <c r="BM97" s="399"/>
      <c r="BN97" s="399"/>
      <c r="BO97" s="399"/>
      <c r="BP97" s="819"/>
    </row>
    <row r="98" spans="1:68" s="162" customFormat="1" ht="12.75">
      <c r="A98" s="204"/>
      <c r="B98" s="216"/>
      <c r="C98" s="216"/>
      <c r="D98" s="216"/>
      <c r="E98" s="216"/>
      <c r="F98" s="216"/>
      <c r="G98" s="216"/>
      <c r="H98" s="216"/>
      <c r="I98" s="216"/>
      <c r="J98" s="239"/>
      <c r="K98" s="157"/>
      <c r="Q98" s="819"/>
      <c r="R98" s="819"/>
      <c r="S98" s="819"/>
      <c r="T98" s="399"/>
      <c r="U98" s="632"/>
      <c r="V98" s="632"/>
      <c r="W98" s="980">
        <v>38</v>
      </c>
      <c r="X98" s="989">
        <v>15.157142909999999</v>
      </c>
      <c r="Y98" s="989">
        <v>38.73833338</v>
      </c>
      <c r="Z98" s="989">
        <v>4.7753333250000001</v>
      </c>
      <c r="AA98" s="989">
        <v>7.0799999920000003</v>
      </c>
      <c r="AB98" s="989">
        <v>0.80900001499999996</v>
      </c>
      <c r="AC98" s="990">
        <v>72.23585783</v>
      </c>
      <c r="AD98" s="989">
        <v>38.034285949999997</v>
      </c>
      <c r="AE98" s="989">
        <v>6.5185714450000001</v>
      </c>
      <c r="AF98" s="989">
        <v>10.001428600000001</v>
      </c>
      <c r="AG98" s="989">
        <v>1.9189999959999999</v>
      </c>
      <c r="AH98" s="989">
        <v>42.055714739999999</v>
      </c>
      <c r="AI98" s="989">
        <v>7.3512855940000001</v>
      </c>
      <c r="AJ98" s="399"/>
      <c r="AK98" s="399"/>
      <c r="AL98" s="399"/>
      <c r="AM98" s="399"/>
      <c r="AN98" s="399"/>
      <c r="AO98" s="399"/>
      <c r="AP98" s="994"/>
      <c r="AQ98" s="994"/>
      <c r="AR98" s="995"/>
      <c r="AS98" s="399"/>
      <c r="AT98" s="399"/>
      <c r="AU98" s="399"/>
      <c r="AV98" s="399"/>
      <c r="AW98" s="399"/>
      <c r="AX98" s="399"/>
      <c r="AY98" s="399"/>
      <c r="AZ98" s="399"/>
      <c r="BA98" s="399"/>
      <c r="BB98" s="399"/>
      <c r="BC98" s="399"/>
      <c r="BD98" s="399"/>
      <c r="BE98" s="399"/>
      <c r="BF98" s="399"/>
      <c r="BG98" s="399"/>
      <c r="BH98" s="399"/>
      <c r="BI98" s="399"/>
      <c r="BJ98" s="399"/>
      <c r="BK98" s="399"/>
      <c r="BL98" s="399"/>
      <c r="BM98" s="399"/>
      <c r="BN98" s="399"/>
      <c r="BO98" s="399"/>
      <c r="BP98" s="819"/>
    </row>
    <row r="99" spans="1:68" s="162" customFormat="1" ht="12.75">
      <c r="A99" s="204"/>
      <c r="B99" s="216"/>
      <c r="C99" s="216"/>
      <c r="D99" s="216"/>
      <c r="E99" s="216"/>
      <c r="F99" s="216"/>
      <c r="G99" s="216"/>
      <c r="H99" s="216"/>
      <c r="I99" s="216"/>
      <c r="J99" s="239"/>
      <c r="K99" s="157"/>
      <c r="Q99" s="819"/>
      <c r="R99" s="819"/>
      <c r="S99" s="819"/>
      <c r="T99" s="399"/>
      <c r="U99" s="632"/>
      <c r="V99" s="632">
        <v>39</v>
      </c>
      <c r="W99" s="980">
        <v>39</v>
      </c>
      <c r="X99" s="989">
        <v>14.257142884390658</v>
      </c>
      <c r="Y99" s="989">
        <v>34.80900083269389</v>
      </c>
      <c r="Z99" s="989">
        <v>4.1092857973916139</v>
      </c>
      <c r="AA99" s="989">
        <v>6.8248571668352369</v>
      </c>
      <c r="AB99" s="989">
        <v>0.84642858164651058</v>
      </c>
      <c r="AC99" s="990">
        <v>72.897999999999996</v>
      </c>
      <c r="AD99" s="989">
        <v>36.480000087193012</v>
      </c>
      <c r="AE99" s="989">
        <v>7.5385714258466416</v>
      </c>
      <c r="AF99" s="989">
        <v>9.9984999999999999</v>
      </c>
      <c r="AG99" s="989">
        <v>1.9850000000000001</v>
      </c>
      <c r="AH99" s="989">
        <v>39.878572191510841</v>
      </c>
      <c r="AI99" s="989">
        <v>12.0242857251848</v>
      </c>
      <c r="AJ99" s="399"/>
      <c r="AK99" s="399"/>
      <c r="AL99" s="399"/>
      <c r="AM99" s="399"/>
      <c r="AN99" s="399"/>
      <c r="AO99" s="399"/>
      <c r="AP99" s="994"/>
      <c r="AQ99" s="994"/>
      <c r="AR99" s="995"/>
      <c r="AS99" s="399"/>
      <c r="AT99" s="399"/>
      <c r="AU99" s="399"/>
      <c r="AV99" s="399"/>
      <c r="AW99" s="399"/>
      <c r="AX99" s="399"/>
      <c r="AY99" s="399"/>
      <c r="AZ99" s="399"/>
      <c r="BA99" s="399"/>
      <c r="BB99" s="399"/>
      <c r="BC99" s="399"/>
      <c r="BD99" s="399"/>
      <c r="BE99" s="399"/>
      <c r="BF99" s="399"/>
      <c r="BG99" s="399"/>
      <c r="BH99" s="399"/>
      <c r="BI99" s="399"/>
      <c r="BJ99" s="399"/>
      <c r="BK99" s="399"/>
      <c r="BL99" s="399"/>
      <c r="BM99" s="399"/>
      <c r="BN99" s="399"/>
      <c r="BO99" s="399"/>
      <c r="BP99" s="819"/>
    </row>
    <row r="100" spans="1:68" s="162" customFormat="1" ht="12.75">
      <c r="A100" s="204"/>
      <c r="B100" s="216"/>
      <c r="C100" s="216"/>
      <c r="D100" s="216"/>
      <c r="E100" s="216"/>
      <c r="F100" s="216"/>
      <c r="G100" s="216"/>
      <c r="H100" s="216"/>
      <c r="I100" s="216"/>
      <c r="J100" s="239"/>
      <c r="K100" s="157"/>
      <c r="Q100" s="819"/>
      <c r="R100" s="819"/>
      <c r="S100" s="819"/>
      <c r="T100" s="399"/>
      <c r="U100" s="632"/>
      <c r="V100" s="632"/>
      <c r="W100" s="980">
        <v>40</v>
      </c>
      <c r="X100" s="989">
        <v>15.11</v>
      </c>
      <c r="Y100" s="989">
        <v>35.9</v>
      </c>
      <c r="Z100" s="989">
        <v>4.0540000000000003</v>
      </c>
      <c r="AA100" s="989">
        <v>6.77</v>
      </c>
      <c r="AB100" s="989">
        <v>1.57</v>
      </c>
      <c r="AC100" s="990">
        <v>74.19</v>
      </c>
      <c r="AD100" s="989">
        <v>37.44</v>
      </c>
      <c r="AE100" s="989">
        <v>7.56</v>
      </c>
      <c r="AF100" s="989">
        <v>10.006</v>
      </c>
      <c r="AG100" s="989">
        <v>1.8959999999999999</v>
      </c>
      <c r="AH100" s="989">
        <v>35.11</v>
      </c>
      <c r="AI100" s="989">
        <v>12.5</v>
      </c>
      <c r="AJ100" s="399"/>
      <c r="AK100" s="399"/>
      <c r="AL100" s="399"/>
      <c r="AM100" s="399"/>
      <c r="AN100" s="399"/>
      <c r="AO100" s="399"/>
      <c r="AP100" s="994"/>
      <c r="AQ100" s="994"/>
      <c r="AR100" s="995"/>
      <c r="AS100" s="399"/>
      <c r="AT100" s="399"/>
      <c r="AU100" s="399"/>
      <c r="AV100" s="399"/>
      <c r="AW100" s="399"/>
      <c r="AX100" s="399"/>
      <c r="AY100" s="399"/>
      <c r="AZ100" s="399"/>
      <c r="BA100" s="399"/>
      <c r="BB100" s="399"/>
      <c r="BC100" s="399"/>
      <c r="BD100" s="399"/>
      <c r="BE100" s="399"/>
      <c r="BF100" s="399"/>
      <c r="BG100" s="399"/>
      <c r="BH100" s="399"/>
      <c r="BI100" s="399"/>
      <c r="BJ100" s="399"/>
      <c r="BK100" s="399"/>
      <c r="BL100" s="399"/>
      <c r="BM100" s="399"/>
      <c r="BN100" s="399"/>
      <c r="BO100" s="399"/>
      <c r="BP100" s="819"/>
    </row>
    <row r="101" spans="1:68" s="162" customFormat="1" ht="12.75">
      <c r="A101" s="204"/>
      <c r="B101" s="216"/>
      <c r="C101" s="216"/>
      <c r="D101" s="216"/>
      <c r="E101" s="216"/>
      <c r="F101" s="216"/>
      <c r="G101" s="216"/>
      <c r="H101" s="216"/>
      <c r="I101" s="216"/>
      <c r="J101" s="239"/>
      <c r="K101" s="157"/>
      <c r="Q101" s="819"/>
      <c r="R101" s="819"/>
      <c r="S101" s="819"/>
      <c r="T101" s="399"/>
      <c r="U101" s="632"/>
      <c r="V101" s="632"/>
      <c r="W101" s="980">
        <v>41</v>
      </c>
      <c r="X101" s="989">
        <v>16.670000000000002</v>
      </c>
      <c r="Y101" s="989">
        <v>46.35</v>
      </c>
      <c r="Z101" s="989">
        <v>5.84</v>
      </c>
      <c r="AA101" s="989">
        <v>6.75</v>
      </c>
      <c r="AB101" s="989">
        <v>1.41</v>
      </c>
      <c r="AC101" s="990">
        <v>61.765000000000001</v>
      </c>
      <c r="AD101" s="989">
        <v>26.27</v>
      </c>
      <c r="AE101" s="989">
        <v>6.15</v>
      </c>
      <c r="AF101" s="989">
        <v>10.003</v>
      </c>
      <c r="AG101" s="989">
        <v>1.45</v>
      </c>
      <c r="AH101" s="989">
        <v>33.85</v>
      </c>
      <c r="AI101" s="989">
        <v>11.69</v>
      </c>
      <c r="AJ101" s="399"/>
      <c r="AK101" s="399"/>
      <c r="AL101" s="399"/>
      <c r="AM101" s="399"/>
      <c r="AN101" s="399"/>
      <c r="AO101" s="399"/>
      <c r="AP101" s="997"/>
      <c r="AQ101" s="994"/>
      <c r="AR101" s="995"/>
      <c r="AS101" s="399"/>
      <c r="AT101" s="399"/>
      <c r="AU101" s="399"/>
      <c r="AV101" s="399"/>
      <c r="AW101" s="399"/>
      <c r="AX101" s="399"/>
      <c r="AY101" s="399"/>
      <c r="AZ101" s="399"/>
      <c r="BA101" s="399"/>
      <c r="BB101" s="399"/>
      <c r="BC101" s="399"/>
      <c r="BD101" s="399"/>
      <c r="BE101" s="399"/>
      <c r="BF101" s="399"/>
      <c r="BG101" s="399"/>
      <c r="BH101" s="399"/>
      <c r="BI101" s="399"/>
      <c r="BJ101" s="399"/>
      <c r="BK101" s="399"/>
      <c r="BL101" s="399"/>
      <c r="BM101" s="399"/>
      <c r="BN101" s="399"/>
      <c r="BO101" s="399"/>
      <c r="BP101" s="819"/>
    </row>
    <row r="102" spans="1:68" s="171" customFormat="1" ht="12" customHeight="1">
      <c r="A102" s="204"/>
      <c r="B102" s="216"/>
      <c r="C102" s="216"/>
      <c r="D102" s="216"/>
      <c r="E102" s="216"/>
      <c r="F102" s="216"/>
      <c r="G102" s="216"/>
      <c r="H102" s="216"/>
      <c r="I102" s="216"/>
      <c r="J102" s="221"/>
      <c r="K102" s="170"/>
      <c r="Q102" s="495"/>
      <c r="R102" s="495"/>
      <c r="S102" s="495"/>
      <c r="T102" s="400"/>
      <c r="U102" s="632"/>
      <c r="V102" s="632"/>
      <c r="W102" s="980">
        <v>42</v>
      </c>
      <c r="X102" s="989">
        <v>15.74</v>
      </c>
      <c r="Y102" s="989">
        <v>46.9</v>
      </c>
      <c r="Z102" s="989">
        <v>6.71</v>
      </c>
      <c r="AA102" s="989">
        <v>6.8819999999999997</v>
      </c>
      <c r="AB102" s="989">
        <v>1.8280000000000001</v>
      </c>
      <c r="AC102" s="990">
        <v>59.17</v>
      </c>
      <c r="AD102" s="989">
        <v>29.35</v>
      </c>
      <c r="AE102" s="989">
        <v>7.25</v>
      </c>
      <c r="AF102" s="989">
        <v>10</v>
      </c>
      <c r="AG102" s="989">
        <v>1.2998000000000001</v>
      </c>
      <c r="AH102" s="989">
        <v>35.061999999999998</v>
      </c>
      <c r="AI102" s="989">
        <v>8.66</v>
      </c>
      <c r="AJ102" s="400"/>
      <c r="AK102" s="400"/>
      <c r="AL102" s="400"/>
      <c r="AM102" s="400"/>
      <c r="AN102" s="400"/>
      <c r="AO102" s="400"/>
      <c r="AP102" s="997"/>
      <c r="AQ102" s="994"/>
      <c r="AR102" s="995"/>
      <c r="AS102" s="400"/>
      <c r="AT102" s="400"/>
      <c r="AU102" s="400"/>
      <c r="AV102" s="400"/>
      <c r="AW102" s="400"/>
      <c r="AX102" s="400"/>
      <c r="AY102" s="400"/>
      <c r="AZ102" s="400"/>
      <c r="BA102" s="400"/>
      <c r="BB102" s="400"/>
      <c r="BC102" s="400"/>
      <c r="BD102" s="400"/>
      <c r="BE102" s="400"/>
      <c r="BF102" s="400"/>
      <c r="BG102" s="400"/>
      <c r="BH102" s="400"/>
      <c r="BI102" s="400"/>
      <c r="BJ102" s="400"/>
      <c r="BK102" s="400"/>
      <c r="BL102" s="400"/>
      <c r="BM102" s="400"/>
      <c r="BN102" s="400"/>
      <c r="BO102" s="400"/>
      <c r="BP102" s="495"/>
    </row>
    <row r="103" spans="1:68" s="169" customFormat="1" ht="14.1" customHeight="1">
      <c r="A103" s="204"/>
      <c r="B103" s="216"/>
      <c r="C103" s="216"/>
      <c r="D103" s="216"/>
      <c r="E103" s="216"/>
      <c r="F103" s="216"/>
      <c r="G103" s="216"/>
      <c r="H103" s="216"/>
      <c r="I103" s="216"/>
      <c r="J103" s="219"/>
      <c r="K103" s="174"/>
      <c r="Q103" s="496"/>
      <c r="R103" s="496"/>
      <c r="S103" s="496"/>
      <c r="T103" s="401"/>
      <c r="U103" s="632"/>
      <c r="V103" s="632">
        <v>43</v>
      </c>
      <c r="W103" s="980">
        <v>43</v>
      </c>
      <c r="X103" s="989">
        <v>19.09</v>
      </c>
      <c r="Y103" s="989">
        <v>61.18</v>
      </c>
      <c r="Z103" s="989">
        <v>17.54</v>
      </c>
      <c r="AA103" s="989">
        <v>8.36</v>
      </c>
      <c r="AB103" s="989">
        <v>3.86</v>
      </c>
      <c r="AC103" s="990">
        <v>72.53</v>
      </c>
      <c r="AD103" s="989">
        <v>47.29</v>
      </c>
      <c r="AE103" s="989">
        <v>8.82</v>
      </c>
      <c r="AF103" s="989">
        <v>10.01</v>
      </c>
      <c r="AG103" s="989">
        <v>1.1467000000000001</v>
      </c>
      <c r="AH103" s="989">
        <v>41.86</v>
      </c>
      <c r="AI103" s="989">
        <v>9.673</v>
      </c>
      <c r="AJ103" s="401"/>
      <c r="AK103" s="401"/>
      <c r="AL103" s="401"/>
      <c r="AM103" s="401"/>
      <c r="AN103" s="401"/>
      <c r="AO103" s="401"/>
      <c r="AP103" s="997"/>
      <c r="AQ103" s="994"/>
      <c r="AR103" s="995"/>
      <c r="AS103" s="401"/>
      <c r="AT103" s="401"/>
      <c r="AU103" s="401"/>
      <c r="AV103" s="401"/>
      <c r="AW103" s="401"/>
      <c r="AX103" s="401"/>
      <c r="AY103" s="401"/>
      <c r="AZ103" s="401"/>
      <c r="BA103" s="401"/>
      <c r="BB103" s="401"/>
      <c r="BC103" s="401"/>
      <c r="BD103" s="401"/>
      <c r="BE103" s="401"/>
      <c r="BF103" s="401"/>
      <c r="BG103" s="401"/>
      <c r="BH103" s="401"/>
      <c r="BI103" s="401"/>
      <c r="BJ103" s="401"/>
      <c r="BK103" s="401"/>
      <c r="BL103" s="401"/>
      <c r="BM103" s="401"/>
      <c r="BN103" s="401"/>
      <c r="BO103" s="401"/>
      <c r="BP103" s="496"/>
    </row>
    <row r="104" spans="1:68" s="140" customFormat="1" ht="12" customHeight="1">
      <c r="A104" s="204"/>
      <c r="B104" s="216"/>
      <c r="C104" s="216"/>
      <c r="D104" s="216"/>
      <c r="E104" s="216"/>
      <c r="F104" s="216"/>
      <c r="G104" s="216"/>
      <c r="H104" s="216"/>
      <c r="I104" s="216"/>
      <c r="J104" s="239"/>
      <c r="K104" s="157"/>
      <c r="Q104" s="822"/>
      <c r="R104" s="822"/>
      <c r="S104" s="822"/>
      <c r="T104" s="402"/>
      <c r="U104" s="632"/>
      <c r="V104" s="632"/>
      <c r="W104" s="980">
        <v>44</v>
      </c>
      <c r="X104" s="989">
        <v>18.899999999999999</v>
      </c>
      <c r="Y104" s="989">
        <v>47.64</v>
      </c>
      <c r="Z104" s="989">
        <v>11.26</v>
      </c>
      <c r="AA104" s="989">
        <v>7.36</v>
      </c>
      <c r="AB104" s="989">
        <v>3.34</v>
      </c>
      <c r="AC104" s="990">
        <v>69.37</v>
      </c>
      <c r="AD104" s="989">
        <v>37.5</v>
      </c>
      <c r="AE104" s="989">
        <v>9.32</v>
      </c>
      <c r="AF104" s="989">
        <v>10</v>
      </c>
      <c r="AG104" s="989">
        <v>1.0329999999999999</v>
      </c>
      <c r="AH104" s="989">
        <v>40.99</v>
      </c>
      <c r="AI104" s="989">
        <v>11.93</v>
      </c>
      <c r="AJ104" s="402"/>
      <c r="AK104" s="402"/>
      <c r="AL104" s="402"/>
      <c r="AM104" s="402"/>
      <c r="AN104" s="402"/>
      <c r="AO104" s="402"/>
      <c r="AP104" s="994"/>
      <c r="AQ104" s="994"/>
      <c r="AR104" s="995"/>
      <c r="AS104" s="402"/>
      <c r="AT104" s="402"/>
      <c r="AU104" s="402"/>
      <c r="AV104" s="402"/>
      <c r="AW104" s="402"/>
      <c r="AX104" s="402"/>
      <c r="AY104" s="402"/>
      <c r="AZ104" s="402"/>
      <c r="BA104" s="402"/>
      <c r="BB104" s="402"/>
      <c r="BC104" s="402"/>
      <c r="BD104" s="402"/>
      <c r="BE104" s="402"/>
      <c r="BF104" s="402"/>
      <c r="BG104" s="402"/>
      <c r="BH104" s="402"/>
      <c r="BI104" s="402"/>
      <c r="BJ104" s="402"/>
      <c r="BK104" s="402"/>
      <c r="BL104" s="402"/>
      <c r="BM104" s="402"/>
      <c r="BN104" s="402"/>
      <c r="BO104" s="402"/>
      <c r="BP104" s="822"/>
    </row>
    <row r="105" spans="1:68" s="140" customFormat="1" ht="12" customHeight="1">
      <c r="A105" s="204"/>
      <c r="B105" s="216"/>
      <c r="C105" s="216"/>
      <c r="D105" s="216"/>
      <c r="E105" s="216"/>
      <c r="F105" s="216"/>
      <c r="G105" s="216"/>
      <c r="H105" s="216"/>
      <c r="I105" s="216"/>
      <c r="J105" s="239"/>
      <c r="K105" s="157"/>
      <c r="Q105" s="822"/>
      <c r="R105" s="822"/>
      <c r="S105" s="822"/>
      <c r="T105" s="402"/>
      <c r="U105" s="632"/>
      <c r="V105" s="632"/>
      <c r="W105" s="980">
        <v>45</v>
      </c>
      <c r="X105" s="989">
        <v>25.86</v>
      </c>
      <c r="Y105" s="989">
        <v>57.13</v>
      </c>
      <c r="Z105" s="989">
        <v>16.84</v>
      </c>
      <c r="AA105" s="989">
        <v>7.94</v>
      </c>
      <c r="AB105" s="989">
        <v>4.54</v>
      </c>
      <c r="AC105" s="990">
        <v>81.2</v>
      </c>
      <c r="AD105" s="989">
        <v>105.06</v>
      </c>
      <c r="AE105" s="989">
        <v>17.329999999999998</v>
      </c>
      <c r="AF105" s="989">
        <v>10.01</v>
      </c>
      <c r="AG105" s="989">
        <v>1.56</v>
      </c>
      <c r="AH105" s="989">
        <v>54.37</v>
      </c>
      <c r="AI105" s="989">
        <v>16.29</v>
      </c>
      <c r="AJ105" s="402"/>
      <c r="AK105" s="402"/>
      <c r="AL105" s="402"/>
      <c r="AM105" s="402"/>
      <c r="AN105" s="402"/>
      <c r="AO105" s="402"/>
      <c r="AP105" s="994"/>
      <c r="AQ105" s="994"/>
      <c r="AR105" s="995"/>
      <c r="AS105" s="402"/>
      <c r="AT105" s="402"/>
      <c r="AU105" s="402"/>
      <c r="AV105" s="402"/>
      <c r="AW105" s="402"/>
      <c r="AX105" s="402"/>
      <c r="AY105" s="402"/>
      <c r="AZ105" s="402"/>
      <c r="BA105" s="402"/>
      <c r="BB105" s="402"/>
      <c r="BC105" s="402"/>
      <c r="BD105" s="402"/>
      <c r="BE105" s="402"/>
      <c r="BF105" s="402"/>
      <c r="BG105" s="402"/>
      <c r="BH105" s="402"/>
      <c r="BI105" s="402"/>
      <c r="BJ105" s="402"/>
      <c r="BK105" s="402"/>
      <c r="BL105" s="402"/>
      <c r="BM105" s="402"/>
      <c r="BN105" s="402"/>
      <c r="BO105" s="402"/>
      <c r="BP105" s="822"/>
    </row>
    <row r="106" spans="1:68" s="140" customFormat="1" ht="12" customHeight="1">
      <c r="A106" s="204"/>
      <c r="B106" s="216"/>
      <c r="C106" s="216"/>
      <c r="D106" s="216"/>
      <c r="E106" s="216"/>
      <c r="F106" s="216"/>
      <c r="G106" s="216"/>
      <c r="H106" s="216"/>
      <c r="I106" s="216"/>
      <c r="J106" s="239"/>
      <c r="K106" s="157"/>
      <c r="Q106" s="822"/>
      <c r="R106" s="822"/>
      <c r="S106" s="822"/>
      <c r="T106" s="402"/>
      <c r="U106" s="632"/>
      <c r="V106" s="632"/>
      <c r="W106" s="980">
        <v>46</v>
      </c>
      <c r="X106" s="989">
        <v>26.7</v>
      </c>
      <c r="Y106" s="989">
        <v>72.62</v>
      </c>
      <c r="Z106" s="989">
        <v>24.07</v>
      </c>
      <c r="AA106" s="989">
        <v>9.76</v>
      </c>
      <c r="AB106" s="989">
        <v>6.16</v>
      </c>
      <c r="AC106" s="990">
        <v>117.17</v>
      </c>
      <c r="AD106" s="989">
        <v>102.46</v>
      </c>
      <c r="AE106" s="989">
        <v>13.6</v>
      </c>
      <c r="AF106" s="989">
        <v>10.007</v>
      </c>
      <c r="AG106" s="989">
        <v>1.7775000000000001</v>
      </c>
      <c r="AH106" s="989">
        <v>68.680000000000007</v>
      </c>
      <c r="AI106" s="989">
        <v>16.026</v>
      </c>
      <c r="AJ106" s="402"/>
      <c r="AK106" s="402"/>
      <c r="AL106" s="402"/>
      <c r="AM106" s="402"/>
      <c r="AN106" s="402"/>
      <c r="AO106" s="402"/>
      <c r="AP106" s="994"/>
      <c r="AQ106" s="994"/>
      <c r="AR106" s="995"/>
      <c r="AS106" s="402"/>
      <c r="AT106" s="402"/>
      <c r="AU106" s="402"/>
      <c r="AV106" s="402"/>
      <c r="AW106" s="402"/>
      <c r="AX106" s="402"/>
      <c r="AY106" s="402"/>
      <c r="AZ106" s="402"/>
      <c r="BA106" s="402"/>
      <c r="BB106" s="402"/>
      <c r="BC106" s="402"/>
      <c r="BD106" s="402"/>
      <c r="BE106" s="402"/>
      <c r="BF106" s="402"/>
      <c r="BG106" s="402"/>
      <c r="BH106" s="402"/>
      <c r="BI106" s="402"/>
      <c r="BJ106" s="402"/>
      <c r="BK106" s="402"/>
      <c r="BL106" s="402"/>
      <c r="BM106" s="402"/>
      <c r="BN106" s="402"/>
      <c r="BO106" s="402"/>
      <c r="BP106" s="822"/>
    </row>
    <row r="107" spans="1:68" s="179" customFormat="1" ht="12" customHeight="1">
      <c r="A107" s="204"/>
      <c r="B107" s="216"/>
      <c r="C107" s="216"/>
      <c r="D107" s="216"/>
      <c r="E107" s="216"/>
      <c r="F107" s="216"/>
      <c r="G107" s="216"/>
      <c r="H107" s="216"/>
      <c r="I107" s="216"/>
      <c r="J107" s="240"/>
      <c r="Q107" s="497"/>
      <c r="R107" s="497"/>
      <c r="S107" s="497"/>
      <c r="T107" s="403"/>
      <c r="U107" s="632"/>
      <c r="V107" s="632"/>
      <c r="W107" s="980">
        <v>47</v>
      </c>
      <c r="X107" s="989">
        <v>25.93</v>
      </c>
      <c r="Y107" s="989">
        <v>62.65</v>
      </c>
      <c r="Z107" s="989">
        <v>50.4</v>
      </c>
      <c r="AA107" s="989">
        <v>8.19</v>
      </c>
      <c r="AB107" s="989">
        <v>4.76</v>
      </c>
      <c r="AC107" s="990">
        <v>90.89</v>
      </c>
      <c r="AD107" s="989">
        <v>51.21</v>
      </c>
      <c r="AE107" s="989">
        <v>12.141999999999999</v>
      </c>
      <c r="AF107" s="989">
        <v>10.01</v>
      </c>
      <c r="AG107" s="989">
        <v>1.9159999999999999</v>
      </c>
      <c r="AH107" s="989">
        <v>45.02</v>
      </c>
      <c r="AI107" s="989">
        <v>14.11</v>
      </c>
      <c r="AJ107" s="403"/>
      <c r="AK107" s="403"/>
      <c r="AL107" s="403"/>
      <c r="AM107" s="403"/>
      <c r="AN107" s="403"/>
      <c r="AO107" s="403"/>
      <c r="AP107" s="994"/>
      <c r="AQ107" s="994"/>
      <c r="AR107" s="995"/>
      <c r="AS107" s="403"/>
      <c r="AT107" s="403"/>
      <c r="AU107" s="403"/>
      <c r="AV107" s="403"/>
      <c r="AW107" s="403"/>
      <c r="AX107" s="403"/>
      <c r="AY107" s="403"/>
      <c r="AZ107" s="403"/>
      <c r="BA107" s="403"/>
      <c r="BB107" s="403"/>
      <c r="BC107" s="403"/>
      <c r="BD107" s="403"/>
      <c r="BE107" s="403"/>
      <c r="BF107" s="403"/>
      <c r="BG107" s="403"/>
      <c r="BH107" s="403"/>
      <c r="BI107" s="403"/>
      <c r="BJ107" s="403"/>
      <c r="BK107" s="403"/>
      <c r="BL107" s="403"/>
      <c r="BM107" s="403"/>
      <c r="BN107" s="403"/>
      <c r="BO107" s="403"/>
      <c r="BP107" s="497"/>
    </row>
    <row r="108" spans="1:68" s="140" customFormat="1" ht="12" customHeight="1">
      <c r="A108" s="204"/>
      <c r="B108" s="216"/>
      <c r="C108" s="216"/>
      <c r="D108" s="216"/>
      <c r="E108" s="216"/>
      <c r="F108" s="216"/>
      <c r="G108" s="216"/>
      <c r="H108" s="216"/>
      <c r="I108" s="216"/>
      <c r="J108" s="239"/>
      <c r="K108" s="157"/>
      <c r="Q108" s="822"/>
      <c r="R108" s="822"/>
      <c r="S108" s="822"/>
      <c r="T108" s="402"/>
      <c r="U108" s="632"/>
      <c r="V108" s="632">
        <v>48</v>
      </c>
      <c r="W108" s="980">
        <v>48</v>
      </c>
      <c r="X108" s="989">
        <v>35.64</v>
      </c>
      <c r="Y108" s="989">
        <v>83.52</v>
      </c>
      <c r="Z108" s="989">
        <v>55.63</v>
      </c>
      <c r="AA108" s="989">
        <v>9.2100000000000009</v>
      </c>
      <c r="AB108" s="989">
        <v>5.88</v>
      </c>
      <c r="AC108" s="990">
        <v>77.62</v>
      </c>
      <c r="AD108" s="989">
        <v>70.7</v>
      </c>
      <c r="AE108" s="989">
        <v>10.96</v>
      </c>
      <c r="AF108" s="989">
        <v>10</v>
      </c>
      <c r="AG108" s="989">
        <v>1.0449999999999999</v>
      </c>
      <c r="AH108" s="989">
        <v>54.12</v>
      </c>
      <c r="AI108" s="989">
        <v>16.25</v>
      </c>
      <c r="AJ108" s="402"/>
      <c r="AK108" s="402"/>
      <c r="AL108" s="402"/>
      <c r="AM108" s="402"/>
      <c r="AN108" s="402"/>
      <c r="AO108" s="402"/>
      <c r="AP108" s="994"/>
      <c r="AQ108" s="994"/>
      <c r="AR108" s="995"/>
      <c r="AS108" s="402"/>
      <c r="AT108" s="402"/>
      <c r="AU108" s="402"/>
      <c r="AV108" s="402"/>
      <c r="AW108" s="402"/>
      <c r="AX108" s="402"/>
      <c r="AY108" s="402"/>
      <c r="AZ108" s="402"/>
      <c r="BA108" s="402"/>
      <c r="BB108" s="402"/>
      <c r="BC108" s="402"/>
      <c r="BD108" s="402"/>
      <c r="BE108" s="402"/>
      <c r="BF108" s="402"/>
      <c r="BG108" s="402"/>
      <c r="BH108" s="402"/>
      <c r="BI108" s="402"/>
      <c r="BJ108" s="402"/>
      <c r="BK108" s="402"/>
      <c r="BL108" s="402"/>
      <c r="BM108" s="402"/>
      <c r="BN108" s="402"/>
      <c r="BO108" s="402"/>
      <c r="BP108" s="822"/>
    </row>
    <row r="109" spans="1:68" s="140" customFormat="1" ht="12" customHeight="1">
      <c r="A109" s="204"/>
      <c r="B109" s="216"/>
      <c r="C109" s="216"/>
      <c r="D109" s="216"/>
      <c r="E109" s="216"/>
      <c r="F109" s="216"/>
      <c r="G109" s="216"/>
      <c r="H109" s="216"/>
      <c r="I109" s="216"/>
      <c r="J109" s="242"/>
      <c r="K109" s="144"/>
      <c r="Q109" s="822"/>
      <c r="R109" s="822"/>
      <c r="S109" s="822"/>
      <c r="T109" s="402"/>
      <c r="U109" s="632"/>
      <c r="V109" s="632"/>
      <c r="W109" s="980">
        <v>49</v>
      </c>
      <c r="X109" s="989">
        <v>30.428599999999999</v>
      </c>
      <c r="Y109" s="989">
        <v>80.849999999999994</v>
      </c>
      <c r="Z109" s="989">
        <v>24.84</v>
      </c>
      <c r="AA109" s="989">
        <v>7.82</v>
      </c>
      <c r="AB109" s="989">
        <v>4.407</v>
      </c>
      <c r="AC109" s="990">
        <v>76.048000000000002</v>
      </c>
      <c r="AD109" s="989">
        <v>83.28</v>
      </c>
      <c r="AE109" s="989">
        <v>18.809999999999999</v>
      </c>
      <c r="AF109" s="989">
        <v>9.7970000000000006</v>
      </c>
      <c r="AG109" s="989">
        <v>0.55000000000000004</v>
      </c>
      <c r="AH109" s="989">
        <v>68.64</v>
      </c>
      <c r="AI109" s="989">
        <v>18.876000000000001</v>
      </c>
      <c r="AJ109" s="402"/>
      <c r="AK109" s="402"/>
      <c r="AL109" s="402"/>
      <c r="AM109" s="402"/>
      <c r="AN109" s="402"/>
      <c r="AO109" s="402"/>
      <c r="AP109" s="994"/>
      <c r="AQ109" s="994"/>
      <c r="AR109" s="995"/>
      <c r="AS109" s="402"/>
      <c r="AT109" s="402"/>
      <c r="AU109" s="402"/>
      <c r="AV109" s="402"/>
      <c r="AW109" s="402"/>
      <c r="AX109" s="402"/>
      <c r="AY109" s="402"/>
      <c r="AZ109" s="402"/>
      <c r="BA109" s="402"/>
      <c r="BB109" s="402"/>
      <c r="BC109" s="402"/>
      <c r="BD109" s="402"/>
      <c r="BE109" s="402"/>
      <c r="BF109" s="402"/>
      <c r="BG109" s="402"/>
      <c r="BH109" s="402"/>
      <c r="BI109" s="402"/>
      <c r="BJ109" s="402"/>
      <c r="BK109" s="402"/>
      <c r="BL109" s="402"/>
      <c r="BM109" s="402"/>
      <c r="BN109" s="402"/>
      <c r="BO109" s="402"/>
      <c r="BP109" s="822"/>
    </row>
    <row r="110" spans="1:68" s="140" customFormat="1" ht="12" customHeight="1">
      <c r="A110" s="204"/>
      <c r="B110" s="216"/>
      <c r="C110" s="216"/>
      <c r="D110" s="216"/>
      <c r="E110" s="216"/>
      <c r="F110" s="216"/>
      <c r="G110" s="216"/>
      <c r="H110" s="216"/>
      <c r="I110" s="216"/>
      <c r="J110" s="195"/>
      <c r="Q110" s="822"/>
      <c r="R110" s="822"/>
      <c r="S110" s="822"/>
      <c r="T110" s="402"/>
      <c r="U110" s="632"/>
      <c r="V110" s="632"/>
      <c r="W110" s="980">
        <v>50</v>
      </c>
      <c r="X110" s="989">
        <v>22.7</v>
      </c>
      <c r="Y110" s="989">
        <v>63.198999999999998</v>
      </c>
      <c r="Z110" s="989">
        <v>17.25</v>
      </c>
      <c r="AA110" s="989">
        <v>8.0939999999999994</v>
      </c>
      <c r="AB110" s="989">
        <v>4.99</v>
      </c>
      <c r="AC110" s="990">
        <v>74.156999999999996</v>
      </c>
      <c r="AD110" s="989">
        <v>68.84</v>
      </c>
      <c r="AE110" s="989">
        <v>17.55</v>
      </c>
      <c r="AF110" s="989">
        <v>10.211399999999999</v>
      </c>
      <c r="AG110" s="989">
        <v>1.0795999999999999</v>
      </c>
      <c r="AH110" s="989">
        <v>70.275999999999996</v>
      </c>
      <c r="AI110" s="989">
        <v>21.06</v>
      </c>
      <c r="AJ110" s="402"/>
      <c r="AK110" s="402"/>
      <c r="AL110" s="402"/>
      <c r="AM110" s="402"/>
      <c r="AN110" s="402"/>
      <c r="AO110" s="402"/>
      <c r="AP110" s="994"/>
      <c r="AQ110" s="994"/>
      <c r="AR110" s="995"/>
      <c r="AS110" s="402"/>
      <c r="AT110" s="402"/>
      <c r="AU110" s="402"/>
      <c r="AV110" s="402"/>
      <c r="AW110" s="402"/>
      <c r="AX110" s="402"/>
      <c r="AY110" s="402"/>
      <c r="AZ110" s="402"/>
      <c r="BA110" s="402"/>
      <c r="BB110" s="402"/>
      <c r="BC110" s="402"/>
      <c r="BD110" s="402"/>
      <c r="BE110" s="402"/>
      <c r="BF110" s="402"/>
      <c r="BG110" s="402"/>
      <c r="BH110" s="402"/>
      <c r="BI110" s="402"/>
      <c r="BJ110" s="402"/>
      <c r="BK110" s="402"/>
      <c r="BL110" s="402"/>
      <c r="BM110" s="402"/>
      <c r="BN110" s="402"/>
      <c r="BO110" s="402"/>
      <c r="BP110" s="822"/>
    </row>
    <row r="111" spans="1:68" s="140" customFormat="1" ht="12" customHeight="1">
      <c r="A111" s="204"/>
      <c r="B111" s="216"/>
      <c r="C111" s="216"/>
      <c r="D111" s="216"/>
      <c r="E111" s="216"/>
      <c r="F111" s="216"/>
      <c r="G111" s="216"/>
      <c r="H111" s="216"/>
      <c r="I111" s="216"/>
      <c r="J111" s="195"/>
      <c r="Q111" s="822"/>
      <c r="R111" s="822"/>
      <c r="S111" s="822"/>
      <c r="T111" s="402"/>
      <c r="U111" s="632"/>
      <c r="V111" s="632">
        <v>51</v>
      </c>
      <c r="W111" s="980">
        <v>51</v>
      </c>
      <c r="X111" s="989">
        <v>46.13</v>
      </c>
      <c r="Y111" s="989">
        <v>87.03</v>
      </c>
      <c r="Z111" s="989">
        <v>16.510000000000002</v>
      </c>
      <c r="AA111" s="989">
        <v>14.24</v>
      </c>
      <c r="AB111" s="989">
        <v>12.81</v>
      </c>
      <c r="AC111" s="990">
        <v>174.00200000000001</v>
      </c>
      <c r="AD111" s="989">
        <v>147.96</v>
      </c>
      <c r="AE111" s="989">
        <v>28.163</v>
      </c>
      <c r="AF111" s="989">
        <v>10</v>
      </c>
      <c r="AG111" s="989">
        <v>0.79949999999999999</v>
      </c>
      <c r="AH111" s="989">
        <v>224.41200000000001</v>
      </c>
      <c r="AI111" s="989">
        <v>46.25</v>
      </c>
      <c r="AJ111" s="402"/>
      <c r="AK111" s="402"/>
      <c r="AL111" s="402"/>
      <c r="AM111" s="402"/>
      <c r="AN111" s="402"/>
      <c r="AO111" s="402"/>
      <c r="AP111" s="994"/>
      <c r="AQ111" s="994"/>
      <c r="AR111" s="995"/>
      <c r="AS111" s="402"/>
      <c r="AT111" s="402"/>
      <c r="AU111" s="402"/>
      <c r="AV111" s="402"/>
      <c r="AW111" s="402"/>
      <c r="AX111" s="402"/>
      <c r="AY111" s="402"/>
      <c r="AZ111" s="402"/>
      <c r="BA111" s="402"/>
      <c r="BB111" s="402"/>
      <c r="BC111" s="402"/>
      <c r="BD111" s="402"/>
      <c r="BE111" s="402"/>
      <c r="BF111" s="402"/>
      <c r="BG111" s="402"/>
      <c r="BH111" s="402"/>
      <c r="BI111" s="402"/>
      <c r="BJ111" s="402"/>
      <c r="BK111" s="402"/>
      <c r="BL111" s="402"/>
      <c r="BM111" s="402"/>
      <c r="BN111" s="402"/>
      <c r="BO111" s="402"/>
      <c r="BP111" s="822"/>
    </row>
    <row r="112" spans="1:68" s="140" customFormat="1" ht="12" customHeight="1">
      <c r="A112" s="204"/>
      <c r="B112" s="216"/>
      <c r="C112" s="216"/>
      <c r="D112" s="216"/>
      <c r="E112" s="216"/>
      <c r="F112" s="216"/>
      <c r="G112" s="216"/>
      <c r="H112" s="216"/>
      <c r="I112" s="216"/>
      <c r="J112" s="195"/>
      <c r="Q112" s="822"/>
      <c r="R112" s="822"/>
      <c r="S112" s="822"/>
      <c r="T112" s="402"/>
      <c r="U112" s="632"/>
      <c r="V112" s="632"/>
      <c r="W112" s="980">
        <v>52</v>
      </c>
      <c r="X112" s="989">
        <v>63.850999999999999</v>
      </c>
      <c r="Y112" s="989">
        <v>110.661</v>
      </c>
      <c r="Z112" s="989">
        <v>18.1387</v>
      </c>
      <c r="AA112" s="989">
        <v>15.1157</v>
      </c>
      <c r="AB112" s="989">
        <v>15.846</v>
      </c>
      <c r="AC112" s="990">
        <v>338.70569999999998</v>
      </c>
      <c r="AD112" s="989">
        <v>198.84569999999999</v>
      </c>
      <c r="AE112" s="989">
        <v>41.433</v>
      </c>
      <c r="AF112" s="989">
        <v>10.01</v>
      </c>
      <c r="AG112" s="989">
        <v>1.25685</v>
      </c>
      <c r="AH112" s="989">
        <v>214.35</v>
      </c>
      <c r="AI112" s="989">
        <v>76.91</v>
      </c>
      <c r="AJ112" s="402"/>
      <c r="AK112" s="402"/>
      <c r="AL112" s="402"/>
      <c r="AM112" s="402"/>
      <c r="AN112" s="402"/>
      <c r="AO112" s="402"/>
      <c r="AP112" s="994"/>
      <c r="AQ112" s="994"/>
      <c r="AR112" s="995"/>
      <c r="AS112" s="402"/>
      <c r="AT112" s="402"/>
      <c r="AU112" s="402"/>
      <c r="AV112" s="402"/>
      <c r="AW112" s="402"/>
      <c r="AX112" s="402"/>
      <c r="AY112" s="402"/>
      <c r="AZ112" s="402"/>
      <c r="BA112" s="402"/>
      <c r="BB112" s="402"/>
      <c r="BC112" s="402"/>
      <c r="BD112" s="402"/>
      <c r="BE112" s="402"/>
      <c r="BF112" s="402"/>
      <c r="BG112" s="402"/>
      <c r="BH112" s="402"/>
      <c r="BI112" s="402"/>
      <c r="BJ112" s="402"/>
      <c r="BK112" s="402"/>
      <c r="BL112" s="402"/>
      <c r="BM112" s="402"/>
      <c r="BN112" s="402"/>
      <c r="BO112" s="402"/>
      <c r="BP112" s="822"/>
    </row>
    <row r="113" spans="1:68" s="140" customFormat="1" ht="12" customHeight="1">
      <c r="A113" s="204"/>
      <c r="B113" s="216"/>
      <c r="C113" s="216"/>
      <c r="D113" s="216"/>
      <c r="E113" s="216"/>
      <c r="F113" s="216"/>
      <c r="G113" s="216"/>
      <c r="H113" s="216"/>
      <c r="I113" s="216"/>
      <c r="J113" s="195"/>
      <c r="Q113" s="822"/>
      <c r="R113" s="822"/>
      <c r="S113" s="822"/>
      <c r="T113" s="402"/>
      <c r="U113" s="632">
        <v>2016</v>
      </c>
      <c r="V113" s="1002">
        <v>1</v>
      </c>
      <c r="W113" s="980">
        <v>1</v>
      </c>
      <c r="X113" s="989">
        <v>40.61</v>
      </c>
      <c r="Y113" s="989">
        <v>96.75</v>
      </c>
      <c r="Z113" s="989">
        <v>16.37</v>
      </c>
      <c r="AA113" s="989">
        <v>12.12</v>
      </c>
      <c r="AB113" s="989">
        <v>8.33</v>
      </c>
      <c r="AC113" s="990">
        <v>165.03200000000001</v>
      </c>
      <c r="AD113" s="989">
        <v>95.83</v>
      </c>
      <c r="AE113" s="989">
        <v>18.5</v>
      </c>
      <c r="AF113" s="989">
        <v>10.01</v>
      </c>
      <c r="AG113" s="989">
        <v>1.23</v>
      </c>
      <c r="AH113" s="989">
        <v>109.19</v>
      </c>
      <c r="AI113" s="989">
        <v>37.270000000000003</v>
      </c>
      <c r="AJ113" s="402"/>
      <c r="AK113" s="402"/>
      <c r="AL113" s="402"/>
      <c r="AM113" s="402"/>
      <c r="AN113" s="402"/>
      <c r="AO113" s="402"/>
      <c r="AP113" s="994"/>
      <c r="AQ113" s="994"/>
      <c r="AR113" s="995"/>
      <c r="AS113" s="402"/>
      <c r="AT113" s="402"/>
      <c r="AU113" s="402"/>
      <c r="AV113" s="402"/>
      <c r="AW113" s="402"/>
      <c r="AX113" s="402"/>
      <c r="AY113" s="402"/>
      <c r="AZ113" s="402"/>
      <c r="BA113" s="402"/>
      <c r="BB113" s="402"/>
      <c r="BC113" s="402"/>
      <c r="BD113" s="402"/>
      <c r="BE113" s="402"/>
      <c r="BF113" s="402"/>
      <c r="BG113" s="402"/>
      <c r="BH113" s="402"/>
      <c r="BI113" s="402"/>
      <c r="BJ113" s="402"/>
      <c r="BK113" s="402"/>
      <c r="BL113" s="402"/>
      <c r="BM113" s="402"/>
      <c r="BN113" s="402"/>
      <c r="BO113" s="402"/>
      <c r="BP113" s="822"/>
    </row>
    <row r="114" spans="1:68" s="140" customFormat="1" ht="12" customHeight="1">
      <c r="A114" s="204"/>
      <c r="B114" s="216"/>
      <c r="C114" s="216"/>
      <c r="D114" s="216"/>
      <c r="E114" s="216"/>
      <c r="F114" s="216"/>
      <c r="G114" s="216"/>
      <c r="H114" s="216"/>
      <c r="I114" s="216"/>
      <c r="J114" s="195"/>
      <c r="Q114" s="822"/>
      <c r="R114" s="822"/>
      <c r="S114" s="822"/>
      <c r="T114" s="402"/>
      <c r="U114" s="632"/>
      <c r="V114" s="1002"/>
      <c r="W114" s="980">
        <v>2</v>
      </c>
      <c r="X114" s="989">
        <v>29.82</v>
      </c>
      <c r="Y114" s="989">
        <v>76.510000000000005</v>
      </c>
      <c r="Z114" s="989">
        <v>15.9</v>
      </c>
      <c r="AA114" s="989">
        <v>10.45</v>
      </c>
      <c r="AB114" s="989">
        <v>5.38</v>
      </c>
      <c r="AC114" s="990">
        <v>137.04</v>
      </c>
      <c r="AD114" s="989">
        <v>78.260000000000005</v>
      </c>
      <c r="AE114" s="989">
        <v>13.1</v>
      </c>
      <c r="AF114" s="989">
        <v>10</v>
      </c>
      <c r="AG114" s="989">
        <v>1.18</v>
      </c>
      <c r="AH114" s="989">
        <v>177.91</v>
      </c>
      <c r="AI114" s="989">
        <v>53.34</v>
      </c>
      <c r="AJ114" s="402"/>
      <c r="AK114" s="402"/>
      <c r="AL114" s="402"/>
      <c r="AM114" s="402"/>
      <c r="AN114" s="402"/>
      <c r="AO114" s="402"/>
      <c r="AP114" s="994"/>
      <c r="AQ114" s="994"/>
      <c r="AR114" s="995"/>
      <c r="AS114" s="402"/>
      <c r="AT114" s="402"/>
      <c r="AU114" s="402"/>
      <c r="AV114" s="402"/>
      <c r="AW114" s="402"/>
      <c r="AX114" s="402"/>
      <c r="AY114" s="402"/>
      <c r="AZ114" s="402"/>
      <c r="BA114" s="402"/>
      <c r="BB114" s="402"/>
      <c r="BC114" s="402"/>
      <c r="BD114" s="402"/>
      <c r="BE114" s="402"/>
      <c r="BF114" s="402"/>
      <c r="BG114" s="402"/>
      <c r="BH114" s="402"/>
      <c r="BI114" s="402"/>
      <c r="BJ114" s="402"/>
      <c r="BK114" s="402"/>
      <c r="BL114" s="402"/>
      <c r="BM114" s="402"/>
      <c r="BN114" s="402"/>
      <c r="BO114" s="402"/>
      <c r="BP114" s="822"/>
    </row>
    <row r="115" spans="1:68" s="140" customFormat="1" ht="12" customHeight="1">
      <c r="A115" s="204"/>
      <c r="B115" s="216"/>
      <c r="C115" s="216"/>
      <c r="D115" s="216"/>
      <c r="E115" s="216"/>
      <c r="F115" s="216"/>
      <c r="G115" s="216"/>
      <c r="H115" s="216"/>
      <c r="I115" s="216"/>
      <c r="J115" s="195"/>
      <c r="Q115" s="822"/>
      <c r="R115" s="822"/>
      <c r="S115" s="822"/>
      <c r="T115" s="402"/>
      <c r="U115" s="632"/>
      <c r="V115" s="1002"/>
      <c r="W115" s="980">
        <v>3</v>
      </c>
      <c r="X115" s="989">
        <v>27.06</v>
      </c>
      <c r="Y115" s="989">
        <v>80.096000000000004</v>
      </c>
      <c r="Z115" s="989">
        <v>29.21</v>
      </c>
      <c r="AA115" s="989">
        <v>10.396000000000001</v>
      </c>
      <c r="AB115" s="989">
        <v>5.29</v>
      </c>
      <c r="AC115" s="990">
        <v>102.45</v>
      </c>
      <c r="AD115" s="989">
        <v>101.264</v>
      </c>
      <c r="AE115" s="989">
        <v>15.26</v>
      </c>
      <c r="AF115" s="989">
        <v>10.01</v>
      </c>
      <c r="AG115" s="989">
        <v>1.2529999999999999</v>
      </c>
      <c r="AH115" s="989">
        <v>248.28</v>
      </c>
      <c r="AI115" s="989">
        <v>76.69</v>
      </c>
      <c r="AJ115" s="402"/>
      <c r="AK115" s="402"/>
      <c r="AL115" s="402"/>
      <c r="AM115" s="402"/>
      <c r="AN115" s="402"/>
      <c r="AO115" s="402"/>
      <c r="AP115" s="994"/>
      <c r="AQ115" s="994"/>
      <c r="AR115" s="995"/>
      <c r="AS115" s="402"/>
      <c r="AT115" s="402"/>
      <c r="AU115" s="402"/>
      <c r="AV115" s="402"/>
      <c r="AW115" s="402"/>
      <c r="AX115" s="402"/>
      <c r="AY115" s="402"/>
      <c r="AZ115" s="402"/>
      <c r="BA115" s="402"/>
      <c r="BB115" s="402"/>
      <c r="BC115" s="402"/>
      <c r="BD115" s="402"/>
      <c r="BE115" s="402"/>
      <c r="BF115" s="402"/>
      <c r="BG115" s="402"/>
      <c r="BH115" s="402"/>
      <c r="BI115" s="402"/>
      <c r="BJ115" s="402"/>
      <c r="BK115" s="402"/>
      <c r="BL115" s="402"/>
      <c r="BM115" s="402"/>
      <c r="BN115" s="402"/>
      <c r="BO115" s="402"/>
      <c r="BP115" s="822"/>
    </row>
    <row r="116" spans="1:68" s="179" customFormat="1" ht="12" customHeight="1">
      <c r="A116" s="204"/>
      <c r="B116" s="216"/>
      <c r="C116" s="216"/>
      <c r="D116" s="216"/>
      <c r="E116" s="216"/>
      <c r="F116" s="216"/>
      <c r="G116" s="216"/>
      <c r="H116" s="216"/>
      <c r="I116" s="216"/>
      <c r="J116" s="240"/>
      <c r="Q116" s="497"/>
      <c r="R116" s="497"/>
      <c r="S116" s="497"/>
      <c r="T116" s="403"/>
      <c r="U116" s="632"/>
      <c r="V116" s="1002">
        <v>4</v>
      </c>
      <c r="W116" s="980">
        <v>4</v>
      </c>
      <c r="X116" s="989">
        <v>27.93</v>
      </c>
      <c r="Y116" s="989">
        <v>77.09</v>
      </c>
      <c r="Z116" s="989">
        <v>20.7</v>
      </c>
      <c r="AA116" s="989">
        <v>10.32</v>
      </c>
      <c r="AB116" s="989">
        <v>6.0640000000000001</v>
      </c>
      <c r="AC116" s="990">
        <v>93.71</v>
      </c>
      <c r="AD116" s="989">
        <v>79.73</v>
      </c>
      <c r="AE116" s="989">
        <v>12.66</v>
      </c>
      <c r="AF116" s="989">
        <v>10.01</v>
      </c>
      <c r="AG116" s="989">
        <v>1.22</v>
      </c>
      <c r="AH116" s="989">
        <v>142.55000000000001</v>
      </c>
      <c r="AI116" s="989">
        <v>40.92</v>
      </c>
      <c r="AJ116" s="403"/>
      <c r="AK116" s="403"/>
      <c r="AL116" s="403"/>
      <c r="AM116" s="403"/>
      <c r="AN116" s="403"/>
      <c r="AO116" s="403"/>
      <c r="AP116" s="1003"/>
      <c r="AQ116" s="994"/>
      <c r="AR116" s="995"/>
      <c r="AS116" s="403"/>
      <c r="AT116" s="403"/>
      <c r="AU116" s="403"/>
      <c r="AV116" s="403"/>
      <c r="AW116" s="403"/>
      <c r="AX116" s="403"/>
      <c r="AY116" s="403"/>
      <c r="AZ116" s="403"/>
      <c r="BA116" s="403"/>
      <c r="BB116" s="403"/>
      <c r="BC116" s="403"/>
      <c r="BD116" s="403"/>
      <c r="BE116" s="403"/>
      <c r="BF116" s="403"/>
      <c r="BG116" s="403"/>
      <c r="BH116" s="403"/>
      <c r="BI116" s="403"/>
      <c r="BJ116" s="403"/>
      <c r="BK116" s="403"/>
      <c r="BL116" s="403"/>
      <c r="BM116" s="403"/>
      <c r="BN116" s="403"/>
      <c r="BO116" s="403"/>
      <c r="BP116" s="497"/>
    </row>
    <row r="117" spans="1:68" s="140" customFormat="1" ht="12" customHeight="1">
      <c r="A117" s="204"/>
      <c r="B117" s="216"/>
      <c r="C117" s="216"/>
      <c r="D117" s="216"/>
      <c r="E117" s="216"/>
      <c r="F117" s="216"/>
      <c r="G117" s="216"/>
      <c r="H117" s="216"/>
      <c r="I117" s="216"/>
      <c r="J117" s="195"/>
      <c r="Q117" s="822"/>
      <c r="R117" s="822"/>
      <c r="S117" s="822"/>
      <c r="T117" s="402"/>
      <c r="U117" s="632"/>
      <c r="V117" s="1002"/>
      <c r="W117" s="980">
        <v>5</v>
      </c>
      <c r="X117" s="989">
        <v>49.585999999999999</v>
      </c>
      <c r="Y117" s="989">
        <v>140.12</v>
      </c>
      <c r="Z117" s="989">
        <v>74.02</v>
      </c>
      <c r="AA117" s="989">
        <v>14.34</v>
      </c>
      <c r="AB117" s="989">
        <v>9.59</v>
      </c>
      <c r="AC117" s="990">
        <v>142.55000000000001</v>
      </c>
      <c r="AD117" s="989">
        <v>128.66</v>
      </c>
      <c r="AE117" s="989">
        <v>24.24</v>
      </c>
      <c r="AF117" s="989">
        <v>10.01</v>
      </c>
      <c r="AG117" s="989">
        <v>1.17</v>
      </c>
      <c r="AH117" s="989">
        <v>251.59399999999999</v>
      </c>
      <c r="AI117" s="989">
        <v>58.97</v>
      </c>
      <c r="AJ117" s="402"/>
      <c r="AK117" s="402"/>
      <c r="AL117" s="402"/>
      <c r="AM117" s="402"/>
      <c r="AN117" s="402"/>
      <c r="AO117" s="402"/>
      <c r="AP117" s="994"/>
      <c r="AQ117" s="994"/>
      <c r="AR117" s="995"/>
      <c r="AS117" s="402"/>
      <c r="AT117" s="402"/>
      <c r="AU117" s="402"/>
      <c r="AV117" s="402"/>
      <c r="AW117" s="402"/>
      <c r="AX117" s="402"/>
      <c r="AY117" s="402"/>
      <c r="AZ117" s="402"/>
      <c r="BA117" s="402"/>
      <c r="BB117" s="402"/>
      <c r="BC117" s="402"/>
      <c r="BD117" s="402"/>
      <c r="BE117" s="402"/>
      <c r="BF117" s="402"/>
      <c r="BG117" s="402"/>
      <c r="BH117" s="402"/>
      <c r="BI117" s="402"/>
      <c r="BJ117" s="402"/>
      <c r="BK117" s="402"/>
      <c r="BL117" s="402"/>
      <c r="BM117" s="402"/>
      <c r="BN117" s="402"/>
      <c r="BO117" s="402"/>
      <c r="BP117" s="822"/>
    </row>
    <row r="118" spans="1:68" s="179" customFormat="1" ht="12" customHeight="1">
      <c r="A118" s="204"/>
      <c r="B118" s="216"/>
      <c r="C118" s="216"/>
      <c r="D118" s="216"/>
      <c r="E118" s="216"/>
      <c r="F118" s="216"/>
      <c r="G118" s="216"/>
      <c r="H118" s="216"/>
      <c r="I118" s="216"/>
      <c r="J118" s="238"/>
      <c r="K118" s="176"/>
      <c r="Q118" s="497"/>
      <c r="R118" s="497"/>
      <c r="S118" s="497"/>
      <c r="T118" s="403"/>
      <c r="U118" s="404"/>
      <c r="V118" s="1002"/>
      <c r="W118" s="980">
        <v>6</v>
      </c>
      <c r="X118" s="989">
        <v>57</v>
      </c>
      <c r="Y118" s="989">
        <v>144.66999999999999</v>
      </c>
      <c r="Z118" s="989">
        <v>78.08</v>
      </c>
      <c r="AA118" s="989">
        <v>14.98</v>
      </c>
      <c r="AB118" s="989">
        <v>12.82</v>
      </c>
      <c r="AC118" s="990">
        <v>223.15</v>
      </c>
      <c r="AD118" s="989">
        <v>174.87</v>
      </c>
      <c r="AE118" s="989">
        <v>35.18</v>
      </c>
      <c r="AF118" s="989">
        <v>9.01</v>
      </c>
      <c r="AG118" s="989">
        <v>0.82</v>
      </c>
      <c r="AH118" s="989">
        <v>388.05428210000002</v>
      </c>
      <c r="AI118" s="989">
        <v>80.41</v>
      </c>
      <c r="AJ118" s="403"/>
      <c r="AK118" s="403"/>
      <c r="AL118" s="403"/>
      <c r="AM118" s="403"/>
      <c r="AN118" s="403"/>
      <c r="AO118" s="403"/>
      <c r="AP118" s="994"/>
      <c r="AQ118" s="994"/>
      <c r="AR118" s="995"/>
      <c r="AS118" s="403"/>
      <c r="AT118" s="403"/>
      <c r="AU118" s="403"/>
      <c r="AV118" s="403"/>
      <c r="AW118" s="403"/>
      <c r="AX118" s="403"/>
      <c r="AY118" s="403"/>
      <c r="AZ118" s="403"/>
      <c r="BA118" s="403"/>
      <c r="BB118" s="403"/>
      <c r="BC118" s="403"/>
      <c r="BD118" s="403"/>
      <c r="BE118" s="403"/>
      <c r="BF118" s="403"/>
      <c r="BG118" s="403"/>
      <c r="BH118" s="403"/>
      <c r="BI118" s="403"/>
      <c r="BJ118" s="403"/>
      <c r="BK118" s="403"/>
      <c r="BL118" s="403"/>
      <c r="BM118" s="403"/>
      <c r="BN118" s="403"/>
      <c r="BO118" s="403"/>
      <c r="BP118" s="497"/>
    </row>
    <row r="119" spans="1:68" s="140" customFormat="1" ht="12" customHeight="1">
      <c r="A119" s="204"/>
      <c r="B119" s="216"/>
      <c r="C119" s="216"/>
      <c r="D119" s="216"/>
      <c r="E119" s="216"/>
      <c r="F119" s="216"/>
      <c r="G119" s="216"/>
      <c r="H119" s="216"/>
      <c r="I119" s="216"/>
      <c r="J119" s="243"/>
      <c r="K119" s="181"/>
      <c r="Q119" s="822"/>
      <c r="R119" s="822"/>
      <c r="S119" s="822"/>
      <c r="T119" s="402"/>
      <c r="U119" s="404"/>
      <c r="V119" s="1002"/>
      <c r="W119" s="980">
        <v>7</v>
      </c>
      <c r="X119" s="989">
        <v>52.31</v>
      </c>
      <c r="Y119" s="989">
        <v>117.32</v>
      </c>
      <c r="Z119" s="989">
        <v>41.34</v>
      </c>
      <c r="AA119" s="989">
        <v>15.86</v>
      </c>
      <c r="AB119" s="989">
        <v>12.43</v>
      </c>
      <c r="AC119" s="990">
        <v>223.86</v>
      </c>
      <c r="AD119" s="989">
        <v>126.56</v>
      </c>
      <c r="AE119" s="989">
        <v>25.04</v>
      </c>
      <c r="AF119" s="989">
        <v>9.01</v>
      </c>
      <c r="AG119" s="989">
        <v>1.59</v>
      </c>
      <c r="AH119" s="989">
        <v>283.21000240000001</v>
      </c>
      <c r="AI119" s="989">
        <v>53.36</v>
      </c>
      <c r="AJ119" s="402"/>
      <c r="AK119" s="402"/>
      <c r="AL119" s="402"/>
      <c r="AM119" s="402"/>
      <c r="AN119" s="402"/>
      <c r="AO119" s="402"/>
      <c r="AP119" s="994"/>
      <c r="AQ119" s="994"/>
      <c r="AR119" s="995"/>
      <c r="AS119" s="402"/>
      <c r="AT119" s="402"/>
      <c r="AU119" s="402"/>
      <c r="AV119" s="402"/>
      <c r="AW119" s="402"/>
      <c r="AX119" s="402"/>
      <c r="AY119" s="402"/>
      <c r="AZ119" s="402"/>
      <c r="BA119" s="402"/>
      <c r="BB119" s="402"/>
      <c r="BC119" s="402"/>
      <c r="BD119" s="402"/>
      <c r="BE119" s="402"/>
      <c r="BF119" s="402"/>
      <c r="BG119" s="402"/>
      <c r="BH119" s="402"/>
      <c r="BI119" s="402"/>
      <c r="BJ119" s="402"/>
      <c r="BK119" s="402"/>
      <c r="BL119" s="402"/>
      <c r="BM119" s="402"/>
      <c r="BN119" s="402"/>
      <c r="BO119" s="402"/>
      <c r="BP119" s="822"/>
    </row>
    <row r="120" spans="1:68" ht="12" customHeight="1">
      <c r="A120" s="204"/>
      <c r="B120" s="216"/>
      <c r="C120" s="216"/>
      <c r="D120" s="216"/>
      <c r="E120" s="216"/>
      <c r="F120" s="216"/>
      <c r="G120" s="216"/>
      <c r="H120" s="216"/>
      <c r="I120" s="216"/>
      <c r="V120" s="1002">
        <v>8</v>
      </c>
      <c r="W120" s="980">
        <v>8</v>
      </c>
      <c r="X120" s="989">
        <v>57.96</v>
      </c>
      <c r="Y120" s="989">
        <v>140.31</v>
      </c>
      <c r="Z120" s="989">
        <v>96.52</v>
      </c>
      <c r="AA120" s="989">
        <v>22.12</v>
      </c>
      <c r="AB120" s="989">
        <v>19.3</v>
      </c>
      <c r="AC120" s="990">
        <v>297.45999999999998</v>
      </c>
      <c r="AD120" s="989">
        <v>188.83</v>
      </c>
      <c r="AE120" s="989">
        <v>26.72</v>
      </c>
      <c r="AF120" s="989">
        <v>18.309999999999999</v>
      </c>
      <c r="AG120" s="989">
        <v>14.62</v>
      </c>
      <c r="AH120" s="989">
        <v>414.29357470000002</v>
      </c>
      <c r="AI120" s="989">
        <v>65.55</v>
      </c>
    </row>
    <row r="121" spans="1:68" ht="12" customHeight="1">
      <c r="A121" s="204"/>
      <c r="B121" s="216"/>
      <c r="C121" s="216"/>
      <c r="D121" s="216"/>
      <c r="E121" s="216"/>
      <c r="F121" s="216"/>
      <c r="G121" s="216"/>
      <c r="H121" s="216"/>
      <c r="I121" s="216"/>
      <c r="V121" s="1002"/>
      <c r="W121" s="980">
        <v>9</v>
      </c>
      <c r="X121" s="989">
        <v>100.51885660000001</v>
      </c>
      <c r="Y121" s="989">
        <v>268.94750210000001</v>
      </c>
      <c r="Z121" s="989">
        <v>150.104332</v>
      </c>
      <c r="AA121" s="989">
        <v>31.986428669999999</v>
      </c>
      <c r="AB121" s="989">
        <v>19.514333090000001</v>
      </c>
      <c r="AC121" s="990">
        <v>326.48699649999998</v>
      </c>
      <c r="AD121" s="989">
        <v>170.33500290000001</v>
      </c>
      <c r="AE121" s="989">
        <v>30.940000529999999</v>
      </c>
      <c r="AF121" s="989">
        <v>16.54985727582655</v>
      </c>
      <c r="AG121" s="989">
        <v>7.4597144130000004</v>
      </c>
      <c r="AH121" s="989">
        <v>382.60643219999997</v>
      </c>
      <c r="AI121" s="989">
        <v>72.96314185</v>
      </c>
    </row>
    <row r="122" spans="1:68" ht="12" customHeight="1">
      <c r="A122" s="204"/>
      <c r="B122" s="216"/>
      <c r="C122" s="216"/>
      <c r="D122" s="216"/>
      <c r="E122" s="216"/>
      <c r="F122" s="216"/>
      <c r="G122" s="216"/>
      <c r="H122" s="216"/>
      <c r="I122" s="216"/>
      <c r="V122" s="1002"/>
      <c r="W122" s="980">
        <v>10</v>
      </c>
      <c r="X122" s="989">
        <v>75.15657152448378</v>
      </c>
      <c r="Y122" s="989">
        <v>243.71150207519463</v>
      </c>
      <c r="Z122" s="989">
        <v>181.79733530680286</v>
      </c>
      <c r="AA122" s="989">
        <v>21.817856924874398</v>
      </c>
      <c r="AB122" s="989">
        <v>20.1870002746582</v>
      </c>
      <c r="AC122" s="990">
        <v>281.91442869999997</v>
      </c>
      <c r="AD122" s="989">
        <v>164.05856977190246</v>
      </c>
      <c r="AE122" s="989">
        <v>30.751428604125927</v>
      </c>
      <c r="AF122" s="989">
        <v>9.5257144655499921</v>
      </c>
      <c r="AG122" s="989">
        <v>2.1815714495522598</v>
      </c>
      <c r="AH122" s="989">
        <v>245.78571646554084</v>
      </c>
      <c r="AI122" s="989">
        <v>47.002858298165428</v>
      </c>
    </row>
    <row r="123" spans="1:68" ht="12" customHeight="1">
      <c r="A123" s="204"/>
      <c r="B123" s="216"/>
      <c r="C123" s="216"/>
      <c r="D123" s="216"/>
      <c r="E123" s="216"/>
      <c r="F123" s="216"/>
      <c r="G123" s="216"/>
      <c r="H123" s="216"/>
      <c r="I123" s="216"/>
      <c r="V123" s="1002"/>
      <c r="W123" s="980">
        <v>11</v>
      </c>
      <c r="X123" s="989">
        <v>52.24</v>
      </c>
      <c r="Y123" s="989">
        <v>154.21</v>
      </c>
      <c r="Z123" s="989">
        <v>79.12</v>
      </c>
      <c r="AA123" s="989">
        <v>21.645000185285259</v>
      </c>
      <c r="AB123" s="989">
        <v>18.452999932425314</v>
      </c>
      <c r="AC123" s="990">
        <v>302.97000000000003</v>
      </c>
      <c r="AD123" s="989">
        <v>146.11571393694155</v>
      </c>
      <c r="AE123" s="989">
        <v>26.230000359671411</v>
      </c>
      <c r="AF123" s="989">
        <v>10.001428604125973</v>
      </c>
      <c r="AG123" s="989">
        <v>1.7041428429739771</v>
      </c>
      <c r="AH123" s="989">
        <v>239.62</v>
      </c>
      <c r="AI123" s="989">
        <v>42.29</v>
      </c>
    </row>
    <row r="124" spans="1:68" ht="12" customHeight="1">
      <c r="A124" s="197"/>
      <c r="B124" s="197"/>
      <c r="C124" s="197"/>
      <c r="D124" s="197"/>
      <c r="E124" s="197"/>
      <c r="F124" s="197"/>
      <c r="G124" s="197"/>
      <c r="H124" s="197"/>
      <c r="I124" s="197"/>
      <c r="V124" s="404">
        <v>12</v>
      </c>
      <c r="W124" s="404">
        <v>12</v>
      </c>
      <c r="X124" s="989">
        <v>44.628571101597331</v>
      </c>
      <c r="Y124" s="989">
        <v>116.62271445138057</v>
      </c>
      <c r="Z124" s="989">
        <v>41.373285293579045</v>
      </c>
      <c r="AA124" s="989">
        <v>15.247000013078916</v>
      </c>
      <c r="AB124" s="989">
        <v>12.7100000381469</v>
      </c>
      <c r="AC124" s="990">
        <v>179.33771623883899</v>
      </c>
      <c r="AD124" s="989">
        <v>114.18428584507485</v>
      </c>
      <c r="AE124" s="989">
        <v>18.61999988555905</v>
      </c>
      <c r="AF124" s="989">
        <v>9.9999999999999964</v>
      </c>
      <c r="AG124" s="989">
        <v>1.2444285835538544</v>
      </c>
      <c r="AH124" s="989">
        <v>150.27357046944684</v>
      </c>
      <c r="AI124" s="989">
        <v>24.915714263915959</v>
      </c>
    </row>
    <row r="125" spans="1:68" ht="22.5" customHeight="1">
      <c r="W125" s="404">
        <v>13</v>
      </c>
      <c r="X125" s="989">
        <v>42.599998474121001</v>
      </c>
      <c r="Y125" s="989">
        <v>120.78800201416</v>
      </c>
      <c r="Z125" s="989">
        <v>93.665000915527301</v>
      </c>
      <c r="AA125" s="989">
        <v>17.322999954223601</v>
      </c>
      <c r="AB125" s="989">
        <v>15.171999931335399</v>
      </c>
      <c r="AC125" s="990">
        <v>130.67500305175699</v>
      </c>
      <c r="AD125" s="989">
        <v>89.040000915527301</v>
      </c>
      <c r="AE125" s="989">
        <v>15.310000419616699</v>
      </c>
      <c r="AF125" s="989">
        <v>10</v>
      </c>
      <c r="AG125" s="989">
        <v>1.0199999809265099</v>
      </c>
      <c r="AH125" s="989">
        <v>116.33999633789</v>
      </c>
      <c r="AI125" s="989">
        <v>24.159999847412099</v>
      </c>
    </row>
    <row r="126" spans="1:68" ht="12" customHeight="1">
      <c r="W126" s="404">
        <v>14</v>
      </c>
      <c r="X126" s="989">
        <v>49.743000030517535</v>
      </c>
      <c r="Y126" s="989">
        <v>125.66285814557708</v>
      </c>
      <c r="Z126" s="989">
        <v>131.74585723876913</v>
      </c>
      <c r="AA126" s="989">
        <v>14.828142711094401</v>
      </c>
      <c r="AB126" s="989">
        <v>13.217000007629398</v>
      </c>
      <c r="AC126" s="990">
        <v>121.81457192557171</v>
      </c>
      <c r="AD126" s="989">
        <v>78.037142072405103</v>
      </c>
      <c r="AE126" s="989">
        <v>14.082857131957956</v>
      </c>
      <c r="AF126" s="989">
        <v>10.001428604125973</v>
      </c>
      <c r="AG126" s="989">
        <v>1.3691428899764975</v>
      </c>
      <c r="AH126" s="989">
        <v>126.18428475516127</v>
      </c>
      <c r="AI126" s="989">
        <v>22.646999904087572</v>
      </c>
    </row>
    <row r="127" spans="1:68" ht="12" customHeight="1">
      <c r="W127" s="404">
        <v>15</v>
      </c>
      <c r="X127" s="989">
        <v>54.414285387311615</v>
      </c>
      <c r="Y127" s="989">
        <v>127.68985639299636</v>
      </c>
      <c r="Z127" s="989">
        <v>71.706143515450577</v>
      </c>
      <c r="AA127" s="989">
        <v>15.017142977033298</v>
      </c>
      <c r="AB127" s="989">
        <v>11.291000366210898</v>
      </c>
      <c r="AC127" s="990">
        <v>184.69442967006074</v>
      </c>
      <c r="AD127" s="989">
        <v>74.048570905412902</v>
      </c>
      <c r="AE127" s="989">
        <v>17.312857082911869</v>
      </c>
      <c r="AF127" s="989">
        <v>10.005714416503881</v>
      </c>
      <c r="AG127" s="989">
        <v>1.6558571543012313</v>
      </c>
      <c r="AH127" s="989">
        <v>140.54571315220355</v>
      </c>
      <c r="AI127" s="989">
        <v>22.742571422031897</v>
      </c>
    </row>
    <row r="128" spans="1:68" ht="25.5" customHeight="1">
      <c r="V128" s="404">
        <v>16</v>
      </c>
      <c r="W128" s="404">
        <v>16</v>
      </c>
      <c r="X128" s="989">
        <v>47.73</v>
      </c>
      <c r="Y128" s="989">
        <v>97.4</v>
      </c>
      <c r="Z128" s="989">
        <v>53.49</v>
      </c>
      <c r="AA128" s="989">
        <v>13.98</v>
      </c>
      <c r="AB128" s="989">
        <v>11.63</v>
      </c>
      <c r="AC128" s="990">
        <v>164.52</v>
      </c>
      <c r="AD128" s="989">
        <v>81.069999999999993</v>
      </c>
      <c r="AE128" s="989">
        <v>21.07</v>
      </c>
      <c r="AF128" s="989">
        <v>10.01</v>
      </c>
      <c r="AG128" s="989">
        <v>1.27</v>
      </c>
      <c r="AH128" s="989">
        <v>141.29</v>
      </c>
      <c r="AI128" s="989">
        <v>23.21</v>
      </c>
    </row>
    <row r="129" spans="22:35" ht="15" customHeight="1">
      <c r="W129" s="404">
        <v>17</v>
      </c>
      <c r="X129" s="989">
        <v>42.142857687813873</v>
      </c>
      <c r="Y129" s="989">
        <v>85.487143380301248</v>
      </c>
      <c r="Z129" s="989">
        <v>51.424428122384178</v>
      </c>
      <c r="AA129" s="989">
        <v>12.944285669999999</v>
      </c>
      <c r="AB129" s="989">
        <v>10.010000228881799</v>
      </c>
      <c r="AC129" s="990">
        <v>152.88357325962556</v>
      </c>
      <c r="AD129" s="989">
        <v>64.311428070000005</v>
      </c>
      <c r="AE129" s="989">
        <v>16.638571469999999</v>
      </c>
      <c r="AF129" s="989">
        <v>10.004285812377887</v>
      </c>
      <c r="AG129" s="989">
        <v>1.7342857122421229</v>
      </c>
      <c r="AH129" s="989">
        <v>105.73500061035119</v>
      </c>
      <c r="AI129" s="989">
        <v>19.724285806928286</v>
      </c>
    </row>
    <row r="130" spans="22:35" ht="15" customHeight="1">
      <c r="W130" s="404">
        <v>18</v>
      </c>
      <c r="X130" s="989">
        <v>27.452428545270582</v>
      </c>
      <c r="Y130" s="989">
        <v>62.369998931884716</v>
      </c>
      <c r="Z130" s="989">
        <v>34.353571755545424</v>
      </c>
      <c r="AA130" s="989">
        <v>10.727142742701899</v>
      </c>
      <c r="AB130" s="989">
        <v>6.3112858363560251</v>
      </c>
      <c r="AC130" s="990">
        <v>98.225285121372636</v>
      </c>
      <c r="AD130" s="989">
        <v>46.242857796805197</v>
      </c>
      <c r="AE130" s="989">
        <v>10.637142998831566</v>
      </c>
      <c r="AF130" s="989">
        <v>10.007143020629858</v>
      </c>
      <c r="AG130" s="989">
        <v>1.4345714194433998</v>
      </c>
      <c r="AH130" s="989">
        <v>72.620000566754968</v>
      </c>
      <c r="AI130" s="989">
        <v>14.075714383806471</v>
      </c>
    </row>
    <row r="131" spans="22:35" ht="15" customHeight="1">
      <c r="W131" s="404">
        <v>19</v>
      </c>
      <c r="X131" s="989">
        <v>21.857142584664455</v>
      </c>
      <c r="Y131" s="989">
        <v>58.684285300118525</v>
      </c>
      <c r="Z131" s="989">
        <v>29.207143238612552</v>
      </c>
      <c r="AA131" s="989">
        <v>9.4342857088361427</v>
      </c>
      <c r="AB131" s="989">
        <v>7.4910001754760689</v>
      </c>
      <c r="AC131" s="990">
        <v>86.615142822265582</v>
      </c>
      <c r="AD131" s="989">
        <v>41.954286302838973</v>
      </c>
      <c r="AE131" s="989">
        <v>9.4342857088361427</v>
      </c>
      <c r="AF131" s="989">
        <v>10.004285812377914</v>
      </c>
      <c r="AG131" s="989">
        <v>1.3051428794860784</v>
      </c>
      <c r="AH131" s="989">
        <v>60.497857775006928</v>
      </c>
      <c r="AI131" s="989">
        <v>12.797142846243686</v>
      </c>
    </row>
    <row r="132" spans="22:35" ht="15" customHeight="1">
      <c r="V132" s="404">
        <v>20</v>
      </c>
      <c r="W132" s="404">
        <v>20</v>
      </c>
      <c r="X132" s="989">
        <v>19.5</v>
      </c>
      <c r="Y132" s="989">
        <v>54</v>
      </c>
      <c r="Z132" s="989">
        <v>22.1</v>
      </c>
      <c r="AA132" s="989">
        <v>9.1999999999999993</v>
      </c>
      <c r="AB132" s="989">
        <v>6.8</v>
      </c>
      <c r="AC132" s="990">
        <v>78.2</v>
      </c>
      <c r="AD132" s="989">
        <v>39.6</v>
      </c>
      <c r="AE132" s="989">
        <v>8.6</v>
      </c>
      <c r="AF132" s="989">
        <v>10</v>
      </c>
      <c r="AG132" s="989">
        <v>1.6</v>
      </c>
      <c r="AH132" s="989">
        <v>56.6</v>
      </c>
      <c r="AI132" s="989">
        <v>12.9</v>
      </c>
    </row>
    <row r="133" spans="22:35" ht="15" customHeight="1">
      <c r="W133" s="404">
        <v>21</v>
      </c>
      <c r="X133" s="989">
        <v>19.485713958740185</v>
      </c>
      <c r="Y133" s="989">
        <v>50.756999969482365</v>
      </c>
      <c r="Z133" s="989">
        <v>17.473428726196214</v>
      </c>
      <c r="AA133" s="989">
        <v>9.0128573008945967</v>
      </c>
      <c r="AB133" s="989">
        <v>5.4099998474121005</v>
      </c>
      <c r="AC133" s="990">
        <v>73.744141714913454</v>
      </c>
      <c r="AD133" s="989">
        <v>44.79285812377924</v>
      </c>
      <c r="AE133" s="989">
        <v>10.11999988555907</v>
      </c>
      <c r="AF133" s="989">
        <v>10.011428560529414</v>
      </c>
      <c r="AG133" s="989">
        <v>1.2349999972752113</v>
      </c>
      <c r="AH133" s="989">
        <v>52.17071369716097</v>
      </c>
      <c r="AI133" s="989">
        <v>11.968571390424414</v>
      </c>
    </row>
    <row r="134" spans="22:35" ht="15" customHeight="1">
      <c r="W134" s="404">
        <v>22</v>
      </c>
      <c r="X134" s="989">
        <v>16.329999999999998</v>
      </c>
      <c r="Y134" s="989">
        <v>46.59</v>
      </c>
      <c r="Z134" s="989">
        <v>17.04</v>
      </c>
      <c r="AA134" s="989">
        <v>7.95</v>
      </c>
      <c r="AB134" s="989">
        <v>3.82</v>
      </c>
      <c r="AC134" s="990">
        <v>66.739999999999995</v>
      </c>
      <c r="AD134" s="989">
        <v>34.01</v>
      </c>
      <c r="AE134" s="989">
        <v>8.15</v>
      </c>
      <c r="AF134" s="989">
        <v>10.02</v>
      </c>
      <c r="AG134" s="989">
        <v>1.52</v>
      </c>
      <c r="AH134" s="989">
        <v>46.88</v>
      </c>
      <c r="AI134" s="989">
        <v>9.89</v>
      </c>
    </row>
    <row r="135" spans="22:35" ht="15" customHeight="1">
      <c r="W135" s="404">
        <v>23</v>
      </c>
      <c r="X135" s="989">
        <v>15.18</v>
      </c>
      <c r="Y135" s="989">
        <v>40.29</v>
      </c>
      <c r="Z135" s="989">
        <v>22.12</v>
      </c>
      <c r="AA135" s="989">
        <v>7.6</v>
      </c>
      <c r="AB135" s="989">
        <v>3.22</v>
      </c>
      <c r="AC135" s="990">
        <v>59.4</v>
      </c>
      <c r="AD135" s="989">
        <v>28.71</v>
      </c>
      <c r="AE135" s="989">
        <v>7.74</v>
      </c>
      <c r="AF135" s="989">
        <v>10</v>
      </c>
      <c r="AG135" s="989">
        <v>1.55</v>
      </c>
      <c r="AH135" s="989">
        <v>43.39</v>
      </c>
      <c r="AI135" s="989">
        <v>8.57</v>
      </c>
    </row>
    <row r="136" spans="22:35" ht="15" customHeight="1">
      <c r="V136" s="404">
        <v>24</v>
      </c>
      <c r="W136" s="404">
        <v>24</v>
      </c>
      <c r="X136" s="989">
        <v>15.1</v>
      </c>
      <c r="Y136" s="989">
        <v>35.630000000000003</v>
      </c>
      <c r="Z136" s="989">
        <v>13.87</v>
      </c>
      <c r="AA136" s="989">
        <v>9.57</v>
      </c>
      <c r="AB136" s="989">
        <v>3.42</v>
      </c>
      <c r="AC136" s="990">
        <v>54.3</v>
      </c>
      <c r="AD136" s="989">
        <v>30.83</v>
      </c>
      <c r="AE136" s="989">
        <v>7.53</v>
      </c>
      <c r="AF136" s="989">
        <v>10</v>
      </c>
      <c r="AG136" s="989">
        <v>1.6</v>
      </c>
      <c r="AH136" s="989">
        <v>40.28</v>
      </c>
      <c r="AI136" s="989">
        <v>9.6</v>
      </c>
    </row>
    <row r="137" spans="22:35" ht="15" customHeight="1">
      <c r="W137" s="404">
        <v>25</v>
      </c>
      <c r="X137" s="989">
        <v>18.016999930000001</v>
      </c>
      <c r="Y137" s="989">
        <v>34.608428410000002</v>
      </c>
      <c r="Z137" s="989">
        <v>10.78285721</v>
      </c>
      <c r="AA137" s="989">
        <v>9.0548571179999993</v>
      </c>
      <c r="AB137" s="989">
        <v>3.2130000590000001</v>
      </c>
      <c r="AC137" s="990">
        <v>56.674428669999998</v>
      </c>
      <c r="AD137" s="989">
        <v>25.690000260000001</v>
      </c>
      <c r="AE137" s="989">
        <v>6.9342856409999998</v>
      </c>
      <c r="AF137" s="989">
        <v>10.00571442</v>
      </c>
      <c r="AG137" s="989">
        <v>1.254714302</v>
      </c>
      <c r="AH137" s="989">
        <v>37.560714179999998</v>
      </c>
      <c r="AI137" s="989">
        <v>7.91285726</v>
      </c>
    </row>
    <row r="138" spans="22:35" ht="15" customHeight="1">
      <c r="W138" s="404">
        <v>26</v>
      </c>
      <c r="X138" s="989">
        <v>16.489714209999999</v>
      </c>
      <c r="Y138" s="989">
        <v>34.074285510000003</v>
      </c>
      <c r="Z138" s="989">
        <v>9.5958572120000003</v>
      </c>
      <c r="AA138" s="989">
        <v>8.8612857550000008</v>
      </c>
      <c r="AB138" s="989">
        <v>3.5</v>
      </c>
      <c r="AC138" s="990">
        <v>68.087428501674069</v>
      </c>
      <c r="AD138" s="989">
        <v>30.317143300000001</v>
      </c>
      <c r="AE138" s="989">
        <v>8.8971428190000008</v>
      </c>
      <c r="AF138" s="989">
        <v>10</v>
      </c>
      <c r="AG138" s="989">
        <v>1.4324285809999999</v>
      </c>
      <c r="AH138" s="989">
        <v>37.759999409999999</v>
      </c>
      <c r="AI138" s="989">
        <v>8.911428656</v>
      </c>
    </row>
    <row r="139" spans="22:35" ht="15" customHeight="1">
      <c r="W139" s="404">
        <v>27</v>
      </c>
      <c r="X139" s="989">
        <v>16.199999810000001</v>
      </c>
      <c r="Y139" s="989">
        <v>29.599571770000001</v>
      </c>
      <c r="Z139" s="989">
        <v>7.8892858370000001</v>
      </c>
      <c r="AA139" s="989">
        <v>8.3185714990000008</v>
      </c>
      <c r="AB139" s="989">
        <v>4.0900001530000001</v>
      </c>
      <c r="AC139" s="990">
        <v>60.110428400000004</v>
      </c>
      <c r="AD139" s="989">
        <v>28.581429350000001</v>
      </c>
      <c r="AE139" s="989">
        <v>7.9442856649999998</v>
      </c>
      <c r="AF139" s="989">
        <v>10.001428600000001</v>
      </c>
      <c r="AG139" s="989">
        <v>1.455999987</v>
      </c>
      <c r="AH139" s="989">
        <v>35.967143470000003</v>
      </c>
      <c r="AI139" s="989">
        <v>7.2057142259999996</v>
      </c>
    </row>
    <row r="140" spans="22:35" ht="15" customHeight="1">
      <c r="V140" s="404">
        <v>28</v>
      </c>
      <c r="W140" s="404">
        <v>28</v>
      </c>
      <c r="X140" s="989">
        <v>12.016285760000001</v>
      </c>
      <c r="Y140" s="989">
        <v>29.3955713</v>
      </c>
      <c r="Z140" s="989">
        <v>7.2334286140000001</v>
      </c>
      <c r="AA140" s="989">
        <v>7.789714268</v>
      </c>
      <c r="AB140" s="989">
        <v>3.119999886</v>
      </c>
      <c r="AC140" s="990">
        <v>60.986856189999997</v>
      </c>
      <c r="AD140" s="989">
        <v>27.099999836512943</v>
      </c>
      <c r="AE140" s="989">
        <v>7.4514284819999999</v>
      </c>
      <c r="AF140" s="989">
        <v>10.0128573</v>
      </c>
      <c r="AG140" s="989">
        <v>1.5508571609999999</v>
      </c>
      <c r="AH140" s="989">
        <v>47.66357095</v>
      </c>
      <c r="AI140" s="989">
        <v>9.9999998639999994</v>
      </c>
    </row>
    <row r="141" spans="22:35" ht="15" customHeight="1">
      <c r="W141" s="404">
        <v>29</v>
      </c>
      <c r="X141" s="989">
        <v>10.423571450000001</v>
      </c>
      <c r="Y141" s="989">
        <v>32.468857079999999</v>
      </c>
      <c r="Z141" s="989">
        <v>6.729428564</v>
      </c>
      <c r="AA141" s="989">
        <v>7.1615714349999999</v>
      </c>
      <c r="AB141" s="989">
        <v>3.4249999519999998</v>
      </c>
      <c r="AC141" s="990">
        <v>56.540714260000001</v>
      </c>
      <c r="AD141" s="989">
        <v>23.477142610000001</v>
      </c>
      <c r="AE141" s="989">
        <v>6.2828570089999998</v>
      </c>
      <c r="AF141" s="989">
        <v>10.001428600000001</v>
      </c>
      <c r="AG141" s="989">
        <v>2.1035714489999999</v>
      </c>
      <c r="AH141" s="989">
        <v>44.25</v>
      </c>
      <c r="AI141" s="989">
        <v>6.7128572460000004</v>
      </c>
    </row>
    <row r="142" spans="22:35" ht="15" customHeight="1">
      <c r="W142" s="404">
        <v>30</v>
      </c>
      <c r="X142" s="989">
        <v>10.043285640000001</v>
      </c>
      <c r="Y142" s="989">
        <v>32.112285890000003</v>
      </c>
      <c r="Z142" s="989">
        <v>5.6338571819999999</v>
      </c>
      <c r="AA142" s="989">
        <v>6.6714285440000003</v>
      </c>
      <c r="AB142" s="989">
        <v>2.8789999489999998</v>
      </c>
      <c r="AC142" s="990">
        <v>65.491856709999993</v>
      </c>
      <c r="AD142" s="989">
        <v>21.095714300000001</v>
      </c>
      <c r="AE142" s="989">
        <v>5.8057142669999999</v>
      </c>
      <c r="AF142" s="989">
        <v>10.01142883</v>
      </c>
      <c r="AG142" s="989">
        <v>1.8491428750000001</v>
      </c>
      <c r="AH142" s="989">
        <v>42.498571668352326</v>
      </c>
      <c r="AI142" s="989">
        <v>6.0797142300000004</v>
      </c>
    </row>
    <row r="143" spans="22:35" ht="15" customHeight="1">
      <c r="W143" s="404">
        <v>31</v>
      </c>
      <c r="X143" s="989">
        <v>10.086428642272944</v>
      </c>
      <c r="Y143" s="989">
        <v>29.132714407784558</v>
      </c>
      <c r="Z143" s="989">
        <v>5.181999887738904</v>
      </c>
      <c r="AA143" s="989">
        <v>6.2387143543788328</v>
      </c>
      <c r="AB143" s="989">
        <v>2.9382856232779297</v>
      </c>
      <c r="AC143" s="990">
        <v>65.491856711251344</v>
      </c>
      <c r="AD143" s="989">
        <v>20.037142889840243</v>
      </c>
      <c r="AE143" s="989">
        <v>5.4814286231994549</v>
      </c>
      <c r="AF143" s="989">
        <v>10.011428833007772</v>
      </c>
      <c r="AG143" s="989">
        <v>1.8019999946866672</v>
      </c>
      <c r="AH143" s="989">
        <v>39.98428617204933</v>
      </c>
      <c r="AI143" s="989">
        <v>4.9059999329703157</v>
      </c>
    </row>
    <row r="144" spans="22:35" ht="15" customHeight="1">
      <c r="V144" s="404">
        <v>32</v>
      </c>
      <c r="W144" s="404">
        <v>32</v>
      </c>
      <c r="X144" s="989">
        <v>12.08228561</v>
      </c>
      <c r="Y144" s="989">
        <v>34.150143489999998</v>
      </c>
      <c r="Z144" s="989">
        <v>4.8032856669999999</v>
      </c>
      <c r="AA144" s="989">
        <v>6.1697142459999998</v>
      </c>
      <c r="AB144" s="989">
        <v>3.2030000689999998</v>
      </c>
      <c r="AC144" s="990">
        <v>49.942714418571427</v>
      </c>
      <c r="AD144" s="989">
        <v>23.275714059999999</v>
      </c>
      <c r="AE144" s="989">
        <v>5.8257142479999997</v>
      </c>
      <c r="AF144" s="989">
        <v>10.004285810000001</v>
      </c>
      <c r="AG144" s="989">
        <v>1.2214285650000001</v>
      </c>
      <c r="AH144" s="989">
        <v>36.654999320000002</v>
      </c>
      <c r="AI144" s="989">
        <v>4.0242800000000001</v>
      </c>
    </row>
    <row r="145" spans="1:35" ht="15" customHeight="1">
      <c r="W145" s="404">
        <v>33</v>
      </c>
      <c r="X145" s="989">
        <v>11.874000004359614</v>
      </c>
      <c r="Y145" s="989">
        <v>35.225571223667643</v>
      </c>
      <c r="Z145" s="989">
        <v>4.3821428843906904</v>
      </c>
      <c r="AA145" s="989">
        <v>6.3728570940000004</v>
      </c>
      <c r="AB145" s="989">
        <v>2.841857144</v>
      </c>
      <c r="AC145" s="990">
        <v>57.183571406773112</v>
      </c>
      <c r="AD145" s="989">
        <v>22.619999750000002</v>
      </c>
      <c r="AE145" s="989">
        <v>5.5228571210000004</v>
      </c>
      <c r="AF145" s="989">
        <v>10</v>
      </c>
      <c r="AG145" s="989">
        <v>1.3032857349940685</v>
      </c>
      <c r="AH145" s="989">
        <v>35.152857099999999</v>
      </c>
      <c r="AI145" s="989">
        <v>4.354285752</v>
      </c>
    </row>
    <row r="146" spans="1:35" ht="15" customHeight="1">
      <c r="W146" s="404">
        <v>34</v>
      </c>
      <c r="X146" s="989">
        <v>10.842857090000001</v>
      </c>
      <c r="Y146" s="989">
        <v>35.168570930000001</v>
      </c>
      <c r="Z146" s="989">
        <v>13.837000059999999</v>
      </c>
      <c r="AA146" s="989">
        <v>6.1195714130000001</v>
      </c>
      <c r="AB146" s="989">
        <v>3.058000088</v>
      </c>
      <c r="AC146" s="990">
        <v>49.366142269999997</v>
      </c>
      <c r="AD146" s="989">
        <v>25.04757145</v>
      </c>
      <c r="AE146" s="989">
        <v>5.8727143149999996</v>
      </c>
      <c r="AF146" s="989">
        <v>10.00857162</v>
      </c>
      <c r="AG146" s="989">
        <v>1.2842857160000001</v>
      </c>
      <c r="AH146" s="989">
        <v>34.115715029999997</v>
      </c>
      <c r="AI146" s="989">
        <v>4.3511429509999999</v>
      </c>
    </row>
    <row r="147" spans="1:35" ht="15" customHeight="1">
      <c r="W147" s="404">
        <v>35</v>
      </c>
      <c r="X147" s="989">
        <v>10.48142842</v>
      </c>
      <c r="Y147" s="989">
        <v>37.824428560000001</v>
      </c>
      <c r="Z147" s="989">
        <v>3.922857182</v>
      </c>
      <c r="AA147" s="989">
        <v>5.9814286230000002</v>
      </c>
      <c r="AB147" s="989">
        <v>1.506999969</v>
      </c>
      <c r="AC147" s="990">
        <v>56.934856959999998</v>
      </c>
      <c r="AD147" s="989">
        <v>21.374285830000002</v>
      </c>
      <c r="AE147" s="989">
        <v>4.9342857090000001</v>
      </c>
      <c r="AF147" s="989">
        <v>10.28714289</v>
      </c>
      <c r="AG147" s="989">
        <v>1.5979999810000001</v>
      </c>
      <c r="AH147" s="989">
        <v>30.92</v>
      </c>
      <c r="AI147" s="989">
        <v>5.3042856629999999</v>
      </c>
    </row>
    <row r="148" spans="1:35" ht="15" customHeight="1">
      <c r="V148" s="404">
        <v>36</v>
      </c>
      <c r="W148" s="404">
        <v>36</v>
      </c>
      <c r="X148" s="989">
        <v>11.85</v>
      </c>
      <c r="Y148" s="989">
        <v>39.78</v>
      </c>
      <c r="Z148" s="989">
        <v>4.9800000000000004</v>
      </c>
      <c r="AA148" s="989">
        <v>6.03</v>
      </c>
      <c r="AB148" s="989">
        <v>2.8</v>
      </c>
      <c r="AC148" s="990">
        <v>48.51</v>
      </c>
      <c r="AD148" s="989">
        <v>22.661428449999999</v>
      </c>
      <c r="AE148" s="989">
        <v>4.9800000000000004</v>
      </c>
      <c r="AF148" s="989">
        <v>11.01</v>
      </c>
      <c r="AG148" s="989">
        <v>1.63</v>
      </c>
      <c r="AH148" s="989">
        <v>30.922143120000001</v>
      </c>
      <c r="AI148" s="989">
        <v>7.46</v>
      </c>
    </row>
    <row r="149" spans="1:35" ht="15" customHeight="1">
      <c r="W149" s="404">
        <v>37</v>
      </c>
      <c r="X149" s="989">
        <v>12.08</v>
      </c>
      <c r="Y149" s="989">
        <v>44.25</v>
      </c>
      <c r="Z149" s="989">
        <v>4.92</v>
      </c>
      <c r="AA149" s="989">
        <v>6.03</v>
      </c>
      <c r="AB149" s="989">
        <v>2.37</v>
      </c>
      <c r="AC149" s="990">
        <v>43.99</v>
      </c>
      <c r="AD149" s="989">
        <v>19.149999999999999</v>
      </c>
      <c r="AE149" s="989">
        <v>5.31</v>
      </c>
      <c r="AF149" s="989">
        <v>11</v>
      </c>
      <c r="AG149" s="989">
        <v>1.59</v>
      </c>
      <c r="AH149" s="989">
        <v>29.33</v>
      </c>
      <c r="AI149" s="989">
        <v>7.79</v>
      </c>
    </row>
    <row r="150" spans="1:35" ht="15" customHeight="1">
      <c r="W150" s="404">
        <v>38</v>
      </c>
      <c r="X150" s="989">
        <v>11.88371427</v>
      </c>
      <c r="Y150" s="989">
        <v>41.311858039999997</v>
      </c>
      <c r="Z150" s="989">
        <v>4.6447142870000002</v>
      </c>
      <c r="AA150" s="989">
        <v>6.5951428410000004</v>
      </c>
      <c r="AB150" s="989">
        <v>3.0060000420000001</v>
      </c>
      <c r="AC150" s="990">
        <v>47.220570700000003</v>
      </c>
      <c r="AD150" s="989">
        <v>22.304285589999999</v>
      </c>
      <c r="AE150" s="989">
        <v>5.581428528</v>
      </c>
      <c r="AF150" s="989">
        <v>10.85142858</v>
      </c>
      <c r="AG150" s="989">
        <v>1.5402856890000001</v>
      </c>
      <c r="AH150" s="989">
        <v>34.179286410000003</v>
      </c>
      <c r="AI150" s="989">
        <v>8.5442856379999998</v>
      </c>
    </row>
    <row r="151" spans="1:35" ht="15" customHeight="1">
      <c r="V151" s="404">
        <v>39</v>
      </c>
      <c r="W151" s="404">
        <v>39</v>
      </c>
      <c r="X151" s="989">
        <v>13.06</v>
      </c>
      <c r="Y151" s="989">
        <v>41.13</v>
      </c>
      <c r="Z151" s="989">
        <v>4.2699999999999996</v>
      </c>
      <c r="AA151" s="989">
        <v>6.84</v>
      </c>
      <c r="AB151" s="989">
        <v>3.32</v>
      </c>
      <c r="AC151" s="990">
        <v>63.05</v>
      </c>
      <c r="AD151" s="989">
        <v>48.7</v>
      </c>
      <c r="AE151" s="989">
        <v>7.81</v>
      </c>
      <c r="AF151" s="989">
        <v>11.15</v>
      </c>
      <c r="AG151" s="989">
        <v>1.32</v>
      </c>
      <c r="AH151" s="989">
        <v>38.82</v>
      </c>
      <c r="AI151" s="989">
        <v>6.81</v>
      </c>
    </row>
    <row r="152" spans="1:35" ht="15" customHeight="1">
      <c r="W152" s="404">
        <v>40</v>
      </c>
      <c r="X152" s="989">
        <v>15.95</v>
      </c>
      <c r="Y152" s="989">
        <v>46.47</v>
      </c>
      <c r="Z152" s="989">
        <v>5.36</v>
      </c>
      <c r="AA152" s="989">
        <v>7.69</v>
      </c>
      <c r="AB152" s="989">
        <v>3.16</v>
      </c>
      <c r="AC152" s="990">
        <v>61.54</v>
      </c>
      <c r="AD152" s="989">
        <v>37.93</v>
      </c>
      <c r="AE152" s="989">
        <v>7.92</v>
      </c>
      <c r="AF152" s="989">
        <v>11.01</v>
      </c>
      <c r="AG152" s="989">
        <v>1.38</v>
      </c>
      <c r="AH152" s="989">
        <v>43.88</v>
      </c>
      <c r="AI152" s="989">
        <v>6.28</v>
      </c>
    </row>
    <row r="153" spans="1:35" ht="8.85" customHeight="1">
      <c r="W153" s="404">
        <v>41</v>
      </c>
      <c r="X153" s="989">
        <v>15.85</v>
      </c>
      <c r="Y153" s="989">
        <v>37.270000000000003</v>
      </c>
      <c r="Z153" s="989">
        <v>6.97</v>
      </c>
      <c r="AA153" s="989">
        <v>7.1</v>
      </c>
      <c r="AB153" s="989">
        <v>2.9</v>
      </c>
      <c r="AC153" s="990">
        <v>58.12</v>
      </c>
      <c r="AD153" s="989">
        <v>48.92</v>
      </c>
      <c r="AE153" s="989">
        <v>8.59</v>
      </c>
      <c r="AF153" s="989">
        <v>11</v>
      </c>
      <c r="AG153" s="989">
        <v>1.32</v>
      </c>
      <c r="AH153" s="989">
        <v>45.63</v>
      </c>
      <c r="AI153" s="989">
        <v>9.93</v>
      </c>
    </row>
    <row r="154" spans="1:35" ht="8.85" customHeight="1">
      <c r="W154" s="404">
        <v>42</v>
      </c>
      <c r="X154" s="989">
        <v>15.55</v>
      </c>
      <c r="Y154" s="989">
        <v>48.57</v>
      </c>
      <c r="Z154" s="989">
        <v>11.1</v>
      </c>
      <c r="AA154" s="989">
        <v>6.76</v>
      </c>
      <c r="AB154" s="989">
        <v>2.87</v>
      </c>
      <c r="AC154" s="990">
        <v>58.89</v>
      </c>
      <c r="AD154" s="989">
        <v>55.62</v>
      </c>
      <c r="AE154" s="989">
        <v>9.51</v>
      </c>
      <c r="AF154" s="989">
        <v>11.01</v>
      </c>
      <c r="AG154" s="989">
        <v>1.22</v>
      </c>
      <c r="AH154" s="989">
        <v>52.62</v>
      </c>
      <c r="AI154" s="989">
        <v>9.68</v>
      </c>
    </row>
    <row r="155" spans="1:35" ht="8.85" customHeight="1">
      <c r="A155" s="197"/>
      <c r="B155" s="197"/>
      <c r="C155" s="197"/>
      <c r="D155" s="197"/>
      <c r="E155" s="197"/>
      <c r="F155" s="197"/>
      <c r="G155" s="197"/>
      <c r="H155" s="197"/>
      <c r="I155" s="197"/>
      <c r="V155" s="404">
        <v>43</v>
      </c>
      <c r="W155" s="404">
        <v>43</v>
      </c>
      <c r="X155" s="989">
        <v>13.17</v>
      </c>
      <c r="Y155" s="989">
        <v>35.32</v>
      </c>
      <c r="Z155" s="989">
        <v>6.01</v>
      </c>
      <c r="AA155" s="989">
        <v>6.53</v>
      </c>
      <c r="AB155" s="989">
        <v>2.37</v>
      </c>
      <c r="AC155" s="990">
        <v>69.2</v>
      </c>
      <c r="AD155" s="989">
        <v>54.58</v>
      </c>
      <c r="AE155" s="989">
        <v>8.23</v>
      </c>
      <c r="AF155" s="989">
        <v>11.01</v>
      </c>
      <c r="AG155" s="989">
        <v>1.35</v>
      </c>
      <c r="AH155" s="989">
        <v>50.71</v>
      </c>
      <c r="AI155" s="989">
        <v>10.33</v>
      </c>
    </row>
    <row r="156" spans="1:35" ht="8.85" customHeight="1">
      <c r="A156" s="197"/>
      <c r="B156" s="197"/>
      <c r="C156" s="197"/>
      <c r="D156" s="197"/>
      <c r="E156" s="197"/>
      <c r="F156" s="197"/>
      <c r="G156" s="197"/>
      <c r="H156" s="197"/>
      <c r="I156" s="197"/>
      <c r="W156" s="404">
        <v>44</v>
      </c>
      <c r="X156" s="989">
        <v>13.18</v>
      </c>
      <c r="Y156" s="989">
        <v>36.83</v>
      </c>
      <c r="Z156" s="989">
        <v>4.57</v>
      </c>
      <c r="AA156" s="989">
        <v>7.58</v>
      </c>
      <c r="AB156" s="989">
        <v>4.8899999999999997</v>
      </c>
      <c r="AC156" s="990">
        <v>51.59</v>
      </c>
      <c r="AD156" s="989">
        <v>57.65</v>
      </c>
      <c r="AE156" s="989">
        <v>7.72</v>
      </c>
      <c r="AF156" s="989">
        <v>11.01</v>
      </c>
      <c r="AG156" s="989">
        <v>1.47</v>
      </c>
      <c r="AH156" s="989">
        <v>48.41</v>
      </c>
      <c r="AI156" s="989">
        <v>11.29</v>
      </c>
    </row>
    <row r="157" spans="1:35" ht="8.85" customHeight="1">
      <c r="A157" s="197"/>
      <c r="B157" s="197"/>
      <c r="C157" s="197"/>
      <c r="D157" s="197"/>
      <c r="E157" s="197"/>
      <c r="F157" s="197"/>
      <c r="G157" s="197"/>
      <c r="H157" s="197"/>
      <c r="I157" s="197"/>
      <c r="W157" s="404">
        <v>45</v>
      </c>
      <c r="X157" s="989">
        <v>13.49</v>
      </c>
      <c r="Y157" s="989">
        <v>39.520000000000003</v>
      </c>
      <c r="Z157" s="989">
        <v>4.83</v>
      </c>
      <c r="AA157" s="989">
        <v>6.95</v>
      </c>
      <c r="AB157" s="989">
        <v>1.61</v>
      </c>
      <c r="AC157" s="990">
        <v>72.92</v>
      </c>
      <c r="AD157" s="989">
        <v>67.069999999999993</v>
      </c>
      <c r="AE157" s="989">
        <v>6.9</v>
      </c>
      <c r="AF157" s="989">
        <v>11</v>
      </c>
      <c r="AG157" s="989">
        <v>1.42</v>
      </c>
      <c r="AH157" s="989">
        <v>47.24</v>
      </c>
      <c r="AI157" s="989">
        <v>9</v>
      </c>
    </row>
    <row r="158" spans="1:35" ht="8.85" customHeight="1">
      <c r="A158" s="197"/>
      <c r="B158" s="197"/>
      <c r="C158" s="197"/>
      <c r="D158" s="197"/>
      <c r="E158" s="197"/>
      <c r="F158" s="197"/>
      <c r="G158" s="197"/>
      <c r="H158" s="197"/>
      <c r="I158" s="197"/>
      <c r="W158" s="404">
        <v>46</v>
      </c>
      <c r="X158" s="989">
        <v>15.4</v>
      </c>
      <c r="Y158" s="989">
        <v>53.38</v>
      </c>
      <c r="Z158" s="989">
        <v>3.73</v>
      </c>
      <c r="AA158" s="989">
        <v>6.86</v>
      </c>
      <c r="AB158" s="989">
        <v>1.64</v>
      </c>
      <c r="AC158" s="990">
        <v>58.4</v>
      </c>
      <c r="AD158" s="989">
        <v>34.979999999999997</v>
      </c>
      <c r="AE158" s="989">
        <v>5.07</v>
      </c>
      <c r="AF158" s="989">
        <v>11.01</v>
      </c>
      <c r="AG158" s="989">
        <v>1.38</v>
      </c>
      <c r="AH158" s="989">
        <v>40.61</v>
      </c>
      <c r="AI158" s="989">
        <v>8.81</v>
      </c>
    </row>
    <row r="159" spans="1:35" ht="8.85" customHeight="1">
      <c r="A159" s="197"/>
      <c r="B159" s="197"/>
      <c r="C159" s="197"/>
      <c r="D159" s="197"/>
      <c r="E159" s="197"/>
      <c r="F159" s="197"/>
      <c r="G159" s="197"/>
      <c r="H159" s="197"/>
      <c r="I159" s="197"/>
      <c r="W159" s="404">
        <v>47</v>
      </c>
      <c r="X159" s="989">
        <v>16.41</v>
      </c>
      <c r="Y159" s="989">
        <v>61.85</v>
      </c>
      <c r="Z159" s="989">
        <v>2.52</v>
      </c>
      <c r="AA159" s="989">
        <v>6.99</v>
      </c>
      <c r="AB159" s="989">
        <v>1.51</v>
      </c>
      <c r="AC159" s="990">
        <v>52.55</v>
      </c>
      <c r="AD159" s="989">
        <v>29.08</v>
      </c>
      <c r="AE159" s="989">
        <v>4.2699999999999996</v>
      </c>
      <c r="AF159" s="989">
        <v>11</v>
      </c>
      <c r="AG159" s="989">
        <v>1.63</v>
      </c>
      <c r="AH159" s="989">
        <v>41.63</v>
      </c>
      <c r="AI159" s="989">
        <v>9.35</v>
      </c>
    </row>
    <row r="160" spans="1:35" ht="8.85" customHeight="1">
      <c r="A160" s="197"/>
      <c r="B160" s="197"/>
      <c r="C160" s="197"/>
      <c r="D160" s="197"/>
      <c r="E160" s="197"/>
      <c r="F160" s="197"/>
      <c r="G160" s="197"/>
      <c r="H160" s="197"/>
      <c r="I160" s="197"/>
      <c r="V160" s="404">
        <v>48</v>
      </c>
      <c r="W160" s="404">
        <v>48</v>
      </c>
      <c r="X160" s="989">
        <v>16.329999999999998</v>
      </c>
      <c r="Y160" s="989">
        <v>65.33</v>
      </c>
      <c r="Z160" s="989">
        <v>3.57</v>
      </c>
      <c r="AA160" s="989">
        <v>7.11</v>
      </c>
      <c r="AB160" s="989">
        <v>1.47</v>
      </c>
      <c r="AC160" s="990">
        <v>53.43</v>
      </c>
      <c r="AD160" s="989">
        <v>88.06</v>
      </c>
      <c r="AE160" s="989">
        <v>7.88</v>
      </c>
      <c r="AF160" s="989">
        <v>10.86</v>
      </c>
      <c r="AG160" s="989">
        <v>1.6</v>
      </c>
      <c r="AH160" s="989">
        <v>41.01</v>
      </c>
      <c r="AI160" s="989">
        <v>14.19</v>
      </c>
    </row>
    <row r="161" spans="1:35" ht="8.85" customHeight="1">
      <c r="A161" s="197"/>
      <c r="B161" s="197"/>
      <c r="C161" s="197"/>
      <c r="D161" s="197"/>
      <c r="E161" s="197"/>
      <c r="F161" s="197"/>
      <c r="G161" s="197"/>
      <c r="H161" s="197"/>
      <c r="I161" s="197"/>
      <c r="W161" s="404">
        <v>49</v>
      </c>
      <c r="X161" s="989">
        <v>20.239999999999998</v>
      </c>
      <c r="Y161" s="989">
        <v>66.680000000000007</v>
      </c>
      <c r="Z161" s="989">
        <v>6.1</v>
      </c>
      <c r="AA161" s="989">
        <v>8.43</v>
      </c>
      <c r="AB161" s="989">
        <v>2.2400000000000002</v>
      </c>
      <c r="AC161" s="990">
        <v>61.07</v>
      </c>
      <c r="AD161" s="989">
        <v>106.59</v>
      </c>
      <c r="AE161" s="989">
        <v>16.09</v>
      </c>
      <c r="AF161" s="989">
        <v>10.5</v>
      </c>
      <c r="AG161" s="989">
        <v>1.1200000000000001</v>
      </c>
      <c r="AH161" s="989">
        <v>83.6</v>
      </c>
      <c r="AI161" s="989">
        <v>22.62</v>
      </c>
    </row>
    <row r="162" spans="1:35" ht="8.85" customHeight="1">
      <c r="A162" s="197"/>
      <c r="B162" s="197"/>
      <c r="C162" s="197"/>
      <c r="D162" s="197"/>
      <c r="E162" s="197"/>
      <c r="F162" s="197"/>
      <c r="G162" s="197"/>
      <c r="H162" s="197"/>
      <c r="I162" s="197"/>
      <c r="W162" s="404">
        <v>50</v>
      </c>
      <c r="X162" s="989">
        <v>19.809999999999999</v>
      </c>
      <c r="Y162" s="989">
        <v>61.31</v>
      </c>
      <c r="Z162" s="989">
        <v>6.69</v>
      </c>
      <c r="AA162" s="989">
        <v>8.32</v>
      </c>
      <c r="AB162" s="989">
        <v>2.19</v>
      </c>
      <c r="AC162" s="990">
        <v>78.02</v>
      </c>
      <c r="AD162" s="989">
        <v>104.79</v>
      </c>
      <c r="AE162" s="989">
        <v>18.649999999999999</v>
      </c>
      <c r="AF162" s="989">
        <v>10.51</v>
      </c>
      <c r="AG162" s="989">
        <v>1.1399999999999999</v>
      </c>
      <c r="AH162" s="989">
        <v>66.8</v>
      </c>
      <c r="AI162" s="989">
        <v>22.62</v>
      </c>
    </row>
    <row r="163" spans="1:35" ht="8.85" customHeight="1">
      <c r="A163" s="197"/>
      <c r="B163" s="197"/>
      <c r="C163" s="197"/>
      <c r="D163" s="197"/>
      <c r="E163" s="197"/>
      <c r="F163" s="197"/>
      <c r="G163" s="197"/>
      <c r="H163" s="197"/>
      <c r="I163" s="197"/>
      <c r="W163" s="404">
        <v>51</v>
      </c>
      <c r="X163" s="989">
        <v>21.91</v>
      </c>
      <c r="Y163" s="989">
        <v>70.790000000000006</v>
      </c>
      <c r="Z163" s="989">
        <v>13.15</v>
      </c>
      <c r="AA163" s="989">
        <v>9.08</v>
      </c>
      <c r="AB163" s="989">
        <v>3.71</v>
      </c>
      <c r="AC163" s="990">
        <v>67.64</v>
      </c>
      <c r="AD163" s="989">
        <v>69.61</v>
      </c>
      <c r="AE163" s="989">
        <v>11.22</v>
      </c>
      <c r="AF163" s="989">
        <v>10.5</v>
      </c>
      <c r="AG163" s="989">
        <v>1.37</v>
      </c>
      <c r="AH163" s="989">
        <v>55.42</v>
      </c>
      <c r="AI163" s="989">
        <v>17.489999999999998</v>
      </c>
    </row>
    <row r="164" spans="1:35" ht="8.85" customHeight="1">
      <c r="A164" s="197"/>
      <c r="B164" s="197"/>
      <c r="C164" s="197"/>
      <c r="D164" s="197"/>
      <c r="E164" s="197"/>
      <c r="F164" s="197"/>
      <c r="G164" s="197"/>
      <c r="H164" s="197"/>
      <c r="I164" s="197"/>
      <c r="V164" s="404">
        <v>52</v>
      </c>
      <c r="W164" s="404">
        <v>52</v>
      </c>
      <c r="X164" s="989">
        <v>22</v>
      </c>
      <c r="Y164" s="989">
        <v>77.430000000000007</v>
      </c>
      <c r="Z164" s="989">
        <v>17.760000000000002</v>
      </c>
      <c r="AA164" s="989">
        <v>8.42</v>
      </c>
      <c r="AB164" s="989">
        <v>3.57</v>
      </c>
      <c r="AC164" s="990">
        <v>56.19</v>
      </c>
      <c r="AD164" s="989">
        <v>58.45</v>
      </c>
      <c r="AE164" s="989">
        <v>8.01</v>
      </c>
      <c r="AF164" s="989">
        <v>10.51</v>
      </c>
      <c r="AG164" s="989">
        <v>1.53</v>
      </c>
      <c r="AH164" s="989">
        <v>59.55</v>
      </c>
      <c r="AI164" s="989">
        <v>18.61</v>
      </c>
    </row>
    <row r="165" spans="1:35" ht="8.85" customHeight="1">
      <c r="A165" s="197"/>
      <c r="B165" s="197"/>
      <c r="C165" s="197"/>
      <c r="D165" s="197"/>
      <c r="E165" s="197"/>
      <c r="F165" s="197"/>
      <c r="G165" s="197"/>
      <c r="H165" s="197"/>
      <c r="I165" s="197"/>
      <c r="U165" s="632">
        <v>2017</v>
      </c>
      <c r="V165" s="1002">
        <v>1</v>
      </c>
      <c r="W165" s="980">
        <v>1</v>
      </c>
      <c r="X165" s="989">
        <v>41.55</v>
      </c>
      <c r="Y165" s="989">
        <v>103.58</v>
      </c>
      <c r="Z165" s="989">
        <v>29.67</v>
      </c>
      <c r="AA165" s="989">
        <v>13.85</v>
      </c>
      <c r="AB165" s="989">
        <v>11.3</v>
      </c>
      <c r="AC165" s="990">
        <v>104.02</v>
      </c>
      <c r="AD165" s="989">
        <v>148.43</v>
      </c>
      <c r="AE165" s="989">
        <v>24.1</v>
      </c>
      <c r="AF165" s="989">
        <v>10.220000000000001</v>
      </c>
      <c r="AG165" s="989">
        <v>3.28</v>
      </c>
      <c r="AH165" s="989">
        <v>89.46</v>
      </c>
      <c r="AI165" s="989">
        <v>25.43</v>
      </c>
    </row>
    <row r="166" spans="1:35" ht="8.85" customHeight="1">
      <c r="A166" s="197"/>
      <c r="B166" s="197"/>
      <c r="C166" s="197"/>
      <c r="D166" s="197"/>
      <c r="E166" s="197"/>
      <c r="F166" s="197"/>
      <c r="G166" s="197"/>
      <c r="H166" s="197"/>
      <c r="I166" s="197"/>
      <c r="U166" s="632"/>
      <c r="V166" s="1002"/>
      <c r="W166" s="980">
        <v>2</v>
      </c>
      <c r="X166" s="989">
        <v>39.6</v>
      </c>
      <c r="Y166" s="989">
        <v>105.01</v>
      </c>
      <c r="Z166" s="989">
        <v>51.2</v>
      </c>
      <c r="AA166" s="989">
        <v>14.96</v>
      </c>
      <c r="AB166" s="989">
        <v>15.4</v>
      </c>
      <c r="AC166" s="990">
        <v>143.97</v>
      </c>
      <c r="AD166" s="989">
        <v>175.88</v>
      </c>
      <c r="AE166" s="989">
        <v>33.74</v>
      </c>
      <c r="AF166" s="989">
        <v>10.17</v>
      </c>
      <c r="AG166" s="989">
        <v>6.45</v>
      </c>
      <c r="AH166" s="989">
        <v>178.14</v>
      </c>
      <c r="AI166" s="989">
        <v>55.67</v>
      </c>
    </row>
    <row r="167" spans="1:35" ht="8.85" customHeight="1">
      <c r="A167" s="197"/>
      <c r="B167" s="197"/>
      <c r="C167" s="197"/>
      <c r="D167" s="197"/>
      <c r="E167" s="197"/>
      <c r="F167" s="197"/>
      <c r="G167" s="197"/>
      <c r="H167" s="197"/>
      <c r="I167" s="197"/>
      <c r="U167" s="632"/>
      <c r="V167" s="1002"/>
      <c r="W167" s="980">
        <v>3</v>
      </c>
      <c r="X167" s="989">
        <v>73.650000000000006</v>
      </c>
      <c r="Y167" s="989">
        <v>137.41</v>
      </c>
      <c r="Z167" s="989">
        <v>43.26</v>
      </c>
      <c r="AA167" s="989">
        <v>28.98</v>
      </c>
      <c r="AB167" s="989">
        <v>21.94</v>
      </c>
      <c r="AC167" s="990">
        <v>355.12</v>
      </c>
      <c r="AD167" s="989">
        <v>177.57</v>
      </c>
      <c r="AE167" s="989">
        <v>35.49</v>
      </c>
      <c r="AF167" s="989">
        <v>10</v>
      </c>
      <c r="AG167" s="989">
        <v>9.0500000000000007</v>
      </c>
      <c r="AH167" s="989">
        <v>174.94</v>
      </c>
      <c r="AI167" s="989">
        <v>58.31</v>
      </c>
    </row>
    <row r="168" spans="1:35" ht="8.85" customHeight="1">
      <c r="A168" s="197"/>
      <c r="B168" s="197"/>
      <c r="C168" s="197"/>
      <c r="D168" s="197"/>
      <c r="E168" s="197"/>
      <c r="F168" s="197"/>
      <c r="G168" s="197"/>
      <c r="H168" s="197"/>
      <c r="I168" s="197"/>
      <c r="U168" s="632"/>
      <c r="V168" s="1002">
        <v>4</v>
      </c>
      <c r="W168" s="980">
        <v>4</v>
      </c>
      <c r="X168" s="989">
        <v>65.03</v>
      </c>
      <c r="Y168" s="989">
        <v>127.83</v>
      </c>
      <c r="Z168" s="989">
        <v>32.72</v>
      </c>
      <c r="AA168" s="989">
        <v>30.46</v>
      </c>
      <c r="AB168" s="989">
        <v>23.91</v>
      </c>
      <c r="AC168" s="990">
        <v>519.4</v>
      </c>
      <c r="AD168" s="989">
        <v>205.76</v>
      </c>
      <c r="AE168" s="989">
        <v>48.48</v>
      </c>
      <c r="AF168" s="989">
        <v>10</v>
      </c>
      <c r="AG168" s="989">
        <v>2.4300000000000002</v>
      </c>
      <c r="AH168" s="989">
        <v>141.31</v>
      </c>
      <c r="AI168" s="989">
        <v>47.49</v>
      </c>
    </row>
    <row r="169" spans="1:35" ht="8.85" customHeight="1">
      <c r="A169" s="197"/>
      <c r="B169" s="197"/>
      <c r="C169" s="197"/>
      <c r="D169" s="197"/>
      <c r="E169" s="197"/>
      <c r="F169" s="197"/>
      <c r="G169" s="197"/>
      <c r="H169" s="197"/>
      <c r="I169" s="197"/>
      <c r="W169" s="980">
        <v>5</v>
      </c>
      <c r="X169" s="404">
        <v>56.95</v>
      </c>
      <c r="Y169" s="404">
        <v>97.31</v>
      </c>
      <c r="Z169" s="404">
        <v>48.46</v>
      </c>
      <c r="AA169" s="404">
        <v>21.36</v>
      </c>
      <c r="AB169" s="404">
        <v>18.07</v>
      </c>
      <c r="AC169" s="404">
        <v>330.78</v>
      </c>
      <c r="AD169" s="404">
        <v>123.41</v>
      </c>
      <c r="AE169" s="404">
        <v>25.33</v>
      </c>
      <c r="AF169" s="404">
        <v>11.41</v>
      </c>
      <c r="AG169" s="404">
        <v>2.87</v>
      </c>
      <c r="AH169" s="404">
        <v>123.59</v>
      </c>
      <c r="AI169" s="404">
        <v>45.46</v>
      </c>
    </row>
    <row r="170" spans="1:35" ht="8.85" customHeight="1">
      <c r="A170" s="197"/>
      <c r="B170" s="197"/>
      <c r="C170" s="197"/>
      <c r="D170" s="197"/>
      <c r="E170" s="197"/>
      <c r="F170" s="197"/>
      <c r="G170" s="197"/>
      <c r="H170" s="197"/>
      <c r="I170" s="197"/>
      <c r="W170" s="404">
        <v>6</v>
      </c>
      <c r="X170" s="404">
        <v>61.87</v>
      </c>
      <c r="Y170" s="404">
        <v>123.44</v>
      </c>
      <c r="Z170" s="404">
        <v>72.52</v>
      </c>
      <c r="AA170" s="404">
        <v>25.42</v>
      </c>
      <c r="AB170" s="404">
        <v>21.42</v>
      </c>
      <c r="AC170" s="404">
        <v>200.58</v>
      </c>
      <c r="AD170" s="404">
        <v>108.48</v>
      </c>
      <c r="AE170" s="404">
        <v>22.99</v>
      </c>
      <c r="AF170" s="404">
        <v>10.57</v>
      </c>
      <c r="AG170" s="404">
        <v>3.01</v>
      </c>
      <c r="AH170" s="404">
        <v>85.48</v>
      </c>
      <c r="AI170" s="404">
        <v>8.9600000000000009</v>
      </c>
    </row>
    <row r="171" spans="1:35" ht="8.85" customHeight="1">
      <c r="A171" s="197"/>
      <c r="B171" s="197"/>
      <c r="C171" s="197"/>
      <c r="D171" s="197"/>
      <c r="E171" s="197"/>
      <c r="F171" s="197"/>
      <c r="G171" s="197"/>
      <c r="H171" s="197"/>
      <c r="I171" s="197"/>
      <c r="W171" s="404">
        <v>7</v>
      </c>
      <c r="X171" s="404">
        <v>77.569999999999993</v>
      </c>
      <c r="Y171" s="404">
        <v>145.02000000000001</v>
      </c>
      <c r="Z171" s="404">
        <v>59.16</v>
      </c>
      <c r="AA171" s="404">
        <v>35.43</v>
      </c>
      <c r="AB171" s="404">
        <v>25.12</v>
      </c>
      <c r="AC171" s="404">
        <v>393.69</v>
      </c>
      <c r="AD171" s="404">
        <v>144.62</v>
      </c>
      <c r="AE171" s="404">
        <v>39.44</v>
      </c>
      <c r="AF171" s="404">
        <v>10</v>
      </c>
      <c r="AG171" s="404">
        <v>2.88</v>
      </c>
      <c r="AH171" s="404">
        <v>100.57</v>
      </c>
      <c r="AI171" s="404">
        <v>9.42</v>
      </c>
    </row>
    <row r="172" spans="1:35" ht="8.85" customHeight="1">
      <c r="A172" s="197"/>
      <c r="B172" s="197"/>
      <c r="C172" s="197"/>
      <c r="D172" s="197"/>
      <c r="E172" s="197"/>
      <c r="F172" s="197"/>
      <c r="G172" s="197"/>
      <c r="H172" s="197"/>
      <c r="I172" s="197"/>
      <c r="V172" s="404">
        <v>8</v>
      </c>
      <c r="W172" s="404">
        <v>8</v>
      </c>
      <c r="X172" s="404">
        <v>86.94</v>
      </c>
      <c r="Y172" s="404">
        <v>175.03</v>
      </c>
      <c r="Z172" s="404">
        <v>24.36</v>
      </c>
      <c r="AA172" s="404">
        <v>30.45</v>
      </c>
      <c r="AB172" s="404">
        <v>23.33</v>
      </c>
      <c r="AC172" s="404">
        <v>345.37</v>
      </c>
      <c r="AD172" s="404">
        <v>140.63</v>
      </c>
      <c r="AE172" s="404">
        <v>30.47</v>
      </c>
      <c r="AF172" s="404">
        <v>9.58</v>
      </c>
      <c r="AG172" s="404">
        <v>2.0699999999999998</v>
      </c>
      <c r="AH172" s="404">
        <v>163.72999999999999</v>
      </c>
      <c r="AI172" s="404">
        <v>58.84</v>
      </c>
    </row>
    <row r="173" spans="1:35" ht="8.85" customHeight="1">
      <c r="A173" s="197"/>
      <c r="B173" s="197"/>
      <c r="C173" s="197"/>
      <c r="D173" s="197"/>
      <c r="E173" s="197"/>
      <c r="F173" s="197"/>
      <c r="G173" s="197"/>
      <c r="H173" s="197"/>
      <c r="I173" s="197"/>
      <c r="W173" s="404">
        <v>9</v>
      </c>
      <c r="X173" s="404">
        <v>85.13</v>
      </c>
      <c r="Y173" s="404">
        <v>206.14</v>
      </c>
      <c r="Z173" s="404">
        <v>39.07</v>
      </c>
      <c r="AA173" s="404">
        <v>37.72</v>
      </c>
      <c r="AB173" s="404">
        <v>24.83</v>
      </c>
      <c r="AC173" s="404">
        <v>567.22</v>
      </c>
      <c r="AD173" s="404">
        <v>245.85</v>
      </c>
      <c r="AE173" s="404">
        <v>67.56</v>
      </c>
      <c r="AF173" s="404">
        <v>9.01</v>
      </c>
      <c r="AG173" s="404">
        <v>7.33</v>
      </c>
      <c r="AH173" s="404">
        <v>285.31</v>
      </c>
      <c r="AI173" s="404">
        <v>102.26</v>
      </c>
    </row>
    <row r="174" spans="1:35" ht="8.85" customHeight="1">
      <c r="A174" s="197"/>
      <c r="B174" s="197"/>
      <c r="C174" s="197"/>
      <c r="D174" s="197"/>
      <c r="E174" s="197"/>
      <c r="F174" s="197"/>
      <c r="G174" s="197"/>
      <c r="H174" s="197"/>
      <c r="I174" s="197"/>
      <c r="W174" s="404">
        <v>10</v>
      </c>
      <c r="X174" s="404">
        <v>84.78</v>
      </c>
      <c r="Y174" s="404">
        <v>270.17</v>
      </c>
      <c r="Z174" s="404">
        <v>109.16</v>
      </c>
      <c r="AA174" s="404">
        <v>36.46</v>
      </c>
      <c r="AB174" s="404">
        <v>24.95</v>
      </c>
      <c r="AC174" s="404">
        <v>467.04</v>
      </c>
      <c r="AD174" s="404">
        <v>188.01</v>
      </c>
      <c r="AE174" s="404">
        <v>50.5</v>
      </c>
      <c r="AF174" s="404">
        <v>10.06</v>
      </c>
      <c r="AG174" s="404">
        <v>3.71</v>
      </c>
      <c r="AH174" s="404">
        <v>374.33</v>
      </c>
      <c r="AI174" s="404">
        <v>83.74</v>
      </c>
    </row>
    <row r="175" spans="1:35" ht="8.85" customHeight="1">
      <c r="A175" s="197"/>
      <c r="B175" s="197"/>
      <c r="C175" s="197"/>
      <c r="D175" s="197"/>
      <c r="E175" s="197"/>
      <c r="F175" s="197"/>
      <c r="G175" s="197"/>
      <c r="H175" s="197"/>
      <c r="I175" s="197"/>
      <c r="W175" s="404">
        <v>11</v>
      </c>
      <c r="X175" s="404">
        <v>84.78</v>
      </c>
      <c r="Y175" s="404">
        <v>376.42</v>
      </c>
      <c r="Z175" s="404">
        <v>188.18</v>
      </c>
      <c r="AA175" s="404">
        <v>35.590000000000003</v>
      </c>
      <c r="AB175" s="404">
        <v>26.89</v>
      </c>
      <c r="AC175" s="404">
        <v>448.3</v>
      </c>
      <c r="AD175" s="404">
        <v>169.95</v>
      </c>
      <c r="AE175" s="404">
        <v>51.21</v>
      </c>
      <c r="AF175" s="404">
        <v>26.15</v>
      </c>
      <c r="AG175" s="404">
        <v>8.66</v>
      </c>
      <c r="AH175" s="404">
        <v>219.86</v>
      </c>
      <c r="AI175" s="404">
        <v>62.42</v>
      </c>
    </row>
    <row r="176" spans="1:35" ht="8.85" customHeight="1">
      <c r="A176" s="197"/>
      <c r="B176" s="197"/>
      <c r="C176" s="197"/>
      <c r="D176" s="197"/>
      <c r="E176" s="197"/>
      <c r="F176" s="197"/>
      <c r="G176" s="197"/>
      <c r="H176" s="197"/>
      <c r="I176" s="197"/>
      <c r="V176" s="404">
        <v>12</v>
      </c>
      <c r="W176" s="404">
        <v>12</v>
      </c>
      <c r="X176" s="404">
        <v>106.16</v>
      </c>
      <c r="Y176" s="404">
        <v>351.57</v>
      </c>
      <c r="Z176" s="404">
        <v>159.6</v>
      </c>
      <c r="AA176" s="404">
        <v>37.82</v>
      </c>
      <c r="AB176" s="404">
        <v>20.6</v>
      </c>
      <c r="AC176" s="404">
        <v>350.87</v>
      </c>
      <c r="AD176" s="404">
        <v>146.01</v>
      </c>
      <c r="AE176" s="404">
        <v>38.08</v>
      </c>
      <c r="AF176" s="404">
        <v>12.43</v>
      </c>
      <c r="AG176" s="404">
        <v>5.63</v>
      </c>
      <c r="AH176" s="404">
        <v>190.11</v>
      </c>
      <c r="AI176" s="404">
        <v>52.01</v>
      </c>
    </row>
    <row r="177" spans="1:35" ht="8.85" customHeight="1">
      <c r="A177" s="197"/>
      <c r="B177" s="197"/>
      <c r="C177" s="197"/>
      <c r="D177" s="197"/>
      <c r="E177" s="197"/>
      <c r="F177" s="197"/>
      <c r="G177" s="197"/>
      <c r="H177" s="197"/>
      <c r="I177" s="197"/>
      <c r="W177" s="404">
        <v>13</v>
      </c>
      <c r="X177" s="404">
        <v>101.71</v>
      </c>
      <c r="Y177" s="404">
        <v>384.37</v>
      </c>
      <c r="Z177" s="404">
        <v>161.77000000000001</v>
      </c>
      <c r="AA177" s="404">
        <v>35.93</v>
      </c>
      <c r="AB177" s="404">
        <v>25.47</v>
      </c>
      <c r="AC177" s="404">
        <v>380.48</v>
      </c>
      <c r="AD177" s="404">
        <v>173.02</v>
      </c>
      <c r="AE177" s="404">
        <v>38.869999999999997</v>
      </c>
      <c r="AF177" s="404">
        <v>11.98</v>
      </c>
      <c r="AG177" s="404">
        <v>5.83</v>
      </c>
      <c r="AH177" s="404">
        <v>272.08999999999997</v>
      </c>
      <c r="AI177" s="404">
        <v>65.430000000000007</v>
      </c>
    </row>
    <row r="178" spans="1:35" ht="8.85" customHeight="1">
      <c r="A178" s="197"/>
      <c r="B178" s="197"/>
      <c r="C178" s="197"/>
      <c r="D178" s="197"/>
      <c r="E178" s="197"/>
      <c r="F178" s="197"/>
      <c r="G178" s="197"/>
      <c r="H178" s="197"/>
      <c r="I178" s="197"/>
      <c r="W178" s="404">
        <v>14</v>
      </c>
      <c r="X178" s="404">
        <v>83.1</v>
      </c>
      <c r="Y178" s="404">
        <v>337.84</v>
      </c>
      <c r="Z178" s="404">
        <v>115.43</v>
      </c>
      <c r="AA178" s="404">
        <v>42.9</v>
      </c>
      <c r="AB178" s="404">
        <v>27.42</v>
      </c>
      <c r="AC178" s="404">
        <v>427.28</v>
      </c>
      <c r="AD178" s="404">
        <v>137.65</v>
      </c>
      <c r="AE178" s="404">
        <v>35.950000000000003</v>
      </c>
      <c r="AF178" s="404">
        <v>28.72</v>
      </c>
      <c r="AG178" s="404">
        <v>4.95</v>
      </c>
      <c r="AH178" s="404">
        <v>301.82</v>
      </c>
      <c r="AI178" s="404">
        <v>71.06</v>
      </c>
    </row>
    <row r="179" spans="1:35" ht="8.85" customHeight="1">
      <c r="A179" s="197"/>
      <c r="B179" s="197"/>
      <c r="C179" s="197"/>
      <c r="D179" s="197"/>
      <c r="E179" s="197"/>
      <c r="F179" s="197"/>
      <c r="G179" s="197"/>
      <c r="H179" s="197"/>
      <c r="I179" s="197"/>
      <c r="W179" s="404">
        <v>15</v>
      </c>
      <c r="X179" s="404">
        <v>61.23</v>
      </c>
      <c r="Y179" s="404">
        <v>282.32</v>
      </c>
      <c r="Z179" s="404">
        <v>98.92</v>
      </c>
      <c r="AA179" s="404">
        <v>31.19</v>
      </c>
      <c r="AB179" s="404">
        <v>20.8</v>
      </c>
      <c r="AC179" s="404">
        <v>334.14</v>
      </c>
      <c r="AD179" s="404">
        <v>129.9</v>
      </c>
      <c r="AE179" s="404">
        <v>29.93</v>
      </c>
      <c r="AF179" s="404">
        <v>16.28</v>
      </c>
      <c r="AG179" s="404">
        <v>1.82</v>
      </c>
      <c r="AH179" s="404">
        <v>203.49</v>
      </c>
      <c r="AI179" s="404">
        <v>77.099999999999994</v>
      </c>
    </row>
    <row r="180" spans="1:35" ht="8.85" customHeight="1">
      <c r="A180" s="197"/>
      <c r="B180" s="197"/>
      <c r="C180" s="197"/>
      <c r="D180" s="197"/>
      <c r="E180" s="197"/>
      <c r="F180" s="197"/>
      <c r="G180" s="197"/>
      <c r="H180" s="197"/>
      <c r="I180" s="197"/>
      <c r="V180" s="404">
        <v>16</v>
      </c>
      <c r="W180" s="404">
        <v>16</v>
      </c>
      <c r="X180" s="404">
        <v>49.8</v>
      </c>
      <c r="Y180" s="404">
        <v>191.65</v>
      </c>
      <c r="Z180" s="404">
        <v>82.48</v>
      </c>
      <c r="AA180" s="404">
        <v>22.8</v>
      </c>
      <c r="AB180" s="404">
        <v>15.73</v>
      </c>
      <c r="AC180" s="404">
        <v>218.96</v>
      </c>
      <c r="AD180" s="404">
        <v>100.66</v>
      </c>
      <c r="AE180" s="404">
        <v>21.85</v>
      </c>
      <c r="AF180" s="404">
        <v>15.43</v>
      </c>
      <c r="AG180" s="404">
        <v>2.33</v>
      </c>
      <c r="AH180" s="404">
        <v>155.33000000000001</v>
      </c>
      <c r="AI180" s="404">
        <v>48.77</v>
      </c>
    </row>
    <row r="181" spans="1:35" ht="8.85" customHeight="1">
      <c r="A181" s="197"/>
      <c r="B181" s="197"/>
      <c r="C181" s="197"/>
      <c r="D181" s="197"/>
      <c r="E181" s="197"/>
      <c r="F181" s="197"/>
      <c r="G181" s="197"/>
      <c r="H181" s="197"/>
      <c r="I181" s="197"/>
      <c r="W181" s="404">
        <v>17</v>
      </c>
      <c r="X181" s="404">
        <v>40.21</v>
      </c>
      <c r="Y181" s="404">
        <v>160.35</v>
      </c>
      <c r="Z181" s="404">
        <v>77.02</v>
      </c>
      <c r="AA181" s="404">
        <v>20.18</v>
      </c>
      <c r="AB181" s="404">
        <v>13.18</v>
      </c>
      <c r="AC181" s="404">
        <v>180.47</v>
      </c>
      <c r="AD181" s="404">
        <v>91.24</v>
      </c>
      <c r="AE181" s="404">
        <v>18.89</v>
      </c>
      <c r="AF181" s="404">
        <v>12.29</v>
      </c>
      <c r="AG181" s="404">
        <v>1.9</v>
      </c>
      <c r="AH181" s="404">
        <v>111.37</v>
      </c>
      <c r="AI181" s="404">
        <v>34.409999999999997</v>
      </c>
    </row>
    <row r="182" spans="1:35" ht="8.85" customHeight="1">
      <c r="A182" s="197"/>
      <c r="B182" s="197"/>
      <c r="C182" s="197"/>
      <c r="D182" s="197"/>
      <c r="E182" s="197"/>
      <c r="F182" s="197"/>
      <c r="G182" s="197"/>
      <c r="H182" s="197"/>
      <c r="I182" s="197"/>
      <c r="U182" s="633"/>
      <c r="V182" s="632"/>
      <c r="W182" s="980"/>
      <c r="X182" s="1004"/>
      <c r="Y182" s="1004"/>
      <c r="Z182" s="1004"/>
      <c r="AA182" s="1004"/>
      <c r="AB182" s="1004"/>
      <c r="AC182" s="1004"/>
      <c r="AD182" s="1004"/>
      <c r="AE182" s="1004"/>
      <c r="AF182" s="1004"/>
      <c r="AG182" s="1004"/>
      <c r="AH182" s="1004"/>
      <c r="AI182" s="1004"/>
    </row>
    <row r="183" spans="1:35" ht="8.85" customHeight="1">
      <c r="A183" s="197"/>
      <c r="B183" s="197"/>
      <c r="C183" s="197"/>
      <c r="D183" s="197"/>
      <c r="E183" s="197"/>
      <c r="F183" s="197"/>
      <c r="G183" s="197"/>
      <c r="H183" s="197"/>
      <c r="I183" s="197"/>
      <c r="U183" s="633"/>
      <c r="V183" s="632"/>
      <c r="W183" s="980"/>
      <c r="X183" s="1004"/>
      <c r="Y183" s="1004"/>
      <c r="Z183" s="1004"/>
      <c r="AA183" s="1004"/>
      <c r="AB183" s="1004"/>
      <c r="AC183" s="1004"/>
      <c r="AD183" s="1004"/>
      <c r="AE183" s="1004"/>
      <c r="AF183" s="1004"/>
      <c r="AG183" s="1004"/>
      <c r="AH183" s="1004"/>
      <c r="AI183" s="1004"/>
    </row>
    <row r="184" spans="1:35" ht="8.85" customHeight="1">
      <c r="A184" s="197"/>
      <c r="B184" s="197"/>
      <c r="C184" s="197"/>
      <c r="D184" s="197"/>
      <c r="E184" s="197"/>
      <c r="F184" s="197"/>
      <c r="G184" s="197"/>
      <c r="H184" s="197"/>
      <c r="I184" s="197"/>
      <c r="U184" s="633"/>
      <c r="V184" s="632"/>
      <c r="W184" s="980"/>
      <c r="X184" s="1004"/>
      <c r="Y184" s="1004"/>
      <c r="Z184" s="1004"/>
      <c r="AA184" s="1004"/>
      <c r="AB184" s="1004"/>
      <c r="AC184" s="1004"/>
      <c r="AD184" s="1004"/>
      <c r="AE184" s="1004"/>
      <c r="AF184" s="1004"/>
      <c r="AG184" s="1004"/>
      <c r="AH184" s="1004"/>
      <c r="AI184" s="1004"/>
    </row>
    <row r="185" spans="1:35" ht="8.85" customHeight="1">
      <c r="A185" s="197"/>
      <c r="B185" s="197"/>
      <c r="C185" s="197"/>
      <c r="D185" s="197"/>
      <c r="E185" s="197"/>
      <c r="F185" s="197"/>
      <c r="G185" s="197"/>
      <c r="H185" s="197"/>
      <c r="I185" s="197"/>
      <c r="U185" s="633"/>
      <c r="V185" s="632"/>
      <c r="W185" s="980"/>
      <c r="X185" s="1004"/>
      <c r="Y185" s="1004"/>
      <c r="Z185" s="1004"/>
      <c r="AA185" s="1004"/>
      <c r="AB185" s="1004"/>
      <c r="AC185" s="1004"/>
      <c r="AD185" s="1004"/>
      <c r="AE185" s="1004"/>
      <c r="AF185" s="1004"/>
      <c r="AG185" s="1004"/>
      <c r="AH185" s="1004"/>
      <c r="AI185" s="1004"/>
    </row>
    <row r="186" spans="1:35" ht="8.85" customHeight="1">
      <c r="A186" s="197"/>
      <c r="B186" s="197"/>
      <c r="C186" s="197"/>
      <c r="D186" s="197"/>
      <c r="E186" s="197"/>
      <c r="F186" s="197"/>
      <c r="G186" s="197"/>
      <c r="H186" s="197"/>
      <c r="I186" s="197"/>
      <c r="U186" s="633"/>
      <c r="V186" s="632"/>
      <c r="W186" s="980"/>
      <c r="X186" s="1004"/>
      <c r="Y186" s="1004"/>
      <c r="Z186" s="1004"/>
      <c r="AA186" s="1004"/>
      <c r="AB186" s="1004"/>
      <c r="AC186" s="1004"/>
      <c r="AD186" s="1004"/>
      <c r="AE186" s="1004"/>
      <c r="AF186" s="1004"/>
      <c r="AG186" s="1004"/>
      <c r="AH186" s="1004"/>
      <c r="AI186" s="1004"/>
    </row>
    <row r="187" spans="1:35" ht="8.85" customHeight="1">
      <c r="A187" s="197"/>
      <c r="B187" s="197"/>
      <c r="C187" s="197"/>
      <c r="D187" s="197"/>
      <c r="E187" s="197"/>
      <c r="F187" s="197"/>
      <c r="G187" s="197"/>
      <c r="H187" s="197"/>
      <c r="I187" s="197"/>
      <c r="U187" s="633"/>
      <c r="V187" s="632"/>
      <c r="W187" s="980"/>
      <c r="X187" s="1004"/>
      <c r="Y187" s="1004"/>
      <c r="Z187" s="1004"/>
      <c r="AA187" s="1004"/>
      <c r="AB187" s="1004"/>
      <c r="AC187" s="1004"/>
      <c r="AD187" s="1004"/>
      <c r="AE187" s="1004"/>
      <c r="AF187" s="1004"/>
      <c r="AG187" s="1004"/>
      <c r="AH187" s="1004"/>
      <c r="AI187" s="1004"/>
    </row>
    <row r="188" spans="1:35" ht="8.85" customHeight="1">
      <c r="A188" s="197"/>
      <c r="B188" s="197"/>
      <c r="C188" s="197"/>
      <c r="D188" s="197"/>
      <c r="E188" s="197"/>
      <c r="F188" s="197"/>
      <c r="G188" s="197"/>
      <c r="H188" s="197"/>
      <c r="I188" s="197"/>
      <c r="U188" s="633"/>
      <c r="V188" s="632"/>
      <c r="W188" s="980"/>
      <c r="X188" s="1004"/>
      <c r="Y188" s="1004"/>
      <c r="Z188" s="1004"/>
      <c r="AA188" s="1004"/>
      <c r="AB188" s="1004"/>
      <c r="AC188" s="1004"/>
      <c r="AD188" s="1004"/>
      <c r="AE188" s="1004"/>
      <c r="AF188" s="1004"/>
      <c r="AG188" s="1004"/>
      <c r="AH188" s="1004"/>
      <c r="AI188" s="1004"/>
    </row>
    <row r="189" spans="1:35" ht="8.85" customHeight="1">
      <c r="A189" s="197"/>
      <c r="B189" s="197"/>
      <c r="C189" s="197"/>
      <c r="D189" s="197"/>
      <c r="E189" s="197"/>
      <c r="F189" s="197"/>
      <c r="G189" s="197"/>
      <c r="H189" s="197"/>
      <c r="I189" s="197"/>
      <c r="U189" s="633"/>
      <c r="V189" s="632"/>
      <c r="W189" s="980"/>
      <c r="X189" s="1004"/>
      <c r="Y189" s="1004"/>
      <c r="Z189" s="1004"/>
      <c r="AA189" s="1004"/>
      <c r="AB189" s="1004"/>
      <c r="AC189" s="1004"/>
      <c r="AD189" s="1004"/>
      <c r="AE189" s="1004"/>
      <c r="AF189" s="1004"/>
      <c r="AG189" s="1004"/>
      <c r="AH189" s="1004"/>
      <c r="AI189" s="1004"/>
    </row>
    <row r="190" spans="1:35" ht="8.85" customHeight="1">
      <c r="A190" s="197"/>
      <c r="B190" s="197"/>
      <c r="C190" s="197"/>
      <c r="D190" s="197"/>
      <c r="E190" s="197"/>
      <c r="F190" s="197"/>
      <c r="G190" s="197"/>
      <c r="H190" s="197"/>
      <c r="I190" s="197"/>
      <c r="U190" s="633"/>
      <c r="V190" s="632"/>
      <c r="W190" s="980"/>
      <c r="X190" s="1004"/>
      <c r="Y190" s="1004"/>
      <c r="Z190" s="1004"/>
      <c r="AA190" s="1004"/>
      <c r="AB190" s="1004"/>
      <c r="AC190" s="1004"/>
      <c r="AD190" s="1004"/>
      <c r="AE190" s="1004"/>
      <c r="AF190" s="1004"/>
      <c r="AG190" s="1004"/>
      <c r="AH190" s="1004"/>
      <c r="AI190" s="1004"/>
    </row>
    <row r="191" spans="1:35" ht="8.85" customHeight="1">
      <c r="A191" s="197"/>
      <c r="B191" s="197"/>
      <c r="C191" s="197"/>
      <c r="D191" s="197"/>
      <c r="E191" s="197"/>
      <c r="F191" s="197"/>
      <c r="G191" s="197"/>
      <c r="H191" s="197"/>
      <c r="I191" s="197"/>
      <c r="U191" s="633"/>
      <c r="V191" s="632"/>
      <c r="W191" s="980"/>
      <c r="X191" s="1004"/>
      <c r="Y191" s="1004"/>
      <c r="Z191" s="1004"/>
      <c r="AA191" s="1004"/>
      <c r="AB191" s="1004"/>
      <c r="AC191" s="1004"/>
      <c r="AD191" s="1004"/>
      <c r="AE191" s="1004"/>
      <c r="AF191" s="1004"/>
      <c r="AG191" s="1004"/>
      <c r="AH191" s="1004"/>
      <c r="AI191" s="1004"/>
    </row>
    <row r="192" spans="1:35" ht="8.85" customHeight="1">
      <c r="A192" s="197"/>
      <c r="B192" s="197"/>
      <c r="C192" s="197"/>
      <c r="D192" s="197"/>
      <c r="E192" s="197"/>
      <c r="F192" s="197"/>
      <c r="G192" s="197"/>
      <c r="H192" s="197"/>
      <c r="I192" s="197"/>
      <c r="U192" s="633"/>
      <c r="V192" s="632"/>
      <c r="W192" s="980"/>
      <c r="X192" s="1004"/>
      <c r="Y192" s="1004"/>
      <c r="Z192" s="1004"/>
      <c r="AA192" s="1004"/>
      <c r="AB192" s="1004"/>
      <c r="AC192" s="1004"/>
      <c r="AD192" s="1004"/>
      <c r="AE192" s="1004"/>
      <c r="AF192" s="1004"/>
      <c r="AG192" s="1004"/>
      <c r="AH192" s="1004"/>
      <c r="AI192" s="1004"/>
    </row>
    <row r="193" spans="1:35" ht="8.85" customHeight="1">
      <c r="A193" s="197"/>
      <c r="B193" s="197"/>
      <c r="C193" s="197"/>
      <c r="D193" s="197"/>
      <c r="E193" s="197"/>
      <c r="F193" s="197"/>
      <c r="G193" s="197"/>
      <c r="H193" s="197"/>
      <c r="I193" s="197"/>
      <c r="U193" s="633"/>
      <c r="V193" s="632"/>
      <c r="W193" s="980"/>
      <c r="X193" s="1004"/>
      <c r="Y193" s="1004"/>
      <c r="Z193" s="1004"/>
      <c r="AA193" s="1004"/>
      <c r="AB193" s="1004"/>
      <c r="AC193" s="1004"/>
      <c r="AD193" s="1004"/>
      <c r="AE193" s="1004"/>
      <c r="AF193" s="1004"/>
      <c r="AG193" s="1004"/>
      <c r="AH193" s="1004"/>
      <c r="AI193" s="1004"/>
    </row>
    <row r="194" spans="1:35" ht="8.85" customHeight="1">
      <c r="A194" s="197"/>
      <c r="B194" s="197"/>
      <c r="C194" s="197"/>
      <c r="D194" s="197"/>
      <c r="E194" s="197"/>
      <c r="F194" s="197"/>
      <c r="G194" s="197"/>
      <c r="H194" s="197"/>
      <c r="I194" s="197"/>
      <c r="U194" s="633"/>
      <c r="V194" s="632"/>
      <c r="W194" s="980"/>
      <c r="X194" s="1004"/>
      <c r="Y194" s="1004"/>
      <c r="Z194" s="1004"/>
      <c r="AA194" s="1004"/>
      <c r="AB194" s="1004"/>
      <c r="AC194" s="1004"/>
      <c r="AD194" s="1004"/>
      <c r="AE194" s="1004"/>
      <c r="AF194" s="1004"/>
      <c r="AG194" s="1004"/>
      <c r="AH194" s="1004"/>
      <c r="AI194" s="1004"/>
    </row>
    <row r="195" spans="1:35" ht="8.85" customHeight="1">
      <c r="A195" s="197"/>
      <c r="B195" s="197"/>
      <c r="C195" s="197"/>
      <c r="D195" s="197"/>
      <c r="E195" s="197"/>
      <c r="F195" s="197"/>
      <c r="G195" s="197"/>
      <c r="H195" s="197"/>
      <c r="I195" s="197"/>
      <c r="U195" s="633"/>
      <c r="V195" s="632"/>
      <c r="W195" s="980"/>
      <c r="X195" s="1004"/>
      <c r="Y195" s="1004"/>
      <c r="Z195" s="1004"/>
      <c r="AA195" s="1004"/>
      <c r="AB195" s="1004"/>
      <c r="AC195" s="1004"/>
      <c r="AD195" s="1004"/>
      <c r="AE195" s="1004"/>
      <c r="AF195" s="1004"/>
      <c r="AG195" s="1004"/>
      <c r="AH195" s="1004"/>
      <c r="AI195" s="1004"/>
    </row>
    <row r="196" spans="1:35" ht="8.85" customHeight="1">
      <c r="A196" s="197"/>
      <c r="B196" s="197"/>
      <c r="C196" s="197"/>
      <c r="D196" s="197"/>
      <c r="E196" s="197"/>
      <c r="F196" s="197"/>
      <c r="G196" s="197"/>
      <c r="H196" s="197"/>
      <c r="I196" s="197"/>
      <c r="U196" s="633"/>
      <c r="V196" s="632"/>
      <c r="W196" s="980"/>
      <c r="X196" s="1004"/>
      <c r="Y196" s="1004"/>
      <c r="Z196" s="1004"/>
      <c r="AA196" s="1004"/>
      <c r="AB196" s="1004"/>
      <c r="AC196" s="1004"/>
      <c r="AD196" s="1004"/>
      <c r="AE196" s="1004"/>
      <c r="AF196" s="1004"/>
      <c r="AG196" s="1004"/>
      <c r="AH196" s="1004"/>
      <c r="AI196" s="1004"/>
    </row>
    <row r="197" spans="1:35" ht="8.85" customHeight="1">
      <c r="A197" s="197"/>
      <c r="B197" s="197"/>
      <c r="C197" s="197"/>
      <c r="D197" s="197"/>
      <c r="E197" s="197"/>
      <c r="F197" s="197"/>
      <c r="G197" s="197"/>
      <c r="H197" s="197"/>
      <c r="I197" s="197"/>
      <c r="U197" s="633"/>
      <c r="V197" s="632"/>
      <c r="W197" s="980"/>
      <c r="X197" s="1004"/>
      <c r="Y197" s="1004"/>
      <c r="Z197" s="1004"/>
      <c r="AA197" s="1004"/>
      <c r="AB197" s="1004"/>
      <c r="AC197" s="1004"/>
      <c r="AD197" s="1004"/>
      <c r="AE197" s="1004"/>
      <c r="AF197" s="1004"/>
      <c r="AG197" s="1004"/>
      <c r="AH197" s="1004"/>
      <c r="AI197" s="1004"/>
    </row>
    <row r="198" spans="1:35" ht="8.85" customHeight="1">
      <c r="A198" s="197"/>
      <c r="B198" s="197"/>
      <c r="C198" s="197"/>
      <c r="D198" s="197"/>
      <c r="E198" s="197"/>
      <c r="F198" s="197"/>
      <c r="G198" s="197"/>
      <c r="H198" s="197"/>
      <c r="I198" s="197"/>
      <c r="U198" s="633"/>
      <c r="V198" s="632"/>
      <c r="W198" s="980"/>
      <c r="X198" s="1004"/>
      <c r="Y198" s="1004"/>
      <c r="Z198" s="1004"/>
      <c r="AA198" s="1004"/>
      <c r="AB198" s="1004"/>
      <c r="AC198" s="1004"/>
      <c r="AD198" s="1004"/>
      <c r="AE198" s="1004"/>
      <c r="AF198" s="1004"/>
      <c r="AG198" s="1004"/>
      <c r="AH198" s="1004"/>
      <c r="AI198" s="1004"/>
    </row>
    <row r="199" spans="1:35" ht="8.85" customHeight="1">
      <c r="A199" s="197"/>
      <c r="B199" s="197"/>
      <c r="C199" s="197"/>
      <c r="D199" s="197"/>
      <c r="E199" s="197"/>
      <c r="F199" s="197"/>
      <c r="G199" s="197"/>
      <c r="H199" s="197"/>
      <c r="I199" s="197"/>
      <c r="U199" s="633"/>
      <c r="V199" s="632"/>
      <c r="W199" s="980"/>
      <c r="X199" s="1004"/>
      <c r="Y199" s="1004"/>
      <c r="Z199" s="1004"/>
      <c r="AA199" s="1004"/>
      <c r="AB199" s="1004"/>
      <c r="AC199" s="1004"/>
      <c r="AD199" s="1004"/>
      <c r="AE199" s="1004"/>
      <c r="AF199" s="1004"/>
      <c r="AG199" s="1004"/>
      <c r="AH199" s="1004"/>
      <c r="AI199" s="1004"/>
    </row>
    <row r="200" spans="1:35" ht="8.85" customHeight="1">
      <c r="A200" s="197"/>
      <c r="B200" s="197"/>
      <c r="C200" s="197"/>
      <c r="D200" s="197"/>
      <c r="E200" s="197"/>
      <c r="F200" s="197"/>
      <c r="G200" s="197"/>
      <c r="H200" s="197"/>
      <c r="I200" s="197"/>
      <c r="U200" s="633"/>
      <c r="V200" s="632"/>
      <c r="W200" s="980"/>
      <c r="X200" s="1004"/>
      <c r="Y200" s="1004"/>
      <c r="Z200" s="1004"/>
      <c r="AA200" s="1004"/>
      <c r="AB200" s="1004"/>
      <c r="AC200" s="1004"/>
      <c r="AD200" s="1004"/>
      <c r="AE200" s="1004"/>
      <c r="AF200" s="1004"/>
      <c r="AG200" s="1004"/>
      <c r="AH200" s="1004"/>
      <c r="AI200" s="1004"/>
    </row>
    <row r="201" spans="1:35" ht="8.85" customHeight="1">
      <c r="A201" s="197"/>
      <c r="B201" s="197"/>
      <c r="C201" s="197"/>
      <c r="D201" s="197"/>
      <c r="E201" s="197"/>
      <c r="F201" s="197"/>
      <c r="G201" s="197"/>
      <c r="H201" s="197"/>
      <c r="I201" s="197"/>
      <c r="U201" s="633"/>
      <c r="V201" s="632"/>
      <c r="W201" s="980"/>
      <c r="X201" s="1004"/>
      <c r="Y201" s="1004"/>
      <c r="Z201" s="1004"/>
      <c r="AA201" s="1004"/>
      <c r="AB201" s="1004"/>
      <c r="AC201" s="1004"/>
      <c r="AD201" s="1004"/>
      <c r="AE201" s="1004"/>
      <c r="AF201" s="1004"/>
      <c r="AG201" s="1004"/>
      <c r="AH201" s="1004"/>
      <c r="AI201" s="1004"/>
    </row>
    <row r="202" spans="1:35" ht="8.85" customHeight="1">
      <c r="A202" s="197"/>
      <c r="B202" s="197"/>
      <c r="C202" s="197"/>
      <c r="D202" s="197"/>
      <c r="E202" s="197"/>
      <c r="F202" s="197"/>
      <c r="G202" s="197"/>
      <c r="H202" s="197"/>
      <c r="I202" s="197"/>
      <c r="U202" s="633"/>
      <c r="V202" s="632"/>
      <c r="W202" s="980"/>
      <c r="X202" s="1004"/>
      <c r="Y202" s="1004"/>
      <c r="Z202" s="1004"/>
      <c r="AA202" s="1004"/>
      <c r="AB202" s="1004"/>
      <c r="AC202" s="1004"/>
      <c r="AD202" s="1004"/>
      <c r="AE202" s="1004"/>
      <c r="AF202" s="1004"/>
      <c r="AG202" s="1004"/>
      <c r="AH202" s="1004"/>
      <c r="AI202" s="1004"/>
    </row>
    <row r="203" spans="1:35" ht="8.85" customHeight="1">
      <c r="A203" s="197"/>
      <c r="B203" s="197"/>
      <c r="C203" s="197"/>
      <c r="D203" s="197"/>
      <c r="E203" s="197"/>
      <c r="F203" s="197"/>
      <c r="G203" s="197"/>
      <c r="H203" s="197"/>
      <c r="I203" s="197"/>
      <c r="U203" s="633"/>
      <c r="V203" s="632"/>
      <c r="W203" s="980"/>
      <c r="X203" s="1004"/>
      <c r="Y203" s="1004"/>
      <c r="Z203" s="1004"/>
      <c r="AA203" s="1004"/>
      <c r="AB203" s="1004"/>
      <c r="AC203" s="1004"/>
      <c r="AD203" s="1004"/>
      <c r="AE203" s="1004"/>
      <c r="AF203" s="1004"/>
      <c r="AG203" s="1004"/>
      <c r="AH203" s="1004"/>
      <c r="AI203" s="1004"/>
    </row>
    <row r="204" spans="1:35" ht="8.85" customHeight="1">
      <c r="A204" s="197"/>
      <c r="B204" s="197"/>
      <c r="C204" s="197"/>
      <c r="D204" s="197"/>
      <c r="E204" s="197"/>
      <c r="F204" s="197"/>
      <c r="G204" s="197"/>
      <c r="H204" s="197"/>
      <c r="I204" s="197"/>
      <c r="U204" s="633"/>
      <c r="V204" s="632"/>
      <c r="W204" s="980"/>
      <c r="X204" s="1004"/>
      <c r="Y204" s="1004"/>
      <c r="Z204" s="1004"/>
      <c r="AA204" s="1004"/>
      <c r="AB204" s="1004"/>
      <c r="AC204" s="1004"/>
      <c r="AD204" s="1004"/>
      <c r="AE204" s="1004"/>
      <c r="AF204" s="1004"/>
      <c r="AG204" s="1004"/>
      <c r="AH204" s="1004"/>
      <c r="AI204" s="1004"/>
    </row>
    <row r="205" spans="1:35" ht="8.85" customHeight="1">
      <c r="A205" s="197"/>
      <c r="B205" s="197"/>
      <c r="C205" s="197"/>
      <c r="D205" s="197"/>
      <c r="E205" s="197"/>
      <c r="F205" s="197"/>
      <c r="G205" s="197"/>
      <c r="H205" s="197"/>
      <c r="I205" s="197"/>
      <c r="U205" s="633"/>
      <c r="V205" s="632"/>
      <c r="W205" s="980"/>
      <c r="X205" s="1004"/>
      <c r="Y205" s="1004"/>
      <c r="Z205" s="1004"/>
      <c r="AA205" s="1004"/>
      <c r="AB205" s="1004"/>
      <c r="AC205" s="1004"/>
      <c r="AD205" s="1004"/>
      <c r="AE205" s="1004"/>
      <c r="AF205" s="1004"/>
      <c r="AG205" s="1004"/>
      <c r="AH205" s="1004"/>
      <c r="AI205" s="1004"/>
    </row>
    <row r="206" spans="1:35" ht="8.85" customHeight="1">
      <c r="A206" s="197"/>
      <c r="B206" s="197"/>
      <c r="C206" s="197"/>
      <c r="D206" s="197"/>
      <c r="E206" s="197"/>
      <c r="F206" s="197"/>
      <c r="G206" s="197"/>
      <c r="H206" s="197"/>
      <c r="I206" s="197"/>
      <c r="U206" s="633"/>
      <c r="V206" s="632"/>
      <c r="W206" s="980"/>
      <c r="X206" s="1004"/>
      <c r="Y206" s="1004"/>
      <c r="Z206" s="1004"/>
      <c r="AA206" s="1004"/>
      <c r="AB206" s="1004"/>
      <c r="AC206" s="1004"/>
      <c r="AD206" s="1004"/>
      <c r="AE206" s="1004"/>
      <c r="AF206" s="1004"/>
      <c r="AG206" s="1004"/>
      <c r="AH206" s="1004"/>
      <c r="AI206" s="1004"/>
    </row>
    <row r="207" spans="1:35" ht="8.85" customHeight="1">
      <c r="A207" s="197"/>
      <c r="B207" s="197"/>
      <c r="C207" s="197"/>
      <c r="D207" s="197"/>
      <c r="E207" s="197"/>
      <c r="F207" s="197"/>
      <c r="G207" s="197"/>
      <c r="H207" s="197"/>
      <c r="I207" s="197"/>
      <c r="U207" s="633"/>
      <c r="V207" s="632"/>
      <c r="W207" s="980"/>
      <c r="X207" s="1004"/>
      <c r="Y207" s="1004"/>
      <c r="Z207" s="1004"/>
      <c r="AA207" s="1004"/>
      <c r="AB207" s="1004"/>
      <c r="AC207" s="1004"/>
      <c r="AD207" s="1004"/>
      <c r="AE207" s="1004"/>
      <c r="AF207" s="1004"/>
      <c r="AG207" s="1004"/>
      <c r="AH207" s="1004"/>
      <c r="AI207" s="1004"/>
    </row>
    <row r="208" spans="1:35" ht="8.85" customHeight="1">
      <c r="A208" s="197"/>
      <c r="B208" s="197"/>
      <c r="C208" s="197"/>
      <c r="D208" s="197"/>
      <c r="E208" s="197"/>
      <c r="F208" s="197"/>
      <c r="G208" s="197"/>
      <c r="H208" s="197"/>
      <c r="I208" s="197"/>
      <c r="U208" s="633"/>
      <c r="V208" s="632"/>
      <c r="W208" s="980"/>
      <c r="X208" s="1004"/>
      <c r="Y208" s="1004"/>
      <c r="Z208" s="1004"/>
      <c r="AA208" s="1004"/>
      <c r="AB208" s="1004"/>
      <c r="AC208" s="1004"/>
      <c r="AD208" s="1004"/>
      <c r="AE208" s="1004"/>
      <c r="AF208" s="1004"/>
      <c r="AG208" s="1004"/>
      <c r="AH208" s="1004"/>
      <c r="AI208" s="1004"/>
    </row>
    <row r="209" spans="1:35" ht="8.85" customHeight="1">
      <c r="A209" s="197"/>
      <c r="B209" s="197"/>
      <c r="C209" s="197"/>
      <c r="D209" s="197"/>
      <c r="E209" s="197"/>
      <c r="F209" s="197"/>
      <c r="G209" s="197"/>
      <c r="H209" s="197"/>
      <c r="I209" s="197"/>
      <c r="U209" s="633"/>
      <c r="V209" s="632"/>
      <c r="W209" s="980"/>
      <c r="X209" s="1004"/>
      <c r="Y209" s="1004"/>
      <c r="Z209" s="1004"/>
      <c r="AA209" s="1004"/>
      <c r="AB209" s="1004"/>
      <c r="AC209" s="1004"/>
      <c r="AD209" s="1004"/>
      <c r="AE209" s="1004"/>
      <c r="AF209" s="1004"/>
      <c r="AG209" s="1004"/>
      <c r="AH209" s="1004"/>
      <c r="AI209" s="1004"/>
    </row>
    <row r="210" spans="1:35" ht="8.85" customHeight="1">
      <c r="A210" s="197"/>
      <c r="B210" s="197"/>
      <c r="C210" s="197"/>
      <c r="D210" s="197"/>
      <c r="E210" s="197"/>
      <c r="F210" s="197"/>
      <c r="G210" s="197"/>
      <c r="H210" s="197"/>
      <c r="I210" s="197"/>
      <c r="U210" s="633"/>
      <c r="V210" s="632"/>
      <c r="W210" s="980"/>
      <c r="X210" s="1004"/>
      <c r="Y210" s="1004"/>
      <c r="Z210" s="1004"/>
      <c r="AA210" s="1004"/>
      <c r="AB210" s="1004"/>
      <c r="AC210" s="1004"/>
      <c r="AD210" s="1004"/>
      <c r="AE210" s="1004"/>
      <c r="AF210" s="1004"/>
      <c r="AG210" s="1004"/>
      <c r="AH210" s="1004"/>
      <c r="AI210" s="1004"/>
    </row>
    <row r="211" spans="1:35" ht="8.85" customHeight="1">
      <c r="A211" s="197"/>
      <c r="B211" s="197"/>
      <c r="C211" s="197"/>
      <c r="D211" s="197"/>
      <c r="E211" s="197"/>
      <c r="F211" s="197"/>
      <c r="G211" s="197"/>
      <c r="H211" s="197"/>
      <c r="I211" s="197"/>
      <c r="U211" s="633"/>
      <c r="V211" s="632"/>
      <c r="W211" s="980"/>
      <c r="X211" s="1004"/>
      <c r="Y211" s="1004"/>
      <c r="Z211" s="1004"/>
      <c r="AA211" s="1004"/>
      <c r="AB211" s="1004"/>
      <c r="AC211" s="1004"/>
      <c r="AD211" s="1004"/>
      <c r="AE211" s="1004"/>
      <c r="AF211" s="1004"/>
      <c r="AG211" s="1004"/>
      <c r="AH211" s="1004"/>
      <c r="AI211" s="1004"/>
    </row>
    <row r="212" spans="1:35" ht="8.85" customHeight="1">
      <c r="A212" s="197"/>
      <c r="B212" s="197"/>
      <c r="C212" s="197"/>
      <c r="D212" s="197"/>
      <c r="E212" s="197"/>
      <c r="F212" s="197"/>
      <c r="G212" s="197"/>
      <c r="H212" s="197"/>
      <c r="I212" s="197"/>
      <c r="U212" s="633"/>
      <c r="V212" s="632"/>
      <c r="W212" s="980"/>
      <c r="X212" s="1004"/>
      <c r="Y212" s="1004"/>
      <c r="Z212" s="1004"/>
      <c r="AA212" s="1004"/>
      <c r="AB212" s="1004"/>
      <c r="AC212" s="1004"/>
      <c r="AD212" s="1004"/>
      <c r="AE212" s="1004"/>
      <c r="AF212" s="1004"/>
      <c r="AG212" s="1004"/>
      <c r="AH212" s="1004"/>
      <c r="AI212" s="1004"/>
    </row>
    <row r="213" spans="1:35" ht="8.85" customHeight="1">
      <c r="A213" s="197"/>
      <c r="B213" s="197"/>
      <c r="C213" s="197"/>
      <c r="D213" s="197"/>
      <c r="E213" s="197"/>
      <c r="F213" s="197"/>
      <c r="G213" s="197"/>
      <c r="H213" s="197"/>
      <c r="I213" s="197"/>
      <c r="U213" s="633"/>
      <c r="V213" s="632"/>
      <c r="W213" s="980"/>
      <c r="X213" s="1004"/>
      <c r="Y213" s="1004"/>
      <c r="Z213" s="1004"/>
      <c r="AA213" s="1004"/>
      <c r="AB213" s="1004"/>
      <c r="AC213" s="1004"/>
      <c r="AD213" s="1004"/>
      <c r="AE213" s="1004"/>
      <c r="AF213" s="1004"/>
      <c r="AG213" s="1004"/>
      <c r="AH213" s="1004"/>
      <c r="AI213" s="1004"/>
    </row>
    <row r="214" spans="1:35" ht="8.85" customHeight="1">
      <c r="A214" s="197"/>
      <c r="B214" s="197"/>
      <c r="C214" s="197"/>
      <c r="D214" s="197"/>
      <c r="E214" s="197"/>
      <c r="F214" s="197"/>
      <c r="G214" s="197"/>
      <c r="H214" s="197"/>
      <c r="I214" s="197"/>
      <c r="U214" s="633"/>
      <c r="V214" s="632"/>
      <c r="W214" s="980"/>
      <c r="X214" s="1004"/>
      <c r="Y214" s="1004"/>
      <c r="Z214" s="1004"/>
      <c r="AA214" s="1004"/>
      <c r="AB214" s="1004"/>
      <c r="AC214" s="1004"/>
      <c r="AD214" s="1004"/>
      <c r="AE214" s="1004"/>
      <c r="AF214" s="1004"/>
      <c r="AG214" s="1004"/>
      <c r="AH214" s="1004"/>
      <c r="AI214" s="1004"/>
    </row>
    <row r="215" spans="1:35" ht="8.85" customHeight="1">
      <c r="A215" s="197"/>
      <c r="B215" s="197"/>
      <c r="C215" s="197"/>
      <c r="D215" s="197"/>
      <c r="E215" s="197"/>
      <c r="F215" s="197"/>
      <c r="G215" s="197"/>
      <c r="H215" s="197"/>
      <c r="I215" s="197"/>
      <c r="U215" s="633"/>
      <c r="V215" s="632"/>
      <c r="W215" s="980"/>
      <c r="X215" s="1004"/>
      <c r="Y215" s="1004"/>
      <c r="Z215" s="1004"/>
      <c r="AA215" s="1004"/>
      <c r="AB215" s="1004"/>
      <c r="AC215" s="1004"/>
      <c r="AD215" s="1004"/>
      <c r="AE215" s="1004"/>
      <c r="AF215" s="1004"/>
      <c r="AG215" s="1004"/>
      <c r="AH215" s="1004"/>
      <c r="AI215" s="1004"/>
    </row>
    <row r="216" spans="1:35" ht="8.85" customHeight="1">
      <c r="A216" s="197"/>
      <c r="B216" s="197"/>
      <c r="C216" s="197"/>
      <c r="D216" s="197"/>
      <c r="E216" s="197"/>
      <c r="F216" s="197"/>
      <c r="G216" s="197"/>
      <c r="H216" s="197"/>
      <c r="I216" s="197"/>
      <c r="U216" s="633"/>
      <c r="V216" s="632"/>
      <c r="W216" s="980"/>
      <c r="X216" s="1004"/>
      <c r="Y216" s="1004"/>
      <c r="Z216" s="1004"/>
      <c r="AA216" s="1004"/>
      <c r="AB216" s="1004"/>
      <c r="AC216" s="1004"/>
      <c r="AD216" s="1004"/>
      <c r="AE216" s="1004"/>
      <c r="AF216" s="1004"/>
      <c r="AG216" s="1004"/>
      <c r="AH216" s="1004"/>
      <c r="AI216" s="1004"/>
    </row>
    <row r="217" spans="1:35" ht="8.85" customHeight="1">
      <c r="A217" s="197"/>
      <c r="B217" s="197"/>
      <c r="C217" s="197"/>
      <c r="D217" s="197"/>
      <c r="E217" s="197"/>
      <c r="F217" s="197"/>
      <c r="G217" s="197"/>
      <c r="H217" s="197"/>
      <c r="I217" s="197"/>
      <c r="U217" s="633"/>
      <c r="V217" s="632"/>
      <c r="W217" s="980"/>
      <c r="X217" s="1004"/>
      <c r="Y217" s="1004"/>
      <c r="Z217" s="1004"/>
      <c r="AA217" s="1004"/>
      <c r="AB217" s="1004"/>
      <c r="AC217" s="1004"/>
      <c r="AD217" s="1004"/>
      <c r="AE217" s="1004"/>
      <c r="AF217" s="1004"/>
      <c r="AG217" s="1004"/>
      <c r="AH217" s="1004"/>
      <c r="AI217" s="1004"/>
    </row>
    <row r="218" spans="1:35" ht="8.85" customHeight="1">
      <c r="A218" s="197"/>
      <c r="B218" s="197"/>
      <c r="C218" s="197"/>
      <c r="D218" s="197"/>
      <c r="E218" s="197"/>
      <c r="F218" s="197"/>
      <c r="G218" s="197"/>
      <c r="H218" s="197"/>
      <c r="I218" s="197"/>
      <c r="U218" s="633"/>
      <c r="V218" s="632"/>
      <c r="W218" s="980"/>
      <c r="X218" s="1004"/>
      <c r="Y218" s="1004"/>
      <c r="Z218" s="1004"/>
      <c r="AA218" s="1004"/>
      <c r="AB218" s="1004"/>
      <c r="AC218" s="1004"/>
      <c r="AD218" s="1004"/>
      <c r="AE218" s="1004"/>
      <c r="AF218" s="1004"/>
      <c r="AG218" s="1004"/>
      <c r="AH218" s="1004"/>
      <c r="AI218" s="1004"/>
    </row>
    <row r="219" spans="1:35" ht="8.85" customHeight="1">
      <c r="A219" s="197"/>
      <c r="B219" s="197"/>
      <c r="C219" s="197"/>
      <c r="D219" s="197"/>
      <c r="E219" s="197"/>
      <c r="F219" s="197"/>
      <c r="G219" s="197"/>
      <c r="H219" s="197"/>
      <c r="I219" s="197"/>
      <c r="U219" s="633"/>
      <c r="V219" s="632"/>
      <c r="W219" s="980"/>
      <c r="X219" s="1004"/>
      <c r="Y219" s="1004"/>
      <c r="Z219" s="1004"/>
      <c r="AA219" s="1004"/>
      <c r="AB219" s="1004"/>
      <c r="AC219" s="1004"/>
      <c r="AD219" s="1004"/>
      <c r="AE219" s="1004"/>
      <c r="AF219" s="1004"/>
      <c r="AG219" s="1004"/>
      <c r="AH219" s="1004"/>
      <c r="AI219" s="1004"/>
    </row>
    <row r="220" spans="1:35" ht="8.85" customHeight="1">
      <c r="A220" s="197"/>
      <c r="B220" s="197"/>
      <c r="C220" s="197"/>
      <c r="D220" s="197"/>
      <c r="E220" s="197"/>
      <c r="F220" s="197"/>
      <c r="G220" s="197"/>
      <c r="H220" s="197"/>
      <c r="I220" s="197"/>
      <c r="U220" s="633"/>
      <c r="V220" s="632"/>
      <c r="W220" s="980"/>
      <c r="X220" s="1004"/>
      <c r="Y220" s="1004"/>
      <c r="Z220" s="1004"/>
      <c r="AA220" s="1004"/>
      <c r="AB220" s="1004"/>
      <c r="AC220" s="1004"/>
      <c r="AD220" s="1004"/>
      <c r="AE220" s="1004"/>
      <c r="AF220" s="1004"/>
      <c r="AG220" s="1004"/>
      <c r="AH220" s="1004"/>
      <c r="AI220" s="1004"/>
    </row>
    <row r="221" spans="1:35" ht="8.85" customHeight="1">
      <c r="A221" s="197"/>
      <c r="B221" s="197"/>
      <c r="C221" s="197"/>
      <c r="D221" s="197"/>
      <c r="E221" s="197"/>
      <c r="F221" s="197"/>
      <c r="G221" s="197"/>
      <c r="H221" s="197"/>
      <c r="I221" s="197"/>
      <c r="U221" s="633"/>
      <c r="V221" s="632"/>
      <c r="W221" s="980"/>
      <c r="X221" s="1004"/>
      <c r="Y221" s="1004"/>
      <c r="Z221" s="1004"/>
      <c r="AA221" s="1004"/>
      <c r="AB221" s="1004"/>
      <c r="AC221" s="1004"/>
      <c r="AD221" s="1004"/>
      <c r="AE221" s="1004"/>
      <c r="AF221" s="1004"/>
      <c r="AG221" s="1004"/>
      <c r="AH221" s="1004"/>
      <c r="AI221" s="1004"/>
    </row>
    <row r="222" spans="1:35" ht="8.85" customHeight="1">
      <c r="A222" s="197"/>
      <c r="B222" s="197"/>
      <c r="C222" s="197"/>
      <c r="D222" s="197"/>
      <c r="E222" s="197"/>
      <c r="F222" s="197"/>
      <c r="G222" s="197"/>
      <c r="H222" s="197"/>
      <c r="I222" s="197"/>
      <c r="U222" s="633"/>
      <c r="V222" s="632"/>
      <c r="W222" s="980"/>
      <c r="X222" s="1004"/>
      <c r="Y222" s="1004"/>
      <c r="Z222" s="1004"/>
      <c r="AA222" s="1004"/>
      <c r="AB222" s="1004"/>
      <c r="AC222" s="1004"/>
      <c r="AD222" s="1004"/>
      <c r="AE222" s="1004"/>
      <c r="AF222" s="1004"/>
      <c r="AG222" s="1004"/>
      <c r="AH222" s="1004"/>
      <c r="AI222" s="1004"/>
    </row>
    <row r="223" spans="1:35" ht="8.85" customHeight="1">
      <c r="A223" s="197"/>
      <c r="B223" s="197"/>
      <c r="C223" s="197"/>
      <c r="D223" s="197"/>
      <c r="E223" s="197"/>
      <c r="F223" s="197"/>
      <c r="G223" s="197"/>
      <c r="H223" s="197"/>
      <c r="I223" s="197"/>
      <c r="U223" s="633"/>
      <c r="V223" s="632"/>
      <c r="W223" s="980"/>
      <c r="X223" s="1004"/>
      <c r="Y223" s="1004"/>
      <c r="Z223" s="1004"/>
      <c r="AA223" s="1004"/>
      <c r="AB223" s="1004"/>
      <c r="AC223" s="1004"/>
      <c r="AD223" s="1004"/>
      <c r="AE223" s="1004"/>
      <c r="AF223" s="1004"/>
      <c r="AG223" s="1004"/>
      <c r="AH223" s="1004"/>
      <c r="AI223" s="1004"/>
    </row>
    <row r="224" spans="1:35" ht="8.85" customHeight="1">
      <c r="A224" s="197"/>
      <c r="B224" s="197"/>
      <c r="C224" s="197"/>
      <c r="D224" s="197"/>
      <c r="E224" s="197"/>
      <c r="F224" s="197"/>
      <c r="G224" s="197"/>
      <c r="H224" s="197"/>
      <c r="I224" s="197"/>
      <c r="U224" s="633"/>
      <c r="V224" s="632"/>
      <c r="W224" s="980"/>
      <c r="X224" s="1004"/>
      <c r="Y224" s="1004"/>
      <c r="Z224" s="1004"/>
      <c r="AA224" s="1004"/>
      <c r="AB224" s="1004"/>
      <c r="AC224" s="1004"/>
      <c r="AD224" s="1004"/>
      <c r="AE224" s="1004"/>
      <c r="AF224" s="1004"/>
      <c r="AG224" s="1004"/>
      <c r="AH224" s="1004"/>
      <c r="AI224" s="1004"/>
    </row>
    <row r="225" spans="1:35" ht="8.85" customHeight="1">
      <c r="A225" s="197"/>
      <c r="B225" s="197"/>
      <c r="C225" s="197"/>
      <c r="D225" s="197"/>
      <c r="E225" s="197"/>
      <c r="F225" s="197"/>
      <c r="G225" s="197"/>
      <c r="H225" s="197"/>
      <c r="I225" s="197"/>
      <c r="U225" s="633"/>
      <c r="V225" s="632"/>
      <c r="W225" s="980"/>
      <c r="X225" s="1004"/>
      <c r="Y225" s="1004"/>
      <c r="Z225" s="1004"/>
      <c r="AA225" s="1004"/>
      <c r="AB225" s="1004"/>
      <c r="AC225" s="1004"/>
      <c r="AD225" s="1004"/>
      <c r="AE225" s="1004"/>
      <c r="AF225" s="1004"/>
      <c r="AG225" s="1004"/>
      <c r="AH225" s="1004"/>
      <c r="AI225" s="1004"/>
    </row>
    <row r="226" spans="1:35" ht="8.85" customHeight="1">
      <c r="A226" s="197"/>
      <c r="B226" s="197"/>
      <c r="C226" s="197"/>
      <c r="D226" s="197"/>
      <c r="E226" s="197"/>
      <c r="F226" s="197"/>
      <c r="G226" s="197"/>
      <c r="H226" s="197"/>
      <c r="I226" s="197"/>
      <c r="U226" s="633"/>
      <c r="V226" s="632"/>
      <c r="W226" s="980"/>
      <c r="X226" s="1004"/>
      <c r="Y226" s="1004"/>
      <c r="Z226" s="1004"/>
      <c r="AA226" s="1004"/>
      <c r="AB226" s="1004"/>
      <c r="AC226" s="1004"/>
      <c r="AD226" s="1004"/>
      <c r="AE226" s="1004"/>
      <c r="AF226" s="1004"/>
      <c r="AG226" s="1004"/>
      <c r="AH226" s="1004"/>
      <c r="AI226" s="1004"/>
    </row>
    <row r="227" spans="1:35" ht="8.85" customHeight="1">
      <c r="A227" s="197"/>
      <c r="B227" s="197"/>
      <c r="C227" s="197"/>
      <c r="D227" s="197"/>
      <c r="E227" s="197"/>
      <c r="F227" s="197"/>
      <c r="G227" s="197"/>
      <c r="H227" s="197"/>
      <c r="I227" s="197"/>
      <c r="U227" s="633"/>
      <c r="V227" s="632"/>
      <c r="W227" s="980"/>
      <c r="X227" s="1004"/>
      <c r="Y227" s="1004"/>
      <c r="Z227" s="1004"/>
      <c r="AA227" s="1004"/>
      <c r="AB227" s="1004"/>
      <c r="AC227" s="1004"/>
      <c r="AD227" s="1004"/>
      <c r="AE227" s="1004"/>
      <c r="AF227" s="1004"/>
      <c r="AG227" s="1004"/>
      <c r="AH227" s="1004"/>
      <c r="AI227" s="1004"/>
    </row>
    <row r="228" spans="1:35" ht="8.85" customHeight="1">
      <c r="A228" s="197"/>
      <c r="B228" s="197"/>
      <c r="C228" s="197"/>
      <c r="D228" s="197"/>
      <c r="E228" s="197"/>
      <c r="F228" s="197"/>
      <c r="G228" s="197"/>
      <c r="H228" s="197"/>
      <c r="I228" s="197"/>
      <c r="U228" s="633"/>
      <c r="V228" s="632"/>
      <c r="W228" s="980"/>
      <c r="X228" s="1004"/>
      <c r="Y228" s="1004"/>
      <c r="Z228" s="1004"/>
      <c r="AA228" s="1004"/>
      <c r="AB228" s="1004"/>
      <c r="AC228" s="1004"/>
      <c r="AD228" s="1004"/>
      <c r="AE228" s="1004"/>
      <c r="AF228" s="1004"/>
      <c r="AG228" s="1004"/>
      <c r="AH228" s="1004"/>
      <c r="AI228" s="1004"/>
    </row>
    <row r="229" spans="1:35" ht="8.85" customHeight="1">
      <c r="A229" s="197"/>
      <c r="B229" s="197"/>
      <c r="C229" s="197"/>
      <c r="D229" s="197"/>
      <c r="E229" s="197"/>
      <c r="F229" s="197"/>
      <c r="G229" s="197"/>
      <c r="H229" s="197"/>
      <c r="I229" s="197"/>
      <c r="U229" s="633"/>
      <c r="V229" s="632"/>
      <c r="W229" s="980"/>
      <c r="X229" s="1004"/>
      <c r="Y229" s="1004"/>
      <c r="Z229" s="1004"/>
      <c r="AA229" s="1004"/>
      <c r="AB229" s="1004"/>
      <c r="AC229" s="1004"/>
      <c r="AD229" s="1004"/>
      <c r="AE229" s="1004"/>
      <c r="AF229" s="1004"/>
      <c r="AG229" s="1004"/>
      <c r="AH229" s="1004"/>
      <c r="AI229" s="1004"/>
    </row>
    <row r="230" spans="1:35" ht="8.85" customHeight="1">
      <c r="A230" s="197"/>
      <c r="B230" s="197"/>
      <c r="C230" s="197"/>
      <c r="D230" s="197"/>
      <c r="E230" s="197"/>
      <c r="F230" s="197"/>
      <c r="G230" s="197"/>
      <c r="H230" s="197"/>
      <c r="I230" s="197"/>
      <c r="U230" s="633"/>
      <c r="V230" s="632"/>
      <c r="W230" s="980"/>
      <c r="X230" s="1004"/>
      <c r="Y230" s="1004"/>
      <c r="Z230" s="1004"/>
      <c r="AA230" s="1004"/>
      <c r="AB230" s="1004"/>
      <c r="AC230" s="1004"/>
      <c r="AD230" s="1004"/>
      <c r="AE230" s="1004"/>
      <c r="AF230" s="1004"/>
      <c r="AG230" s="1004"/>
      <c r="AH230" s="1004"/>
      <c r="AI230" s="1004"/>
    </row>
    <row r="231" spans="1:35" ht="8.85" customHeight="1">
      <c r="A231" s="197"/>
      <c r="B231" s="197"/>
      <c r="C231" s="197"/>
      <c r="D231" s="197"/>
      <c r="E231" s="197"/>
      <c r="F231" s="197"/>
      <c r="G231" s="197"/>
      <c r="H231" s="197"/>
      <c r="I231" s="197"/>
      <c r="U231" s="633"/>
      <c r="V231" s="632"/>
      <c r="W231" s="980"/>
      <c r="X231" s="1004"/>
      <c r="Y231" s="1004"/>
      <c r="Z231" s="1004"/>
      <c r="AA231" s="1004"/>
      <c r="AB231" s="1004"/>
      <c r="AC231" s="1004"/>
      <c r="AD231" s="1004"/>
      <c r="AE231" s="1004"/>
      <c r="AF231" s="1004"/>
      <c r="AG231" s="1004"/>
      <c r="AH231" s="1004"/>
      <c r="AI231" s="1004"/>
    </row>
    <row r="232" spans="1:35" ht="8.85" customHeight="1">
      <c r="A232" s="197"/>
      <c r="B232" s="197"/>
      <c r="C232" s="197"/>
      <c r="D232" s="197"/>
      <c r="E232" s="197"/>
      <c r="F232" s="197"/>
      <c r="G232" s="197"/>
      <c r="H232" s="197"/>
      <c r="I232" s="197"/>
      <c r="U232" s="633"/>
      <c r="V232" s="632"/>
      <c r="W232" s="980"/>
      <c r="X232" s="1004"/>
      <c r="Y232" s="1004"/>
      <c r="Z232" s="1004"/>
      <c r="AA232" s="1004"/>
      <c r="AB232" s="1004"/>
      <c r="AC232" s="1004"/>
      <c r="AD232" s="1004"/>
      <c r="AE232" s="1004"/>
      <c r="AF232" s="1004"/>
      <c r="AG232" s="1004"/>
      <c r="AH232" s="1004"/>
      <c r="AI232" s="1004"/>
    </row>
    <row r="233" spans="1:35" ht="8.85" customHeight="1">
      <c r="A233" s="197"/>
      <c r="B233" s="197"/>
      <c r="C233" s="197"/>
      <c r="D233" s="197"/>
      <c r="E233" s="197"/>
      <c r="F233" s="197"/>
      <c r="G233" s="197"/>
      <c r="H233" s="197"/>
      <c r="I233" s="197"/>
      <c r="U233" s="633"/>
      <c r="V233" s="632"/>
      <c r="W233" s="980"/>
      <c r="X233" s="1004"/>
      <c r="Y233" s="1004"/>
      <c r="Z233" s="1004"/>
      <c r="AA233" s="1004"/>
      <c r="AB233" s="1004"/>
      <c r="AC233" s="1004"/>
      <c r="AD233" s="1004"/>
      <c r="AE233" s="1004"/>
      <c r="AF233" s="1004"/>
      <c r="AG233" s="1004"/>
      <c r="AH233" s="1004"/>
      <c r="AI233" s="1004"/>
    </row>
    <row r="234" spans="1:35" ht="8.85" customHeight="1">
      <c r="A234" s="197"/>
      <c r="B234" s="197"/>
      <c r="C234" s="197"/>
      <c r="D234" s="197"/>
      <c r="E234" s="197"/>
      <c r="F234" s="197"/>
      <c r="G234" s="197"/>
      <c r="H234" s="197"/>
      <c r="I234" s="197"/>
      <c r="U234" s="633"/>
      <c r="V234" s="632"/>
      <c r="W234" s="980"/>
      <c r="X234" s="1004"/>
      <c r="Y234" s="1004"/>
      <c r="Z234" s="1004"/>
      <c r="AA234" s="1004"/>
      <c r="AB234" s="1004"/>
      <c r="AC234" s="1004"/>
      <c r="AD234" s="1004"/>
      <c r="AE234" s="1004"/>
      <c r="AF234" s="1004"/>
      <c r="AG234" s="1004"/>
      <c r="AH234" s="1004"/>
      <c r="AI234" s="1004"/>
    </row>
    <row r="235" spans="1:35" ht="8.85" customHeight="1">
      <c r="A235" s="197"/>
      <c r="B235" s="197"/>
      <c r="C235" s="197"/>
      <c r="D235" s="197"/>
      <c r="E235" s="197"/>
      <c r="F235" s="197"/>
      <c r="G235" s="197"/>
      <c r="H235" s="197"/>
      <c r="I235" s="197"/>
      <c r="U235" s="633"/>
      <c r="V235" s="632"/>
      <c r="W235" s="980"/>
      <c r="X235" s="1004"/>
      <c r="Y235" s="1004"/>
      <c r="Z235" s="1004"/>
      <c r="AA235" s="1004"/>
      <c r="AB235" s="1004"/>
      <c r="AC235" s="1004"/>
      <c r="AD235" s="1004"/>
      <c r="AE235" s="1004"/>
      <c r="AF235" s="1004"/>
      <c r="AG235" s="1004"/>
      <c r="AH235" s="1004"/>
      <c r="AI235" s="1004"/>
    </row>
    <row r="236" spans="1:35" ht="8.85" customHeight="1">
      <c r="A236" s="197"/>
      <c r="B236" s="197"/>
      <c r="C236" s="197"/>
      <c r="D236" s="197"/>
      <c r="E236" s="197"/>
      <c r="F236" s="197"/>
      <c r="G236" s="197"/>
      <c r="H236" s="197"/>
      <c r="I236" s="197"/>
      <c r="U236" s="633"/>
      <c r="V236" s="632"/>
      <c r="W236" s="980"/>
      <c r="X236" s="1004"/>
      <c r="Y236" s="1004"/>
      <c r="Z236" s="1004"/>
      <c r="AA236" s="1004"/>
      <c r="AB236" s="1004"/>
      <c r="AC236" s="1004"/>
      <c r="AD236" s="1004"/>
      <c r="AE236" s="1004"/>
      <c r="AF236" s="1004"/>
      <c r="AG236" s="1004"/>
      <c r="AH236" s="1004"/>
      <c r="AI236" s="1004"/>
    </row>
    <row r="237" spans="1:35" ht="8.85" customHeight="1">
      <c r="A237" s="197"/>
      <c r="B237" s="197"/>
      <c r="C237" s="197"/>
      <c r="D237" s="197"/>
      <c r="E237" s="197"/>
      <c r="F237" s="197"/>
      <c r="G237" s="197"/>
      <c r="H237" s="197"/>
      <c r="I237" s="197"/>
      <c r="U237" s="633"/>
      <c r="V237" s="632"/>
      <c r="W237" s="980"/>
      <c r="X237" s="1004"/>
      <c r="Y237" s="1004"/>
      <c r="Z237" s="1004"/>
      <c r="AA237" s="1004"/>
      <c r="AB237" s="1004"/>
      <c r="AC237" s="1004"/>
      <c r="AD237" s="1004"/>
      <c r="AE237" s="1004"/>
      <c r="AF237" s="1004"/>
      <c r="AG237" s="1004"/>
      <c r="AH237" s="1004"/>
      <c r="AI237" s="1004"/>
    </row>
    <row r="238" spans="1:35" ht="8.85" customHeight="1">
      <c r="A238" s="197"/>
      <c r="B238" s="197"/>
      <c r="C238" s="197"/>
      <c r="D238" s="197"/>
      <c r="E238" s="197"/>
      <c r="F238" s="197"/>
      <c r="G238" s="197"/>
      <c r="H238" s="197"/>
      <c r="I238" s="197"/>
      <c r="U238" s="633"/>
      <c r="V238" s="632"/>
      <c r="W238" s="980"/>
      <c r="X238" s="1004"/>
      <c r="Y238" s="1004"/>
      <c r="Z238" s="1004"/>
      <c r="AA238" s="1004"/>
      <c r="AB238" s="1004"/>
      <c r="AC238" s="1004"/>
      <c r="AD238" s="1004"/>
      <c r="AE238" s="1004"/>
      <c r="AF238" s="1004"/>
      <c r="AG238" s="1004"/>
      <c r="AH238" s="1004"/>
      <c r="AI238" s="1004"/>
    </row>
    <row r="239" spans="1:35" ht="8.85" customHeight="1">
      <c r="A239" s="197"/>
      <c r="B239" s="197"/>
      <c r="C239" s="197"/>
      <c r="D239" s="197"/>
      <c r="E239" s="197"/>
      <c r="F239" s="197"/>
      <c r="G239" s="197"/>
      <c r="H239" s="197"/>
      <c r="I239" s="197"/>
      <c r="U239" s="633"/>
      <c r="V239" s="632"/>
      <c r="W239" s="980"/>
      <c r="X239" s="1004"/>
      <c r="Y239" s="1004"/>
      <c r="Z239" s="1004"/>
      <c r="AA239" s="1004"/>
      <c r="AB239" s="1004"/>
      <c r="AC239" s="1004"/>
      <c r="AD239" s="1004"/>
      <c r="AE239" s="1004"/>
      <c r="AF239" s="1004"/>
      <c r="AG239" s="1004"/>
      <c r="AH239" s="1004"/>
      <c r="AI239" s="1004"/>
    </row>
    <row r="240" spans="1:35" ht="8.85" customHeight="1">
      <c r="A240" s="197"/>
      <c r="B240" s="197"/>
      <c r="C240" s="197"/>
      <c r="D240" s="197"/>
      <c r="E240" s="197"/>
      <c r="F240" s="197"/>
      <c r="G240" s="197"/>
      <c r="H240" s="197"/>
      <c r="I240" s="197"/>
      <c r="U240" s="633"/>
      <c r="V240" s="632"/>
      <c r="W240" s="980"/>
      <c r="X240" s="1004"/>
      <c r="Y240" s="1004"/>
      <c r="Z240" s="1004"/>
      <c r="AA240" s="1004"/>
      <c r="AB240" s="1004"/>
      <c r="AC240" s="1004"/>
      <c r="AD240" s="1004"/>
      <c r="AE240" s="1004"/>
      <c r="AF240" s="1004"/>
      <c r="AG240" s="1004"/>
      <c r="AH240" s="1004"/>
      <c r="AI240" s="1004"/>
    </row>
    <row r="241" spans="1:35" ht="8.85" customHeight="1">
      <c r="A241" s="197"/>
      <c r="B241" s="197"/>
      <c r="C241" s="197"/>
      <c r="D241" s="197"/>
      <c r="E241" s="197"/>
      <c r="F241" s="197"/>
      <c r="G241" s="197"/>
      <c r="H241" s="197"/>
      <c r="I241" s="197"/>
      <c r="U241" s="633"/>
      <c r="V241" s="632"/>
      <c r="W241" s="980"/>
      <c r="X241" s="1004"/>
      <c r="Y241" s="1004"/>
      <c r="Z241" s="1004"/>
      <c r="AA241" s="1004"/>
      <c r="AB241" s="1004"/>
      <c r="AC241" s="1004"/>
      <c r="AD241" s="1004"/>
      <c r="AE241" s="1004"/>
      <c r="AF241" s="1004"/>
      <c r="AG241" s="1004"/>
      <c r="AH241" s="1004"/>
      <c r="AI241" s="1004"/>
    </row>
    <row r="242" spans="1:35" ht="8.85" customHeight="1">
      <c r="A242" s="197"/>
      <c r="B242" s="197"/>
      <c r="C242" s="197"/>
      <c r="D242" s="197"/>
      <c r="E242" s="197"/>
      <c r="F242" s="197"/>
      <c r="G242" s="197"/>
      <c r="H242" s="197"/>
      <c r="I242" s="197"/>
      <c r="U242" s="633"/>
      <c r="V242" s="632"/>
      <c r="W242" s="980"/>
      <c r="X242" s="1004"/>
      <c r="Y242" s="1004"/>
      <c r="Z242" s="1004"/>
      <c r="AA242" s="1004"/>
      <c r="AB242" s="1004"/>
      <c r="AC242" s="1004"/>
      <c r="AD242" s="1004"/>
      <c r="AE242" s="1004"/>
      <c r="AF242" s="1004"/>
      <c r="AG242" s="1004"/>
      <c r="AH242" s="1004"/>
      <c r="AI242" s="1004"/>
    </row>
    <row r="243" spans="1:35" ht="8.85" customHeight="1">
      <c r="A243" s="197"/>
      <c r="B243" s="197"/>
      <c r="C243" s="197"/>
      <c r="D243" s="197"/>
      <c r="E243" s="197"/>
      <c r="F243" s="197"/>
      <c r="G243" s="197"/>
      <c r="H243" s="197"/>
      <c r="I243" s="197"/>
      <c r="U243" s="633"/>
      <c r="V243" s="632"/>
      <c r="W243" s="980"/>
      <c r="X243" s="1004"/>
      <c r="Y243" s="1004"/>
      <c r="Z243" s="1004"/>
      <c r="AA243" s="1004"/>
      <c r="AB243" s="1004"/>
      <c r="AC243" s="1004"/>
      <c r="AD243" s="1004"/>
      <c r="AE243" s="1004"/>
      <c r="AF243" s="1004"/>
      <c r="AG243" s="1004"/>
      <c r="AH243" s="1004"/>
      <c r="AI243" s="1004"/>
    </row>
    <row r="244" spans="1:35" ht="8.85" customHeight="1">
      <c r="A244" s="197"/>
      <c r="B244" s="197"/>
      <c r="C244" s="197"/>
      <c r="D244" s="197"/>
      <c r="E244" s="197"/>
      <c r="F244" s="197"/>
      <c r="G244" s="197"/>
      <c r="H244" s="197"/>
      <c r="I244" s="197"/>
      <c r="U244" s="633"/>
      <c r="V244" s="632"/>
      <c r="W244" s="980"/>
      <c r="X244" s="1004"/>
      <c r="Y244" s="1004"/>
      <c r="Z244" s="1004"/>
      <c r="AA244" s="1004"/>
      <c r="AB244" s="1004"/>
      <c r="AC244" s="1004"/>
      <c r="AD244" s="1004"/>
      <c r="AE244" s="1004"/>
      <c r="AF244" s="1004"/>
      <c r="AG244" s="1004"/>
      <c r="AH244" s="1004"/>
      <c r="AI244" s="1004"/>
    </row>
    <row r="245" spans="1:35" ht="8.85" customHeight="1">
      <c r="A245" s="197"/>
      <c r="B245" s="197"/>
      <c r="C245" s="197"/>
      <c r="D245" s="197"/>
      <c r="E245" s="197"/>
      <c r="F245" s="197"/>
      <c r="G245" s="197"/>
      <c r="H245" s="197"/>
      <c r="I245" s="197"/>
      <c r="U245" s="633"/>
      <c r="V245" s="632"/>
      <c r="W245" s="980"/>
      <c r="X245" s="1004"/>
      <c r="Y245" s="1004"/>
      <c r="Z245" s="1004"/>
      <c r="AA245" s="1004"/>
      <c r="AB245" s="1004"/>
      <c r="AC245" s="1004"/>
      <c r="AD245" s="1004"/>
      <c r="AE245" s="1004"/>
      <c r="AF245" s="1004"/>
      <c r="AG245" s="1004"/>
      <c r="AH245" s="1004"/>
      <c r="AI245" s="1004"/>
    </row>
    <row r="246" spans="1:35" ht="8.85" customHeight="1">
      <c r="A246" s="197"/>
      <c r="B246" s="197"/>
      <c r="C246" s="197"/>
      <c r="D246" s="197"/>
      <c r="E246" s="197"/>
      <c r="F246" s="197"/>
      <c r="G246" s="197"/>
      <c r="H246" s="197"/>
      <c r="I246" s="197"/>
      <c r="U246" s="633"/>
      <c r="V246" s="632"/>
      <c r="W246" s="980"/>
      <c r="X246" s="1004"/>
      <c r="Y246" s="1004"/>
      <c r="Z246" s="1004"/>
      <c r="AA246" s="1004"/>
      <c r="AB246" s="1004"/>
      <c r="AC246" s="1004"/>
      <c r="AD246" s="1004"/>
      <c r="AE246" s="1004"/>
      <c r="AF246" s="1004"/>
      <c r="AG246" s="1004"/>
      <c r="AH246" s="1004"/>
      <c r="AI246" s="1004"/>
    </row>
    <row r="247" spans="1:35" ht="8.85" customHeight="1">
      <c r="A247" s="197"/>
      <c r="B247" s="197"/>
      <c r="C247" s="197"/>
      <c r="D247" s="197"/>
      <c r="E247" s="197"/>
      <c r="F247" s="197"/>
      <c r="G247" s="197"/>
      <c r="H247" s="197"/>
      <c r="I247" s="197"/>
      <c r="U247" s="633"/>
      <c r="V247" s="632"/>
      <c r="W247" s="980"/>
      <c r="X247" s="1004"/>
      <c r="Y247" s="1004"/>
      <c r="Z247" s="1004"/>
      <c r="AA247" s="1004"/>
      <c r="AB247" s="1004"/>
      <c r="AC247" s="1004"/>
      <c r="AD247" s="1004"/>
      <c r="AE247" s="1004"/>
      <c r="AF247" s="1004"/>
      <c r="AG247" s="1004"/>
      <c r="AH247" s="1004"/>
      <c r="AI247" s="1004"/>
    </row>
    <row r="248" spans="1:35" ht="8.85" customHeight="1">
      <c r="A248" s="197"/>
      <c r="B248" s="197"/>
      <c r="C248" s="197"/>
      <c r="D248" s="197"/>
      <c r="E248" s="197"/>
      <c r="F248" s="197"/>
      <c r="G248" s="197"/>
      <c r="H248" s="197"/>
      <c r="I248" s="197"/>
      <c r="U248" s="633"/>
      <c r="V248" s="632"/>
      <c r="W248" s="980"/>
      <c r="X248" s="1004"/>
      <c r="Y248" s="1004"/>
      <c r="Z248" s="1004"/>
      <c r="AA248" s="1004"/>
      <c r="AB248" s="1004"/>
      <c r="AC248" s="1004"/>
      <c r="AD248" s="1004"/>
      <c r="AE248" s="1004"/>
      <c r="AF248" s="1004"/>
      <c r="AG248" s="1004"/>
      <c r="AH248" s="1004"/>
      <c r="AI248" s="1004"/>
    </row>
    <row r="249" spans="1:35" ht="8.85" customHeight="1">
      <c r="A249" s="197"/>
      <c r="B249" s="197"/>
      <c r="C249" s="197"/>
      <c r="D249" s="197"/>
      <c r="E249" s="197"/>
      <c r="F249" s="197"/>
      <c r="G249" s="197"/>
      <c r="H249" s="197"/>
      <c r="I249" s="197"/>
      <c r="U249" s="633"/>
      <c r="V249" s="632"/>
      <c r="W249" s="980"/>
      <c r="X249" s="1004"/>
      <c r="Y249" s="1004"/>
      <c r="Z249" s="1004"/>
      <c r="AA249" s="1004"/>
      <c r="AB249" s="1004"/>
      <c r="AC249" s="1004"/>
      <c r="AD249" s="1004"/>
      <c r="AE249" s="1004"/>
      <c r="AF249" s="1004"/>
      <c r="AG249" s="1004"/>
      <c r="AH249" s="1004"/>
      <c r="AI249" s="1004"/>
    </row>
    <row r="250" spans="1:35" ht="8.85" customHeight="1">
      <c r="A250" s="197"/>
      <c r="B250" s="197"/>
      <c r="C250" s="197"/>
      <c r="D250" s="197"/>
      <c r="E250" s="197"/>
      <c r="F250" s="197"/>
      <c r="G250" s="197"/>
      <c r="H250" s="197"/>
      <c r="I250" s="197"/>
      <c r="U250" s="633"/>
      <c r="V250" s="632"/>
      <c r="W250" s="980"/>
      <c r="X250" s="1004"/>
      <c r="Y250" s="1004"/>
      <c r="Z250" s="1004"/>
      <c r="AA250" s="1004"/>
      <c r="AB250" s="1004"/>
      <c r="AC250" s="1004"/>
      <c r="AD250" s="1004"/>
      <c r="AE250" s="1004"/>
      <c r="AF250" s="1004"/>
      <c r="AG250" s="1004"/>
      <c r="AH250" s="1004"/>
      <c r="AI250" s="1004"/>
    </row>
    <row r="251" spans="1:35" ht="8.85" customHeight="1">
      <c r="A251" s="197"/>
      <c r="B251" s="197"/>
      <c r="C251" s="197"/>
      <c r="D251" s="197"/>
      <c r="E251" s="197"/>
      <c r="F251" s="197"/>
      <c r="G251" s="197"/>
      <c r="H251" s="197"/>
      <c r="I251" s="197"/>
      <c r="U251" s="633"/>
      <c r="V251" s="632"/>
      <c r="W251" s="980"/>
      <c r="X251" s="1004"/>
      <c r="Y251" s="1004"/>
      <c r="Z251" s="1004"/>
      <c r="AA251" s="1004"/>
      <c r="AB251" s="1004"/>
      <c r="AC251" s="1004"/>
      <c r="AD251" s="1004"/>
      <c r="AE251" s="1004"/>
      <c r="AF251" s="1004"/>
      <c r="AG251" s="1004"/>
      <c r="AH251" s="1004"/>
      <c r="AI251" s="1004"/>
    </row>
    <row r="252" spans="1:35" ht="8.85" customHeight="1">
      <c r="A252" s="197"/>
      <c r="B252" s="197"/>
      <c r="C252" s="197"/>
      <c r="D252" s="197"/>
      <c r="E252" s="197"/>
      <c r="F252" s="197"/>
      <c r="G252" s="197"/>
      <c r="H252" s="197"/>
      <c r="I252" s="197"/>
      <c r="U252" s="633"/>
      <c r="V252" s="632"/>
      <c r="W252" s="980"/>
      <c r="X252" s="1004"/>
      <c r="Y252" s="1004"/>
      <c r="Z252" s="1004"/>
      <c r="AA252" s="1004"/>
      <c r="AB252" s="1004"/>
      <c r="AC252" s="1004"/>
      <c r="AD252" s="1004"/>
      <c r="AE252" s="1004"/>
      <c r="AF252" s="1004"/>
      <c r="AG252" s="1004"/>
      <c r="AH252" s="1004"/>
      <c r="AI252" s="1004"/>
    </row>
    <row r="253" spans="1:35" ht="8.85" customHeight="1">
      <c r="A253" s="197"/>
      <c r="B253" s="197"/>
      <c r="C253" s="197"/>
      <c r="D253" s="197"/>
      <c r="E253" s="197"/>
      <c r="F253" s="197"/>
      <c r="G253" s="197"/>
      <c r="H253" s="197"/>
      <c r="I253" s="197"/>
      <c r="U253" s="633"/>
      <c r="V253" s="632"/>
      <c r="W253" s="980"/>
      <c r="X253" s="1004"/>
      <c r="Y253" s="1004"/>
      <c r="Z253" s="1004"/>
      <c r="AA253" s="1004"/>
      <c r="AB253" s="1004"/>
      <c r="AC253" s="1004"/>
      <c r="AD253" s="1004"/>
      <c r="AE253" s="1004"/>
      <c r="AF253" s="1004"/>
      <c r="AG253" s="1004"/>
      <c r="AH253" s="1004"/>
      <c r="AI253" s="1004"/>
    </row>
    <row r="254" spans="1:35" ht="8.85" customHeight="1">
      <c r="A254" s="197"/>
      <c r="B254" s="197"/>
      <c r="C254" s="197"/>
      <c r="D254" s="197"/>
      <c r="E254" s="197"/>
      <c r="F254" s="197"/>
      <c r="G254" s="197"/>
      <c r="H254" s="197"/>
      <c r="I254" s="197"/>
      <c r="U254" s="633"/>
      <c r="V254" s="632"/>
      <c r="W254" s="980"/>
      <c r="X254" s="1004"/>
      <c r="Y254" s="1004"/>
      <c r="Z254" s="1004"/>
      <c r="AA254" s="1004"/>
      <c r="AB254" s="1004"/>
      <c r="AC254" s="1004"/>
      <c r="AD254" s="1004"/>
      <c r="AE254" s="1004"/>
      <c r="AF254" s="1004"/>
      <c r="AG254" s="1004"/>
      <c r="AH254" s="1004"/>
      <c r="AI254" s="1004"/>
    </row>
    <row r="255" spans="1:35" ht="8.85" customHeight="1">
      <c r="A255" s="197"/>
      <c r="B255" s="197"/>
      <c r="C255" s="197"/>
      <c r="D255" s="197"/>
      <c r="E255" s="197"/>
      <c r="F255" s="197"/>
      <c r="G255" s="197"/>
      <c r="H255" s="197"/>
      <c r="I255" s="197"/>
      <c r="U255" s="633"/>
      <c r="V255" s="632"/>
      <c r="W255" s="980"/>
      <c r="X255" s="1004"/>
      <c r="Y255" s="1004"/>
      <c r="Z255" s="1004"/>
      <c r="AA255" s="1004"/>
      <c r="AB255" s="1004"/>
      <c r="AC255" s="1004"/>
      <c r="AD255" s="1004"/>
      <c r="AE255" s="1004"/>
      <c r="AF255" s="1004"/>
      <c r="AG255" s="1004"/>
      <c r="AH255" s="1004"/>
      <c r="AI255" s="1004"/>
    </row>
    <row r="256" spans="1:35" ht="8.85" customHeight="1">
      <c r="A256" s="197"/>
      <c r="B256" s="197"/>
      <c r="C256" s="197"/>
      <c r="D256" s="197"/>
      <c r="E256" s="197"/>
      <c r="F256" s="197"/>
      <c r="G256" s="197"/>
      <c r="H256" s="197"/>
      <c r="I256" s="197"/>
      <c r="U256" s="633"/>
      <c r="V256" s="632"/>
      <c r="W256" s="980"/>
      <c r="X256" s="1004"/>
      <c r="Y256" s="1004"/>
      <c r="Z256" s="1004"/>
      <c r="AA256" s="1004"/>
      <c r="AB256" s="1004"/>
      <c r="AC256" s="1004"/>
      <c r="AD256" s="1004"/>
      <c r="AE256" s="1004"/>
      <c r="AF256" s="1004"/>
      <c r="AG256" s="1004"/>
      <c r="AH256" s="1004"/>
      <c r="AI256" s="1004"/>
    </row>
    <row r="257" spans="1:35" ht="8.85" customHeight="1">
      <c r="A257" s="197"/>
      <c r="B257" s="197"/>
      <c r="C257" s="197"/>
      <c r="D257" s="197"/>
      <c r="E257" s="197"/>
      <c r="F257" s="197"/>
      <c r="G257" s="197"/>
      <c r="H257" s="197"/>
      <c r="I257" s="197"/>
      <c r="U257" s="633"/>
      <c r="V257" s="632"/>
      <c r="W257" s="980"/>
      <c r="X257" s="1004"/>
      <c r="Y257" s="1004"/>
      <c r="Z257" s="1004"/>
      <c r="AA257" s="1004"/>
      <c r="AB257" s="1004"/>
      <c r="AC257" s="1004"/>
      <c r="AD257" s="1004"/>
      <c r="AE257" s="1004"/>
      <c r="AF257" s="1004"/>
      <c r="AG257" s="1004"/>
      <c r="AH257" s="1004"/>
      <c r="AI257" s="1004"/>
    </row>
    <row r="258" spans="1:35" ht="8.85" customHeight="1">
      <c r="A258" s="197"/>
      <c r="B258" s="197"/>
      <c r="C258" s="197"/>
      <c r="D258" s="197"/>
      <c r="E258" s="197"/>
      <c r="F258" s="197"/>
      <c r="G258" s="197"/>
      <c r="H258" s="197"/>
      <c r="I258" s="197"/>
      <c r="U258" s="633"/>
      <c r="V258" s="632"/>
      <c r="W258" s="980"/>
      <c r="X258" s="1004"/>
      <c r="Y258" s="1004"/>
      <c r="Z258" s="1004"/>
      <c r="AA258" s="1004"/>
      <c r="AB258" s="1004"/>
      <c r="AC258" s="1004"/>
      <c r="AD258" s="1004"/>
      <c r="AE258" s="1004"/>
      <c r="AF258" s="1004"/>
      <c r="AG258" s="1004"/>
      <c r="AH258" s="1004"/>
      <c r="AI258" s="1004"/>
    </row>
    <row r="259" spans="1:35" ht="8.85" customHeight="1">
      <c r="A259" s="197"/>
      <c r="B259" s="197"/>
      <c r="C259" s="197"/>
      <c r="D259" s="197"/>
      <c r="E259" s="197"/>
      <c r="F259" s="197"/>
      <c r="G259" s="197"/>
      <c r="H259" s="197"/>
      <c r="I259" s="197"/>
      <c r="U259" s="633"/>
      <c r="V259" s="632"/>
      <c r="W259" s="980"/>
      <c r="X259" s="1004"/>
      <c r="Y259" s="1004"/>
      <c r="Z259" s="1004"/>
      <c r="AA259" s="1004"/>
      <c r="AB259" s="1004"/>
      <c r="AC259" s="1004"/>
      <c r="AD259" s="1004"/>
      <c r="AE259" s="1004"/>
      <c r="AF259" s="1004"/>
      <c r="AG259" s="1004"/>
      <c r="AH259" s="1004"/>
      <c r="AI259" s="1004"/>
    </row>
    <row r="260" spans="1:35" ht="8.85" customHeight="1">
      <c r="A260" s="197"/>
      <c r="B260" s="197"/>
      <c r="C260" s="197"/>
      <c r="D260" s="197"/>
      <c r="E260" s="197"/>
      <c r="F260" s="197"/>
      <c r="G260" s="197"/>
      <c r="H260" s="197"/>
      <c r="I260" s="197"/>
      <c r="U260" s="633"/>
      <c r="V260" s="632"/>
      <c r="W260" s="980"/>
      <c r="X260" s="1004"/>
      <c r="Y260" s="1004"/>
      <c r="Z260" s="1004"/>
      <c r="AA260" s="1004"/>
      <c r="AB260" s="1004"/>
      <c r="AC260" s="1004"/>
      <c r="AD260" s="1004"/>
      <c r="AE260" s="1004"/>
      <c r="AF260" s="1004"/>
      <c r="AG260" s="1004"/>
      <c r="AH260" s="1004"/>
      <c r="AI260" s="1004"/>
    </row>
    <row r="261" spans="1:35" ht="8.85" customHeight="1">
      <c r="A261" s="197"/>
      <c r="B261" s="197"/>
      <c r="C261" s="197"/>
      <c r="D261" s="197"/>
      <c r="E261" s="197"/>
      <c r="F261" s="197"/>
      <c r="G261" s="197"/>
      <c r="H261" s="197"/>
      <c r="I261" s="197"/>
      <c r="U261" s="633"/>
      <c r="V261" s="632"/>
      <c r="W261" s="980"/>
      <c r="X261" s="1004"/>
      <c r="Y261" s="1004"/>
      <c r="Z261" s="1004"/>
      <c r="AA261" s="1004"/>
      <c r="AB261" s="1004"/>
      <c r="AC261" s="1004"/>
      <c r="AD261" s="1004"/>
      <c r="AE261" s="1004"/>
      <c r="AF261" s="1004"/>
      <c r="AG261" s="1004"/>
      <c r="AH261" s="1004"/>
      <c r="AI261" s="1004"/>
    </row>
    <row r="262" spans="1:35" ht="8.85" customHeight="1">
      <c r="A262" s="197"/>
      <c r="B262" s="197"/>
      <c r="C262" s="197"/>
      <c r="D262" s="197"/>
      <c r="E262" s="197"/>
      <c r="F262" s="197"/>
      <c r="G262" s="197"/>
      <c r="H262" s="197"/>
      <c r="I262" s="197"/>
      <c r="U262" s="633"/>
      <c r="V262" s="632"/>
      <c r="W262" s="980"/>
      <c r="X262" s="1004"/>
      <c r="Y262" s="1004"/>
      <c r="Z262" s="1004"/>
      <c r="AA262" s="1004"/>
      <c r="AB262" s="1004"/>
      <c r="AC262" s="1004"/>
      <c r="AD262" s="1004"/>
      <c r="AE262" s="1004"/>
      <c r="AF262" s="1004"/>
      <c r="AG262" s="1004"/>
      <c r="AH262" s="1004"/>
      <c r="AI262" s="1004"/>
    </row>
    <row r="263" spans="1:35" ht="8.85" customHeight="1">
      <c r="A263" s="197"/>
      <c r="B263" s="197"/>
      <c r="C263" s="197"/>
      <c r="D263" s="197"/>
      <c r="E263" s="197"/>
      <c r="F263" s="197"/>
      <c r="G263" s="197"/>
      <c r="H263" s="197"/>
      <c r="I263" s="197"/>
      <c r="U263" s="633"/>
      <c r="V263" s="632"/>
      <c r="W263" s="980"/>
      <c r="X263" s="1004"/>
      <c r="Y263" s="1004"/>
      <c r="Z263" s="1004"/>
      <c r="AA263" s="1004"/>
      <c r="AB263" s="1004"/>
      <c r="AC263" s="1004"/>
      <c r="AD263" s="1004"/>
      <c r="AE263" s="1004"/>
      <c r="AF263" s="1004"/>
      <c r="AG263" s="1004"/>
      <c r="AH263" s="1004"/>
      <c r="AI263" s="1004"/>
    </row>
    <row r="264" spans="1:35" ht="8.85" customHeight="1">
      <c r="A264" s="197"/>
      <c r="B264" s="197"/>
      <c r="C264" s="197"/>
      <c r="D264" s="197"/>
      <c r="E264" s="197"/>
      <c r="F264" s="197"/>
      <c r="G264" s="197"/>
      <c r="H264" s="197"/>
      <c r="I264" s="197"/>
      <c r="U264" s="633"/>
      <c r="V264" s="632"/>
      <c r="W264" s="980"/>
      <c r="X264" s="1004"/>
      <c r="Y264" s="1004"/>
      <c r="Z264" s="1004"/>
      <c r="AA264" s="1004"/>
      <c r="AB264" s="1004"/>
      <c r="AC264" s="1004"/>
      <c r="AD264" s="1004"/>
      <c r="AE264" s="1004"/>
      <c r="AF264" s="1004"/>
      <c r="AG264" s="1004"/>
      <c r="AH264" s="1004"/>
      <c r="AI264" s="1004"/>
    </row>
    <row r="265" spans="1:35" ht="8.85" customHeight="1">
      <c r="A265" s="197"/>
      <c r="B265" s="197"/>
      <c r="C265" s="197"/>
      <c r="D265" s="197"/>
      <c r="E265" s="197"/>
      <c r="F265" s="197"/>
      <c r="G265" s="197"/>
      <c r="H265" s="197"/>
      <c r="I265" s="197"/>
      <c r="U265" s="633"/>
      <c r="V265" s="632"/>
      <c r="W265" s="980"/>
      <c r="X265" s="1004"/>
      <c r="Y265" s="1004"/>
      <c r="Z265" s="1004"/>
      <c r="AA265" s="1004"/>
      <c r="AB265" s="1004"/>
      <c r="AC265" s="1004"/>
      <c r="AD265" s="1004"/>
      <c r="AE265" s="1004"/>
      <c r="AF265" s="1004"/>
      <c r="AG265" s="1004"/>
      <c r="AH265" s="1004"/>
      <c r="AI265" s="1004"/>
    </row>
    <row r="266" spans="1:35" ht="8.85" customHeight="1">
      <c r="A266" s="197"/>
      <c r="B266" s="197"/>
      <c r="C266" s="197"/>
      <c r="D266" s="197"/>
      <c r="E266" s="197"/>
      <c r="F266" s="197"/>
      <c r="G266" s="197"/>
      <c r="H266" s="197"/>
      <c r="I266" s="197"/>
      <c r="U266" s="633"/>
      <c r="V266" s="632"/>
      <c r="W266" s="980"/>
      <c r="X266" s="1004"/>
      <c r="Y266" s="1004"/>
      <c r="Z266" s="1004"/>
      <c r="AA266" s="1004"/>
      <c r="AB266" s="1004"/>
      <c r="AC266" s="1004"/>
      <c r="AD266" s="1004"/>
      <c r="AE266" s="1004"/>
      <c r="AF266" s="1004"/>
      <c r="AG266" s="1004"/>
      <c r="AH266" s="1004"/>
      <c r="AI266" s="1004"/>
    </row>
    <row r="267" spans="1:35" ht="8.85" customHeight="1">
      <c r="A267" s="197"/>
      <c r="B267" s="197"/>
      <c r="C267" s="197"/>
      <c r="D267" s="197"/>
      <c r="E267" s="197"/>
      <c r="F267" s="197"/>
      <c r="G267" s="197"/>
      <c r="H267" s="197"/>
      <c r="I267" s="197"/>
      <c r="U267" s="633"/>
      <c r="V267" s="632"/>
      <c r="W267" s="980"/>
      <c r="X267" s="1004"/>
      <c r="Y267" s="1004"/>
      <c r="Z267" s="1004"/>
      <c r="AA267" s="1004"/>
      <c r="AB267" s="1004"/>
      <c r="AC267" s="1004"/>
      <c r="AD267" s="1004"/>
      <c r="AE267" s="1004"/>
      <c r="AF267" s="1004"/>
      <c r="AG267" s="1004"/>
      <c r="AH267" s="1004"/>
      <c r="AI267" s="1004"/>
    </row>
    <row r="268" spans="1:35" ht="8.85" customHeight="1">
      <c r="A268" s="197"/>
      <c r="B268" s="197"/>
      <c r="C268" s="197"/>
      <c r="D268" s="197"/>
      <c r="E268" s="197"/>
      <c r="F268" s="197"/>
      <c r="G268" s="197"/>
      <c r="H268" s="197"/>
      <c r="I268" s="197"/>
      <c r="U268" s="633"/>
      <c r="V268" s="632"/>
      <c r="W268" s="980"/>
      <c r="X268" s="1004"/>
      <c r="Y268" s="1004"/>
      <c r="Z268" s="1004"/>
      <c r="AA268" s="1004"/>
      <c r="AB268" s="1004"/>
      <c r="AC268" s="1004"/>
      <c r="AD268" s="1004"/>
      <c r="AE268" s="1004"/>
      <c r="AF268" s="1004"/>
      <c r="AG268" s="1004"/>
      <c r="AH268" s="1004"/>
      <c r="AI268" s="1004"/>
    </row>
    <row r="269" spans="1:35" ht="8.85" customHeight="1">
      <c r="A269" s="197"/>
      <c r="B269" s="197"/>
      <c r="C269" s="197"/>
      <c r="D269" s="197"/>
      <c r="E269" s="197"/>
      <c r="F269" s="197"/>
      <c r="G269" s="197"/>
      <c r="H269" s="197"/>
      <c r="I269" s="197"/>
      <c r="U269" s="633"/>
      <c r="V269" s="632"/>
      <c r="W269" s="980"/>
      <c r="X269" s="1004"/>
      <c r="Y269" s="1004"/>
      <c r="Z269" s="1004"/>
      <c r="AA269" s="1004"/>
      <c r="AB269" s="1004"/>
      <c r="AC269" s="1004"/>
      <c r="AD269" s="1004"/>
      <c r="AE269" s="1004"/>
      <c r="AF269" s="1004"/>
      <c r="AG269" s="1004"/>
      <c r="AH269" s="1004"/>
      <c r="AI269" s="1004"/>
    </row>
    <row r="270" spans="1:35" ht="8.85" customHeight="1">
      <c r="A270" s="197"/>
      <c r="B270" s="197"/>
      <c r="C270" s="197"/>
      <c r="D270" s="197"/>
      <c r="E270" s="197"/>
      <c r="F270" s="197"/>
      <c r="G270" s="197"/>
      <c r="H270" s="197"/>
      <c r="I270" s="197"/>
      <c r="U270" s="633"/>
      <c r="V270" s="632"/>
      <c r="W270" s="980"/>
      <c r="X270" s="1004"/>
      <c r="Y270" s="1004"/>
      <c r="Z270" s="1004"/>
      <c r="AA270" s="1004"/>
      <c r="AB270" s="1004"/>
      <c r="AC270" s="1004"/>
      <c r="AD270" s="1004"/>
      <c r="AE270" s="1004"/>
      <c r="AF270" s="1004"/>
      <c r="AG270" s="1004"/>
      <c r="AH270" s="1004"/>
      <c r="AI270" s="1004"/>
    </row>
    <row r="271" spans="1:35" ht="8.85" customHeight="1">
      <c r="A271" s="197"/>
      <c r="B271" s="197"/>
      <c r="C271" s="197"/>
      <c r="D271" s="197"/>
      <c r="E271" s="197"/>
      <c r="F271" s="197"/>
      <c r="G271" s="197"/>
      <c r="H271" s="197"/>
      <c r="I271" s="197"/>
      <c r="U271" s="633"/>
      <c r="V271" s="632"/>
      <c r="W271" s="980"/>
      <c r="X271" s="1004"/>
      <c r="Y271" s="1004"/>
      <c r="Z271" s="1004"/>
      <c r="AA271" s="1004"/>
      <c r="AB271" s="1004"/>
      <c r="AC271" s="1004"/>
      <c r="AD271" s="1004"/>
      <c r="AE271" s="1004"/>
      <c r="AF271" s="1004"/>
      <c r="AG271" s="1004"/>
      <c r="AH271" s="1004"/>
      <c r="AI271" s="1004"/>
    </row>
    <row r="272" spans="1:35" ht="8.85" customHeight="1">
      <c r="A272" s="197"/>
      <c r="B272" s="197"/>
      <c r="C272" s="197"/>
      <c r="D272" s="197"/>
      <c r="E272" s="197"/>
      <c r="F272" s="197"/>
      <c r="G272" s="197"/>
      <c r="H272" s="197"/>
      <c r="I272" s="197"/>
      <c r="U272" s="633"/>
      <c r="V272" s="632"/>
      <c r="W272" s="980"/>
      <c r="X272" s="1004"/>
      <c r="Y272" s="1004"/>
      <c r="Z272" s="1004"/>
      <c r="AA272" s="1004"/>
      <c r="AB272" s="1004"/>
      <c r="AC272" s="1004"/>
      <c r="AD272" s="1004"/>
      <c r="AE272" s="1004"/>
      <c r="AF272" s="1004"/>
      <c r="AG272" s="1004"/>
      <c r="AH272" s="1004"/>
      <c r="AI272" s="1004"/>
    </row>
    <row r="273" spans="1:35" ht="8.85" customHeight="1">
      <c r="A273" s="197"/>
      <c r="B273" s="197"/>
      <c r="C273" s="197"/>
      <c r="D273" s="197"/>
      <c r="E273" s="197"/>
      <c r="F273" s="197"/>
      <c r="G273" s="197"/>
      <c r="H273" s="197"/>
      <c r="I273" s="197"/>
      <c r="U273" s="633"/>
      <c r="V273" s="632"/>
      <c r="W273" s="980"/>
      <c r="X273" s="1004"/>
      <c r="Y273" s="1004"/>
      <c r="Z273" s="1004"/>
      <c r="AA273" s="1004"/>
      <c r="AB273" s="1004"/>
      <c r="AC273" s="1004"/>
      <c r="AD273" s="1004"/>
      <c r="AE273" s="1004"/>
      <c r="AF273" s="1004"/>
      <c r="AG273" s="1004"/>
      <c r="AH273" s="1004"/>
      <c r="AI273" s="1004"/>
    </row>
    <row r="274" spans="1:35" ht="8.85" customHeight="1">
      <c r="A274" s="197"/>
      <c r="B274" s="197"/>
      <c r="C274" s="197"/>
      <c r="D274" s="197"/>
      <c r="E274" s="197"/>
      <c r="F274" s="197"/>
      <c r="G274" s="197"/>
      <c r="H274" s="197"/>
      <c r="I274" s="197"/>
      <c r="U274" s="633"/>
      <c r="V274" s="632"/>
      <c r="W274" s="980"/>
      <c r="X274" s="1004"/>
      <c r="Y274" s="1004"/>
      <c r="Z274" s="1004"/>
      <c r="AA274" s="1004"/>
      <c r="AB274" s="1004"/>
      <c r="AC274" s="1004"/>
      <c r="AD274" s="1004"/>
      <c r="AE274" s="1004"/>
      <c r="AF274" s="1004"/>
      <c r="AG274" s="1004"/>
      <c r="AH274" s="1004"/>
      <c r="AI274" s="1004"/>
    </row>
    <row r="275" spans="1:35" ht="8.85" customHeight="1">
      <c r="A275" s="197"/>
      <c r="B275" s="197"/>
      <c r="C275" s="197"/>
      <c r="D275" s="197"/>
      <c r="E275" s="197"/>
      <c r="F275" s="197"/>
      <c r="G275" s="197"/>
      <c r="H275" s="197"/>
      <c r="I275" s="197"/>
      <c r="U275" s="633"/>
      <c r="V275" s="632"/>
      <c r="W275" s="980"/>
      <c r="X275" s="1004"/>
      <c r="Y275" s="1004"/>
      <c r="Z275" s="1004"/>
      <c r="AA275" s="1004"/>
      <c r="AB275" s="1004"/>
      <c r="AC275" s="1004"/>
      <c r="AD275" s="1004"/>
      <c r="AE275" s="1004"/>
      <c r="AF275" s="1004"/>
      <c r="AG275" s="1004"/>
      <c r="AH275" s="1004"/>
      <c r="AI275" s="1004"/>
    </row>
    <row r="276" spans="1:35" ht="8.85" customHeight="1">
      <c r="A276" s="197"/>
      <c r="B276" s="197"/>
      <c r="C276" s="197"/>
      <c r="D276" s="197"/>
      <c r="E276" s="197"/>
      <c r="F276" s="197"/>
      <c r="G276" s="197"/>
      <c r="H276" s="197"/>
      <c r="I276" s="197"/>
      <c r="U276" s="633"/>
      <c r="V276" s="632"/>
      <c r="W276" s="980"/>
      <c r="X276" s="1004"/>
      <c r="Y276" s="1004"/>
      <c r="Z276" s="1004"/>
      <c r="AA276" s="1004"/>
      <c r="AB276" s="1004"/>
      <c r="AC276" s="1004"/>
      <c r="AD276" s="1004"/>
      <c r="AE276" s="1004"/>
      <c r="AF276" s="1004"/>
      <c r="AG276" s="1004"/>
      <c r="AH276" s="1004"/>
      <c r="AI276" s="1004"/>
    </row>
    <row r="277" spans="1:35" ht="8.85" customHeight="1">
      <c r="A277" s="197"/>
      <c r="B277" s="197"/>
      <c r="C277" s="197"/>
      <c r="D277" s="197"/>
      <c r="E277" s="197"/>
      <c r="F277" s="197"/>
      <c r="G277" s="197"/>
      <c r="H277" s="197"/>
      <c r="I277" s="197"/>
      <c r="U277" s="633"/>
      <c r="V277" s="632"/>
      <c r="W277" s="980"/>
      <c r="X277" s="1004"/>
      <c r="Y277" s="1004"/>
      <c r="Z277" s="1004"/>
      <c r="AA277" s="1004"/>
      <c r="AB277" s="1004"/>
      <c r="AC277" s="1004"/>
      <c r="AD277" s="1004"/>
      <c r="AE277" s="1004"/>
      <c r="AF277" s="1004"/>
      <c r="AG277" s="1004"/>
      <c r="AH277" s="1004"/>
      <c r="AI277" s="1004"/>
    </row>
    <row r="278" spans="1:35" ht="8.85" customHeight="1">
      <c r="A278" s="197"/>
      <c r="B278" s="197"/>
      <c r="C278" s="197"/>
      <c r="D278" s="197"/>
      <c r="E278" s="197"/>
      <c r="F278" s="197"/>
      <c r="G278" s="197"/>
      <c r="H278" s="197"/>
      <c r="I278" s="197"/>
      <c r="U278" s="633"/>
      <c r="V278" s="632"/>
      <c r="W278" s="980"/>
      <c r="X278" s="1004"/>
      <c r="Y278" s="1004"/>
      <c r="Z278" s="1004"/>
      <c r="AA278" s="1004"/>
      <c r="AB278" s="1004"/>
      <c r="AC278" s="1004"/>
      <c r="AD278" s="1004"/>
      <c r="AE278" s="1004"/>
      <c r="AF278" s="1004"/>
      <c r="AG278" s="1004"/>
      <c r="AH278" s="1004"/>
      <c r="AI278" s="1004"/>
    </row>
    <row r="279" spans="1:35" ht="8.85" customHeight="1">
      <c r="A279" s="197"/>
      <c r="B279" s="197"/>
      <c r="C279" s="197"/>
      <c r="D279" s="197"/>
      <c r="E279" s="197"/>
      <c r="F279" s="197"/>
      <c r="G279" s="197"/>
      <c r="H279" s="197"/>
      <c r="I279" s="197"/>
      <c r="U279" s="633"/>
      <c r="V279" s="632"/>
      <c r="W279" s="980"/>
      <c r="X279" s="1004"/>
      <c r="Y279" s="1004"/>
      <c r="Z279" s="1004"/>
      <c r="AA279" s="1004"/>
      <c r="AB279" s="1004"/>
      <c r="AC279" s="1004"/>
      <c r="AD279" s="1004"/>
      <c r="AE279" s="1004"/>
      <c r="AF279" s="1004"/>
      <c r="AG279" s="1004"/>
      <c r="AH279" s="1004"/>
      <c r="AI279" s="1004"/>
    </row>
    <row r="280" spans="1:35" ht="8.85" customHeight="1">
      <c r="A280" s="197"/>
      <c r="B280" s="197"/>
      <c r="C280" s="197"/>
      <c r="D280" s="197"/>
      <c r="E280" s="197"/>
      <c r="F280" s="197"/>
      <c r="G280" s="197"/>
      <c r="H280" s="197"/>
      <c r="I280" s="197"/>
      <c r="U280" s="633"/>
      <c r="V280" s="632"/>
      <c r="W280" s="980"/>
      <c r="X280" s="1004"/>
      <c r="Y280" s="1004"/>
      <c r="Z280" s="1004"/>
      <c r="AA280" s="1004"/>
      <c r="AB280" s="1004"/>
      <c r="AC280" s="1004"/>
      <c r="AD280" s="1004"/>
      <c r="AE280" s="1004"/>
      <c r="AF280" s="1004"/>
      <c r="AG280" s="1004"/>
      <c r="AH280" s="1004"/>
      <c r="AI280" s="1004"/>
    </row>
    <row r="281" spans="1:35" ht="8.85" customHeight="1">
      <c r="A281" s="197"/>
      <c r="B281" s="197"/>
      <c r="C281" s="197"/>
      <c r="D281" s="197"/>
      <c r="E281" s="197"/>
      <c r="F281" s="197"/>
      <c r="G281" s="197"/>
      <c r="H281" s="197"/>
      <c r="I281" s="197"/>
      <c r="M281" s="332"/>
      <c r="U281" s="633"/>
      <c r="V281" s="632"/>
      <c r="W281" s="980"/>
      <c r="X281" s="1004"/>
      <c r="Y281" s="1004"/>
      <c r="Z281" s="1004"/>
      <c r="AA281" s="1004"/>
      <c r="AB281" s="1004"/>
      <c r="AC281" s="1004"/>
      <c r="AD281" s="1004"/>
      <c r="AE281" s="1004"/>
      <c r="AF281" s="1004"/>
      <c r="AG281" s="1004"/>
      <c r="AH281" s="1004"/>
      <c r="AI281" s="1004"/>
    </row>
    <row r="282" spans="1:35" ht="8.85" customHeight="1">
      <c r="A282" s="197"/>
      <c r="B282" s="197"/>
      <c r="C282" s="197"/>
      <c r="D282" s="197"/>
      <c r="E282" s="197"/>
      <c r="F282" s="197"/>
      <c r="G282" s="197"/>
      <c r="H282" s="197"/>
      <c r="I282" s="197"/>
      <c r="U282" s="633"/>
      <c r="V282" s="632"/>
      <c r="W282" s="980"/>
      <c r="X282" s="1004"/>
      <c r="Y282" s="1004"/>
      <c r="Z282" s="1004"/>
      <c r="AA282" s="1004"/>
      <c r="AB282" s="1004"/>
      <c r="AC282" s="1004"/>
      <c r="AD282" s="1004"/>
      <c r="AE282" s="1004"/>
      <c r="AF282" s="1004"/>
      <c r="AG282" s="1004"/>
      <c r="AH282" s="1004"/>
      <c r="AI282" s="1004"/>
    </row>
    <row r="283" spans="1:35" ht="8.85" customHeight="1">
      <c r="A283" s="197"/>
      <c r="B283" s="197"/>
      <c r="C283" s="197"/>
      <c r="D283" s="197"/>
      <c r="E283" s="197"/>
      <c r="F283" s="197"/>
      <c r="G283" s="197"/>
      <c r="H283" s="197"/>
      <c r="I283" s="197"/>
      <c r="U283" s="633"/>
      <c r="V283" s="632"/>
      <c r="W283" s="980"/>
      <c r="X283" s="1004"/>
      <c r="Y283" s="1004"/>
      <c r="Z283" s="1004"/>
      <c r="AA283" s="1004"/>
      <c r="AB283" s="1004"/>
      <c r="AC283" s="1004"/>
      <c r="AD283" s="1004"/>
      <c r="AE283" s="1004"/>
      <c r="AF283" s="1004"/>
      <c r="AG283" s="1004"/>
      <c r="AH283" s="1004"/>
      <c r="AI283" s="1004"/>
    </row>
    <row r="284" spans="1:35" ht="8.85" customHeight="1">
      <c r="A284" s="197"/>
      <c r="B284" s="197"/>
      <c r="C284" s="197"/>
      <c r="D284" s="197"/>
      <c r="E284" s="197"/>
      <c r="F284" s="197"/>
      <c r="G284" s="197"/>
      <c r="H284" s="197"/>
      <c r="I284" s="197"/>
      <c r="U284" s="633"/>
      <c r="V284" s="632"/>
      <c r="W284" s="980"/>
      <c r="X284" s="1004"/>
      <c r="Y284" s="1004"/>
      <c r="Z284" s="1004"/>
      <c r="AA284" s="1004"/>
      <c r="AB284" s="1004"/>
      <c r="AC284" s="1004"/>
      <c r="AD284" s="1004"/>
      <c r="AE284" s="1004"/>
      <c r="AF284" s="1004"/>
      <c r="AG284" s="1004"/>
      <c r="AH284" s="1004"/>
      <c r="AI284" s="1004"/>
    </row>
    <row r="285" spans="1:35" ht="8.85" customHeight="1">
      <c r="A285" s="197"/>
      <c r="B285" s="197"/>
      <c r="C285" s="197"/>
      <c r="D285" s="197"/>
      <c r="E285" s="197"/>
      <c r="F285" s="197"/>
      <c r="G285" s="197"/>
      <c r="H285" s="197"/>
      <c r="I285" s="197"/>
      <c r="U285" s="633"/>
      <c r="V285" s="632"/>
      <c r="W285" s="980"/>
      <c r="X285" s="1004"/>
      <c r="Y285" s="1004"/>
      <c r="Z285" s="1004"/>
      <c r="AA285" s="1004"/>
      <c r="AB285" s="1004"/>
      <c r="AC285" s="1004"/>
      <c r="AD285" s="1004"/>
      <c r="AE285" s="1004"/>
      <c r="AF285" s="1004"/>
      <c r="AG285" s="1004"/>
      <c r="AH285" s="1004"/>
      <c r="AI285" s="1004"/>
    </row>
    <row r="286" spans="1:35" ht="8.85" customHeight="1">
      <c r="A286" s="197"/>
      <c r="B286" s="197"/>
      <c r="C286" s="197"/>
      <c r="D286" s="197"/>
      <c r="E286" s="197"/>
      <c r="F286" s="197"/>
      <c r="G286" s="197"/>
      <c r="H286" s="197"/>
      <c r="I286" s="197"/>
      <c r="U286" s="633"/>
      <c r="V286" s="632"/>
      <c r="W286" s="980"/>
      <c r="X286" s="1004"/>
      <c r="Y286" s="1004"/>
      <c r="Z286" s="1004"/>
      <c r="AA286" s="1004"/>
      <c r="AB286" s="1004"/>
      <c r="AC286" s="1004"/>
      <c r="AD286" s="1004"/>
      <c r="AE286" s="1004"/>
      <c r="AF286" s="1004"/>
      <c r="AG286" s="1004"/>
      <c r="AH286" s="1004"/>
      <c r="AI286" s="1004"/>
    </row>
    <row r="287" spans="1:35" ht="8.85" customHeight="1">
      <c r="A287" s="197"/>
      <c r="B287" s="197"/>
      <c r="C287" s="197"/>
      <c r="D287" s="197"/>
      <c r="E287" s="197"/>
      <c r="F287" s="197"/>
      <c r="G287" s="197"/>
      <c r="H287" s="197"/>
      <c r="I287" s="197"/>
      <c r="U287" s="633"/>
      <c r="V287" s="632"/>
      <c r="W287" s="980"/>
      <c r="X287" s="1004"/>
      <c r="Y287" s="1004"/>
      <c r="Z287" s="1004"/>
      <c r="AA287" s="1004"/>
      <c r="AB287" s="1004"/>
      <c r="AC287" s="1004"/>
      <c r="AD287" s="1004"/>
      <c r="AE287" s="1004"/>
      <c r="AF287" s="1004"/>
      <c r="AG287" s="1004"/>
      <c r="AH287" s="1004"/>
      <c r="AI287" s="1004"/>
    </row>
    <row r="288" spans="1:35" ht="8.85" customHeight="1">
      <c r="A288" s="197"/>
      <c r="B288" s="197"/>
      <c r="C288" s="197"/>
      <c r="D288" s="197"/>
      <c r="E288" s="197"/>
      <c r="F288" s="197"/>
      <c r="G288" s="197"/>
      <c r="H288" s="197"/>
      <c r="I288" s="197"/>
      <c r="U288" s="633"/>
      <c r="V288" s="632"/>
      <c r="W288" s="980"/>
      <c r="X288" s="1004"/>
      <c r="Y288" s="1004"/>
      <c r="Z288" s="1004"/>
      <c r="AA288" s="1004"/>
      <c r="AB288" s="1004"/>
      <c r="AC288" s="1004"/>
      <c r="AD288" s="1004"/>
      <c r="AE288" s="1004"/>
      <c r="AF288" s="1004"/>
      <c r="AG288" s="1004"/>
      <c r="AH288" s="1004"/>
      <c r="AI288" s="1004"/>
    </row>
    <row r="289" spans="1:35" ht="8.85" customHeight="1">
      <c r="A289" s="197"/>
      <c r="B289" s="197"/>
      <c r="C289" s="197"/>
      <c r="D289" s="197"/>
      <c r="E289" s="197"/>
      <c r="F289" s="197"/>
      <c r="G289" s="197"/>
      <c r="H289" s="197"/>
      <c r="I289" s="197"/>
      <c r="U289" s="633"/>
      <c r="V289" s="632"/>
      <c r="W289" s="980"/>
      <c r="X289" s="1004"/>
      <c r="Y289" s="1004"/>
      <c r="Z289" s="1004"/>
      <c r="AA289" s="1004"/>
      <c r="AB289" s="1004"/>
      <c r="AC289" s="1004"/>
      <c r="AD289" s="1004"/>
      <c r="AE289" s="1004"/>
      <c r="AF289" s="1004"/>
      <c r="AG289" s="1004"/>
      <c r="AH289" s="1004"/>
      <c r="AI289" s="1004"/>
    </row>
    <row r="290" spans="1:35" ht="8.85" customHeight="1">
      <c r="A290" s="197"/>
      <c r="B290" s="197"/>
      <c r="C290" s="197"/>
      <c r="D290" s="197"/>
      <c r="E290" s="197"/>
      <c r="F290" s="197"/>
      <c r="G290" s="197"/>
      <c r="H290" s="197"/>
      <c r="I290" s="197"/>
      <c r="U290" s="633"/>
      <c r="V290" s="632"/>
      <c r="W290" s="980"/>
      <c r="X290" s="1004"/>
      <c r="Y290" s="1004"/>
      <c r="Z290" s="1004"/>
      <c r="AA290" s="1004"/>
      <c r="AB290" s="1004"/>
      <c r="AC290" s="1004"/>
      <c r="AD290" s="1004"/>
      <c r="AE290" s="1004"/>
      <c r="AF290" s="1004"/>
      <c r="AG290" s="1004"/>
      <c r="AH290" s="1004"/>
      <c r="AI290" s="1004"/>
    </row>
    <row r="291" spans="1:35" ht="8.85" customHeight="1">
      <c r="A291" s="197"/>
      <c r="B291" s="197"/>
      <c r="C291" s="197"/>
      <c r="D291" s="197"/>
      <c r="E291" s="197"/>
      <c r="F291" s="197"/>
      <c r="G291" s="197"/>
      <c r="H291" s="197"/>
      <c r="I291" s="197"/>
      <c r="U291" s="633"/>
      <c r="V291" s="632"/>
      <c r="W291" s="980"/>
      <c r="X291" s="1004"/>
      <c r="Y291" s="1004"/>
      <c r="Z291" s="1004"/>
      <c r="AA291" s="1004"/>
      <c r="AB291" s="1004"/>
      <c r="AC291" s="1004"/>
      <c r="AD291" s="1004"/>
      <c r="AE291" s="1004"/>
      <c r="AF291" s="1004"/>
      <c r="AG291" s="1004"/>
      <c r="AH291" s="1004"/>
      <c r="AI291" s="1004"/>
    </row>
    <row r="292" spans="1:35" ht="8.85" customHeight="1">
      <c r="A292" s="197"/>
      <c r="B292" s="197"/>
      <c r="C292" s="197"/>
      <c r="D292" s="197"/>
      <c r="E292" s="197"/>
      <c r="F292" s="197"/>
      <c r="G292" s="197"/>
      <c r="H292" s="197"/>
      <c r="I292" s="197"/>
      <c r="U292" s="633"/>
      <c r="V292" s="632"/>
      <c r="W292" s="980"/>
      <c r="X292" s="1004"/>
      <c r="Y292" s="1004"/>
      <c r="Z292" s="1004"/>
      <c r="AA292" s="1004"/>
      <c r="AB292" s="1004"/>
      <c r="AC292" s="1004"/>
      <c r="AD292" s="1004"/>
      <c r="AE292" s="1004"/>
      <c r="AF292" s="1004"/>
      <c r="AG292" s="1004"/>
      <c r="AH292" s="1004"/>
      <c r="AI292" s="1004"/>
    </row>
    <row r="293" spans="1:35" ht="8.85" customHeight="1">
      <c r="A293" s="197"/>
      <c r="B293" s="197"/>
      <c r="C293" s="197"/>
      <c r="D293" s="197"/>
      <c r="E293" s="197"/>
      <c r="F293" s="197"/>
      <c r="G293" s="197"/>
      <c r="H293" s="197"/>
      <c r="I293" s="197"/>
      <c r="U293" s="633"/>
      <c r="V293" s="632"/>
      <c r="W293" s="980"/>
      <c r="X293" s="1004"/>
      <c r="Y293" s="1004"/>
      <c r="Z293" s="1004"/>
      <c r="AA293" s="1004"/>
      <c r="AB293" s="1004"/>
      <c r="AC293" s="1004"/>
      <c r="AD293" s="1004"/>
      <c r="AE293" s="1004"/>
      <c r="AF293" s="1004"/>
      <c r="AG293" s="1004"/>
      <c r="AH293" s="1004"/>
      <c r="AI293" s="1004"/>
    </row>
    <row r="294" spans="1:35" ht="8.85" customHeight="1">
      <c r="A294" s="197"/>
      <c r="B294" s="197"/>
      <c r="C294" s="197"/>
      <c r="D294" s="197"/>
      <c r="E294" s="197"/>
      <c r="F294" s="197"/>
      <c r="G294" s="197"/>
      <c r="H294" s="197"/>
      <c r="I294" s="197"/>
      <c r="U294" s="633"/>
      <c r="V294" s="632"/>
      <c r="W294" s="980"/>
      <c r="X294" s="1004"/>
      <c r="Y294" s="1004"/>
      <c r="Z294" s="1004"/>
      <c r="AA294" s="1004"/>
      <c r="AB294" s="1004"/>
      <c r="AC294" s="1004"/>
      <c r="AD294" s="1004"/>
      <c r="AE294" s="1004"/>
      <c r="AF294" s="1004"/>
      <c r="AG294" s="1004"/>
      <c r="AH294" s="1004"/>
      <c r="AI294" s="1004"/>
    </row>
    <row r="295" spans="1:35" ht="8.85" customHeight="1">
      <c r="A295" s="197"/>
      <c r="B295" s="197"/>
      <c r="C295" s="197"/>
      <c r="D295" s="197"/>
      <c r="E295" s="197"/>
      <c r="F295" s="197"/>
      <c r="G295" s="197"/>
      <c r="H295" s="197"/>
      <c r="I295" s="197"/>
      <c r="U295" s="633"/>
      <c r="V295" s="632"/>
      <c r="W295" s="980"/>
      <c r="X295" s="1004"/>
      <c r="Y295" s="1004"/>
      <c r="Z295" s="1004"/>
      <c r="AA295" s="1004"/>
      <c r="AB295" s="1004"/>
      <c r="AC295" s="1004"/>
      <c r="AD295" s="1004"/>
      <c r="AE295" s="1004"/>
      <c r="AF295" s="1004"/>
      <c r="AG295" s="1004"/>
      <c r="AH295" s="1004"/>
      <c r="AI295" s="1004"/>
    </row>
    <row r="296" spans="1:35" ht="8.85" customHeight="1">
      <c r="A296" s="197"/>
      <c r="B296" s="197"/>
      <c r="C296" s="197"/>
      <c r="D296" s="197"/>
      <c r="E296" s="197"/>
      <c r="F296" s="197"/>
      <c r="G296" s="197"/>
      <c r="H296" s="197"/>
      <c r="I296" s="197"/>
      <c r="U296" s="633"/>
      <c r="V296" s="632"/>
      <c r="W296" s="980"/>
      <c r="X296" s="1004"/>
      <c r="Y296" s="1004"/>
      <c r="Z296" s="1004"/>
      <c r="AA296" s="1004"/>
      <c r="AB296" s="1004"/>
      <c r="AC296" s="1004"/>
      <c r="AD296" s="1004"/>
      <c r="AE296" s="1004"/>
      <c r="AF296" s="1004"/>
      <c r="AG296" s="1004"/>
      <c r="AH296" s="1004"/>
      <c r="AI296" s="1004"/>
    </row>
    <row r="297" spans="1:35" ht="8.85" customHeight="1">
      <c r="A297" s="197"/>
      <c r="B297" s="197"/>
      <c r="C297" s="197"/>
      <c r="D297" s="197"/>
      <c r="E297" s="197"/>
      <c r="F297" s="197"/>
      <c r="G297" s="197"/>
      <c r="H297" s="197"/>
      <c r="I297" s="197"/>
      <c r="U297" s="633"/>
      <c r="V297" s="632"/>
      <c r="W297" s="980"/>
      <c r="X297" s="1004"/>
      <c r="Y297" s="1004"/>
      <c r="Z297" s="1004"/>
      <c r="AA297" s="1004"/>
      <c r="AB297" s="1004"/>
      <c r="AC297" s="1004"/>
      <c r="AD297" s="1004"/>
      <c r="AE297" s="1004"/>
      <c r="AF297" s="1004"/>
      <c r="AG297" s="1004"/>
      <c r="AH297" s="1004"/>
      <c r="AI297" s="1004"/>
    </row>
    <row r="298" spans="1:35" ht="8.85" customHeight="1">
      <c r="A298" s="197"/>
      <c r="B298" s="197"/>
      <c r="C298" s="197"/>
      <c r="D298" s="197"/>
      <c r="E298" s="197"/>
      <c r="F298" s="197"/>
      <c r="G298" s="197"/>
      <c r="H298" s="197"/>
      <c r="I298" s="197"/>
      <c r="U298" s="633"/>
      <c r="V298" s="632"/>
      <c r="W298" s="980"/>
      <c r="X298" s="1004"/>
      <c r="Y298" s="1004"/>
      <c r="Z298" s="1004"/>
      <c r="AA298" s="1004"/>
      <c r="AB298" s="1004"/>
      <c r="AC298" s="1004"/>
      <c r="AD298" s="1004"/>
      <c r="AE298" s="1004"/>
      <c r="AF298" s="1004"/>
      <c r="AG298" s="1004"/>
      <c r="AH298" s="1004"/>
      <c r="AI298" s="1004"/>
    </row>
    <row r="299" spans="1:35" ht="8.85" customHeight="1">
      <c r="A299" s="197"/>
      <c r="B299" s="197"/>
      <c r="C299" s="197"/>
      <c r="D299" s="197"/>
      <c r="E299" s="197"/>
      <c r="F299" s="197"/>
      <c r="G299" s="197"/>
      <c r="H299" s="197"/>
      <c r="I299" s="197"/>
      <c r="U299" s="633"/>
      <c r="V299" s="632"/>
      <c r="W299" s="980"/>
      <c r="X299" s="1004"/>
      <c r="Y299" s="1004"/>
      <c r="Z299" s="1004"/>
      <c r="AA299" s="1004"/>
      <c r="AB299" s="1004"/>
      <c r="AC299" s="1004"/>
      <c r="AD299" s="1004"/>
      <c r="AE299" s="1004"/>
      <c r="AF299" s="1004"/>
      <c r="AG299" s="1004"/>
      <c r="AH299" s="1004"/>
      <c r="AI299" s="1004"/>
    </row>
    <row r="300" spans="1:35" ht="8.85" customHeight="1">
      <c r="A300" s="197"/>
      <c r="B300" s="197"/>
      <c r="C300" s="197"/>
      <c r="D300" s="197"/>
      <c r="E300" s="197"/>
      <c r="F300" s="197"/>
      <c r="G300" s="197"/>
      <c r="H300" s="197"/>
      <c r="I300" s="197"/>
      <c r="U300" s="633"/>
      <c r="V300" s="632"/>
      <c r="W300" s="980"/>
      <c r="X300" s="1004"/>
      <c r="Y300" s="1004"/>
      <c r="Z300" s="1004"/>
      <c r="AA300" s="1004"/>
      <c r="AB300" s="1004"/>
      <c r="AC300" s="1004"/>
      <c r="AD300" s="1004"/>
      <c r="AE300" s="1004"/>
      <c r="AF300" s="1004"/>
      <c r="AG300" s="1004"/>
      <c r="AH300" s="1004"/>
      <c r="AI300" s="1004"/>
    </row>
    <row r="301" spans="1:35" ht="8.85" customHeight="1">
      <c r="A301" s="197"/>
      <c r="B301" s="197"/>
      <c r="C301" s="197"/>
      <c r="D301" s="197"/>
      <c r="E301" s="197"/>
      <c r="F301" s="197"/>
      <c r="G301" s="197"/>
      <c r="H301" s="197"/>
      <c r="I301" s="197"/>
      <c r="U301" s="633"/>
      <c r="V301" s="632"/>
      <c r="W301" s="980"/>
      <c r="X301" s="1004"/>
      <c r="Y301" s="1004"/>
      <c r="Z301" s="1004"/>
      <c r="AA301" s="1004"/>
      <c r="AB301" s="1004"/>
      <c r="AC301" s="1004"/>
      <c r="AD301" s="1004"/>
      <c r="AE301" s="1004"/>
      <c r="AF301" s="1004"/>
      <c r="AG301" s="1004"/>
      <c r="AH301" s="1004"/>
      <c r="AI301" s="1004"/>
    </row>
    <row r="302" spans="1:35" ht="8.85" customHeight="1">
      <c r="A302" s="197"/>
      <c r="B302" s="197"/>
      <c r="C302" s="197"/>
      <c r="D302" s="197"/>
      <c r="E302" s="197"/>
      <c r="F302" s="197"/>
      <c r="G302" s="197"/>
      <c r="H302" s="197"/>
      <c r="I302" s="197"/>
      <c r="U302" s="633"/>
      <c r="V302" s="632"/>
      <c r="W302" s="980"/>
      <c r="X302" s="1004"/>
      <c r="Y302" s="1004"/>
      <c r="Z302" s="1004"/>
      <c r="AA302" s="1004"/>
      <c r="AB302" s="1004"/>
      <c r="AC302" s="1004"/>
      <c r="AD302" s="1004"/>
      <c r="AE302" s="1004"/>
      <c r="AF302" s="1004"/>
      <c r="AG302" s="1004"/>
      <c r="AH302" s="1004"/>
      <c r="AI302" s="1004"/>
    </row>
    <row r="303" spans="1:35" ht="8.85" customHeight="1">
      <c r="A303" s="197"/>
      <c r="B303" s="197"/>
      <c r="C303" s="197"/>
      <c r="D303" s="197"/>
      <c r="E303" s="197"/>
      <c r="F303" s="197"/>
      <c r="G303" s="197"/>
      <c r="H303" s="197"/>
      <c r="I303" s="197"/>
      <c r="U303" s="633"/>
      <c r="V303" s="632"/>
      <c r="W303" s="980"/>
      <c r="X303" s="1004"/>
      <c r="Y303" s="1004"/>
      <c r="Z303" s="1004"/>
      <c r="AA303" s="1004"/>
      <c r="AB303" s="1004"/>
      <c r="AC303" s="1004"/>
      <c r="AD303" s="1004"/>
      <c r="AE303" s="1004"/>
      <c r="AF303" s="1004"/>
      <c r="AG303" s="1004"/>
      <c r="AH303" s="1004"/>
      <c r="AI303" s="1004"/>
    </row>
    <row r="304" spans="1:35" ht="8.85" customHeight="1">
      <c r="A304" s="197"/>
      <c r="B304" s="197"/>
      <c r="C304" s="197"/>
      <c r="D304" s="197"/>
      <c r="E304" s="197"/>
      <c r="F304" s="197"/>
      <c r="G304" s="197"/>
      <c r="H304" s="197"/>
      <c r="I304" s="197"/>
      <c r="U304" s="633"/>
      <c r="V304" s="632"/>
      <c r="W304" s="980"/>
      <c r="X304" s="1004"/>
      <c r="Y304" s="1004"/>
      <c r="Z304" s="1004"/>
      <c r="AA304" s="1004"/>
      <c r="AB304" s="1004"/>
      <c r="AC304" s="1004"/>
      <c r="AD304" s="1004"/>
      <c r="AE304" s="1004"/>
      <c r="AF304" s="1004"/>
      <c r="AG304" s="1004"/>
      <c r="AH304" s="1004"/>
      <c r="AI304" s="1004"/>
    </row>
    <row r="305" spans="1:35" ht="8.85" customHeight="1">
      <c r="A305" s="197"/>
      <c r="B305" s="197"/>
      <c r="C305" s="197"/>
      <c r="D305" s="197"/>
      <c r="E305" s="197"/>
      <c r="F305" s="197"/>
      <c r="G305" s="197"/>
      <c r="H305" s="197"/>
      <c r="I305" s="197"/>
      <c r="U305" s="633"/>
      <c r="V305" s="632"/>
      <c r="W305" s="980"/>
      <c r="X305" s="1004"/>
      <c r="Y305" s="1004"/>
      <c r="Z305" s="1004"/>
      <c r="AA305" s="1004"/>
      <c r="AB305" s="1004"/>
      <c r="AC305" s="1004"/>
      <c r="AD305" s="1004"/>
      <c r="AE305" s="1004"/>
      <c r="AF305" s="1004"/>
      <c r="AG305" s="1004"/>
      <c r="AH305" s="1004"/>
      <c r="AI305" s="1004"/>
    </row>
    <row r="306" spans="1:35" ht="8.85" customHeight="1">
      <c r="A306" s="197"/>
      <c r="B306" s="197"/>
      <c r="C306" s="197"/>
      <c r="D306" s="197"/>
      <c r="E306" s="197"/>
      <c r="F306" s="197"/>
      <c r="G306" s="197"/>
      <c r="H306" s="197"/>
      <c r="I306" s="197"/>
      <c r="U306" s="633"/>
      <c r="V306" s="632"/>
      <c r="W306" s="980"/>
      <c r="X306" s="1004"/>
      <c r="Y306" s="1004"/>
      <c r="Z306" s="1004"/>
      <c r="AA306" s="1004"/>
      <c r="AB306" s="1004"/>
      <c r="AC306" s="1004"/>
      <c r="AD306" s="1004"/>
      <c r="AE306" s="1004"/>
      <c r="AF306" s="1004"/>
      <c r="AG306" s="1004"/>
      <c r="AH306" s="1004"/>
      <c r="AI306" s="1004"/>
    </row>
    <row r="307" spans="1:35" ht="8.85" customHeight="1">
      <c r="A307" s="197"/>
      <c r="B307" s="197"/>
      <c r="C307" s="197"/>
      <c r="D307" s="197"/>
      <c r="E307" s="197"/>
      <c r="F307" s="197"/>
      <c r="G307" s="197"/>
      <c r="H307" s="197"/>
      <c r="I307" s="197"/>
      <c r="U307" s="633"/>
      <c r="V307" s="632"/>
      <c r="W307" s="980"/>
      <c r="X307" s="1004"/>
      <c r="Y307" s="1004"/>
      <c r="Z307" s="1004"/>
      <c r="AA307" s="1004"/>
      <c r="AB307" s="1004"/>
      <c r="AC307" s="1004"/>
      <c r="AD307" s="1004"/>
      <c r="AE307" s="1004"/>
      <c r="AF307" s="1004"/>
      <c r="AG307" s="1004"/>
      <c r="AH307" s="1004"/>
      <c r="AI307" s="1004"/>
    </row>
    <row r="308" spans="1:35" ht="8.85" customHeight="1">
      <c r="A308" s="197"/>
      <c r="B308" s="197"/>
      <c r="C308" s="197"/>
      <c r="D308" s="197"/>
      <c r="E308" s="197"/>
      <c r="F308" s="197"/>
      <c r="G308" s="197"/>
      <c r="H308" s="197"/>
      <c r="I308" s="197"/>
      <c r="U308" s="633"/>
      <c r="V308" s="632"/>
      <c r="W308" s="980"/>
      <c r="X308" s="1004"/>
      <c r="Y308" s="1004"/>
      <c r="Z308" s="1004"/>
      <c r="AA308" s="1004"/>
      <c r="AB308" s="1004"/>
      <c r="AC308" s="1004"/>
      <c r="AD308" s="1004"/>
      <c r="AE308" s="1004"/>
      <c r="AF308" s="1004"/>
      <c r="AG308" s="1004"/>
      <c r="AH308" s="1004"/>
      <c r="AI308" s="1004"/>
    </row>
    <row r="309" spans="1:35" ht="8.85" customHeight="1">
      <c r="A309" s="197"/>
      <c r="B309" s="197"/>
      <c r="C309" s="197"/>
      <c r="D309" s="197"/>
      <c r="E309" s="197"/>
      <c r="F309" s="197"/>
      <c r="G309" s="197"/>
      <c r="H309" s="197"/>
      <c r="I309" s="197"/>
      <c r="U309" s="633"/>
      <c r="V309" s="632"/>
      <c r="W309" s="980"/>
      <c r="X309" s="1004"/>
      <c r="Y309" s="1004"/>
      <c r="Z309" s="1004"/>
      <c r="AA309" s="1004"/>
      <c r="AB309" s="1004"/>
      <c r="AC309" s="1004"/>
      <c r="AD309" s="1004"/>
      <c r="AE309" s="1004"/>
      <c r="AF309" s="1004"/>
      <c r="AG309" s="1004"/>
      <c r="AH309" s="1004"/>
      <c r="AI309" s="1004"/>
    </row>
    <row r="310" spans="1:35" ht="8.85" customHeight="1">
      <c r="A310" s="197"/>
      <c r="B310" s="197"/>
      <c r="C310" s="197"/>
      <c r="D310" s="197"/>
      <c r="E310" s="197"/>
      <c r="F310" s="197"/>
      <c r="G310" s="197"/>
      <c r="H310" s="197"/>
      <c r="I310" s="197"/>
      <c r="U310" s="633"/>
      <c r="V310" s="632"/>
      <c r="W310" s="980"/>
      <c r="X310" s="1004"/>
      <c r="Y310" s="1004"/>
      <c r="Z310" s="1004"/>
      <c r="AA310" s="1004"/>
      <c r="AB310" s="1004"/>
      <c r="AC310" s="1004"/>
      <c r="AD310" s="1004"/>
      <c r="AE310" s="1004"/>
      <c r="AF310" s="1004"/>
      <c r="AG310" s="1004"/>
      <c r="AH310" s="1004"/>
      <c r="AI310" s="1004"/>
    </row>
    <row r="311" spans="1:35" ht="8.85" customHeight="1">
      <c r="A311" s="197"/>
      <c r="B311" s="197"/>
      <c r="C311" s="197"/>
      <c r="D311" s="197"/>
      <c r="E311" s="197"/>
      <c r="F311" s="197"/>
      <c r="G311" s="197"/>
      <c r="H311" s="197"/>
      <c r="I311" s="197"/>
      <c r="U311" s="633"/>
      <c r="V311" s="632"/>
      <c r="W311" s="980"/>
      <c r="X311" s="1004"/>
      <c r="Y311" s="1004"/>
      <c r="Z311" s="1004"/>
      <c r="AA311" s="1004"/>
      <c r="AB311" s="1004"/>
      <c r="AC311" s="1004"/>
      <c r="AD311" s="1004"/>
      <c r="AE311" s="1004"/>
      <c r="AF311" s="1004"/>
      <c r="AG311" s="1004"/>
      <c r="AH311" s="1004"/>
      <c r="AI311" s="1004"/>
    </row>
    <row r="312" spans="1:35" ht="8.85" customHeight="1">
      <c r="A312" s="197"/>
      <c r="B312" s="197"/>
      <c r="C312" s="197"/>
      <c r="D312" s="197"/>
      <c r="E312" s="197"/>
      <c r="F312" s="197"/>
      <c r="G312" s="197"/>
      <c r="H312" s="197"/>
      <c r="I312" s="197"/>
      <c r="U312" s="633"/>
      <c r="V312" s="632"/>
      <c r="W312" s="980"/>
      <c r="X312" s="1004"/>
      <c r="Y312" s="1004"/>
      <c r="Z312" s="1004"/>
      <c r="AA312" s="1004"/>
      <c r="AB312" s="1004"/>
      <c r="AC312" s="1004"/>
      <c r="AD312" s="1004"/>
      <c r="AE312" s="1004"/>
      <c r="AF312" s="1004"/>
      <c r="AG312" s="1004"/>
      <c r="AH312" s="1004"/>
      <c r="AI312" s="1004"/>
    </row>
    <row r="313" spans="1:35" ht="8.85" customHeight="1">
      <c r="A313" s="197"/>
      <c r="B313" s="197"/>
      <c r="C313" s="197"/>
      <c r="D313" s="197"/>
      <c r="E313" s="197"/>
      <c r="F313" s="197"/>
      <c r="G313" s="197"/>
      <c r="H313" s="197"/>
      <c r="I313" s="197"/>
      <c r="U313" s="633"/>
      <c r="V313" s="632"/>
      <c r="W313" s="980"/>
      <c r="X313" s="1004"/>
      <c r="Y313" s="1004"/>
      <c r="Z313" s="1004"/>
      <c r="AA313" s="1004"/>
      <c r="AB313" s="1004"/>
      <c r="AC313" s="1004"/>
      <c r="AD313" s="1004"/>
      <c r="AE313" s="1004"/>
      <c r="AF313" s="1004"/>
      <c r="AG313" s="1004"/>
      <c r="AH313" s="1004"/>
      <c r="AI313" s="1004"/>
    </row>
    <row r="314" spans="1:35" ht="8.85" customHeight="1">
      <c r="A314" s="197"/>
      <c r="B314" s="197"/>
      <c r="C314" s="197"/>
      <c r="D314" s="197"/>
      <c r="E314" s="197"/>
      <c r="F314" s="197"/>
      <c r="G314" s="197"/>
      <c r="H314" s="197"/>
      <c r="I314" s="197"/>
      <c r="U314" s="633"/>
      <c r="V314" s="632"/>
      <c r="W314" s="980"/>
      <c r="X314" s="1004"/>
      <c r="Y314" s="1004"/>
      <c r="Z314" s="1004"/>
      <c r="AA314" s="1004"/>
      <c r="AB314" s="1004"/>
      <c r="AC314" s="1004"/>
      <c r="AD314" s="1004"/>
      <c r="AE314" s="1004"/>
      <c r="AF314" s="1004"/>
      <c r="AG314" s="1004"/>
      <c r="AH314" s="1004"/>
      <c r="AI314" s="1004"/>
    </row>
    <row r="315" spans="1:35" ht="8.85" customHeight="1">
      <c r="A315" s="197"/>
      <c r="B315" s="197"/>
      <c r="C315" s="197"/>
      <c r="D315" s="197"/>
      <c r="E315" s="197"/>
      <c r="F315" s="197"/>
      <c r="G315" s="197"/>
      <c r="H315" s="197"/>
      <c r="I315" s="197"/>
      <c r="U315" s="633"/>
      <c r="V315" s="632"/>
      <c r="W315" s="980"/>
      <c r="X315" s="1004"/>
      <c r="Y315" s="1004"/>
      <c r="Z315" s="1004"/>
      <c r="AA315" s="1004"/>
      <c r="AB315" s="1004"/>
      <c r="AC315" s="1004"/>
      <c r="AD315" s="1004"/>
      <c r="AE315" s="1004"/>
      <c r="AF315" s="1004"/>
      <c r="AG315" s="1004"/>
      <c r="AH315" s="1004"/>
      <c r="AI315" s="1004"/>
    </row>
    <row r="316" spans="1:35" ht="8.85" customHeight="1">
      <c r="A316" s="197"/>
      <c r="B316" s="197"/>
      <c r="C316" s="197"/>
      <c r="D316" s="197"/>
      <c r="E316" s="197"/>
      <c r="F316" s="197"/>
      <c r="G316" s="197"/>
      <c r="H316" s="197"/>
      <c r="I316" s="197"/>
      <c r="U316" s="633"/>
      <c r="V316" s="632"/>
      <c r="W316" s="980"/>
      <c r="X316" s="1004"/>
      <c r="Y316" s="1004"/>
      <c r="Z316" s="1004"/>
      <c r="AA316" s="1004"/>
      <c r="AB316" s="1004"/>
      <c r="AC316" s="1004"/>
      <c r="AD316" s="1004"/>
      <c r="AE316" s="1004"/>
      <c r="AF316" s="1004"/>
      <c r="AG316" s="1004"/>
      <c r="AH316" s="1004"/>
      <c r="AI316" s="1004"/>
    </row>
    <row r="317" spans="1:35" ht="8.85" customHeight="1">
      <c r="A317" s="197"/>
      <c r="B317" s="197"/>
      <c r="C317" s="197"/>
      <c r="D317" s="197"/>
      <c r="E317" s="197"/>
      <c r="F317" s="197"/>
      <c r="G317" s="197"/>
      <c r="H317" s="197"/>
      <c r="I317" s="197"/>
      <c r="U317" s="633"/>
      <c r="V317" s="632"/>
      <c r="W317" s="980"/>
      <c r="X317" s="1004"/>
      <c r="Y317" s="1004"/>
      <c r="Z317" s="1004"/>
      <c r="AA317" s="1004"/>
      <c r="AB317" s="1004"/>
      <c r="AC317" s="1004"/>
      <c r="AD317" s="1004"/>
      <c r="AE317" s="1004"/>
      <c r="AF317" s="1004"/>
      <c r="AG317" s="1004"/>
      <c r="AH317" s="1004"/>
      <c r="AI317" s="1004"/>
    </row>
    <row r="318" spans="1:35" ht="8.85" customHeight="1">
      <c r="U318" s="633"/>
      <c r="V318" s="632"/>
      <c r="W318" s="980"/>
      <c r="X318" s="1004"/>
      <c r="Y318" s="1004"/>
      <c r="Z318" s="1004"/>
      <c r="AA318" s="1004"/>
      <c r="AB318" s="1004"/>
      <c r="AC318" s="1004"/>
      <c r="AD318" s="1004"/>
      <c r="AE318" s="1004"/>
      <c r="AF318" s="1004"/>
      <c r="AG318" s="1004"/>
      <c r="AH318" s="1004"/>
      <c r="AI318" s="1004"/>
    </row>
    <row r="319" spans="1:35" ht="8.85" customHeight="1">
      <c r="U319" s="633"/>
      <c r="V319" s="632"/>
      <c r="W319" s="980"/>
      <c r="X319" s="1004"/>
      <c r="Y319" s="1004"/>
      <c r="Z319" s="1004"/>
      <c r="AA319" s="1004"/>
      <c r="AB319" s="1004"/>
      <c r="AC319" s="1004"/>
      <c r="AD319" s="1004"/>
      <c r="AE319" s="1004"/>
      <c r="AF319" s="1004"/>
      <c r="AG319" s="1004"/>
      <c r="AH319" s="1004"/>
      <c r="AI319" s="1004"/>
    </row>
    <row r="320" spans="1:35" ht="8.85" customHeight="1">
      <c r="U320" s="633"/>
      <c r="V320" s="632"/>
      <c r="W320" s="980"/>
      <c r="X320" s="1004"/>
      <c r="Y320" s="1004"/>
      <c r="Z320" s="1004"/>
      <c r="AA320" s="1004"/>
      <c r="AB320" s="1004"/>
      <c r="AC320" s="1004"/>
      <c r="AD320" s="1004"/>
      <c r="AE320" s="1004"/>
      <c r="AF320" s="1004"/>
      <c r="AG320" s="1004"/>
      <c r="AH320" s="1004"/>
      <c r="AI320" s="1004"/>
    </row>
    <row r="321" spans="21:35" ht="8.85" customHeight="1">
      <c r="U321" s="633"/>
      <c r="V321" s="632"/>
      <c r="W321" s="980"/>
      <c r="X321" s="1004"/>
      <c r="Y321" s="1004"/>
      <c r="Z321" s="1004"/>
      <c r="AA321" s="1004"/>
      <c r="AB321" s="1004"/>
      <c r="AC321" s="1004"/>
      <c r="AD321" s="1004"/>
      <c r="AE321" s="1004"/>
      <c r="AF321" s="1004"/>
      <c r="AG321" s="1004"/>
      <c r="AH321" s="1004"/>
      <c r="AI321" s="1004"/>
    </row>
    <row r="322" spans="21:35" ht="8.85" customHeight="1">
      <c r="U322" s="633"/>
      <c r="V322" s="632"/>
      <c r="W322" s="980"/>
      <c r="X322" s="1004"/>
      <c r="Y322" s="1004"/>
      <c r="Z322" s="1004"/>
      <c r="AA322" s="1004"/>
      <c r="AB322" s="1004"/>
      <c r="AC322" s="1004"/>
      <c r="AD322" s="1004"/>
      <c r="AE322" s="1004"/>
      <c r="AF322" s="1004"/>
      <c r="AG322" s="1004"/>
      <c r="AH322" s="1004"/>
      <c r="AI322" s="1004"/>
    </row>
    <row r="323" spans="21:35" ht="8.85" customHeight="1">
      <c r="U323" s="633"/>
      <c r="V323" s="632"/>
      <c r="W323" s="980"/>
      <c r="X323" s="1004"/>
      <c r="Y323" s="1004"/>
      <c r="Z323" s="1004"/>
      <c r="AA323" s="1004"/>
      <c r="AB323" s="1004"/>
      <c r="AC323" s="1004"/>
      <c r="AD323" s="1004"/>
      <c r="AE323" s="1004"/>
      <c r="AF323" s="1004"/>
      <c r="AG323" s="1004"/>
      <c r="AH323" s="1004"/>
      <c r="AI323" s="1004"/>
    </row>
    <row r="324" spans="21:35" ht="8.85" customHeight="1">
      <c r="U324" s="633"/>
      <c r="V324" s="632"/>
      <c r="W324" s="980"/>
      <c r="X324" s="1004"/>
      <c r="Y324" s="1004"/>
      <c r="Z324" s="1004"/>
      <c r="AA324" s="1004"/>
      <c r="AB324" s="1004"/>
      <c r="AC324" s="1004"/>
      <c r="AD324" s="1004"/>
      <c r="AE324" s="1004"/>
      <c r="AF324" s="1004"/>
      <c r="AG324" s="1004"/>
      <c r="AH324" s="1004"/>
      <c r="AI324" s="1004"/>
    </row>
    <row r="325" spans="21:35" ht="8.85" customHeight="1">
      <c r="U325" s="633"/>
      <c r="V325" s="632"/>
      <c r="W325" s="980"/>
      <c r="X325" s="1004"/>
      <c r="Y325" s="1004"/>
      <c r="Z325" s="1004"/>
      <c r="AA325" s="1004"/>
      <c r="AB325" s="1004"/>
      <c r="AC325" s="1004"/>
      <c r="AD325" s="1004"/>
      <c r="AE325" s="1004"/>
      <c r="AF325" s="1004"/>
      <c r="AG325" s="1004"/>
      <c r="AH325" s="1004"/>
      <c r="AI325" s="1004"/>
    </row>
    <row r="326" spans="21:35" ht="8.85" customHeight="1">
      <c r="U326" s="633"/>
      <c r="V326" s="632"/>
      <c r="W326" s="980"/>
      <c r="X326" s="1004"/>
      <c r="Y326" s="1004"/>
      <c r="Z326" s="1004"/>
      <c r="AA326" s="1004"/>
      <c r="AB326" s="1004"/>
      <c r="AC326" s="1004"/>
      <c r="AD326" s="1004"/>
      <c r="AE326" s="1004"/>
      <c r="AF326" s="1004"/>
      <c r="AG326" s="1004"/>
      <c r="AH326" s="1004"/>
      <c r="AI326" s="1004"/>
    </row>
    <row r="327" spans="21:35" ht="8.85" customHeight="1">
      <c r="U327" s="633"/>
      <c r="V327" s="632"/>
      <c r="W327" s="980"/>
      <c r="X327" s="1004"/>
      <c r="Y327" s="1004"/>
      <c r="Z327" s="1004"/>
      <c r="AA327" s="1004"/>
      <c r="AB327" s="1004"/>
      <c r="AC327" s="1004"/>
      <c r="AD327" s="1004"/>
      <c r="AE327" s="1004"/>
      <c r="AF327" s="1004"/>
      <c r="AG327" s="1004"/>
      <c r="AH327" s="1004"/>
      <c r="AI327" s="1004"/>
    </row>
    <row r="328" spans="21:35" ht="8.85" customHeight="1">
      <c r="U328" s="633"/>
      <c r="V328" s="632"/>
      <c r="W328" s="980"/>
      <c r="X328" s="1004"/>
      <c r="Y328" s="1004"/>
      <c r="Z328" s="1004"/>
      <c r="AA328" s="1004"/>
      <c r="AB328" s="1004"/>
      <c r="AC328" s="1004"/>
      <c r="AD328" s="1004"/>
      <c r="AE328" s="1004"/>
      <c r="AF328" s="1004"/>
      <c r="AG328" s="1004"/>
      <c r="AH328" s="1004"/>
      <c r="AI328" s="1004"/>
    </row>
    <row r="329" spans="21:35" ht="8.85" customHeight="1">
      <c r="U329" s="633"/>
      <c r="V329" s="632"/>
      <c r="W329" s="980"/>
      <c r="X329" s="1004"/>
      <c r="Y329" s="1004"/>
      <c r="Z329" s="1004"/>
      <c r="AA329" s="1004"/>
      <c r="AB329" s="1004"/>
      <c r="AC329" s="1004"/>
      <c r="AD329" s="1004"/>
      <c r="AE329" s="1004"/>
      <c r="AF329" s="1004"/>
      <c r="AG329" s="1004"/>
      <c r="AH329" s="1004"/>
      <c r="AI329" s="1004"/>
    </row>
    <row r="330" spans="21:35" ht="8.85" customHeight="1">
      <c r="U330" s="633"/>
      <c r="V330" s="632"/>
      <c r="W330" s="980"/>
      <c r="X330" s="1004"/>
      <c r="Y330" s="1004"/>
      <c r="Z330" s="1004"/>
      <c r="AA330" s="1004"/>
      <c r="AB330" s="1004"/>
      <c r="AC330" s="1004"/>
      <c r="AD330" s="1004"/>
      <c r="AE330" s="1004"/>
      <c r="AF330" s="1004"/>
      <c r="AG330" s="1004"/>
      <c r="AH330" s="1004"/>
      <c r="AI330" s="1004"/>
    </row>
    <row r="331" spans="21:35" ht="8.85" customHeight="1">
      <c r="U331" s="633"/>
      <c r="V331" s="632"/>
      <c r="W331" s="980"/>
      <c r="X331" s="1004"/>
      <c r="Y331" s="1004"/>
      <c r="Z331" s="1004"/>
      <c r="AA331" s="1004"/>
      <c r="AB331" s="1004"/>
      <c r="AC331" s="1004"/>
      <c r="AD331" s="1004"/>
      <c r="AE331" s="1004"/>
      <c r="AF331" s="1004"/>
      <c r="AG331" s="1004"/>
      <c r="AH331" s="1004"/>
      <c r="AI331" s="1004"/>
    </row>
    <row r="332" spans="21:35" ht="8.85" customHeight="1">
      <c r="U332" s="633"/>
      <c r="V332" s="632"/>
      <c r="W332" s="980"/>
      <c r="X332" s="1004"/>
      <c r="Y332" s="1004"/>
      <c r="Z332" s="1004"/>
      <c r="AA332" s="1004"/>
      <c r="AB332" s="1004"/>
      <c r="AC332" s="1004"/>
      <c r="AD332" s="1004"/>
      <c r="AE332" s="1004"/>
      <c r="AF332" s="1004"/>
      <c r="AG332" s="1004"/>
      <c r="AH332" s="1004"/>
      <c r="AI332" s="1004"/>
    </row>
    <row r="333" spans="21:35" ht="8.85" customHeight="1">
      <c r="U333" s="633"/>
      <c r="V333" s="632"/>
      <c r="W333" s="980"/>
      <c r="X333" s="1004"/>
      <c r="Y333" s="1004"/>
      <c r="Z333" s="1004"/>
      <c r="AA333" s="1004"/>
      <c r="AB333" s="1004"/>
      <c r="AC333" s="1004"/>
      <c r="AD333" s="1004"/>
      <c r="AE333" s="1004"/>
      <c r="AF333" s="1004"/>
      <c r="AG333" s="1004"/>
      <c r="AH333" s="1004"/>
      <c r="AI333" s="1004"/>
    </row>
    <row r="334" spans="21:35" ht="8.85" customHeight="1">
      <c r="U334" s="633"/>
      <c r="V334" s="632"/>
      <c r="W334" s="980"/>
      <c r="X334" s="1004"/>
      <c r="Y334" s="1004"/>
      <c r="Z334" s="1004"/>
      <c r="AA334" s="1004"/>
      <c r="AB334" s="1004"/>
      <c r="AC334" s="1004"/>
      <c r="AD334" s="1004"/>
      <c r="AE334" s="1004"/>
      <c r="AF334" s="1004"/>
      <c r="AG334" s="1004"/>
      <c r="AH334" s="1004"/>
      <c r="AI334" s="1004"/>
    </row>
    <row r="335" spans="21:35" ht="8.85" customHeight="1">
      <c r="U335" s="633"/>
      <c r="V335" s="632"/>
      <c r="W335" s="980"/>
      <c r="X335" s="1004"/>
      <c r="Y335" s="1004"/>
      <c r="Z335" s="1004"/>
      <c r="AA335" s="1004"/>
      <c r="AB335" s="1004"/>
      <c r="AC335" s="1004"/>
      <c r="AD335" s="1004"/>
      <c r="AE335" s="1004"/>
      <c r="AF335" s="1004"/>
      <c r="AG335" s="1004"/>
      <c r="AH335" s="1004"/>
      <c r="AI335" s="1004"/>
    </row>
    <row r="336" spans="21:35" ht="8.85" customHeight="1">
      <c r="U336" s="633"/>
      <c r="V336" s="632"/>
      <c r="W336" s="980"/>
      <c r="X336" s="1004"/>
      <c r="Y336" s="1004"/>
      <c r="Z336" s="1004"/>
      <c r="AA336" s="1004"/>
      <c r="AB336" s="1004"/>
      <c r="AC336" s="1004"/>
      <c r="AD336" s="1004"/>
      <c r="AE336" s="1004"/>
      <c r="AF336" s="1004"/>
      <c r="AG336" s="1004"/>
      <c r="AH336" s="1004"/>
      <c r="AI336" s="1004"/>
    </row>
    <row r="337" spans="21:35" ht="8.85" customHeight="1">
      <c r="U337" s="633"/>
      <c r="V337" s="632"/>
      <c r="W337" s="980"/>
      <c r="X337" s="1004"/>
      <c r="Y337" s="1004"/>
      <c r="Z337" s="1004"/>
      <c r="AA337" s="1004"/>
      <c r="AB337" s="1004"/>
      <c r="AC337" s="1004"/>
      <c r="AD337" s="1004"/>
      <c r="AE337" s="1004"/>
      <c r="AF337" s="1004"/>
      <c r="AG337" s="1004"/>
      <c r="AH337" s="1004"/>
      <c r="AI337" s="1004"/>
    </row>
    <row r="338" spans="21:35" ht="8.85" customHeight="1">
      <c r="U338" s="633"/>
      <c r="V338" s="632"/>
      <c r="W338" s="980"/>
      <c r="X338" s="1004"/>
      <c r="Y338" s="1004"/>
      <c r="Z338" s="1004"/>
      <c r="AA338" s="1004"/>
      <c r="AB338" s="1004"/>
      <c r="AC338" s="1004"/>
      <c r="AD338" s="1004"/>
      <c r="AE338" s="1004"/>
      <c r="AF338" s="1004"/>
      <c r="AG338" s="1004"/>
      <c r="AH338" s="1004"/>
      <c r="AI338" s="1004"/>
    </row>
    <row r="339" spans="21:35" ht="8.85" customHeight="1">
      <c r="U339" s="633"/>
      <c r="V339" s="632"/>
      <c r="W339" s="980"/>
      <c r="X339" s="1004"/>
      <c r="Y339" s="1004"/>
      <c r="Z339" s="1004"/>
      <c r="AA339" s="1004"/>
      <c r="AB339" s="1004"/>
      <c r="AC339" s="1004"/>
      <c r="AD339" s="1004"/>
      <c r="AE339" s="1004"/>
      <c r="AF339" s="1004"/>
      <c r="AG339" s="1004"/>
      <c r="AH339" s="1004"/>
      <c r="AI339" s="1004"/>
    </row>
    <row r="340" spans="21:35" ht="8.85" customHeight="1">
      <c r="U340" s="633"/>
      <c r="V340" s="632"/>
      <c r="W340" s="980"/>
      <c r="X340" s="1004"/>
      <c r="Y340" s="1004"/>
      <c r="Z340" s="1004"/>
      <c r="AA340" s="1004"/>
      <c r="AB340" s="1004"/>
      <c r="AC340" s="1004"/>
      <c r="AD340" s="1004"/>
      <c r="AE340" s="1004"/>
      <c r="AF340" s="1004"/>
      <c r="AG340" s="1004"/>
      <c r="AH340" s="1004"/>
      <c r="AI340" s="1004"/>
    </row>
    <row r="341" spans="21:35" ht="8.85" customHeight="1">
      <c r="U341" s="633"/>
      <c r="V341" s="632"/>
      <c r="W341" s="980"/>
      <c r="X341" s="1004"/>
      <c r="Y341" s="1004"/>
      <c r="Z341" s="1004"/>
      <c r="AA341" s="1004"/>
      <c r="AB341" s="1004"/>
      <c r="AC341" s="1004"/>
      <c r="AD341" s="1004"/>
      <c r="AE341" s="1004"/>
      <c r="AF341" s="1004"/>
      <c r="AG341" s="1004"/>
      <c r="AH341" s="1004"/>
      <c r="AI341" s="1004"/>
    </row>
    <row r="342" spans="21:35" ht="8.85" customHeight="1">
      <c r="U342" s="633"/>
      <c r="V342" s="632"/>
      <c r="W342" s="980"/>
      <c r="X342" s="1004"/>
      <c r="Y342" s="1004"/>
      <c r="Z342" s="1004"/>
      <c r="AA342" s="1004"/>
      <c r="AB342" s="1004"/>
      <c r="AC342" s="1004"/>
      <c r="AD342" s="1004"/>
      <c r="AE342" s="1004"/>
      <c r="AF342" s="1004"/>
      <c r="AG342" s="1004"/>
      <c r="AH342" s="1004"/>
      <c r="AI342" s="1004"/>
    </row>
    <row r="343" spans="21:35" ht="8.85" customHeight="1">
      <c r="U343" s="633"/>
      <c r="V343" s="632"/>
      <c r="W343" s="980"/>
      <c r="X343" s="1004"/>
      <c r="Y343" s="1004"/>
      <c r="Z343" s="1004"/>
      <c r="AA343" s="1004"/>
      <c r="AB343" s="1004"/>
      <c r="AC343" s="1004"/>
      <c r="AD343" s="1004"/>
      <c r="AE343" s="1004"/>
      <c r="AF343" s="1004"/>
      <c r="AG343" s="1004"/>
      <c r="AH343" s="1004"/>
      <c r="AI343" s="1004"/>
    </row>
    <row r="344" spans="21:35" ht="8.85" customHeight="1">
      <c r="U344" s="633"/>
      <c r="V344" s="632"/>
      <c r="W344" s="980"/>
      <c r="X344" s="1004"/>
      <c r="Y344" s="1004"/>
      <c r="Z344" s="1004"/>
      <c r="AA344" s="1004"/>
      <c r="AB344" s="1004"/>
      <c r="AC344" s="1004"/>
      <c r="AD344" s="1004"/>
      <c r="AE344" s="1004"/>
      <c r="AF344" s="1004"/>
      <c r="AG344" s="1004"/>
      <c r="AH344" s="1004"/>
      <c r="AI344" s="1004"/>
    </row>
    <row r="345" spans="21:35" ht="8.85" customHeight="1">
      <c r="U345" s="633"/>
      <c r="V345" s="632"/>
      <c r="W345" s="980"/>
      <c r="X345" s="1004"/>
      <c r="Y345" s="1004"/>
      <c r="Z345" s="1004"/>
      <c r="AA345" s="1004"/>
      <c r="AB345" s="1004"/>
      <c r="AC345" s="1004"/>
      <c r="AD345" s="1004"/>
      <c r="AE345" s="1004"/>
      <c r="AF345" s="1004"/>
      <c r="AG345" s="1004"/>
      <c r="AH345" s="1004"/>
      <c r="AI345" s="1004"/>
    </row>
    <row r="346" spans="21:35" ht="8.85" customHeight="1">
      <c r="U346" s="633"/>
      <c r="V346" s="632"/>
      <c r="W346" s="980"/>
      <c r="X346" s="1004"/>
      <c r="Y346" s="1004"/>
      <c r="Z346" s="1004"/>
      <c r="AA346" s="1004"/>
      <c r="AB346" s="1004"/>
      <c r="AC346" s="1004"/>
      <c r="AD346" s="1004"/>
      <c r="AE346" s="1004"/>
      <c r="AF346" s="1004"/>
      <c r="AG346" s="1004"/>
      <c r="AH346" s="1004"/>
      <c r="AI346" s="1004"/>
    </row>
    <row r="347" spans="21:35" ht="8.85" customHeight="1">
      <c r="U347" s="633"/>
      <c r="V347" s="632"/>
      <c r="W347" s="980"/>
      <c r="X347" s="1004"/>
      <c r="Y347" s="1004"/>
      <c r="Z347" s="1004"/>
      <c r="AA347" s="1004"/>
      <c r="AB347" s="1004"/>
      <c r="AC347" s="1004"/>
      <c r="AD347" s="1004"/>
      <c r="AE347" s="1004"/>
      <c r="AF347" s="1004"/>
      <c r="AG347" s="1004"/>
      <c r="AH347" s="1004"/>
      <c r="AI347" s="1004"/>
    </row>
    <row r="348" spans="21:35" ht="8.85" customHeight="1">
      <c r="U348" s="633"/>
      <c r="V348" s="632"/>
      <c r="W348" s="980"/>
      <c r="X348" s="1004"/>
      <c r="Y348" s="1004"/>
      <c r="Z348" s="1004"/>
      <c r="AA348" s="1004"/>
      <c r="AB348" s="1004"/>
      <c r="AC348" s="1004"/>
      <c r="AD348" s="1004"/>
      <c r="AE348" s="1004"/>
      <c r="AF348" s="1004"/>
      <c r="AG348" s="1004"/>
      <c r="AH348" s="1004"/>
      <c r="AI348" s="1004"/>
    </row>
    <row r="349" spans="21:35" ht="8.85" customHeight="1">
      <c r="U349" s="633"/>
      <c r="V349" s="632"/>
      <c r="W349" s="980"/>
      <c r="X349" s="1004"/>
      <c r="Y349" s="1004"/>
      <c r="Z349" s="1004"/>
      <c r="AA349" s="1004"/>
      <c r="AB349" s="1004"/>
      <c r="AC349" s="1004"/>
      <c r="AD349" s="1004"/>
      <c r="AE349" s="1004"/>
      <c r="AF349" s="1004"/>
      <c r="AG349" s="1004"/>
      <c r="AH349" s="1004"/>
      <c r="AI349" s="1004"/>
    </row>
    <row r="350" spans="21:35" ht="8.85" customHeight="1">
      <c r="U350" s="633"/>
      <c r="V350" s="632"/>
      <c r="W350" s="980"/>
      <c r="X350" s="1004"/>
      <c r="Y350" s="1004"/>
      <c r="Z350" s="1004"/>
      <c r="AA350" s="1004"/>
      <c r="AB350" s="1004"/>
      <c r="AC350" s="1004"/>
      <c r="AD350" s="1004"/>
      <c r="AE350" s="1004"/>
      <c r="AF350" s="1004"/>
      <c r="AG350" s="1004"/>
      <c r="AH350" s="1004"/>
      <c r="AI350" s="1004"/>
    </row>
    <row r="351" spans="21:35" ht="8.85" customHeight="1">
      <c r="U351" s="633"/>
      <c r="V351" s="632"/>
      <c r="W351" s="980"/>
      <c r="X351" s="1004"/>
      <c r="Y351" s="1004"/>
      <c r="Z351" s="1004"/>
      <c r="AA351" s="1004"/>
      <c r="AB351" s="1004"/>
      <c r="AC351" s="1004"/>
      <c r="AD351" s="1004"/>
      <c r="AE351" s="1004"/>
      <c r="AF351" s="1004"/>
      <c r="AG351" s="1004"/>
      <c r="AH351" s="1004"/>
      <c r="AI351" s="1004"/>
    </row>
    <row r="352" spans="21:35" ht="8.85" customHeight="1">
      <c r="U352" s="633"/>
      <c r="V352" s="632"/>
      <c r="W352" s="980"/>
      <c r="X352" s="1005"/>
      <c r="Y352" s="1005"/>
      <c r="Z352" s="1005"/>
      <c r="AA352" s="1005"/>
      <c r="AB352" s="1005"/>
      <c r="AC352" s="1005"/>
      <c r="AD352" s="1005"/>
      <c r="AE352" s="1005"/>
      <c r="AF352" s="1005"/>
      <c r="AG352" s="1005"/>
      <c r="AH352" s="1005"/>
      <c r="AI352" s="1005"/>
    </row>
    <row r="353" spans="21:35" ht="8.85" customHeight="1">
      <c r="U353" s="633"/>
      <c r="V353" s="632"/>
      <c r="W353" s="980"/>
      <c r="X353" s="1005"/>
      <c r="Y353" s="1005"/>
      <c r="Z353" s="1005"/>
      <c r="AA353" s="1005"/>
      <c r="AB353" s="1005"/>
      <c r="AC353" s="1005"/>
      <c r="AD353" s="1005"/>
      <c r="AE353" s="1005"/>
      <c r="AF353" s="1005"/>
      <c r="AG353" s="1005"/>
      <c r="AH353" s="1005"/>
      <c r="AI353" s="1005"/>
    </row>
    <row r="354" spans="21:35" ht="8.85" customHeight="1">
      <c r="U354" s="633"/>
      <c r="V354" s="632"/>
      <c r="W354" s="980"/>
      <c r="X354" s="1005"/>
      <c r="Y354" s="1005"/>
      <c r="Z354" s="1005"/>
      <c r="AA354" s="1005"/>
      <c r="AB354" s="1005"/>
      <c r="AC354" s="1005"/>
      <c r="AD354" s="1005"/>
      <c r="AE354" s="1005"/>
      <c r="AF354" s="1005"/>
      <c r="AG354" s="1005"/>
      <c r="AH354" s="1005"/>
      <c r="AI354" s="1005"/>
    </row>
    <row r="355" spans="21:35" ht="8.85" customHeight="1">
      <c r="U355" s="633"/>
      <c r="V355" s="632"/>
      <c r="W355" s="980"/>
      <c r="X355" s="1005"/>
      <c r="Y355" s="1005"/>
      <c r="Z355" s="1005"/>
      <c r="AA355" s="1005"/>
      <c r="AB355" s="1005"/>
      <c r="AC355" s="1005"/>
      <c r="AD355" s="1005"/>
      <c r="AE355" s="1005"/>
      <c r="AF355" s="1005"/>
      <c r="AG355" s="1005"/>
      <c r="AH355" s="1005"/>
      <c r="AI355" s="1005"/>
    </row>
    <row r="356" spans="21:35" ht="8.85" customHeight="1">
      <c r="U356" s="633"/>
      <c r="V356" s="632"/>
      <c r="W356" s="980"/>
      <c r="X356" s="1005"/>
      <c r="Y356" s="1005"/>
      <c r="Z356" s="1005"/>
      <c r="AA356" s="1005"/>
      <c r="AB356" s="1005"/>
      <c r="AC356" s="1005"/>
      <c r="AD356" s="1005"/>
      <c r="AE356" s="1005"/>
      <c r="AF356" s="1005"/>
      <c r="AG356" s="1005"/>
      <c r="AH356" s="1005"/>
      <c r="AI356" s="1005"/>
    </row>
    <row r="357" spans="21:35" ht="8.85" customHeight="1">
      <c r="U357" s="633"/>
      <c r="V357" s="632"/>
      <c r="W357" s="980"/>
      <c r="X357" s="1005"/>
      <c r="Y357" s="1005"/>
      <c r="Z357" s="1005"/>
      <c r="AA357" s="1005"/>
      <c r="AB357" s="1005"/>
      <c r="AC357" s="1005"/>
      <c r="AD357" s="1005"/>
      <c r="AE357" s="1005"/>
      <c r="AF357" s="1005"/>
      <c r="AG357" s="1005"/>
      <c r="AH357" s="1005"/>
      <c r="AI357" s="1005"/>
    </row>
    <row r="358" spans="21:35" ht="8.85" customHeight="1">
      <c r="U358" s="633"/>
      <c r="V358" s="632"/>
      <c r="W358" s="980"/>
      <c r="X358" s="1005"/>
      <c r="Y358" s="1005"/>
      <c r="Z358" s="1005"/>
      <c r="AA358" s="1005"/>
      <c r="AB358" s="1005"/>
      <c r="AC358" s="1005"/>
      <c r="AD358" s="1005"/>
      <c r="AE358" s="1005"/>
      <c r="AF358" s="1005"/>
      <c r="AG358" s="1005"/>
      <c r="AH358" s="1005"/>
      <c r="AI358" s="1005"/>
    </row>
    <row r="359" spans="21:35" ht="8.85" customHeight="1">
      <c r="U359" s="633"/>
      <c r="V359" s="632"/>
      <c r="W359" s="980"/>
      <c r="X359" s="1005"/>
      <c r="Y359" s="1005"/>
      <c r="Z359" s="1005"/>
      <c r="AA359" s="1005"/>
      <c r="AB359" s="1005"/>
      <c r="AC359" s="1005"/>
      <c r="AD359" s="1005"/>
      <c r="AE359" s="1005"/>
      <c r="AF359" s="1005"/>
      <c r="AG359" s="1005"/>
      <c r="AH359" s="1005"/>
      <c r="AI359" s="1005"/>
    </row>
    <row r="360" spans="21:35" ht="8.85" customHeight="1">
      <c r="U360" s="633"/>
      <c r="V360" s="632"/>
      <c r="W360" s="980"/>
      <c r="X360" s="1005"/>
      <c r="Y360" s="1005"/>
      <c r="Z360" s="1005"/>
      <c r="AA360" s="1005"/>
      <c r="AB360" s="1005"/>
      <c r="AC360" s="1005"/>
      <c r="AD360" s="1005"/>
      <c r="AE360" s="1005"/>
      <c r="AF360" s="1005"/>
      <c r="AG360" s="1005"/>
      <c r="AH360" s="1005"/>
      <c r="AI360" s="1005"/>
    </row>
    <row r="361" spans="21:35" ht="8.85" customHeight="1">
      <c r="U361" s="633"/>
      <c r="V361" s="632"/>
      <c r="W361" s="980"/>
      <c r="X361" s="1005"/>
      <c r="Y361" s="1005"/>
      <c r="Z361" s="1005"/>
      <c r="AA361" s="1005"/>
      <c r="AB361" s="1005"/>
      <c r="AC361" s="1005"/>
      <c r="AD361" s="1005"/>
      <c r="AE361" s="1005"/>
      <c r="AF361" s="1005"/>
      <c r="AG361" s="1005"/>
      <c r="AH361" s="1005"/>
      <c r="AI361" s="1005"/>
    </row>
    <row r="362" spans="21:35" ht="8.85" customHeight="1">
      <c r="U362" s="633"/>
      <c r="V362" s="632"/>
      <c r="W362" s="980"/>
      <c r="X362" s="1005"/>
      <c r="Y362" s="1005"/>
      <c r="Z362" s="1005"/>
      <c r="AA362" s="1005"/>
      <c r="AB362" s="1005"/>
      <c r="AC362" s="1005"/>
      <c r="AD362" s="1005"/>
      <c r="AE362" s="1005"/>
      <c r="AF362" s="1005"/>
      <c r="AG362" s="1005"/>
      <c r="AH362" s="1005"/>
      <c r="AI362" s="1005"/>
    </row>
    <row r="363" spans="21:35" ht="8.85" customHeight="1">
      <c r="U363" s="633"/>
      <c r="V363" s="632"/>
      <c r="W363" s="980"/>
      <c r="X363" s="1005"/>
      <c r="Y363" s="1005"/>
      <c r="Z363" s="1005"/>
      <c r="AA363" s="1005"/>
      <c r="AB363" s="1005"/>
      <c r="AC363" s="1005"/>
      <c r="AD363" s="1005"/>
      <c r="AE363" s="1005"/>
      <c r="AF363" s="1005"/>
      <c r="AG363" s="1005"/>
      <c r="AH363" s="1005"/>
      <c r="AI363" s="1005"/>
    </row>
    <row r="364" spans="21:35" ht="12.75">
      <c r="U364" s="633"/>
      <c r="V364" s="632"/>
      <c r="W364" s="980"/>
      <c r="X364" s="1005"/>
      <c r="Y364" s="1005"/>
      <c r="Z364" s="1005"/>
      <c r="AA364" s="1005"/>
      <c r="AB364" s="1005"/>
      <c r="AC364" s="1005"/>
      <c r="AD364" s="1005"/>
      <c r="AE364" s="1005"/>
      <c r="AF364" s="1005"/>
      <c r="AG364" s="1005"/>
      <c r="AH364" s="1005"/>
      <c r="AI364" s="1005"/>
    </row>
    <row r="365" spans="21:35" ht="12.75">
      <c r="U365" s="633"/>
      <c r="V365" s="632"/>
      <c r="W365" s="980"/>
      <c r="X365" s="1005"/>
      <c r="Y365" s="1005"/>
      <c r="Z365" s="1005"/>
      <c r="AA365" s="1005"/>
      <c r="AB365" s="1005"/>
      <c r="AC365" s="1005"/>
      <c r="AD365" s="1005"/>
      <c r="AE365" s="1005"/>
      <c r="AF365" s="1005"/>
      <c r="AG365" s="1005"/>
      <c r="AH365" s="1005"/>
      <c r="AI365" s="1005"/>
    </row>
    <row r="366" spans="21:35" ht="12.75">
      <c r="U366" s="633"/>
      <c r="V366" s="632"/>
      <c r="W366" s="980"/>
      <c r="X366" s="1005"/>
      <c r="Y366" s="1005"/>
      <c r="Z366" s="1005"/>
      <c r="AA366" s="1005"/>
      <c r="AB366" s="1005"/>
      <c r="AC366" s="1005"/>
      <c r="AD366" s="1005"/>
      <c r="AE366" s="1005"/>
      <c r="AF366" s="1005"/>
      <c r="AG366" s="1005"/>
      <c r="AH366" s="1005"/>
      <c r="AI366" s="1005"/>
    </row>
    <row r="367" spans="21:35" ht="12.75">
      <c r="U367" s="633"/>
      <c r="V367" s="632"/>
      <c r="W367" s="980"/>
      <c r="X367" s="1005"/>
      <c r="Y367" s="1005"/>
      <c r="Z367" s="1005"/>
      <c r="AA367" s="1005"/>
      <c r="AB367" s="1005"/>
      <c r="AC367" s="1005"/>
      <c r="AD367" s="1005"/>
      <c r="AE367" s="1005"/>
      <c r="AF367" s="1005"/>
      <c r="AG367" s="1005"/>
      <c r="AH367" s="1005"/>
      <c r="AI367" s="1005"/>
    </row>
    <row r="368" spans="21:35" ht="12.75">
      <c r="U368" s="633"/>
      <c r="V368" s="632"/>
      <c r="W368" s="980"/>
      <c r="X368" s="1005"/>
      <c r="Y368" s="1005"/>
      <c r="Z368" s="1005"/>
      <c r="AA368" s="1005"/>
      <c r="AB368" s="1005"/>
      <c r="AC368" s="1005"/>
      <c r="AD368" s="1005"/>
      <c r="AE368" s="1005"/>
      <c r="AF368" s="1005"/>
      <c r="AG368" s="1005"/>
      <c r="AH368" s="1005"/>
      <c r="AI368" s="1005"/>
    </row>
    <row r="369" spans="21:35" ht="12.75">
      <c r="U369" s="633"/>
      <c r="V369" s="632"/>
      <c r="W369" s="980"/>
      <c r="X369" s="1005"/>
      <c r="Y369" s="1005"/>
      <c r="Z369" s="1005"/>
      <c r="AA369" s="1005"/>
      <c r="AB369" s="1005"/>
      <c r="AC369" s="1005"/>
      <c r="AD369" s="1005"/>
      <c r="AE369" s="1005"/>
      <c r="AF369" s="1005"/>
      <c r="AG369" s="1005"/>
      <c r="AH369" s="1005"/>
      <c r="AI369" s="1005"/>
    </row>
    <row r="370" spans="21:35" ht="12.75">
      <c r="U370" s="633"/>
      <c r="V370" s="632"/>
      <c r="W370" s="980"/>
      <c r="X370" s="1005"/>
      <c r="Y370" s="1005"/>
      <c r="Z370" s="1005"/>
      <c r="AA370" s="1005"/>
      <c r="AB370" s="1005"/>
      <c r="AC370" s="1005"/>
      <c r="AD370" s="1005"/>
      <c r="AE370" s="1005"/>
      <c r="AF370" s="1005"/>
      <c r="AG370" s="1005"/>
      <c r="AH370" s="1005"/>
      <c r="AI370" s="1005"/>
    </row>
    <row r="371" spans="21:35" ht="12.75">
      <c r="U371" s="633"/>
      <c r="V371" s="632"/>
      <c r="W371" s="980"/>
      <c r="X371" s="1005"/>
      <c r="Y371" s="1005"/>
      <c r="Z371" s="1005"/>
      <c r="AA371" s="1005"/>
      <c r="AB371" s="1005"/>
      <c r="AC371" s="1005"/>
      <c r="AD371" s="1005"/>
      <c r="AE371" s="1005"/>
      <c r="AF371" s="1005"/>
      <c r="AG371" s="1005"/>
      <c r="AH371" s="1005"/>
      <c r="AI371" s="1005"/>
    </row>
    <row r="372" spans="21:35" ht="12.75">
      <c r="U372" s="633"/>
      <c r="V372" s="632"/>
      <c r="W372" s="980"/>
      <c r="X372" s="1005"/>
      <c r="Y372" s="1005"/>
      <c r="Z372" s="1005"/>
      <c r="AA372" s="1005"/>
      <c r="AB372" s="1005"/>
      <c r="AC372" s="1005"/>
      <c r="AD372" s="1005"/>
      <c r="AE372" s="1005"/>
      <c r="AF372" s="1005"/>
      <c r="AG372" s="1005"/>
      <c r="AH372" s="1005"/>
      <c r="AI372" s="1005"/>
    </row>
    <row r="373" spans="21:35" ht="12.75">
      <c r="U373" s="633"/>
      <c r="V373" s="632"/>
      <c r="W373" s="980"/>
      <c r="X373" s="1005"/>
      <c r="Y373" s="1005"/>
      <c r="Z373" s="1005"/>
      <c r="AA373" s="1005"/>
      <c r="AB373" s="1005"/>
      <c r="AC373" s="1005"/>
      <c r="AD373" s="1005"/>
      <c r="AE373" s="1005"/>
      <c r="AF373" s="1005"/>
      <c r="AG373" s="1005"/>
      <c r="AH373" s="1005"/>
      <c r="AI373" s="1005"/>
    </row>
    <row r="374" spans="21:35" ht="12.75">
      <c r="U374" s="633"/>
      <c r="V374" s="632"/>
      <c r="W374" s="980"/>
      <c r="X374" s="1005"/>
      <c r="Y374" s="1005"/>
      <c r="Z374" s="1005"/>
      <c r="AA374" s="1005"/>
      <c r="AB374" s="1005"/>
      <c r="AC374" s="1005"/>
      <c r="AD374" s="1005"/>
      <c r="AE374" s="1005"/>
      <c r="AF374" s="1005"/>
      <c r="AG374" s="1005"/>
      <c r="AH374" s="1005"/>
      <c r="AI374" s="1005"/>
    </row>
    <row r="375" spans="21:35" ht="12.75">
      <c r="U375" s="633"/>
      <c r="V375" s="632"/>
      <c r="W375" s="980"/>
      <c r="X375" s="1005"/>
      <c r="Y375" s="1005"/>
      <c r="Z375" s="1005"/>
      <c r="AA375" s="1005"/>
      <c r="AB375" s="1005"/>
      <c r="AC375" s="1005"/>
      <c r="AD375" s="1005"/>
      <c r="AE375" s="1005"/>
      <c r="AF375" s="1005"/>
      <c r="AG375" s="1005"/>
      <c r="AH375" s="1005"/>
      <c r="AI375" s="1005"/>
    </row>
    <row r="376" spans="21:35" ht="12.75">
      <c r="U376" s="633"/>
      <c r="V376" s="632"/>
      <c r="W376" s="980"/>
      <c r="X376" s="1005"/>
      <c r="Y376" s="1005"/>
      <c r="Z376" s="1005"/>
      <c r="AA376" s="1005"/>
      <c r="AB376" s="1005"/>
      <c r="AC376" s="1005"/>
      <c r="AD376" s="1005"/>
      <c r="AE376" s="1005"/>
      <c r="AF376" s="1005"/>
      <c r="AG376" s="1005"/>
      <c r="AH376" s="1005"/>
      <c r="AI376" s="1005"/>
    </row>
    <row r="377" spans="21:35" ht="12.75">
      <c r="U377" s="633"/>
      <c r="V377" s="632"/>
      <c r="W377" s="980"/>
      <c r="X377" s="1005"/>
      <c r="Y377" s="1005"/>
      <c r="Z377" s="1005"/>
      <c r="AA377" s="1005"/>
      <c r="AB377" s="1005"/>
      <c r="AC377" s="1005"/>
      <c r="AD377" s="1005"/>
      <c r="AE377" s="1005"/>
      <c r="AF377" s="1005"/>
      <c r="AG377" s="1005"/>
      <c r="AH377" s="1005"/>
      <c r="AI377" s="1005"/>
    </row>
    <row r="378" spans="21:35" ht="12.75">
      <c r="U378" s="633"/>
      <c r="V378" s="632"/>
      <c r="W378" s="980"/>
      <c r="X378" s="1006"/>
      <c r="Y378" s="1006"/>
      <c r="Z378" s="1006"/>
      <c r="AA378" s="1006"/>
      <c r="AB378" s="1006"/>
      <c r="AC378" s="1006"/>
      <c r="AD378" s="1006"/>
      <c r="AE378" s="1006"/>
      <c r="AF378" s="1006"/>
      <c r="AG378" s="1006"/>
      <c r="AH378" s="1006"/>
      <c r="AI378" s="1006"/>
    </row>
    <row r="379" spans="21:35" ht="12.75">
      <c r="U379" s="633"/>
      <c r="V379" s="632"/>
      <c r="W379" s="980"/>
      <c r="X379" s="1006"/>
      <c r="Y379" s="1006"/>
      <c r="Z379" s="1006"/>
      <c r="AA379" s="1006"/>
      <c r="AB379" s="1006"/>
      <c r="AC379" s="1006"/>
      <c r="AD379" s="1006"/>
      <c r="AE379" s="1006"/>
      <c r="AF379" s="1006"/>
      <c r="AG379" s="1006"/>
      <c r="AH379" s="1006"/>
      <c r="AI379" s="1006"/>
    </row>
    <row r="380" spans="21:35" ht="12.75">
      <c r="U380" s="633"/>
      <c r="V380" s="632"/>
      <c r="W380" s="980"/>
      <c r="X380" s="1006"/>
      <c r="Y380" s="1006"/>
      <c r="Z380" s="1006"/>
      <c r="AA380" s="1006"/>
      <c r="AB380" s="1006"/>
      <c r="AC380" s="1006"/>
      <c r="AD380" s="1006"/>
      <c r="AE380" s="1006"/>
      <c r="AF380" s="1006"/>
      <c r="AG380" s="1006"/>
      <c r="AH380" s="1006"/>
      <c r="AI380" s="1006"/>
    </row>
    <row r="381" spans="21:35" ht="12.75">
      <c r="U381" s="633"/>
      <c r="V381" s="632"/>
      <c r="W381" s="980"/>
      <c r="X381" s="1006"/>
      <c r="Y381" s="1006"/>
      <c r="Z381" s="1006"/>
      <c r="AA381" s="1006"/>
      <c r="AB381" s="1006"/>
      <c r="AC381" s="1006"/>
      <c r="AD381" s="1006"/>
      <c r="AE381" s="1006"/>
      <c r="AF381" s="1006"/>
      <c r="AG381" s="1006"/>
      <c r="AH381" s="1006"/>
      <c r="AI381" s="1006"/>
    </row>
    <row r="382" spans="21:35" ht="12.75">
      <c r="U382" s="633"/>
      <c r="V382" s="632"/>
      <c r="W382" s="980"/>
      <c r="X382" s="1006"/>
      <c r="Y382" s="1006"/>
      <c r="Z382" s="1006"/>
      <c r="AA382" s="1006"/>
      <c r="AB382" s="1006"/>
      <c r="AC382" s="1006"/>
      <c r="AD382" s="1006"/>
      <c r="AE382" s="1006"/>
      <c r="AF382" s="1006"/>
      <c r="AG382" s="1006"/>
      <c r="AH382" s="1006"/>
      <c r="AI382" s="1006"/>
    </row>
    <row r="383" spans="21:35" ht="12.75">
      <c r="U383" s="633"/>
      <c r="V383" s="632"/>
      <c r="W383" s="980"/>
      <c r="X383" s="1006"/>
      <c r="Y383" s="1006"/>
      <c r="Z383" s="1006"/>
      <c r="AA383" s="1006"/>
      <c r="AB383" s="1006"/>
      <c r="AC383" s="1006"/>
      <c r="AD383" s="1006"/>
      <c r="AE383" s="1006"/>
      <c r="AF383" s="1006"/>
      <c r="AG383" s="1006"/>
      <c r="AH383" s="1006"/>
      <c r="AI383" s="1006"/>
    </row>
    <row r="384" spans="21:35" ht="12.75">
      <c r="U384" s="633"/>
      <c r="V384" s="632"/>
      <c r="W384" s="980"/>
      <c r="X384" s="1006"/>
      <c r="Y384" s="1006"/>
      <c r="Z384" s="1006"/>
      <c r="AA384" s="1006"/>
      <c r="AB384" s="1006"/>
      <c r="AC384" s="1006"/>
      <c r="AD384" s="1006"/>
      <c r="AE384" s="1006"/>
      <c r="AF384" s="1006"/>
      <c r="AG384" s="1006"/>
      <c r="AH384" s="1006"/>
      <c r="AI384" s="1006"/>
    </row>
    <row r="385" spans="21:35" ht="12.75">
      <c r="U385" s="633"/>
      <c r="V385" s="632"/>
      <c r="W385" s="980"/>
      <c r="X385" s="1006"/>
      <c r="Y385" s="1006"/>
      <c r="Z385" s="1006"/>
      <c r="AA385" s="1006"/>
      <c r="AB385" s="1006"/>
      <c r="AC385" s="1006"/>
      <c r="AD385" s="1006"/>
      <c r="AE385" s="1006"/>
      <c r="AF385" s="1006"/>
      <c r="AG385" s="1006"/>
      <c r="AH385" s="1006"/>
      <c r="AI385" s="1006"/>
    </row>
    <row r="386" spans="21:35" ht="12.75">
      <c r="U386" s="633"/>
      <c r="V386" s="632"/>
      <c r="W386" s="980"/>
      <c r="X386" s="1006"/>
      <c r="Y386" s="1006"/>
      <c r="Z386" s="1006"/>
      <c r="AA386" s="1006"/>
      <c r="AB386" s="1006"/>
      <c r="AC386" s="1006"/>
      <c r="AD386" s="1006"/>
      <c r="AE386" s="1006"/>
      <c r="AF386" s="1006"/>
      <c r="AG386" s="1006"/>
      <c r="AH386" s="1006"/>
      <c r="AI386" s="1006"/>
    </row>
    <row r="387" spans="21:35" ht="12.75">
      <c r="U387" s="633"/>
      <c r="V387" s="632"/>
      <c r="W387" s="980"/>
      <c r="X387" s="1006"/>
      <c r="Y387" s="1006"/>
      <c r="Z387" s="1006"/>
      <c r="AA387" s="1006"/>
      <c r="AB387" s="1006"/>
      <c r="AC387" s="1006"/>
      <c r="AD387" s="1006"/>
      <c r="AE387" s="1006"/>
      <c r="AF387" s="1006"/>
      <c r="AG387" s="1006"/>
      <c r="AH387" s="1006"/>
      <c r="AI387" s="1006"/>
    </row>
    <row r="388" spans="21:35" ht="12.75">
      <c r="U388" s="633"/>
      <c r="V388" s="632"/>
      <c r="W388" s="980"/>
      <c r="X388" s="1006"/>
      <c r="Y388" s="1006"/>
      <c r="Z388" s="1006"/>
      <c r="AA388" s="1006"/>
      <c r="AB388" s="1006"/>
      <c r="AC388" s="1006"/>
      <c r="AD388" s="1006"/>
      <c r="AE388" s="1006"/>
      <c r="AF388" s="1006"/>
      <c r="AG388" s="1006"/>
      <c r="AH388" s="1006"/>
      <c r="AI388" s="1006"/>
    </row>
    <row r="389" spans="21:35" ht="12.75">
      <c r="U389" s="633"/>
      <c r="V389" s="632"/>
      <c r="W389" s="980"/>
      <c r="X389" s="1006"/>
      <c r="Y389" s="1006"/>
      <c r="Z389" s="1006"/>
      <c r="AA389" s="1006"/>
      <c r="AB389" s="1006"/>
      <c r="AC389" s="1006"/>
      <c r="AD389" s="1006"/>
      <c r="AE389" s="1006"/>
      <c r="AF389" s="1006"/>
      <c r="AG389" s="1006"/>
      <c r="AH389" s="1006"/>
      <c r="AI389" s="1006"/>
    </row>
    <row r="390" spans="21:35" ht="12.75">
      <c r="U390" s="633"/>
      <c r="V390" s="632"/>
      <c r="W390" s="980"/>
      <c r="X390" s="1006"/>
      <c r="Y390" s="1006"/>
      <c r="Z390" s="1006"/>
      <c r="AA390" s="1006"/>
      <c r="AB390" s="1006"/>
      <c r="AC390" s="1006"/>
      <c r="AD390" s="1006"/>
      <c r="AE390" s="1006"/>
      <c r="AF390" s="1006"/>
      <c r="AG390" s="1006"/>
      <c r="AH390" s="1006"/>
      <c r="AI390" s="1006"/>
    </row>
    <row r="391" spans="21:35" ht="12.75">
      <c r="U391" s="633"/>
      <c r="V391" s="632"/>
      <c r="W391" s="980"/>
      <c r="X391" s="1006"/>
      <c r="Y391" s="1006"/>
      <c r="Z391" s="1006"/>
      <c r="AA391" s="1006"/>
      <c r="AB391" s="1006"/>
      <c r="AC391" s="1006"/>
      <c r="AD391" s="1006"/>
      <c r="AE391" s="1006"/>
      <c r="AF391" s="1006"/>
      <c r="AG391" s="1006"/>
      <c r="AH391" s="1006"/>
      <c r="AI391" s="1006"/>
    </row>
    <row r="392" spans="21:35" ht="12.75">
      <c r="U392" s="633"/>
      <c r="V392" s="632"/>
      <c r="W392" s="980"/>
      <c r="X392" s="1006"/>
      <c r="Y392" s="1006"/>
      <c r="Z392" s="1006"/>
      <c r="AA392" s="1006"/>
      <c r="AB392" s="1006"/>
      <c r="AC392" s="1006"/>
      <c r="AD392" s="1006"/>
      <c r="AE392" s="1006"/>
      <c r="AF392" s="1006"/>
      <c r="AG392" s="1006"/>
      <c r="AH392" s="1006"/>
      <c r="AI392" s="1006"/>
    </row>
    <row r="393" spans="21:35" ht="12.75">
      <c r="U393" s="633"/>
      <c r="V393" s="632"/>
      <c r="W393" s="980"/>
      <c r="X393" s="1006"/>
      <c r="Y393" s="1006"/>
      <c r="Z393" s="1006"/>
      <c r="AA393" s="1006"/>
      <c r="AB393" s="1006"/>
      <c r="AC393" s="1006"/>
      <c r="AD393" s="1006"/>
      <c r="AE393" s="1006"/>
      <c r="AF393" s="1006"/>
      <c r="AG393" s="1006"/>
      <c r="AH393" s="1006"/>
      <c r="AI393" s="1006"/>
    </row>
    <row r="394" spans="21:35" ht="12.75">
      <c r="U394" s="633"/>
      <c r="V394" s="632"/>
      <c r="W394" s="980"/>
      <c r="X394" s="1006"/>
      <c r="Y394" s="1006"/>
      <c r="Z394" s="1006"/>
      <c r="AA394" s="1006"/>
      <c r="AB394" s="1006"/>
      <c r="AC394" s="1006"/>
      <c r="AD394" s="1006"/>
      <c r="AE394" s="1006"/>
      <c r="AF394" s="1006"/>
      <c r="AG394" s="1006"/>
      <c r="AH394" s="1006"/>
      <c r="AI394" s="1006"/>
    </row>
    <row r="395" spans="21:35" ht="12.75">
      <c r="U395" s="633"/>
      <c r="V395" s="632"/>
      <c r="W395" s="980"/>
      <c r="X395" s="1006"/>
      <c r="Y395" s="1006"/>
      <c r="Z395" s="1006"/>
      <c r="AA395" s="1006"/>
      <c r="AB395" s="1006"/>
      <c r="AC395" s="1006"/>
      <c r="AD395" s="1006"/>
      <c r="AE395" s="1006"/>
      <c r="AF395" s="1006"/>
      <c r="AG395" s="1006"/>
      <c r="AH395" s="1006"/>
      <c r="AI395" s="1006"/>
    </row>
    <row r="396" spans="21:35" ht="12.75">
      <c r="U396" s="633"/>
      <c r="V396" s="632"/>
      <c r="W396" s="980"/>
      <c r="X396" s="1006"/>
      <c r="Y396" s="1006"/>
      <c r="Z396" s="1006"/>
      <c r="AA396" s="1006"/>
      <c r="AB396" s="1006"/>
      <c r="AC396" s="1006"/>
      <c r="AD396" s="1006"/>
      <c r="AE396" s="1006"/>
      <c r="AF396" s="1006"/>
      <c r="AG396" s="1006"/>
      <c r="AH396" s="1006"/>
      <c r="AI396" s="1006"/>
    </row>
    <row r="397" spans="21:35" ht="12.75">
      <c r="U397" s="633"/>
      <c r="V397" s="632"/>
      <c r="W397" s="980"/>
      <c r="X397" s="1006"/>
      <c r="Y397" s="1006"/>
      <c r="Z397" s="1006"/>
      <c r="AA397" s="1006"/>
      <c r="AB397" s="1006"/>
      <c r="AC397" s="1006"/>
      <c r="AD397" s="1006"/>
      <c r="AE397" s="1006"/>
      <c r="AF397" s="1006"/>
      <c r="AG397" s="1006"/>
      <c r="AH397" s="1006"/>
      <c r="AI397" s="1006"/>
    </row>
    <row r="398" spans="21:35" ht="12.75">
      <c r="U398" s="633"/>
      <c r="V398" s="632"/>
      <c r="W398" s="980"/>
      <c r="X398" s="1006"/>
      <c r="Y398" s="1006"/>
      <c r="Z398" s="1006"/>
      <c r="AA398" s="1006"/>
      <c r="AB398" s="1006"/>
      <c r="AC398" s="1006"/>
      <c r="AD398" s="1006"/>
      <c r="AE398" s="1006"/>
      <c r="AF398" s="1006"/>
      <c r="AG398" s="1006"/>
      <c r="AH398" s="1006"/>
      <c r="AI398" s="1006"/>
    </row>
    <row r="399" spans="21:35" ht="12.75">
      <c r="U399" s="633"/>
      <c r="V399" s="632"/>
      <c r="W399" s="980"/>
      <c r="X399" s="1006"/>
      <c r="Y399" s="1006"/>
      <c r="Z399" s="1006"/>
      <c r="AA399" s="1006"/>
      <c r="AB399" s="1006"/>
      <c r="AC399" s="1006"/>
      <c r="AD399" s="1006"/>
      <c r="AE399" s="1006"/>
      <c r="AF399" s="1006"/>
      <c r="AG399" s="1006"/>
      <c r="AH399" s="1006"/>
      <c r="AI399" s="1006"/>
    </row>
    <row r="400" spans="21:35" ht="12.75">
      <c r="U400" s="633"/>
      <c r="V400" s="632"/>
      <c r="W400" s="980"/>
      <c r="X400" s="1006"/>
      <c r="Y400" s="1006"/>
      <c r="Z400" s="1006"/>
      <c r="AA400" s="1006"/>
      <c r="AB400" s="1006"/>
      <c r="AC400" s="1006"/>
      <c r="AD400" s="1006"/>
      <c r="AE400" s="1006"/>
      <c r="AF400" s="1006"/>
      <c r="AG400" s="1006"/>
      <c r="AH400" s="1006"/>
      <c r="AI400" s="1006"/>
    </row>
    <row r="401" spans="21:35" ht="12.75">
      <c r="U401" s="633"/>
      <c r="V401" s="632"/>
      <c r="W401" s="980"/>
      <c r="X401" s="1006"/>
      <c r="Y401" s="1006"/>
      <c r="Z401" s="1006"/>
      <c r="AA401" s="1006"/>
      <c r="AB401" s="1006"/>
      <c r="AC401" s="1006"/>
      <c r="AD401" s="1006"/>
      <c r="AE401" s="1006"/>
      <c r="AF401" s="1006"/>
      <c r="AG401" s="1006"/>
      <c r="AH401" s="1006"/>
      <c r="AI401" s="1006"/>
    </row>
    <row r="402" spans="21:35" ht="12.75">
      <c r="U402" s="633"/>
      <c r="V402" s="632"/>
      <c r="W402" s="980"/>
      <c r="X402" s="1006"/>
      <c r="Y402" s="1006"/>
      <c r="Z402" s="1006"/>
      <c r="AA402" s="1006"/>
      <c r="AB402" s="1006"/>
      <c r="AC402" s="1006"/>
      <c r="AD402" s="1006"/>
      <c r="AE402" s="1006"/>
      <c r="AF402" s="1006"/>
      <c r="AG402" s="1006"/>
      <c r="AH402" s="1006"/>
      <c r="AI402" s="1006"/>
    </row>
    <row r="403" spans="21:35" ht="12.75">
      <c r="U403" s="633"/>
      <c r="V403" s="632"/>
      <c r="W403" s="980"/>
      <c r="X403" s="1006"/>
      <c r="Y403" s="1006"/>
      <c r="Z403" s="1006"/>
      <c r="AA403" s="1006"/>
      <c r="AB403" s="1006"/>
      <c r="AC403" s="1006"/>
      <c r="AD403" s="1006"/>
      <c r="AE403" s="1006"/>
      <c r="AF403" s="1006"/>
      <c r="AG403" s="1006"/>
      <c r="AH403" s="1006"/>
      <c r="AI403" s="1006"/>
    </row>
    <row r="404" spans="21:35" ht="12.75">
      <c r="U404" s="633"/>
      <c r="V404" s="632"/>
      <c r="W404" s="980"/>
      <c r="X404" s="1006"/>
      <c r="Y404" s="1006"/>
      <c r="Z404" s="1006"/>
      <c r="AA404" s="1006"/>
      <c r="AB404" s="1006"/>
      <c r="AC404" s="1006"/>
      <c r="AD404" s="1006"/>
      <c r="AE404" s="1006"/>
      <c r="AF404" s="1006"/>
      <c r="AG404" s="1006"/>
      <c r="AH404" s="1006"/>
      <c r="AI404" s="1006"/>
    </row>
    <row r="405" spans="21:35" ht="12.75">
      <c r="U405" s="633"/>
      <c r="V405" s="632"/>
      <c r="W405" s="980"/>
      <c r="X405" s="1006"/>
      <c r="Y405" s="1006"/>
      <c r="Z405" s="1006"/>
      <c r="AA405" s="1006"/>
      <c r="AB405" s="1006"/>
      <c r="AC405" s="1006"/>
      <c r="AD405" s="1006"/>
      <c r="AE405" s="1006"/>
      <c r="AF405" s="1006"/>
      <c r="AG405" s="1006"/>
      <c r="AH405" s="1006"/>
      <c r="AI405" s="1006"/>
    </row>
    <row r="406" spans="21:35" ht="12.75">
      <c r="U406" s="633"/>
      <c r="V406" s="632"/>
      <c r="W406" s="980"/>
      <c r="X406" s="1006"/>
      <c r="Y406" s="1006"/>
      <c r="Z406" s="1006"/>
      <c r="AA406" s="1006"/>
      <c r="AB406" s="1006"/>
      <c r="AC406" s="1006"/>
      <c r="AD406" s="1006"/>
      <c r="AE406" s="1006"/>
      <c r="AF406" s="1006"/>
      <c r="AG406" s="1006"/>
      <c r="AH406" s="1006"/>
      <c r="AI406" s="1006"/>
    </row>
    <row r="407" spans="21:35" ht="12.75">
      <c r="U407" s="633"/>
      <c r="V407" s="632"/>
      <c r="W407" s="980"/>
      <c r="X407" s="1006"/>
      <c r="Y407" s="1006"/>
      <c r="Z407" s="1006"/>
      <c r="AA407" s="1006"/>
      <c r="AB407" s="1006"/>
      <c r="AC407" s="1006"/>
      <c r="AD407" s="1006"/>
      <c r="AE407" s="1006"/>
      <c r="AF407" s="1006"/>
      <c r="AG407" s="1006"/>
      <c r="AH407" s="1006"/>
      <c r="AI407" s="1006"/>
    </row>
    <row r="408" spans="21:35" ht="12.75">
      <c r="U408" s="633"/>
      <c r="V408" s="632"/>
      <c r="W408" s="980"/>
      <c r="X408" s="1006"/>
      <c r="Y408" s="1006"/>
      <c r="Z408" s="1006"/>
      <c r="AA408" s="1006"/>
      <c r="AB408" s="1006"/>
      <c r="AC408" s="1006"/>
      <c r="AD408" s="1006"/>
      <c r="AE408" s="1006"/>
      <c r="AF408" s="1006"/>
      <c r="AG408" s="1006"/>
      <c r="AH408" s="1006"/>
      <c r="AI408" s="1006"/>
    </row>
    <row r="409" spans="21:35" ht="12.75">
      <c r="U409" s="633"/>
      <c r="V409" s="632"/>
      <c r="W409" s="980"/>
      <c r="X409" s="1006"/>
      <c r="Y409" s="1006"/>
      <c r="Z409" s="1006"/>
      <c r="AA409" s="1006"/>
      <c r="AB409" s="1006"/>
      <c r="AC409" s="1006"/>
      <c r="AD409" s="1006"/>
      <c r="AE409" s="1006"/>
      <c r="AF409" s="1006"/>
      <c r="AG409" s="1006"/>
      <c r="AH409" s="1006"/>
      <c r="AI409" s="1006"/>
    </row>
    <row r="410" spans="21:35" ht="12.75">
      <c r="U410" s="633"/>
      <c r="V410" s="632"/>
      <c r="W410" s="980"/>
      <c r="X410" s="1006"/>
      <c r="Y410" s="1006"/>
      <c r="Z410" s="1006"/>
      <c r="AA410" s="1006"/>
      <c r="AB410" s="1006"/>
      <c r="AC410" s="1006"/>
      <c r="AD410" s="1006"/>
      <c r="AE410" s="1006"/>
      <c r="AF410" s="1006"/>
      <c r="AG410" s="1006"/>
      <c r="AH410" s="1006"/>
      <c r="AI410" s="1006"/>
    </row>
    <row r="411" spans="21:35" ht="12.75">
      <c r="U411" s="633"/>
      <c r="V411" s="632"/>
      <c r="W411" s="980"/>
      <c r="X411" s="1006"/>
      <c r="Y411" s="1006"/>
      <c r="Z411" s="1006"/>
      <c r="AA411" s="1006"/>
      <c r="AB411" s="1006"/>
      <c r="AC411" s="1006"/>
      <c r="AD411" s="1006"/>
      <c r="AE411" s="1006"/>
      <c r="AF411" s="1006"/>
      <c r="AG411" s="1006"/>
      <c r="AH411" s="1006"/>
      <c r="AI411" s="1006"/>
    </row>
    <row r="412" spans="21:35" ht="12.75">
      <c r="U412" s="633"/>
      <c r="V412" s="632"/>
      <c r="W412" s="980"/>
      <c r="X412" s="1006"/>
      <c r="Y412" s="1006"/>
      <c r="Z412" s="1006"/>
      <c r="AA412" s="1006"/>
      <c r="AB412" s="1006"/>
      <c r="AC412" s="1006"/>
      <c r="AD412" s="1006"/>
      <c r="AE412" s="1006"/>
      <c r="AF412" s="1006"/>
      <c r="AG412" s="1006"/>
      <c r="AH412" s="1006"/>
      <c r="AI412" s="1006"/>
    </row>
    <row r="413" spans="21:35" ht="12.75">
      <c r="U413" s="633"/>
      <c r="V413" s="632"/>
      <c r="W413" s="980"/>
      <c r="X413" s="1006"/>
      <c r="Y413" s="1006"/>
      <c r="Z413" s="1006"/>
      <c r="AA413" s="1006"/>
      <c r="AB413" s="1006"/>
      <c r="AC413" s="1006"/>
      <c r="AD413" s="1006"/>
      <c r="AE413" s="1006"/>
      <c r="AF413" s="1006"/>
      <c r="AG413" s="1006"/>
      <c r="AH413" s="1006"/>
      <c r="AI413" s="1006"/>
    </row>
    <row r="414" spans="21:35" ht="12.75">
      <c r="U414" s="633"/>
      <c r="V414" s="632"/>
      <c r="W414" s="980"/>
      <c r="X414" s="1006"/>
      <c r="Y414" s="1006"/>
      <c r="Z414" s="1006"/>
      <c r="AA414" s="1006"/>
      <c r="AB414" s="1006"/>
      <c r="AC414" s="1006"/>
      <c r="AD414" s="1006"/>
      <c r="AE414" s="1006"/>
      <c r="AF414" s="1006"/>
      <c r="AG414" s="1006"/>
      <c r="AH414" s="1006"/>
      <c r="AI414" s="1006"/>
    </row>
    <row r="415" spans="21:35" ht="12.75">
      <c r="U415" s="633"/>
      <c r="V415" s="632"/>
      <c r="W415" s="980"/>
      <c r="X415" s="1006"/>
      <c r="Y415" s="1006"/>
      <c r="Z415" s="1006"/>
      <c r="AA415" s="1006"/>
      <c r="AB415" s="1006"/>
      <c r="AC415" s="1006"/>
      <c r="AD415" s="1006"/>
      <c r="AE415" s="1006"/>
      <c r="AF415" s="1006"/>
      <c r="AG415" s="1006"/>
      <c r="AH415" s="1006"/>
      <c r="AI415" s="1006"/>
    </row>
    <row r="416" spans="21:35" ht="12.75">
      <c r="U416" s="633"/>
      <c r="V416" s="632"/>
      <c r="W416" s="980"/>
      <c r="X416" s="1006"/>
      <c r="Y416" s="1006"/>
      <c r="Z416" s="1006"/>
      <c r="AA416" s="1006"/>
      <c r="AB416" s="1006"/>
      <c r="AC416" s="1006"/>
      <c r="AD416" s="1006"/>
      <c r="AE416" s="1006"/>
      <c r="AF416" s="1006"/>
      <c r="AG416" s="1006"/>
      <c r="AH416" s="1006"/>
      <c r="AI416" s="1006"/>
    </row>
    <row r="417" spans="21:35" ht="12.75">
      <c r="U417" s="633"/>
      <c r="V417" s="632"/>
      <c r="W417" s="980"/>
      <c r="X417" s="1006"/>
      <c r="Y417" s="1006"/>
      <c r="Z417" s="1006"/>
      <c r="AA417" s="1006"/>
      <c r="AB417" s="1006"/>
      <c r="AC417" s="1006"/>
      <c r="AD417" s="1006"/>
      <c r="AE417" s="1006"/>
      <c r="AF417" s="1006"/>
      <c r="AG417" s="1006"/>
      <c r="AH417" s="1006"/>
      <c r="AI417" s="1006"/>
    </row>
    <row r="418" spans="21:35" ht="12.75">
      <c r="U418" s="633"/>
      <c r="V418" s="632"/>
      <c r="W418" s="980"/>
      <c r="X418" s="1006"/>
      <c r="Y418" s="1006"/>
      <c r="Z418" s="1006"/>
      <c r="AA418" s="1006"/>
      <c r="AB418" s="1006"/>
      <c r="AC418" s="1006"/>
      <c r="AD418" s="1006"/>
      <c r="AE418" s="1006"/>
      <c r="AF418" s="1006"/>
      <c r="AG418" s="1006"/>
      <c r="AH418" s="1006"/>
      <c r="AI418" s="1006"/>
    </row>
    <row r="419" spans="21:35" ht="12.75">
      <c r="U419" s="633"/>
      <c r="V419" s="632"/>
      <c r="W419" s="980"/>
      <c r="X419" s="1006"/>
      <c r="Y419" s="1006"/>
      <c r="Z419" s="1006"/>
      <c r="AA419" s="1006"/>
      <c r="AB419" s="1006"/>
      <c r="AC419" s="1006"/>
      <c r="AD419" s="1006"/>
      <c r="AE419" s="1006"/>
      <c r="AF419" s="1006"/>
      <c r="AG419" s="1006"/>
      <c r="AH419" s="1006"/>
      <c r="AI419" s="1006"/>
    </row>
    <row r="420" spans="21:35" ht="12.75">
      <c r="U420" s="633"/>
      <c r="V420" s="632"/>
      <c r="W420" s="980"/>
      <c r="X420" s="1006"/>
      <c r="Y420" s="1006"/>
      <c r="Z420" s="1006"/>
      <c r="AA420" s="1006"/>
      <c r="AB420" s="1006"/>
      <c r="AC420" s="1006"/>
      <c r="AD420" s="1006"/>
      <c r="AE420" s="1006"/>
      <c r="AF420" s="1006"/>
      <c r="AG420" s="1006"/>
      <c r="AH420" s="1006"/>
      <c r="AI420" s="1006"/>
    </row>
    <row r="421" spans="21:35" ht="12.75">
      <c r="U421" s="633"/>
      <c r="V421" s="632"/>
      <c r="W421" s="980"/>
      <c r="X421" s="1006"/>
      <c r="Y421" s="1006"/>
      <c r="Z421" s="1006"/>
      <c r="AA421" s="1006"/>
      <c r="AB421" s="1006"/>
      <c r="AC421" s="1006"/>
      <c r="AD421" s="1006"/>
      <c r="AE421" s="1006"/>
      <c r="AF421" s="1006"/>
      <c r="AG421" s="1006"/>
      <c r="AH421" s="1006"/>
      <c r="AI421" s="1006"/>
    </row>
    <row r="422" spans="21:35" ht="12.75">
      <c r="U422" s="633"/>
      <c r="V422" s="632"/>
      <c r="W422" s="980"/>
      <c r="X422" s="1006"/>
      <c r="Y422" s="1006"/>
      <c r="Z422" s="1006"/>
      <c r="AA422" s="1006"/>
      <c r="AB422" s="1006"/>
      <c r="AC422" s="1006"/>
      <c r="AD422" s="1006"/>
      <c r="AE422" s="1006"/>
      <c r="AF422" s="1006"/>
      <c r="AG422" s="1006"/>
      <c r="AH422" s="1006"/>
      <c r="AI422" s="1006"/>
    </row>
    <row r="423" spans="21:35" ht="12.75">
      <c r="U423" s="633"/>
      <c r="V423" s="632"/>
      <c r="W423" s="980"/>
      <c r="X423" s="1006"/>
      <c r="Y423" s="1006"/>
      <c r="Z423" s="1006"/>
      <c r="AA423" s="1006"/>
      <c r="AB423" s="1006"/>
      <c r="AC423" s="1006"/>
      <c r="AD423" s="1006"/>
      <c r="AE423" s="1006"/>
      <c r="AF423" s="1006"/>
      <c r="AG423" s="1006"/>
      <c r="AH423" s="1006"/>
      <c r="AI423" s="1006"/>
    </row>
    <row r="424" spans="21:35" ht="12.75">
      <c r="U424" s="633"/>
      <c r="V424" s="632"/>
      <c r="W424" s="980"/>
      <c r="X424" s="1006"/>
      <c r="Y424" s="1006"/>
      <c r="Z424" s="1006"/>
      <c r="AA424" s="1006"/>
      <c r="AB424" s="1006"/>
      <c r="AC424" s="1006"/>
      <c r="AD424" s="1006"/>
      <c r="AE424" s="1006"/>
      <c r="AF424" s="1006"/>
      <c r="AG424" s="1006"/>
      <c r="AH424" s="1006"/>
      <c r="AI424" s="1006"/>
    </row>
    <row r="425" spans="21:35" ht="12.75">
      <c r="U425" s="633"/>
      <c r="V425" s="632"/>
      <c r="W425" s="980"/>
      <c r="X425" s="1006"/>
      <c r="Y425" s="1006"/>
      <c r="Z425" s="1006"/>
      <c r="AA425" s="1006"/>
      <c r="AB425" s="1006"/>
      <c r="AC425" s="1006"/>
      <c r="AD425" s="1006"/>
      <c r="AE425" s="1006"/>
      <c r="AF425" s="1006"/>
      <c r="AG425" s="1006"/>
      <c r="AH425" s="1006"/>
      <c r="AI425" s="1006"/>
    </row>
    <row r="426" spans="21:35" ht="12.75">
      <c r="U426" s="633"/>
      <c r="V426" s="632"/>
      <c r="W426" s="980"/>
      <c r="X426" s="1006"/>
      <c r="Y426" s="1006"/>
      <c r="Z426" s="1006"/>
      <c r="AA426" s="1006"/>
      <c r="AB426" s="1006"/>
      <c r="AC426" s="1006"/>
      <c r="AD426" s="1006"/>
      <c r="AE426" s="1006"/>
      <c r="AF426" s="1006"/>
      <c r="AG426" s="1006"/>
      <c r="AH426" s="1006"/>
      <c r="AI426" s="1006"/>
    </row>
    <row r="427" spans="21:35" ht="12.75">
      <c r="U427" s="633"/>
      <c r="V427" s="632"/>
      <c r="W427" s="980"/>
      <c r="X427" s="1006"/>
      <c r="Y427" s="1006"/>
      <c r="Z427" s="1006"/>
      <c r="AA427" s="1006"/>
      <c r="AB427" s="1006"/>
      <c r="AC427" s="1006"/>
      <c r="AD427" s="1006"/>
      <c r="AE427" s="1006"/>
      <c r="AF427" s="1006"/>
      <c r="AG427" s="1006"/>
      <c r="AH427" s="1006"/>
      <c r="AI427" s="1006"/>
    </row>
    <row r="428" spans="21:35" ht="12.75">
      <c r="U428" s="633"/>
      <c r="V428" s="632"/>
      <c r="W428" s="980"/>
      <c r="X428" s="1006"/>
      <c r="Y428" s="1006"/>
      <c r="Z428" s="1006"/>
      <c r="AA428" s="1006"/>
      <c r="AB428" s="1006"/>
      <c r="AC428" s="1006"/>
      <c r="AD428" s="1006"/>
      <c r="AE428" s="1006"/>
      <c r="AF428" s="1006"/>
      <c r="AG428" s="1006"/>
      <c r="AH428" s="1006"/>
      <c r="AI428" s="1006"/>
    </row>
    <row r="429" spans="21:35" ht="13.5" thickBot="1">
      <c r="U429" s="633"/>
      <c r="V429" s="632"/>
      <c r="W429" s="980"/>
      <c r="X429" s="1006"/>
      <c r="Y429" s="1006"/>
      <c r="Z429" s="1006"/>
      <c r="AA429" s="1006"/>
      <c r="AB429" s="1006"/>
      <c r="AC429" s="1006"/>
      <c r="AD429" s="1006"/>
      <c r="AE429" s="1006"/>
      <c r="AF429" s="1006"/>
      <c r="AG429" s="1006"/>
      <c r="AH429" s="1006"/>
      <c r="AI429" s="1006"/>
    </row>
    <row r="430" spans="21:35" ht="12.75">
      <c r="U430" s="632"/>
      <c r="V430" s="986"/>
      <c r="W430" s="980"/>
      <c r="X430" s="1007"/>
      <c r="Y430" s="1007"/>
      <c r="Z430" s="1007"/>
      <c r="AA430" s="1007"/>
      <c r="AB430" s="1007"/>
      <c r="AC430" s="1007"/>
      <c r="AD430" s="1007"/>
      <c r="AE430" s="1007"/>
      <c r="AF430" s="1007"/>
      <c r="AG430" s="1007"/>
      <c r="AH430" s="1007"/>
      <c r="AI430" s="1007"/>
    </row>
    <row r="431" spans="21:35" ht="12.75">
      <c r="U431" s="633"/>
      <c r="V431" s="632"/>
      <c r="W431" s="980"/>
      <c r="X431" s="1007"/>
      <c r="Y431" s="1007"/>
      <c r="Z431" s="1007"/>
      <c r="AA431" s="1007"/>
      <c r="AB431" s="1007"/>
      <c r="AC431" s="1007"/>
      <c r="AD431" s="1007"/>
      <c r="AE431" s="1007"/>
      <c r="AF431" s="1007"/>
      <c r="AG431" s="1007"/>
      <c r="AH431" s="1007"/>
      <c r="AI431" s="1007"/>
    </row>
    <row r="432" spans="21:35" ht="12.75">
      <c r="U432" s="633"/>
      <c r="V432" s="632"/>
      <c r="W432" s="980"/>
      <c r="X432" s="1007"/>
      <c r="Y432" s="1007"/>
      <c r="Z432" s="1007"/>
      <c r="AA432" s="1007"/>
      <c r="AB432" s="1007"/>
      <c r="AC432" s="1007"/>
      <c r="AD432" s="1007"/>
      <c r="AE432" s="1007"/>
      <c r="AF432" s="1007"/>
      <c r="AG432" s="1007"/>
      <c r="AH432" s="1007"/>
      <c r="AI432" s="1007"/>
    </row>
    <row r="433" spans="21:35" ht="12.75">
      <c r="U433" s="633"/>
      <c r="V433" s="632"/>
      <c r="W433" s="980"/>
      <c r="X433" s="1007"/>
      <c r="Y433" s="1007"/>
      <c r="Z433" s="1007"/>
      <c r="AA433" s="1007"/>
      <c r="AB433" s="1007"/>
      <c r="AC433" s="1007"/>
      <c r="AD433" s="1007"/>
      <c r="AE433" s="1007"/>
      <c r="AF433" s="1007"/>
      <c r="AG433" s="1007"/>
      <c r="AH433" s="1007"/>
      <c r="AI433" s="1007"/>
    </row>
    <row r="434" spans="21:35" ht="12.75">
      <c r="U434" s="633"/>
      <c r="V434" s="632"/>
      <c r="W434" s="980"/>
      <c r="X434" s="1007"/>
      <c r="Y434" s="1007"/>
      <c r="Z434" s="1007"/>
      <c r="AA434" s="1007"/>
      <c r="AB434" s="1007"/>
      <c r="AC434" s="1007"/>
      <c r="AD434" s="1007"/>
      <c r="AE434" s="1007"/>
      <c r="AF434" s="1007"/>
      <c r="AG434" s="1007"/>
      <c r="AH434" s="1007"/>
      <c r="AI434" s="1007"/>
    </row>
    <row r="435" spans="21:35" ht="12.75">
      <c r="U435" s="633"/>
      <c r="V435" s="632"/>
      <c r="W435" s="980"/>
      <c r="X435" s="1007"/>
      <c r="Y435" s="1007"/>
      <c r="Z435" s="1007"/>
      <c r="AA435" s="1007"/>
      <c r="AB435" s="1007"/>
      <c r="AC435" s="1007"/>
      <c r="AD435" s="1007"/>
      <c r="AE435" s="1007"/>
      <c r="AF435" s="1007"/>
      <c r="AG435" s="1007"/>
      <c r="AH435" s="1007"/>
      <c r="AI435" s="1007"/>
    </row>
    <row r="436" spans="21:35" ht="12.75">
      <c r="U436" s="633"/>
      <c r="V436" s="632"/>
      <c r="W436" s="980"/>
      <c r="X436" s="1007"/>
      <c r="Y436" s="1007"/>
      <c r="Z436" s="1007"/>
      <c r="AA436" s="1007"/>
      <c r="AB436" s="1007"/>
      <c r="AC436" s="1007"/>
      <c r="AD436" s="1007"/>
      <c r="AE436" s="1007"/>
      <c r="AF436" s="1007"/>
      <c r="AG436" s="1007"/>
      <c r="AH436" s="1007"/>
      <c r="AI436" s="1007"/>
    </row>
    <row r="437" spans="21:35" ht="12.75">
      <c r="U437" s="633"/>
      <c r="V437" s="632"/>
      <c r="W437" s="980"/>
      <c r="X437" s="1007"/>
      <c r="Y437" s="1007"/>
      <c r="Z437" s="1007"/>
      <c r="AA437" s="1007"/>
      <c r="AB437" s="1007"/>
      <c r="AC437" s="1007"/>
      <c r="AD437" s="1007"/>
      <c r="AE437" s="1007"/>
      <c r="AF437" s="1007"/>
      <c r="AG437" s="1007"/>
      <c r="AH437" s="1007"/>
      <c r="AI437" s="1007"/>
    </row>
    <row r="438" spans="21:35" ht="12.75">
      <c r="U438" s="633"/>
      <c r="V438" s="632"/>
      <c r="W438" s="980"/>
      <c r="X438" s="1007"/>
      <c r="Y438" s="1007"/>
      <c r="Z438" s="1007"/>
      <c r="AA438" s="1007"/>
      <c r="AB438" s="1007"/>
      <c r="AC438" s="1007"/>
      <c r="AD438" s="1007"/>
      <c r="AE438" s="1007"/>
      <c r="AF438" s="1007"/>
      <c r="AG438" s="1007"/>
      <c r="AH438" s="1007"/>
      <c r="AI438" s="1007"/>
    </row>
    <row r="439" spans="21:35" ht="12.75">
      <c r="U439" s="633"/>
      <c r="V439" s="632"/>
      <c r="W439" s="980"/>
      <c r="X439" s="1007"/>
      <c r="Y439" s="1007"/>
      <c r="Z439" s="1007"/>
      <c r="AA439" s="1007"/>
      <c r="AB439" s="1007"/>
      <c r="AC439" s="1007"/>
      <c r="AD439" s="1007"/>
      <c r="AE439" s="1007"/>
      <c r="AF439" s="1007"/>
      <c r="AG439" s="1007"/>
      <c r="AH439" s="1007"/>
      <c r="AI439" s="1007"/>
    </row>
    <row r="440" spans="21:35" ht="12.75">
      <c r="U440" s="633"/>
      <c r="V440" s="632"/>
      <c r="W440" s="980"/>
      <c r="X440" s="1007"/>
      <c r="Y440" s="1007"/>
      <c r="Z440" s="1007"/>
      <c r="AA440" s="1007"/>
      <c r="AB440" s="1007"/>
      <c r="AC440" s="1007"/>
      <c r="AD440" s="1007"/>
      <c r="AE440" s="1007"/>
      <c r="AF440" s="1007"/>
      <c r="AG440" s="1007"/>
      <c r="AH440" s="1007"/>
      <c r="AI440" s="1007"/>
    </row>
    <row r="441" spans="21:35" ht="12.75">
      <c r="U441" s="633"/>
      <c r="V441" s="632"/>
      <c r="W441" s="980"/>
      <c r="X441" s="1007"/>
      <c r="Y441" s="1007"/>
      <c r="Z441" s="1007"/>
      <c r="AA441" s="1007"/>
      <c r="AB441" s="1007"/>
      <c r="AC441" s="1007"/>
      <c r="AD441" s="1007"/>
      <c r="AE441" s="1007"/>
      <c r="AF441" s="1007"/>
      <c r="AG441" s="1007"/>
      <c r="AH441" s="1007"/>
      <c r="AI441" s="1007"/>
    </row>
    <row r="442" spans="21:35" ht="12.75">
      <c r="U442" s="633"/>
      <c r="V442" s="632"/>
      <c r="W442" s="980"/>
      <c r="X442" s="1007"/>
      <c r="Y442" s="1007"/>
      <c r="Z442" s="1007"/>
      <c r="AA442" s="1007"/>
      <c r="AB442" s="1007"/>
      <c r="AC442" s="1007"/>
      <c r="AD442" s="1007"/>
      <c r="AE442" s="1007"/>
      <c r="AF442" s="1007"/>
      <c r="AG442" s="1007"/>
      <c r="AH442" s="1007"/>
      <c r="AI442" s="1007"/>
    </row>
    <row r="443" spans="21:35" ht="12.75">
      <c r="U443" s="633"/>
      <c r="V443" s="632"/>
      <c r="W443" s="980"/>
      <c r="X443" s="1007"/>
      <c r="Y443" s="1007"/>
      <c r="Z443" s="1007"/>
      <c r="AA443" s="1007"/>
      <c r="AB443" s="1007"/>
      <c r="AC443" s="1007"/>
      <c r="AD443" s="1007"/>
      <c r="AE443" s="1007"/>
      <c r="AF443" s="1007"/>
      <c r="AG443" s="1007"/>
      <c r="AH443" s="1007"/>
      <c r="AI443" s="1007"/>
    </row>
    <row r="444" spans="21:35" ht="12.75">
      <c r="U444" s="633"/>
      <c r="V444" s="632"/>
      <c r="W444" s="980"/>
      <c r="X444" s="1007"/>
      <c r="Y444" s="1007"/>
      <c r="Z444" s="1007"/>
      <c r="AA444" s="1007"/>
      <c r="AB444" s="1007"/>
      <c r="AC444" s="1007"/>
      <c r="AD444" s="1007"/>
      <c r="AE444" s="1007"/>
      <c r="AF444" s="1008"/>
      <c r="AG444" s="1007"/>
      <c r="AH444" s="1007"/>
      <c r="AI444" s="1007"/>
    </row>
    <row r="445" spans="21:35" ht="12.75">
      <c r="U445" s="633"/>
      <c r="V445" s="632"/>
      <c r="W445" s="980"/>
      <c r="X445" s="1007"/>
      <c r="Y445" s="1007"/>
      <c r="Z445" s="1007"/>
      <c r="AA445" s="1007"/>
      <c r="AB445" s="1007"/>
      <c r="AC445" s="1007"/>
      <c r="AD445" s="1007"/>
      <c r="AE445" s="1007"/>
      <c r="AF445" s="1007"/>
      <c r="AG445" s="1007"/>
      <c r="AH445" s="1007"/>
      <c r="AI445" s="1007"/>
    </row>
    <row r="446" spans="21:35" ht="12.75">
      <c r="U446" s="633"/>
      <c r="V446" s="632"/>
      <c r="W446" s="980"/>
      <c r="X446" s="1007"/>
      <c r="Y446" s="1007"/>
      <c r="Z446" s="1007"/>
      <c r="AA446" s="1007"/>
      <c r="AB446" s="1007"/>
      <c r="AC446" s="1007"/>
      <c r="AD446" s="1007"/>
      <c r="AE446" s="1007"/>
      <c r="AF446" s="1007"/>
      <c r="AG446" s="1007"/>
      <c r="AH446" s="1007"/>
      <c r="AI446" s="1007"/>
    </row>
    <row r="447" spans="21:35" ht="12.75">
      <c r="U447" s="633"/>
      <c r="V447" s="632"/>
      <c r="W447" s="980"/>
      <c r="X447" s="1007"/>
      <c r="Y447" s="1007"/>
      <c r="Z447" s="1007"/>
      <c r="AA447" s="1007"/>
      <c r="AB447" s="1007"/>
      <c r="AC447" s="1007"/>
      <c r="AD447" s="1007"/>
      <c r="AE447" s="1007"/>
      <c r="AF447" s="1007"/>
      <c r="AG447" s="1007"/>
      <c r="AH447" s="1007"/>
      <c r="AI447" s="1007"/>
    </row>
    <row r="448" spans="21:35" ht="12.75">
      <c r="U448" s="633"/>
      <c r="V448" s="632"/>
      <c r="W448" s="980"/>
      <c r="X448" s="1007"/>
      <c r="Y448" s="1007"/>
      <c r="Z448" s="1007"/>
      <c r="AA448" s="1007"/>
      <c r="AB448" s="1007"/>
      <c r="AC448" s="1007"/>
      <c r="AD448" s="1007"/>
      <c r="AE448" s="1007"/>
      <c r="AF448" s="1007"/>
      <c r="AG448" s="1007"/>
      <c r="AH448" s="1007"/>
      <c r="AI448" s="1007"/>
    </row>
    <row r="449" spans="21:35" ht="12.75">
      <c r="U449" s="633"/>
      <c r="V449" s="632"/>
      <c r="W449" s="980"/>
      <c r="X449" s="1007"/>
      <c r="Y449" s="1007"/>
      <c r="Z449" s="1007"/>
      <c r="AA449" s="1007"/>
      <c r="AB449" s="1007"/>
      <c r="AC449" s="1007"/>
      <c r="AD449" s="1007"/>
      <c r="AE449" s="1007"/>
      <c r="AF449" s="1007"/>
      <c r="AG449" s="1007"/>
      <c r="AH449" s="1007"/>
      <c r="AI449" s="1007"/>
    </row>
    <row r="450" spans="21:35" ht="12.75">
      <c r="U450" s="633"/>
      <c r="V450" s="632"/>
      <c r="W450" s="980"/>
      <c r="X450" s="1007"/>
      <c r="Y450" s="1007"/>
      <c r="Z450" s="1007"/>
      <c r="AA450" s="1007"/>
      <c r="AB450" s="1007"/>
      <c r="AC450" s="1007"/>
      <c r="AD450" s="1007"/>
      <c r="AE450" s="1007"/>
      <c r="AF450" s="1007"/>
      <c r="AG450" s="1007"/>
      <c r="AH450" s="1007"/>
      <c r="AI450" s="1007"/>
    </row>
    <row r="451" spans="21:35" ht="12.75">
      <c r="U451" s="633"/>
      <c r="V451" s="632"/>
      <c r="W451" s="980"/>
      <c r="X451" s="1007"/>
      <c r="Y451" s="1007"/>
      <c r="Z451" s="1007"/>
      <c r="AA451" s="1007"/>
      <c r="AB451" s="1007"/>
      <c r="AC451" s="1007"/>
      <c r="AD451" s="1007"/>
      <c r="AE451" s="1007"/>
      <c r="AF451" s="1007"/>
      <c r="AG451" s="1007"/>
      <c r="AH451" s="1007"/>
      <c r="AI451" s="1007"/>
    </row>
    <row r="452" spans="21:35" ht="12.75">
      <c r="U452" s="633"/>
      <c r="V452" s="632"/>
      <c r="W452" s="980"/>
      <c r="X452" s="1007"/>
      <c r="Y452" s="1007"/>
      <c r="Z452" s="1007"/>
      <c r="AA452" s="1007"/>
      <c r="AB452" s="1007"/>
      <c r="AC452" s="1007"/>
      <c r="AD452" s="1007"/>
      <c r="AE452" s="1007"/>
      <c r="AF452" s="1007"/>
      <c r="AG452" s="1007"/>
      <c r="AH452" s="1007"/>
      <c r="AI452" s="1007"/>
    </row>
    <row r="453" spans="21:35" ht="12.75">
      <c r="U453" s="633"/>
      <c r="V453" s="632"/>
      <c r="W453" s="980"/>
      <c r="X453" s="1007"/>
      <c r="Y453" s="1007"/>
      <c r="Z453" s="1007"/>
      <c r="AA453" s="1007"/>
      <c r="AB453" s="1007"/>
      <c r="AC453" s="1007"/>
      <c r="AD453" s="1007"/>
      <c r="AE453" s="1007"/>
      <c r="AF453" s="1007"/>
      <c r="AG453" s="1007"/>
      <c r="AH453" s="1007"/>
      <c r="AI453" s="1007"/>
    </row>
    <row r="454" spans="21:35" ht="12.75">
      <c r="U454" s="633"/>
      <c r="V454" s="632"/>
      <c r="W454" s="980"/>
      <c r="X454" s="1007"/>
      <c r="Y454" s="1007"/>
      <c r="Z454" s="1007"/>
      <c r="AA454" s="1007"/>
      <c r="AB454" s="1007"/>
      <c r="AC454" s="1007"/>
      <c r="AD454" s="1007"/>
      <c r="AE454" s="1007"/>
      <c r="AF454" s="1007"/>
      <c r="AG454" s="1007"/>
      <c r="AH454" s="1007"/>
      <c r="AI454" s="1007"/>
    </row>
    <row r="455" spans="21:35" ht="12.75">
      <c r="U455" s="633"/>
      <c r="V455" s="632"/>
      <c r="W455" s="980"/>
      <c r="X455" s="1007"/>
      <c r="Y455" s="1007"/>
      <c r="Z455" s="1007"/>
      <c r="AA455" s="1007"/>
      <c r="AB455" s="1007"/>
      <c r="AC455" s="1007"/>
      <c r="AD455" s="1007"/>
      <c r="AE455" s="1007"/>
      <c r="AF455" s="1007"/>
      <c r="AG455" s="1007"/>
      <c r="AH455" s="1007"/>
      <c r="AI455" s="1007"/>
    </row>
    <row r="456" spans="21:35" ht="12.75">
      <c r="U456" s="633"/>
      <c r="V456" s="632"/>
      <c r="W456" s="980"/>
      <c r="X456" s="1007"/>
      <c r="Y456" s="1007"/>
      <c r="Z456" s="1007"/>
      <c r="AA456" s="1007"/>
      <c r="AB456" s="1007"/>
      <c r="AC456" s="1007"/>
      <c r="AD456" s="1007"/>
      <c r="AE456" s="1007"/>
      <c r="AF456" s="1007"/>
      <c r="AG456" s="1007"/>
      <c r="AH456" s="1007"/>
      <c r="AI456" s="1007"/>
    </row>
    <row r="457" spans="21:35" ht="12.75">
      <c r="U457" s="633"/>
      <c r="V457" s="632"/>
      <c r="W457" s="980"/>
      <c r="X457" s="1007"/>
      <c r="Y457" s="1007"/>
      <c r="Z457" s="1007"/>
      <c r="AA457" s="1007"/>
      <c r="AB457" s="1007"/>
      <c r="AC457" s="1007"/>
      <c r="AD457" s="1007"/>
      <c r="AE457" s="1007"/>
      <c r="AF457" s="1007"/>
      <c r="AG457" s="1007"/>
      <c r="AH457" s="1007"/>
      <c r="AI457" s="1007"/>
    </row>
    <row r="458" spans="21:35" ht="12.75">
      <c r="U458" s="633"/>
      <c r="V458" s="632"/>
      <c r="W458" s="980"/>
      <c r="X458" s="1007"/>
      <c r="Y458" s="1007"/>
      <c r="Z458" s="1007"/>
      <c r="AA458" s="1007"/>
      <c r="AB458" s="1007"/>
      <c r="AC458" s="1007"/>
      <c r="AD458" s="1007"/>
      <c r="AE458" s="1007"/>
      <c r="AF458" s="1007"/>
      <c r="AG458" s="1007"/>
      <c r="AH458" s="1007"/>
      <c r="AI458" s="1007"/>
    </row>
    <row r="459" spans="21:35" ht="12.75">
      <c r="U459" s="633"/>
      <c r="V459" s="632"/>
      <c r="W459" s="980"/>
      <c r="X459" s="1007"/>
      <c r="Y459" s="1007"/>
      <c r="Z459" s="1007"/>
      <c r="AA459" s="1007"/>
      <c r="AB459" s="1007"/>
      <c r="AC459" s="1007"/>
      <c r="AD459" s="1007"/>
      <c r="AE459" s="1007"/>
      <c r="AF459" s="1007"/>
      <c r="AG459" s="1007"/>
      <c r="AH459" s="1007"/>
      <c r="AI459" s="1007"/>
    </row>
    <row r="460" spans="21:35" ht="12.75">
      <c r="U460" s="633"/>
      <c r="V460" s="632"/>
      <c r="W460" s="980"/>
      <c r="X460" s="1007"/>
      <c r="Y460" s="1007"/>
      <c r="Z460" s="1007"/>
      <c r="AA460" s="1007"/>
      <c r="AB460" s="1007"/>
      <c r="AC460" s="1007"/>
      <c r="AD460" s="1007"/>
      <c r="AE460" s="1007"/>
      <c r="AF460" s="1007"/>
      <c r="AG460" s="1007"/>
      <c r="AH460" s="1007"/>
      <c r="AI460" s="1007"/>
    </row>
    <row r="461" spans="21:35" ht="12.75">
      <c r="U461" s="633"/>
      <c r="V461" s="632"/>
      <c r="W461" s="980"/>
      <c r="X461" s="1007"/>
      <c r="Y461" s="1007"/>
      <c r="Z461" s="1007"/>
      <c r="AA461" s="1007"/>
      <c r="AB461" s="1007"/>
      <c r="AC461" s="1007"/>
      <c r="AD461" s="1007"/>
      <c r="AE461" s="1007"/>
      <c r="AF461" s="1007"/>
      <c r="AG461" s="1007"/>
      <c r="AH461" s="1007"/>
      <c r="AI461" s="1007"/>
    </row>
    <row r="462" spans="21:35" ht="12.75">
      <c r="U462" s="633"/>
      <c r="V462" s="632"/>
      <c r="W462" s="980"/>
      <c r="X462" s="1007"/>
      <c r="Y462" s="1007"/>
      <c r="Z462" s="1007"/>
      <c r="AA462" s="1007"/>
      <c r="AB462" s="1007"/>
      <c r="AC462" s="1007"/>
      <c r="AD462" s="1007"/>
      <c r="AE462" s="1007"/>
      <c r="AF462" s="1007"/>
      <c r="AG462" s="1007"/>
      <c r="AH462" s="1007"/>
      <c r="AI462" s="1007"/>
    </row>
    <row r="463" spans="21:35" ht="12.75">
      <c r="U463" s="633"/>
      <c r="V463" s="632"/>
      <c r="W463" s="980"/>
      <c r="X463" s="1007"/>
      <c r="Y463" s="1007"/>
      <c r="Z463" s="1007"/>
      <c r="AA463" s="1007"/>
      <c r="AB463" s="1007"/>
      <c r="AC463" s="1007"/>
      <c r="AD463" s="1007"/>
      <c r="AE463" s="1007"/>
      <c r="AF463" s="1007"/>
      <c r="AG463" s="1007"/>
      <c r="AH463" s="1007"/>
      <c r="AI463" s="1007"/>
    </row>
    <row r="464" spans="21:35" ht="12.75">
      <c r="U464" s="633"/>
      <c r="V464" s="632"/>
      <c r="W464" s="980"/>
      <c r="X464" s="1007"/>
      <c r="Y464" s="1007"/>
      <c r="Z464" s="1007"/>
      <c r="AA464" s="1007"/>
      <c r="AB464" s="1007"/>
      <c r="AC464" s="1007"/>
      <c r="AD464" s="1007"/>
      <c r="AE464" s="1007"/>
      <c r="AF464" s="1007"/>
      <c r="AG464" s="1007"/>
      <c r="AH464" s="1007"/>
      <c r="AI464" s="1007"/>
    </row>
    <row r="465" spans="21:35" ht="12.75">
      <c r="U465" s="633"/>
      <c r="V465" s="632"/>
      <c r="W465" s="980"/>
      <c r="X465" s="1007"/>
      <c r="Y465" s="1007"/>
      <c r="Z465" s="1007"/>
      <c r="AA465" s="1007"/>
      <c r="AB465" s="1007"/>
      <c r="AC465" s="1007"/>
      <c r="AD465" s="1007"/>
      <c r="AE465" s="1007"/>
      <c r="AF465" s="1007"/>
      <c r="AG465" s="1007"/>
      <c r="AH465" s="1007"/>
      <c r="AI465" s="1007"/>
    </row>
    <row r="466" spans="21:35" ht="12.75">
      <c r="U466" s="633"/>
      <c r="V466" s="632"/>
      <c r="W466" s="980"/>
      <c r="X466" s="1007"/>
      <c r="Y466" s="1007"/>
      <c r="Z466" s="1007"/>
      <c r="AA466" s="1007"/>
      <c r="AB466" s="1007"/>
      <c r="AC466" s="1007"/>
      <c r="AD466" s="1007"/>
      <c r="AE466" s="1007"/>
      <c r="AF466" s="1007"/>
      <c r="AG466" s="1007"/>
      <c r="AH466" s="1007"/>
      <c r="AI466" s="1007"/>
    </row>
    <row r="467" spans="21:35" ht="12.75">
      <c r="U467" s="633"/>
      <c r="V467" s="632"/>
      <c r="W467" s="980"/>
      <c r="X467" s="1007"/>
      <c r="Y467" s="1007"/>
      <c r="Z467" s="1007"/>
      <c r="AA467" s="1007"/>
      <c r="AB467" s="1007"/>
      <c r="AC467" s="1007"/>
      <c r="AD467" s="1007"/>
      <c r="AE467" s="1007"/>
      <c r="AF467" s="1007"/>
      <c r="AG467" s="1007"/>
      <c r="AH467" s="1007"/>
      <c r="AI467" s="1007"/>
    </row>
    <row r="468" spans="21:35" ht="12.75">
      <c r="U468" s="633"/>
      <c r="V468" s="632"/>
      <c r="W468" s="980"/>
      <c r="X468" s="1007"/>
      <c r="Y468" s="1007"/>
      <c r="Z468" s="1007"/>
      <c r="AA468" s="1007"/>
      <c r="AB468" s="1007"/>
      <c r="AC468" s="1007"/>
      <c r="AD468" s="1007"/>
      <c r="AE468" s="1007"/>
      <c r="AF468" s="1007"/>
      <c r="AG468" s="1007"/>
      <c r="AH468" s="1007"/>
      <c r="AI468" s="1007"/>
    </row>
    <row r="469" spans="21:35" ht="12.75">
      <c r="U469" s="633"/>
      <c r="V469" s="632"/>
      <c r="W469" s="980"/>
      <c r="X469" s="1007"/>
      <c r="Y469" s="1007"/>
      <c r="Z469" s="1007"/>
      <c r="AA469" s="1007"/>
      <c r="AB469" s="1007"/>
      <c r="AC469" s="1007"/>
      <c r="AD469" s="1007"/>
      <c r="AE469" s="1007"/>
      <c r="AF469" s="1007"/>
      <c r="AG469" s="1007"/>
      <c r="AH469" s="1007"/>
      <c r="AI469" s="1007"/>
    </row>
    <row r="470" spans="21:35" ht="12.75">
      <c r="U470" s="633"/>
      <c r="V470" s="632"/>
      <c r="W470" s="980"/>
      <c r="X470" s="1007"/>
      <c r="Y470" s="1007"/>
      <c r="Z470" s="1007"/>
      <c r="AA470" s="1007"/>
      <c r="AB470" s="1007"/>
      <c r="AC470" s="1007"/>
      <c r="AD470" s="1007"/>
      <c r="AE470" s="1007"/>
      <c r="AF470" s="1007"/>
      <c r="AG470" s="1007"/>
      <c r="AH470" s="1007"/>
      <c r="AI470" s="1007"/>
    </row>
    <row r="471" spans="21:35" ht="12.75">
      <c r="U471" s="633"/>
      <c r="V471" s="632"/>
      <c r="W471" s="980"/>
      <c r="X471" s="1007"/>
      <c r="Y471" s="1007"/>
      <c r="Z471" s="1007"/>
      <c r="AA471" s="1007"/>
      <c r="AB471" s="1007"/>
      <c r="AC471" s="1007"/>
      <c r="AD471" s="1007"/>
      <c r="AE471" s="1007"/>
      <c r="AF471" s="1007"/>
      <c r="AG471" s="1007"/>
      <c r="AH471" s="1007"/>
      <c r="AI471" s="1007"/>
    </row>
    <row r="472" spans="21:35" ht="12.75">
      <c r="U472" s="633"/>
      <c r="V472" s="632"/>
      <c r="W472" s="980"/>
      <c r="X472" s="1007"/>
      <c r="Y472" s="1007"/>
      <c r="Z472" s="1007"/>
      <c r="AA472" s="1007"/>
      <c r="AB472" s="1007"/>
      <c r="AC472" s="1007"/>
      <c r="AD472" s="1007"/>
      <c r="AE472" s="1007"/>
      <c r="AF472" s="1007"/>
      <c r="AG472" s="1007"/>
      <c r="AH472" s="1007"/>
      <c r="AI472" s="1007"/>
    </row>
    <row r="473" spans="21:35" ht="12.75">
      <c r="U473" s="633"/>
      <c r="V473" s="632"/>
      <c r="W473" s="980"/>
      <c r="X473" s="1007"/>
      <c r="Y473" s="1007"/>
      <c r="Z473" s="1007"/>
      <c r="AA473" s="1007"/>
      <c r="AB473" s="1007"/>
      <c r="AC473" s="1007"/>
      <c r="AD473" s="1007"/>
      <c r="AE473" s="1007"/>
      <c r="AF473" s="1007"/>
      <c r="AG473" s="1007"/>
      <c r="AH473" s="1007"/>
      <c r="AI473" s="1007"/>
    </row>
    <row r="474" spans="21:35" ht="12.75">
      <c r="U474" s="633"/>
      <c r="V474" s="632"/>
      <c r="W474" s="980"/>
      <c r="X474" s="1007"/>
      <c r="Y474" s="1007"/>
      <c r="Z474" s="1007"/>
      <c r="AA474" s="1007"/>
      <c r="AB474" s="1007"/>
      <c r="AC474" s="1007"/>
      <c r="AD474" s="1007"/>
      <c r="AE474" s="1007"/>
      <c r="AF474" s="1007"/>
      <c r="AG474" s="1007"/>
      <c r="AH474" s="1007"/>
      <c r="AI474" s="1007"/>
    </row>
    <row r="475" spans="21:35" ht="12.75">
      <c r="U475" s="633"/>
      <c r="V475" s="632"/>
      <c r="W475" s="980"/>
      <c r="X475" s="1007"/>
      <c r="Y475" s="1007"/>
      <c r="Z475" s="1007"/>
      <c r="AA475" s="1007"/>
      <c r="AB475" s="1007"/>
      <c r="AC475" s="1007"/>
      <c r="AD475" s="1007"/>
      <c r="AE475" s="1007"/>
      <c r="AF475" s="1007"/>
      <c r="AG475" s="1007"/>
      <c r="AH475" s="1007"/>
      <c r="AI475" s="1007"/>
    </row>
    <row r="476" spans="21:35" ht="12.75">
      <c r="U476" s="633"/>
      <c r="V476" s="632"/>
      <c r="W476" s="980"/>
      <c r="X476" s="1007"/>
      <c r="Y476" s="1007"/>
      <c r="Z476" s="1007"/>
      <c r="AA476" s="1007"/>
      <c r="AB476" s="1007"/>
      <c r="AC476" s="1007"/>
      <c r="AD476" s="1007"/>
      <c r="AE476" s="1007"/>
      <c r="AF476" s="1007"/>
      <c r="AG476" s="1007"/>
      <c r="AH476" s="1007"/>
      <c r="AI476" s="1007"/>
    </row>
    <row r="477" spans="21:35" ht="12.75">
      <c r="U477" s="633"/>
      <c r="V477" s="632"/>
      <c r="W477" s="980"/>
      <c r="X477" s="1007"/>
      <c r="Y477" s="1007"/>
      <c r="Z477" s="1007"/>
      <c r="AA477" s="1007"/>
      <c r="AB477" s="1007"/>
      <c r="AC477" s="1007"/>
      <c r="AD477" s="1007"/>
      <c r="AE477" s="1007"/>
      <c r="AF477" s="1007"/>
      <c r="AG477" s="1007"/>
      <c r="AH477" s="1007"/>
      <c r="AI477" s="1007"/>
    </row>
    <row r="478" spans="21:35" ht="12.75">
      <c r="U478" s="633"/>
      <c r="V478" s="632"/>
      <c r="W478" s="980"/>
      <c r="X478" s="1007"/>
      <c r="Y478" s="1007"/>
      <c r="Z478" s="1007"/>
      <c r="AA478" s="1007"/>
      <c r="AB478" s="1007"/>
      <c r="AC478" s="1007"/>
      <c r="AD478" s="1007"/>
      <c r="AE478" s="1007"/>
      <c r="AF478" s="1007"/>
      <c r="AG478" s="1007"/>
      <c r="AH478" s="1007"/>
      <c r="AI478" s="1007"/>
    </row>
    <row r="479" spans="21:35" ht="12.75">
      <c r="U479" s="633"/>
      <c r="V479" s="632"/>
      <c r="W479" s="980"/>
      <c r="X479" s="1007"/>
      <c r="Y479" s="1007"/>
      <c r="Z479" s="1007"/>
      <c r="AA479" s="1007"/>
      <c r="AB479" s="1007"/>
      <c r="AC479" s="1007"/>
      <c r="AD479" s="1007"/>
      <c r="AE479" s="1007"/>
      <c r="AF479" s="1007"/>
      <c r="AG479" s="1007"/>
      <c r="AH479" s="1007"/>
      <c r="AI479" s="1007"/>
    </row>
    <row r="480" spans="21:35" ht="12.75">
      <c r="U480" s="633"/>
      <c r="V480" s="632"/>
      <c r="W480" s="980"/>
      <c r="X480" s="1007"/>
      <c r="Y480" s="1007"/>
      <c r="Z480" s="1007"/>
      <c r="AA480" s="1007"/>
      <c r="AB480" s="1007"/>
      <c r="AC480" s="1007"/>
      <c r="AD480" s="1007"/>
      <c r="AE480" s="1007"/>
      <c r="AF480" s="1007"/>
      <c r="AG480" s="1007"/>
      <c r="AH480" s="1007"/>
      <c r="AI480" s="1007"/>
    </row>
    <row r="481" spans="21:35" ht="13.5" thickBot="1">
      <c r="U481" s="633"/>
      <c r="V481" s="632"/>
      <c r="W481" s="980"/>
      <c r="X481" s="1007"/>
      <c r="Y481" s="1007"/>
      <c r="Z481" s="1007"/>
      <c r="AA481" s="1007"/>
      <c r="AB481" s="1007"/>
      <c r="AC481" s="1007"/>
      <c r="AD481" s="1007"/>
      <c r="AE481" s="1007"/>
      <c r="AF481" s="1007"/>
      <c r="AG481" s="1007"/>
      <c r="AH481" s="1007"/>
      <c r="AI481" s="1007"/>
    </row>
    <row r="482" spans="21:35" ht="12.75">
      <c r="U482" s="632"/>
      <c r="V482" s="986"/>
      <c r="W482" s="980"/>
      <c r="X482" s="1009"/>
      <c r="Y482" s="1009"/>
      <c r="Z482" s="1009"/>
      <c r="AA482" s="1009"/>
      <c r="AB482" s="1009"/>
      <c r="AC482" s="1009"/>
      <c r="AD482" s="1009"/>
      <c r="AE482" s="1009"/>
      <c r="AF482" s="1010"/>
      <c r="AG482" s="1009"/>
      <c r="AH482" s="1009"/>
      <c r="AI482" s="1009"/>
    </row>
    <row r="483" spans="21:35" ht="12.75">
      <c r="U483" s="633"/>
      <c r="V483" s="632"/>
      <c r="W483" s="980"/>
      <c r="X483" s="1009"/>
      <c r="Y483" s="1009"/>
      <c r="Z483" s="1009"/>
      <c r="AA483" s="1009"/>
      <c r="AB483" s="1009"/>
      <c r="AC483" s="1009"/>
      <c r="AD483" s="1009"/>
      <c r="AE483" s="1009"/>
      <c r="AF483" s="1010"/>
      <c r="AG483" s="1009"/>
      <c r="AH483" s="1009"/>
      <c r="AI483" s="1009"/>
    </row>
    <row r="484" spans="21:35" ht="12.75">
      <c r="U484" s="633"/>
      <c r="V484" s="632"/>
      <c r="W484" s="980"/>
      <c r="X484" s="1009"/>
      <c r="Y484" s="1009"/>
      <c r="Z484" s="1009"/>
      <c r="AA484" s="1009"/>
      <c r="AB484" s="1009"/>
      <c r="AC484" s="1009"/>
      <c r="AD484" s="1009"/>
      <c r="AE484" s="1009"/>
      <c r="AF484" s="1010"/>
      <c r="AG484" s="1009"/>
      <c r="AH484" s="1009"/>
      <c r="AI484" s="1009"/>
    </row>
    <row r="485" spans="21:35" ht="12.75">
      <c r="U485" s="633"/>
      <c r="V485" s="632"/>
      <c r="W485" s="980"/>
      <c r="X485" s="1009"/>
      <c r="Y485" s="1009"/>
      <c r="Z485" s="1009"/>
      <c r="AA485" s="1009"/>
      <c r="AB485" s="1009"/>
      <c r="AC485" s="1009"/>
      <c r="AD485" s="1009"/>
      <c r="AE485" s="1009"/>
      <c r="AF485" s="1010"/>
      <c r="AG485" s="1009"/>
      <c r="AH485" s="1009"/>
      <c r="AI485" s="1009"/>
    </row>
    <row r="486" spans="21:35" ht="12.75">
      <c r="U486" s="633"/>
      <c r="V486" s="632"/>
      <c r="W486" s="980"/>
      <c r="X486" s="1009"/>
      <c r="Y486" s="1009"/>
      <c r="Z486" s="1009"/>
      <c r="AA486" s="1009"/>
      <c r="AB486" s="1009"/>
      <c r="AC486" s="1009"/>
      <c r="AD486" s="1009"/>
      <c r="AE486" s="1009"/>
      <c r="AF486" s="1010"/>
      <c r="AG486" s="1009"/>
      <c r="AH486" s="1009"/>
      <c r="AI486" s="1009"/>
    </row>
    <row r="487" spans="21:35" ht="12.75">
      <c r="U487" s="633"/>
      <c r="V487" s="632"/>
      <c r="W487" s="980"/>
      <c r="X487" s="1009"/>
      <c r="Y487" s="1009"/>
      <c r="Z487" s="1009"/>
      <c r="AA487" s="1009"/>
      <c r="AB487" s="1009"/>
      <c r="AC487" s="1009"/>
      <c r="AD487" s="1009"/>
      <c r="AE487" s="1009"/>
      <c r="AF487" s="1010"/>
      <c r="AG487" s="1009"/>
      <c r="AH487" s="1009"/>
      <c r="AI487" s="1009"/>
    </row>
    <row r="488" spans="21:35" ht="12.75">
      <c r="U488" s="633"/>
      <c r="V488" s="632"/>
      <c r="W488" s="980"/>
      <c r="X488" s="1009"/>
      <c r="Y488" s="1009"/>
      <c r="Z488" s="1009"/>
      <c r="AA488" s="1009"/>
      <c r="AB488" s="1009"/>
      <c r="AC488" s="1009"/>
      <c r="AD488" s="1009"/>
      <c r="AE488" s="1009"/>
      <c r="AF488" s="1010"/>
      <c r="AG488" s="1009"/>
      <c r="AH488" s="1009"/>
      <c r="AI488" s="1009"/>
    </row>
    <row r="489" spans="21:35" ht="12.75">
      <c r="U489" s="633"/>
      <c r="V489" s="632"/>
      <c r="W489" s="980"/>
      <c r="X489" s="1009"/>
      <c r="Y489" s="1009"/>
      <c r="Z489" s="1009"/>
      <c r="AA489" s="1009"/>
      <c r="AB489" s="1009"/>
      <c r="AC489" s="1009"/>
      <c r="AD489" s="1009"/>
      <c r="AE489" s="1009"/>
      <c r="AF489" s="1010"/>
      <c r="AG489" s="1009"/>
      <c r="AH489" s="1009"/>
      <c r="AI489" s="1009"/>
    </row>
    <row r="490" spans="21:35" ht="12.75">
      <c r="U490" s="633"/>
      <c r="V490" s="632"/>
      <c r="W490" s="980"/>
      <c r="X490" s="1009"/>
      <c r="Y490" s="1009"/>
      <c r="Z490" s="1009"/>
      <c r="AA490" s="1009"/>
      <c r="AB490" s="1009"/>
      <c r="AC490" s="1009"/>
      <c r="AD490" s="1009"/>
      <c r="AE490" s="1009"/>
      <c r="AF490" s="1010"/>
      <c r="AG490" s="1009"/>
      <c r="AH490" s="1009"/>
      <c r="AI490" s="1009"/>
    </row>
    <row r="491" spans="21:35" ht="12.75">
      <c r="U491" s="633"/>
      <c r="V491" s="632"/>
      <c r="W491" s="980"/>
      <c r="X491" s="1009"/>
      <c r="Y491" s="1009"/>
      <c r="Z491" s="1009"/>
      <c r="AA491" s="1009"/>
      <c r="AB491" s="1009"/>
      <c r="AC491" s="1009"/>
      <c r="AD491" s="1009"/>
      <c r="AE491" s="1009"/>
      <c r="AF491" s="1010"/>
      <c r="AG491" s="1009"/>
      <c r="AH491" s="1009"/>
      <c r="AI491" s="1009"/>
    </row>
    <row r="492" spans="21:35" ht="12.75">
      <c r="U492" s="633"/>
      <c r="V492" s="632"/>
      <c r="W492" s="980"/>
      <c r="X492" s="1009"/>
      <c r="Y492" s="1009"/>
      <c r="Z492" s="1009"/>
      <c r="AA492" s="1009"/>
      <c r="AB492" s="1009"/>
      <c r="AC492" s="1009"/>
      <c r="AD492" s="1009"/>
      <c r="AE492" s="1009"/>
      <c r="AF492" s="1010"/>
      <c r="AG492" s="1009"/>
      <c r="AH492" s="1009"/>
      <c r="AI492" s="1009"/>
    </row>
    <row r="493" spans="21:35" ht="12.75">
      <c r="U493" s="633"/>
      <c r="V493" s="632"/>
      <c r="W493" s="980"/>
      <c r="X493" s="1009"/>
      <c r="Y493" s="1009"/>
      <c r="Z493" s="1009"/>
      <c r="AA493" s="1009"/>
      <c r="AB493" s="1009"/>
      <c r="AC493" s="1009"/>
      <c r="AD493" s="1009"/>
      <c r="AE493" s="1009"/>
      <c r="AF493" s="1010"/>
      <c r="AG493" s="1009"/>
      <c r="AH493" s="1009"/>
      <c r="AI493" s="1009"/>
    </row>
    <row r="494" spans="21:35" ht="12.75">
      <c r="U494" s="633"/>
      <c r="V494" s="632"/>
      <c r="W494" s="980"/>
      <c r="X494" s="1009"/>
      <c r="Y494" s="1009"/>
      <c r="Z494" s="1009"/>
      <c r="AA494" s="1009"/>
      <c r="AB494" s="1009"/>
      <c r="AC494" s="1009"/>
      <c r="AD494" s="1009"/>
      <c r="AE494" s="1009"/>
      <c r="AF494" s="1009"/>
      <c r="AG494" s="1009"/>
      <c r="AH494" s="1009"/>
      <c r="AI494" s="1009"/>
    </row>
    <row r="495" spans="21:35" ht="12.75">
      <c r="U495" s="633"/>
      <c r="V495" s="632"/>
      <c r="W495" s="980"/>
      <c r="X495" s="1009"/>
      <c r="Y495" s="1009"/>
      <c r="Z495" s="1009"/>
      <c r="AA495" s="1009"/>
      <c r="AB495" s="1009"/>
      <c r="AC495" s="1009"/>
      <c r="AD495" s="1009"/>
      <c r="AE495" s="1009"/>
      <c r="AF495" s="1009"/>
      <c r="AG495" s="1009"/>
      <c r="AH495" s="1009"/>
      <c r="AI495" s="1009"/>
    </row>
    <row r="496" spans="21:35" ht="12.75">
      <c r="U496" s="633"/>
      <c r="V496" s="632"/>
      <c r="W496" s="980"/>
      <c r="X496" s="1009"/>
      <c r="Y496" s="1009"/>
      <c r="Z496" s="1009"/>
      <c r="AA496" s="1009"/>
      <c r="AB496" s="1009"/>
      <c r="AC496" s="1009"/>
      <c r="AD496" s="1009"/>
      <c r="AE496" s="1009"/>
      <c r="AF496" s="1009"/>
      <c r="AG496" s="1009"/>
      <c r="AH496" s="1009"/>
      <c r="AI496" s="1009"/>
    </row>
    <row r="497" spans="21:35" ht="12.75">
      <c r="U497" s="633"/>
      <c r="V497" s="632"/>
      <c r="W497" s="980"/>
      <c r="X497" s="1009"/>
      <c r="Y497" s="1009"/>
      <c r="Z497" s="1009"/>
      <c r="AA497" s="1009"/>
      <c r="AB497" s="1009"/>
      <c r="AC497" s="1009"/>
      <c r="AD497" s="1009"/>
      <c r="AE497" s="1009"/>
      <c r="AF497" s="1009"/>
      <c r="AG497" s="1009"/>
      <c r="AH497" s="1009"/>
      <c r="AI497" s="1009"/>
    </row>
    <row r="498" spans="21:35" ht="12.75">
      <c r="U498" s="633"/>
      <c r="V498" s="632"/>
      <c r="W498" s="980"/>
      <c r="X498" s="1009"/>
      <c r="Y498" s="1009"/>
      <c r="Z498" s="1009"/>
      <c r="AA498" s="1009"/>
      <c r="AB498" s="1009"/>
      <c r="AC498" s="1009"/>
      <c r="AD498" s="1009"/>
      <c r="AE498" s="1009"/>
      <c r="AF498" s="1009"/>
      <c r="AG498" s="1009"/>
      <c r="AH498" s="1009"/>
      <c r="AI498" s="1009"/>
    </row>
    <row r="499" spans="21:35" ht="12.75">
      <c r="U499" s="633"/>
      <c r="V499" s="632"/>
      <c r="W499" s="980"/>
      <c r="X499" s="1009"/>
      <c r="Y499" s="1009"/>
      <c r="Z499" s="1009"/>
      <c r="AA499" s="1009"/>
      <c r="AB499" s="1009"/>
      <c r="AC499" s="1009"/>
      <c r="AD499" s="1009"/>
      <c r="AE499" s="1009"/>
      <c r="AF499" s="1009"/>
      <c r="AG499" s="1009"/>
      <c r="AH499" s="1009"/>
      <c r="AI499" s="1009"/>
    </row>
    <row r="500" spans="21:35" ht="12.75">
      <c r="U500" s="633"/>
      <c r="V500" s="632"/>
      <c r="W500" s="980"/>
      <c r="X500" s="1009"/>
      <c r="Y500" s="1009"/>
      <c r="Z500" s="1009"/>
      <c r="AA500" s="1009"/>
      <c r="AB500" s="1009"/>
      <c r="AC500" s="1009"/>
      <c r="AD500" s="1009"/>
      <c r="AE500" s="1009"/>
      <c r="AF500" s="1009"/>
      <c r="AG500" s="1009"/>
      <c r="AH500" s="1009"/>
      <c r="AI500" s="1009"/>
    </row>
    <row r="501" spans="21:35" ht="12.75">
      <c r="U501" s="633"/>
      <c r="V501" s="632"/>
      <c r="W501" s="980"/>
      <c r="X501" s="1009"/>
      <c r="Y501" s="1009"/>
      <c r="Z501" s="1009"/>
      <c r="AA501" s="1009"/>
      <c r="AB501" s="1009"/>
      <c r="AC501" s="1009"/>
      <c r="AD501" s="1009"/>
      <c r="AE501" s="1009"/>
      <c r="AF501" s="1009"/>
      <c r="AG501" s="1009"/>
      <c r="AH501" s="1009"/>
      <c r="AI501" s="1009"/>
    </row>
    <row r="502" spans="21:35" ht="12.75">
      <c r="U502" s="633"/>
      <c r="V502" s="632"/>
      <c r="W502" s="980"/>
      <c r="X502" s="1009"/>
      <c r="Y502" s="1009"/>
      <c r="Z502" s="1009"/>
      <c r="AA502" s="1009"/>
      <c r="AB502" s="1009"/>
      <c r="AC502" s="1009"/>
      <c r="AD502" s="1009"/>
      <c r="AE502" s="1009"/>
      <c r="AF502" s="1009"/>
      <c r="AG502" s="1009"/>
      <c r="AH502" s="1009"/>
      <c r="AI502" s="1009"/>
    </row>
    <row r="503" spans="21:35" ht="12.75">
      <c r="U503" s="633"/>
      <c r="V503" s="632"/>
      <c r="W503" s="980"/>
      <c r="X503" s="1009"/>
      <c r="Y503" s="1009"/>
      <c r="Z503" s="1009"/>
      <c r="AA503" s="1009"/>
      <c r="AB503" s="1009"/>
      <c r="AC503" s="1009"/>
      <c r="AD503" s="1009"/>
      <c r="AE503" s="1009"/>
      <c r="AF503" s="1009"/>
      <c r="AG503" s="1009"/>
      <c r="AH503" s="1009"/>
      <c r="AI503" s="1009"/>
    </row>
    <row r="504" spans="21:35" ht="12.75">
      <c r="U504" s="633"/>
      <c r="V504" s="632"/>
      <c r="W504" s="980"/>
      <c r="X504" s="1009"/>
      <c r="Y504" s="1009"/>
      <c r="Z504" s="1009"/>
      <c r="AA504" s="1009"/>
      <c r="AB504" s="1009"/>
      <c r="AC504" s="1009"/>
      <c r="AD504" s="1009"/>
      <c r="AE504" s="1009"/>
      <c r="AF504" s="1009"/>
      <c r="AG504" s="1009"/>
      <c r="AH504" s="1009"/>
      <c r="AI504" s="1009"/>
    </row>
    <row r="505" spans="21:35" ht="12.75">
      <c r="U505" s="633"/>
      <c r="V505" s="632"/>
      <c r="W505" s="980"/>
      <c r="X505" s="1009"/>
      <c r="Y505" s="1009"/>
      <c r="Z505" s="1009"/>
      <c r="AA505" s="1009"/>
      <c r="AB505" s="1009"/>
      <c r="AC505" s="1009"/>
      <c r="AD505" s="1009"/>
      <c r="AE505" s="1009"/>
      <c r="AF505" s="1009"/>
      <c r="AG505" s="1009"/>
      <c r="AH505" s="1009"/>
      <c r="AI505" s="1009"/>
    </row>
    <row r="506" spans="21:35" ht="12.75">
      <c r="U506" s="633"/>
      <c r="V506" s="632"/>
      <c r="W506" s="980"/>
      <c r="X506" s="1009"/>
      <c r="Y506" s="1009"/>
      <c r="Z506" s="1009"/>
      <c r="AA506" s="1009"/>
      <c r="AB506" s="1009"/>
      <c r="AC506" s="1009"/>
      <c r="AD506" s="1009"/>
      <c r="AE506" s="1009"/>
      <c r="AF506" s="1009"/>
      <c r="AG506" s="1009"/>
      <c r="AH506" s="1009"/>
      <c r="AI506" s="1009"/>
    </row>
    <row r="507" spans="21:35" ht="12.75">
      <c r="U507" s="633"/>
      <c r="V507" s="632"/>
      <c r="W507" s="980"/>
      <c r="X507" s="1009"/>
      <c r="Y507" s="1009"/>
      <c r="Z507" s="1009"/>
      <c r="AA507" s="1009"/>
      <c r="AB507" s="1009"/>
      <c r="AC507" s="1009"/>
      <c r="AD507" s="1009"/>
      <c r="AE507" s="1009"/>
      <c r="AF507" s="1009"/>
      <c r="AG507" s="1009"/>
      <c r="AH507" s="1009"/>
      <c r="AI507" s="1009"/>
    </row>
    <row r="508" spans="21:35" ht="12.75">
      <c r="U508" s="633"/>
      <c r="V508" s="632"/>
      <c r="W508" s="980"/>
      <c r="X508" s="1009"/>
      <c r="Y508" s="1009"/>
      <c r="Z508" s="1009"/>
      <c r="AA508" s="1009"/>
      <c r="AB508" s="1009"/>
      <c r="AC508" s="1009"/>
      <c r="AD508" s="1009"/>
      <c r="AE508" s="1009"/>
      <c r="AF508" s="1009"/>
      <c r="AG508" s="1009"/>
      <c r="AH508" s="1009"/>
      <c r="AI508" s="1009"/>
    </row>
    <row r="509" spans="21:35" ht="12.75">
      <c r="U509" s="633"/>
      <c r="V509" s="632"/>
      <c r="W509" s="980"/>
      <c r="X509" s="1009"/>
      <c r="Y509" s="1009"/>
      <c r="Z509" s="1009"/>
      <c r="AA509" s="1009"/>
      <c r="AB509" s="1009"/>
      <c r="AC509" s="1009"/>
      <c r="AD509" s="1009"/>
      <c r="AE509" s="1009"/>
      <c r="AF509" s="1009"/>
      <c r="AG509" s="1009"/>
      <c r="AH509" s="1009"/>
      <c r="AI509" s="1009"/>
    </row>
    <row r="510" spans="21:35" ht="12.75">
      <c r="U510" s="633"/>
      <c r="V510" s="632"/>
      <c r="W510" s="980"/>
      <c r="X510" s="1009"/>
      <c r="Y510" s="1009"/>
      <c r="Z510" s="1009"/>
      <c r="AA510" s="1009"/>
      <c r="AB510" s="1009"/>
      <c r="AC510" s="1009"/>
      <c r="AD510" s="1009"/>
      <c r="AE510" s="1009"/>
      <c r="AF510" s="1009"/>
      <c r="AG510" s="1009"/>
      <c r="AH510" s="1009"/>
      <c r="AI510" s="1009"/>
    </row>
    <row r="511" spans="21:35" ht="12.75">
      <c r="U511" s="633"/>
      <c r="V511" s="632"/>
      <c r="W511" s="980"/>
      <c r="X511" s="1009"/>
      <c r="Y511" s="1009"/>
      <c r="Z511" s="1009"/>
      <c r="AA511" s="1009"/>
      <c r="AB511" s="1009"/>
      <c r="AC511" s="1009"/>
      <c r="AD511" s="1009"/>
      <c r="AE511" s="1009"/>
      <c r="AF511" s="1009"/>
      <c r="AG511" s="1009"/>
      <c r="AH511" s="1009"/>
      <c r="AI511" s="1009"/>
    </row>
    <row r="512" spans="21:35" ht="12.75">
      <c r="U512" s="633"/>
      <c r="V512" s="632"/>
      <c r="W512" s="980"/>
      <c r="X512" s="1009"/>
      <c r="Y512" s="1009"/>
      <c r="Z512" s="1009"/>
      <c r="AA512" s="1009"/>
      <c r="AB512" s="1009"/>
      <c r="AC512" s="1009"/>
      <c r="AD512" s="1009"/>
      <c r="AE512" s="1009"/>
      <c r="AF512" s="1009"/>
      <c r="AG512" s="1009"/>
      <c r="AH512" s="1009"/>
      <c r="AI512" s="1009"/>
    </row>
    <row r="513" spans="21:35" ht="12.75">
      <c r="U513" s="633"/>
      <c r="V513" s="632"/>
      <c r="W513" s="980"/>
      <c r="X513" s="1009"/>
      <c r="Y513" s="1009"/>
      <c r="Z513" s="1009"/>
      <c r="AA513" s="1009"/>
      <c r="AB513" s="1009"/>
      <c r="AC513" s="1009"/>
      <c r="AD513" s="1009"/>
      <c r="AE513" s="1009"/>
      <c r="AF513" s="1009"/>
      <c r="AG513" s="1009"/>
      <c r="AH513" s="1009"/>
      <c r="AI513" s="1009"/>
    </row>
    <row r="514" spans="21:35" ht="12.75">
      <c r="U514" s="633"/>
      <c r="V514" s="632"/>
      <c r="W514" s="980"/>
      <c r="X514" s="1009"/>
      <c r="Y514" s="1009"/>
      <c r="Z514" s="1009"/>
      <c r="AA514" s="1009"/>
      <c r="AB514" s="1009"/>
      <c r="AC514" s="1009"/>
      <c r="AD514" s="1009"/>
      <c r="AE514" s="1009"/>
      <c r="AF514" s="1009"/>
      <c r="AG514" s="1009"/>
      <c r="AH514" s="1009"/>
      <c r="AI514" s="1009"/>
    </row>
    <row r="515" spans="21:35" ht="12.75">
      <c r="U515" s="633"/>
      <c r="V515" s="632"/>
      <c r="W515" s="980"/>
      <c r="X515" s="1009"/>
      <c r="Y515" s="1009"/>
      <c r="Z515" s="1009"/>
      <c r="AA515" s="1009"/>
      <c r="AB515" s="1009"/>
      <c r="AC515" s="1009"/>
      <c r="AD515" s="1009"/>
      <c r="AE515" s="1009"/>
      <c r="AF515" s="1009"/>
      <c r="AG515" s="1009"/>
      <c r="AH515" s="1009"/>
      <c r="AI515" s="1009"/>
    </row>
    <row r="516" spans="21:35" ht="12.75">
      <c r="U516" s="633"/>
      <c r="V516" s="632"/>
      <c r="W516" s="980"/>
      <c r="X516" s="1009"/>
      <c r="Y516" s="1009"/>
      <c r="Z516" s="1009"/>
      <c r="AA516" s="1009"/>
      <c r="AB516" s="1009"/>
      <c r="AC516" s="1009"/>
      <c r="AD516" s="1009"/>
      <c r="AE516" s="1009"/>
      <c r="AF516" s="1009"/>
      <c r="AG516" s="1009"/>
      <c r="AH516" s="1009"/>
      <c r="AI516" s="1009"/>
    </row>
    <row r="517" spans="21:35" ht="12.75">
      <c r="U517" s="633"/>
      <c r="V517" s="632"/>
      <c r="W517" s="980"/>
      <c r="X517" s="1009"/>
      <c r="Y517" s="1009"/>
      <c r="Z517" s="1009"/>
      <c r="AA517" s="1009"/>
      <c r="AB517" s="1009"/>
      <c r="AC517" s="1009"/>
      <c r="AD517" s="1009"/>
      <c r="AE517" s="1009"/>
      <c r="AF517" s="1009"/>
      <c r="AG517" s="1009"/>
      <c r="AH517" s="1009"/>
      <c r="AI517" s="1009"/>
    </row>
    <row r="518" spans="21:35" ht="12.75">
      <c r="U518" s="633"/>
      <c r="V518" s="632"/>
      <c r="W518" s="980"/>
      <c r="X518" s="1009"/>
      <c r="Y518" s="1009"/>
      <c r="Z518" s="1009"/>
      <c r="AA518" s="1009"/>
      <c r="AB518" s="1009"/>
      <c r="AC518" s="1009"/>
      <c r="AD518" s="1009"/>
      <c r="AE518" s="1009"/>
      <c r="AF518" s="1009"/>
      <c r="AG518" s="1009"/>
      <c r="AH518" s="1009"/>
      <c r="AI518" s="1009"/>
    </row>
    <row r="519" spans="21:35" ht="12.75">
      <c r="U519" s="633"/>
      <c r="V519" s="632"/>
      <c r="W519" s="980"/>
      <c r="X519" s="1009"/>
      <c r="Y519" s="1009"/>
      <c r="Z519" s="1009"/>
      <c r="AA519" s="1009"/>
      <c r="AB519" s="1009"/>
      <c r="AC519" s="1009"/>
      <c r="AD519" s="1009"/>
      <c r="AE519" s="1009"/>
      <c r="AF519" s="1009"/>
      <c r="AG519" s="1009"/>
      <c r="AH519" s="1009"/>
      <c r="AI519" s="1009"/>
    </row>
    <row r="520" spans="21:35" ht="12.75">
      <c r="U520" s="633"/>
      <c r="V520" s="632"/>
      <c r="W520" s="980"/>
      <c r="X520" s="1009"/>
      <c r="Y520" s="1009"/>
      <c r="Z520" s="1009"/>
      <c r="AA520" s="1009"/>
      <c r="AB520" s="1009"/>
      <c r="AC520" s="1009"/>
      <c r="AD520" s="1009"/>
      <c r="AE520" s="1009"/>
      <c r="AF520" s="1009"/>
      <c r="AG520" s="1009"/>
      <c r="AH520" s="1009"/>
      <c r="AI520" s="1009"/>
    </row>
    <row r="521" spans="21:35" ht="12.75">
      <c r="U521" s="633"/>
      <c r="V521" s="632"/>
      <c r="W521" s="980"/>
      <c r="X521" s="1009"/>
      <c r="Y521" s="1009"/>
      <c r="Z521" s="1009"/>
      <c r="AA521" s="1009"/>
      <c r="AB521" s="1009"/>
      <c r="AC521" s="1009"/>
      <c r="AD521" s="1009"/>
      <c r="AE521" s="1009"/>
      <c r="AF521" s="1009"/>
      <c r="AG521" s="1009"/>
      <c r="AH521" s="1009"/>
      <c r="AI521" s="1009"/>
    </row>
    <row r="522" spans="21:35" ht="12.75">
      <c r="U522" s="633"/>
      <c r="V522" s="632"/>
      <c r="W522" s="980"/>
      <c r="X522" s="1009"/>
      <c r="Y522" s="1009"/>
      <c r="Z522" s="1009"/>
      <c r="AA522" s="1009"/>
      <c r="AB522" s="1009"/>
      <c r="AC522" s="1009"/>
      <c r="AD522" s="1009"/>
      <c r="AE522" s="1009"/>
      <c r="AF522" s="1009"/>
      <c r="AG522" s="1009"/>
      <c r="AH522" s="1009"/>
      <c r="AI522" s="1009"/>
    </row>
    <row r="523" spans="21:35" ht="12.75">
      <c r="U523" s="633"/>
      <c r="V523" s="632"/>
      <c r="W523" s="980"/>
      <c r="X523" s="1009"/>
      <c r="Y523" s="1009"/>
      <c r="Z523" s="1009"/>
      <c r="AA523" s="1009"/>
      <c r="AB523" s="1009"/>
      <c r="AC523" s="1009"/>
      <c r="AD523" s="1009"/>
      <c r="AE523" s="1009"/>
      <c r="AF523" s="1009"/>
      <c r="AG523" s="1009"/>
      <c r="AH523" s="1009"/>
      <c r="AI523" s="1009"/>
    </row>
    <row r="524" spans="21:35" ht="12.75">
      <c r="U524" s="633"/>
      <c r="V524" s="632"/>
      <c r="W524" s="980"/>
      <c r="X524" s="1009"/>
      <c r="Y524" s="1009"/>
      <c r="Z524" s="1009"/>
      <c r="AA524" s="1009"/>
      <c r="AB524" s="1009"/>
      <c r="AC524" s="1009"/>
      <c r="AD524" s="1009"/>
      <c r="AE524" s="1009"/>
      <c r="AF524" s="1009"/>
      <c r="AG524" s="1009"/>
      <c r="AH524" s="1009"/>
      <c r="AI524" s="1009"/>
    </row>
    <row r="525" spans="21:35" ht="12.75">
      <c r="U525" s="633"/>
      <c r="V525" s="632"/>
      <c r="W525" s="980"/>
      <c r="X525" s="1009"/>
      <c r="Y525" s="1009"/>
      <c r="Z525" s="1009"/>
      <c r="AA525" s="1009"/>
      <c r="AB525" s="1009"/>
      <c r="AC525" s="1009"/>
      <c r="AD525" s="1009"/>
      <c r="AE525" s="1009"/>
      <c r="AF525" s="1009"/>
      <c r="AG525" s="1009"/>
      <c r="AH525" s="1009"/>
      <c r="AI525" s="1009"/>
    </row>
    <row r="526" spans="21:35" ht="12.75">
      <c r="U526" s="633"/>
      <c r="V526" s="632"/>
      <c r="W526" s="980"/>
      <c r="X526" s="1009"/>
      <c r="Y526" s="1009"/>
      <c r="Z526" s="1009"/>
      <c r="AA526" s="1009"/>
      <c r="AB526" s="1009"/>
      <c r="AC526" s="1009"/>
      <c r="AD526" s="1009"/>
      <c r="AE526" s="1009"/>
      <c r="AF526" s="1009"/>
      <c r="AG526" s="1009"/>
      <c r="AH526" s="1009"/>
      <c r="AI526" s="1009"/>
    </row>
    <row r="527" spans="21:35" ht="12.75">
      <c r="U527" s="633"/>
      <c r="V527" s="632"/>
      <c r="W527" s="980"/>
      <c r="X527" s="1009"/>
      <c r="Y527" s="1009"/>
      <c r="Z527" s="1009"/>
      <c r="AA527" s="1009"/>
      <c r="AB527" s="1009"/>
      <c r="AC527" s="1009"/>
      <c r="AD527" s="1009"/>
      <c r="AE527" s="1009"/>
      <c r="AF527" s="1009"/>
      <c r="AG527" s="1009"/>
      <c r="AH527" s="1009"/>
      <c r="AI527" s="1009"/>
    </row>
    <row r="528" spans="21:35" ht="12.75">
      <c r="U528" s="633"/>
      <c r="V528" s="632"/>
      <c r="W528" s="980"/>
      <c r="X528" s="1009"/>
      <c r="Y528" s="1009"/>
      <c r="Z528" s="1009"/>
      <c r="AA528" s="1009"/>
      <c r="AB528" s="1009"/>
      <c r="AC528" s="1009"/>
      <c r="AD528" s="1009"/>
      <c r="AE528" s="1009"/>
      <c r="AF528" s="1009"/>
      <c r="AG528" s="1009"/>
      <c r="AH528" s="1009"/>
      <c r="AI528" s="1009"/>
    </row>
    <row r="529" spans="21:35" ht="12.75">
      <c r="U529" s="633"/>
      <c r="V529" s="632"/>
      <c r="W529" s="980"/>
      <c r="X529" s="1009"/>
      <c r="Y529" s="1009"/>
      <c r="Z529" s="1009"/>
      <c r="AA529" s="1009"/>
      <c r="AB529" s="1009"/>
      <c r="AC529" s="1009"/>
      <c r="AD529" s="1009"/>
      <c r="AE529" s="1009"/>
      <c r="AF529" s="1009"/>
      <c r="AG529" s="1009"/>
      <c r="AH529" s="1009"/>
      <c r="AI529" s="1009"/>
    </row>
    <row r="530" spans="21:35" ht="12.75">
      <c r="U530" s="633"/>
      <c r="V530" s="632"/>
      <c r="W530" s="980"/>
      <c r="X530" s="1009"/>
      <c r="Y530" s="1009"/>
      <c r="Z530" s="1009"/>
      <c r="AA530" s="1009"/>
      <c r="AB530" s="1009"/>
      <c r="AC530" s="1009"/>
      <c r="AD530" s="1009"/>
      <c r="AE530" s="1009"/>
      <c r="AF530" s="1009"/>
      <c r="AG530" s="1009"/>
      <c r="AH530" s="1009"/>
      <c r="AI530" s="1009"/>
    </row>
    <row r="531" spans="21:35" ht="12.75">
      <c r="U531" s="633"/>
      <c r="V531" s="632"/>
      <c r="W531" s="980"/>
      <c r="X531" s="1009"/>
      <c r="Y531" s="1009"/>
      <c r="Z531" s="1009"/>
      <c r="AA531" s="1009"/>
      <c r="AB531" s="1009"/>
      <c r="AC531" s="1009"/>
      <c r="AD531" s="1009"/>
      <c r="AE531" s="1009"/>
      <c r="AF531" s="1009"/>
      <c r="AG531" s="1009"/>
      <c r="AH531" s="1009"/>
      <c r="AI531" s="1009"/>
    </row>
    <row r="532" spans="21:35" ht="12.75">
      <c r="U532" s="633"/>
      <c r="V532" s="632"/>
      <c r="W532" s="980"/>
      <c r="X532" s="1009"/>
      <c r="Y532" s="1009"/>
      <c r="Z532" s="1009"/>
      <c r="AA532" s="1009"/>
      <c r="AB532" s="1009"/>
      <c r="AC532" s="1009"/>
      <c r="AD532" s="1009"/>
      <c r="AE532" s="1009"/>
      <c r="AF532" s="1009"/>
      <c r="AG532" s="1009"/>
      <c r="AH532" s="1009"/>
      <c r="AI532" s="1009"/>
    </row>
    <row r="533" spans="21:35" ht="13.5" thickBot="1">
      <c r="U533" s="632"/>
      <c r="V533" s="632"/>
      <c r="W533" s="980"/>
      <c r="X533" s="1009"/>
      <c r="Y533" s="1009"/>
      <c r="Z533" s="1009"/>
      <c r="AA533" s="1009"/>
      <c r="AB533" s="1009"/>
      <c r="AC533" s="1009"/>
      <c r="AD533" s="1009"/>
      <c r="AE533" s="1009"/>
      <c r="AF533" s="1009"/>
      <c r="AG533" s="1009"/>
      <c r="AH533" s="1009"/>
      <c r="AI533" s="1009"/>
    </row>
    <row r="534" spans="21:35" ht="12.75">
      <c r="U534" s="632"/>
      <c r="V534" s="986"/>
      <c r="W534" s="980"/>
      <c r="X534" s="1011"/>
      <c r="Y534" s="1011"/>
      <c r="Z534" s="1011"/>
      <c r="AA534" s="1011"/>
      <c r="AB534" s="1011"/>
      <c r="AC534" s="1011"/>
      <c r="AD534" s="1011"/>
      <c r="AE534" s="1011"/>
      <c r="AF534" s="1011"/>
      <c r="AG534" s="1011"/>
      <c r="AH534" s="1011"/>
      <c r="AI534" s="1011"/>
    </row>
    <row r="535" spans="21:35" ht="12.75">
      <c r="U535" s="633"/>
      <c r="V535" s="632"/>
      <c r="W535" s="980"/>
      <c r="X535" s="1011"/>
      <c r="Y535" s="1011"/>
      <c r="Z535" s="1011"/>
      <c r="AA535" s="1011"/>
      <c r="AB535" s="1011"/>
      <c r="AC535" s="1011"/>
      <c r="AD535" s="1011"/>
      <c r="AE535" s="1011"/>
      <c r="AF535" s="1011"/>
      <c r="AG535" s="1011"/>
      <c r="AH535" s="1011"/>
      <c r="AI535" s="1011"/>
    </row>
    <row r="536" spans="21:35" ht="12.75">
      <c r="U536" s="633"/>
      <c r="V536" s="632"/>
      <c r="W536" s="980"/>
      <c r="X536" s="1011"/>
      <c r="Y536" s="1011"/>
      <c r="Z536" s="1011"/>
      <c r="AA536" s="1011"/>
      <c r="AB536" s="1011"/>
      <c r="AC536" s="1011"/>
      <c r="AD536" s="1011"/>
      <c r="AE536" s="1011"/>
      <c r="AF536" s="1011"/>
      <c r="AG536" s="1011"/>
      <c r="AH536" s="1011"/>
      <c r="AI536" s="1011"/>
    </row>
    <row r="537" spans="21:35" ht="12.75">
      <c r="U537" s="633"/>
      <c r="V537" s="632"/>
      <c r="W537" s="980"/>
      <c r="X537" s="1011"/>
      <c r="Y537" s="1011"/>
      <c r="Z537" s="1011"/>
      <c r="AA537" s="1011"/>
      <c r="AB537" s="1011"/>
      <c r="AC537" s="1011"/>
      <c r="AD537" s="1011"/>
      <c r="AE537" s="1011"/>
      <c r="AF537" s="1011"/>
      <c r="AG537" s="1011"/>
      <c r="AH537" s="1011"/>
      <c r="AI537" s="1011"/>
    </row>
    <row r="538" spans="21:35" ht="12.75">
      <c r="U538" s="633"/>
      <c r="V538" s="632"/>
      <c r="W538" s="980"/>
      <c r="X538" s="1011"/>
      <c r="Y538" s="1011"/>
      <c r="Z538" s="1011"/>
      <c r="AA538" s="1011"/>
      <c r="AB538" s="1011"/>
      <c r="AC538" s="1011"/>
      <c r="AD538" s="1011"/>
      <c r="AE538" s="1011"/>
      <c r="AF538" s="1011"/>
      <c r="AG538" s="1011"/>
      <c r="AH538" s="1011"/>
      <c r="AI538" s="1011"/>
    </row>
    <row r="539" spans="21:35" ht="12.75">
      <c r="U539" s="633"/>
      <c r="V539" s="632"/>
      <c r="W539" s="980"/>
      <c r="X539" s="1011"/>
      <c r="Y539" s="1011"/>
      <c r="Z539" s="1011"/>
      <c r="AA539" s="1011"/>
      <c r="AB539" s="1011"/>
      <c r="AC539" s="1011"/>
      <c r="AD539" s="1011"/>
      <c r="AE539" s="1011"/>
      <c r="AF539" s="1011"/>
      <c r="AG539" s="1011"/>
      <c r="AH539" s="1011"/>
      <c r="AI539" s="1011"/>
    </row>
    <row r="540" spans="21:35" ht="12.75">
      <c r="U540" s="633"/>
      <c r="V540" s="632"/>
      <c r="W540" s="980"/>
      <c r="X540" s="1011"/>
      <c r="Y540" s="1011"/>
      <c r="Z540" s="1011"/>
      <c r="AA540" s="1011"/>
      <c r="AB540" s="1011"/>
      <c r="AC540" s="1011"/>
      <c r="AD540" s="1011"/>
      <c r="AE540" s="1011"/>
      <c r="AF540" s="1011"/>
      <c r="AG540" s="1011"/>
      <c r="AH540" s="1011"/>
      <c r="AI540" s="1011"/>
    </row>
    <row r="541" spans="21:35" ht="12.75">
      <c r="U541" s="633"/>
      <c r="V541" s="632"/>
      <c r="W541" s="980"/>
      <c r="X541" s="1011"/>
      <c r="Y541" s="1011"/>
      <c r="Z541" s="1011"/>
      <c r="AA541" s="1011"/>
      <c r="AB541" s="1011"/>
      <c r="AC541" s="1011"/>
      <c r="AD541" s="1011"/>
      <c r="AE541" s="1011"/>
      <c r="AF541" s="1011"/>
      <c r="AG541" s="1011"/>
      <c r="AH541" s="1011"/>
      <c r="AI541" s="1011"/>
    </row>
    <row r="542" spans="21:35" ht="12.75">
      <c r="U542" s="633"/>
      <c r="V542" s="632"/>
      <c r="W542" s="980"/>
      <c r="X542" s="1011"/>
      <c r="Y542" s="1011"/>
      <c r="Z542" s="1011"/>
      <c r="AA542" s="1011"/>
      <c r="AB542" s="1011"/>
      <c r="AC542" s="1011"/>
      <c r="AD542" s="1011"/>
      <c r="AE542" s="1011"/>
      <c r="AF542" s="1011"/>
      <c r="AG542" s="1011"/>
      <c r="AH542" s="1011"/>
      <c r="AI542" s="1011"/>
    </row>
    <row r="543" spans="21:35" ht="12.75">
      <c r="U543" s="633"/>
      <c r="V543" s="632"/>
      <c r="W543" s="980"/>
      <c r="X543" s="1011"/>
      <c r="Y543" s="1011"/>
      <c r="Z543" s="1011"/>
      <c r="AA543" s="1011"/>
      <c r="AB543" s="1011"/>
      <c r="AC543" s="1011"/>
      <c r="AD543" s="1011"/>
      <c r="AE543" s="1011"/>
      <c r="AF543" s="1011"/>
      <c r="AG543" s="1011"/>
      <c r="AH543" s="1011"/>
      <c r="AI543" s="1011"/>
    </row>
    <row r="544" spans="21:35" ht="12.75">
      <c r="U544" s="633"/>
      <c r="V544" s="632"/>
      <c r="W544" s="980"/>
      <c r="X544" s="1011"/>
      <c r="Y544" s="1011"/>
      <c r="Z544" s="1011"/>
      <c r="AA544" s="1011"/>
      <c r="AB544" s="1011"/>
      <c r="AC544" s="1011"/>
      <c r="AD544" s="1011"/>
      <c r="AE544" s="1011"/>
      <c r="AF544" s="1011"/>
      <c r="AG544" s="1011"/>
      <c r="AH544" s="1011"/>
      <c r="AI544" s="1011"/>
    </row>
    <row r="545" spans="21:35" ht="12.75">
      <c r="U545" s="633"/>
      <c r="V545" s="632"/>
      <c r="W545" s="980"/>
      <c r="X545" s="1011"/>
      <c r="Y545" s="1011"/>
      <c r="Z545" s="1011"/>
      <c r="AA545" s="1011"/>
      <c r="AB545" s="1011"/>
      <c r="AC545" s="1011"/>
      <c r="AD545" s="1011"/>
      <c r="AE545" s="1011"/>
      <c r="AF545" s="1011"/>
      <c r="AG545" s="1011"/>
      <c r="AH545" s="1011"/>
      <c r="AI545" s="1011"/>
    </row>
    <row r="546" spans="21:35" ht="12.75">
      <c r="U546" s="633"/>
      <c r="V546" s="632"/>
      <c r="W546" s="980"/>
      <c r="X546" s="1011"/>
      <c r="Y546" s="1011"/>
      <c r="Z546" s="1011"/>
      <c r="AA546" s="1011"/>
      <c r="AB546" s="1011"/>
      <c r="AC546" s="1011"/>
      <c r="AD546" s="1011"/>
      <c r="AE546" s="1011"/>
      <c r="AF546" s="1011"/>
      <c r="AG546" s="1011"/>
      <c r="AH546" s="1011"/>
      <c r="AI546" s="1011"/>
    </row>
    <row r="547" spans="21:35" ht="12.75">
      <c r="U547" s="633"/>
      <c r="V547" s="632"/>
      <c r="W547" s="980"/>
      <c r="X547" s="1011"/>
      <c r="Y547" s="1011"/>
      <c r="Z547" s="1011"/>
      <c r="AA547" s="1011"/>
      <c r="AB547" s="1011"/>
      <c r="AC547" s="1011"/>
      <c r="AD547" s="1011"/>
      <c r="AE547" s="1011"/>
      <c r="AF547" s="1011"/>
      <c r="AG547" s="1011"/>
      <c r="AH547" s="1011"/>
      <c r="AI547" s="1011"/>
    </row>
    <row r="548" spans="21:35" ht="12.75">
      <c r="U548" s="633"/>
      <c r="V548" s="632"/>
      <c r="W548" s="980"/>
      <c r="X548" s="1011"/>
      <c r="Y548" s="1011"/>
      <c r="Z548" s="1011"/>
      <c r="AA548" s="1011"/>
      <c r="AB548" s="1011"/>
      <c r="AC548" s="1011"/>
      <c r="AD548" s="1011"/>
      <c r="AE548" s="1011"/>
      <c r="AF548" s="1011"/>
      <c r="AG548" s="1011"/>
      <c r="AH548" s="1011"/>
      <c r="AI548" s="1011"/>
    </row>
    <row r="549" spans="21:35" ht="12.75">
      <c r="U549" s="633"/>
      <c r="V549" s="632"/>
      <c r="W549" s="980"/>
      <c r="X549" s="1011"/>
      <c r="Y549" s="1011"/>
      <c r="Z549" s="1011"/>
      <c r="AA549" s="1011"/>
      <c r="AB549" s="1011"/>
      <c r="AC549" s="1011"/>
      <c r="AD549" s="1011"/>
      <c r="AE549" s="1011"/>
      <c r="AF549" s="1011"/>
      <c r="AG549" s="1011"/>
      <c r="AH549" s="1011"/>
      <c r="AI549" s="1011"/>
    </row>
    <row r="550" spans="21:35" ht="12.75">
      <c r="U550" s="633"/>
      <c r="V550" s="632"/>
      <c r="W550" s="980"/>
      <c r="X550" s="1011"/>
      <c r="Y550" s="1011"/>
      <c r="Z550" s="1011"/>
      <c r="AA550" s="1011"/>
      <c r="AB550" s="1011"/>
      <c r="AC550" s="1011"/>
      <c r="AD550" s="1011"/>
      <c r="AE550" s="1011"/>
      <c r="AF550" s="1011"/>
      <c r="AG550" s="1011"/>
      <c r="AH550" s="1011"/>
      <c r="AI550" s="1011"/>
    </row>
    <row r="551" spans="21:35" ht="12.75">
      <c r="U551" s="633"/>
      <c r="V551" s="632"/>
      <c r="W551" s="980"/>
      <c r="X551" s="1011"/>
      <c r="Y551" s="1011"/>
      <c r="Z551" s="1011"/>
      <c r="AA551" s="1011"/>
      <c r="AB551" s="1011"/>
      <c r="AC551" s="1011"/>
      <c r="AD551" s="1011"/>
      <c r="AE551" s="1011"/>
      <c r="AF551" s="1011"/>
      <c r="AG551" s="1011"/>
      <c r="AH551" s="1011"/>
      <c r="AI551" s="1011"/>
    </row>
    <row r="552" spans="21:35" ht="12.75">
      <c r="U552" s="633"/>
      <c r="V552" s="632"/>
      <c r="W552" s="980"/>
      <c r="X552" s="1011"/>
      <c r="Y552" s="1011"/>
      <c r="Z552" s="1011"/>
      <c r="AA552" s="1011"/>
      <c r="AB552" s="1011"/>
      <c r="AC552" s="1011"/>
      <c r="AD552" s="1011"/>
      <c r="AE552" s="1011"/>
      <c r="AF552" s="1011"/>
      <c r="AG552" s="1011"/>
      <c r="AH552" s="1011"/>
      <c r="AI552" s="1011"/>
    </row>
    <row r="553" spans="21:35" ht="12.75">
      <c r="U553" s="633"/>
      <c r="V553" s="632"/>
      <c r="W553" s="980"/>
      <c r="X553" s="1011"/>
      <c r="Y553" s="1011"/>
      <c r="Z553" s="1011"/>
      <c r="AA553" s="1011"/>
      <c r="AB553" s="1011"/>
      <c r="AC553" s="1011"/>
      <c r="AD553" s="1011"/>
      <c r="AE553" s="1011"/>
      <c r="AF553" s="1011"/>
      <c r="AG553" s="1011"/>
      <c r="AH553" s="1011"/>
      <c r="AI553" s="1011"/>
    </row>
    <row r="554" spans="21:35" ht="12.75">
      <c r="U554" s="633"/>
      <c r="V554" s="632"/>
      <c r="W554" s="980"/>
      <c r="X554" s="1011"/>
      <c r="Y554" s="1011"/>
      <c r="Z554" s="1011"/>
      <c r="AA554" s="1011"/>
      <c r="AB554" s="1011"/>
      <c r="AC554" s="1011"/>
      <c r="AD554" s="1011"/>
      <c r="AE554" s="1011"/>
      <c r="AF554" s="1011"/>
      <c r="AG554" s="1011"/>
      <c r="AH554" s="1011"/>
      <c r="AI554" s="1011"/>
    </row>
    <row r="555" spans="21:35" ht="12.75">
      <c r="U555" s="633"/>
      <c r="V555" s="632"/>
      <c r="W555" s="980"/>
      <c r="X555" s="1011"/>
      <c r="Y555" s="1011"/>
      <c r="Z555" s="1011"/>
      <c r="AA555" s="1011"/>
      <c r="AB555" s="1011"/>
      <c r="AC555" s="1011"/>
      <c r="AD555" s="1011"/>
      <c r="AE555" s="1011"/>
      <c r="AF555" s="1011"/>
      <c r="AG555" s="1011"/>
      <c r="AH555" s="1011"/>
      <c r="AI555" s="1011"/>
    </row>
    <row r="556" spans="21:35" ht="12.75">
      <c r="U556" s="633"/>
      <c r="V556" s="632"/>
      <c r="W556" s="980"/>
      <c r="X556" s="1011"/>
      <c r="Y556" s="1011"/>
      <c r="Z556" s="1011"/>
      <c r="AA556" s="1011"/>
      <c r="AB556" s="1011"/>
      <c r="AC556" s="1011"/>
      <c r="AD556" s="1011"/>
      <c r="AE556" s="1011"/>
      <c r="AF556" s="1011"/>
      <c r="AG556" s="1011"/>
      <c r="AH556" s="1011"/>
      <c r="AI556" s="1011"/>
    </row>
    <row r="557" spans="21:35" ht="12.75">
      <c r="U557" s="633"/>
      <c r="V557" s="632"/>
      <c r="W557" s="980"/>
      <c r="X557" s="1011"/>
      <c r="Y557" s="1011"/>
      <c r="Z557" s="1011"/>
      <c r="AA557" s="1011"/>
      <c r="AB557" s="1011"/>
      <c r="AC557" s="1011"/>
      <c r="AD557" s="1011"/>
      <c r="AE557" s="1011"/>
      <c r="AF557" s="1011"/>
      <c r="AG557" s="1011"/>
      <c r="AH557" s="1011"/>
      <c r="AI557" s="1011"/>
    </row>
    <row r="558" spans="21:35" ht="12.75">
      <c r="U558" s="633"/>
      <c r="V558" s="632"/>
      <c r="W558" s="980"/>
      <c r="X558" s="1011"/>
      <c r="Y558" s="1011"/>
      <c r="Z558" s="1011"/>
      <c r="AA558" s="1011"/>
      <c r="AB558" s="1011"/>
      <c r="AC558" s="1011"/>
      <c r="AD558" s="1011"/>
      <c r="AE558" s="1011"/>
      <c r="AF558" s="1011"/>
      <c r="AG558" s="1011"/>
      <c r="AH558" s="1011"/>
      <c r="AI558" s="1011"/>
    </row>
    <row r="559" spans="21:35" ht="12.75">
      <c r="U559" s="633"/>
      <c r="V559" s="632"/>
      <c r="W559" s="980"/>
      <c r="X559" s="1011"/>
      <c r="Y559" s="1011"/>
      <c r="Z559" s="1011"/>
      <c r="AA559" s="1011"/>
      <c r="AB559" s="1011"/>
      <c r="AC559" s="1011"/>
      <c r="AD559" s="1011"/>
      <c r="AE559" s="1011"/>
      <c r="AF559" s="1011"/>
      <c r="AG559" s="1011"/>
      <c r="AH559" s="1011"/>
      <c r="AI559" s="1011"/>
    </row>
    <row r="560" spans="21:35" ht="12.75">
      <c r="U560" s="633"/>
      <c r="V560" s="632"/>
      <c r="W560" s="980"/>
      <c r="X560" s="1011"/>
      <c r="Y560" s="1011"/>
      <c r="Z560" s="1011"/>
      <c r="AA560" s="1011"/>
      <c r="AB560" s="1011"/>
      <c r="AC560" s="990"/>
      <c r="AD560" s="1011"/>
      <c r="AE560" s="1011"/>
      <c r="AF560" s="1011"/>
      <c r="AG560" s="1011"/>
      <c r="AH560" s="1011"/>
      <c r="AI560" s="1011"/>
    </row>
    <row r="561" spans="21:35" ht="12.75">
      <c r="U561" s="633"/>
      <c r="V561" s="632"/>
      <c r="W561" s="980"/>
      <c r="X561" s="994"/>
      <c r="Y561" s="998"/>
      <c r="Z561" s="998"/>
      <c r="AA561" s="998"/>
      <c r="AB561" s="998"/>
      <c r="AC561" s="990"/>
      <c r="AD561" s="998"/>
      <c r="AE561" s="998"/>
      <c r="AF561" s="1012"/>
      <c r="AG561" s="998"/>
      <c r="AH561" s="998"/>
      <c r="AI561" s="1013"/>
    </row>
    <row r="562" spans="21:35" ht="12.75">
      <c r="U562" s="633"/>
      <c r="V562" s="632"/>
      <c r="W562" s="980"/>
      <c r="X562" s="994"/>
      <c r="Y562" s="998"/>
      <c r="Z562" s="998"/>
      <c r="AA562" s="998"/>
      <c r="AB562" s="998"/>
      <c r="AC562" s="990"/>
      <c r="AD562" s="998"/>
      <c r="AE562" s="998"/>
      <c r="AF562" s="1012"/>
      <c r="AG562" s="998"/>
      <c r="AH562" s="998"/>
      <c r="AI562" s="1013"/>
    </row>
    <row r="563" spans="21:35" ht="12.75">
      <c r="U563" s="633"/>
      <c r="V563" s="632"/>
      <c r="W563" s="980"/>
      <c r="X563" s="994"/>
      <c r="Y563" s="998"/>
      <c r="Z563" s="998"/>
      <c r="AA563" s="998"/>
      <c r="AB563" s="998"/>
      <c r="AC563" s="990"/>
      <c r="AD563" s="998"/>
      <c r="AE563" s="998"/>
      <c r="AF563" s="1012"/>
      <c r="AG563" s="998"/>
      <c r="AH563" s="998"/>
      <c r="AI563" s="1013"/>
    </row>
    <row r="564" spans="21:35" ht="12.75">
      <c r="U564" s="633"/>
      <c r="V564" s="632"/>
      <c r="W564" s="980"/>
      <c r="X564" s="994"/>
      <c r="Y564" s="998"/>
      <c r="Z564" s="998"/>
      <c r="AA564" s="998"/>
      <c r="AB564" s="998"/>
      <c r="AC564" s="990"/>
      <c r="AD564" s="998"/>
      <c r="AE564" s="998"/>
      <c r="AF564" s="1012"/>
      <c r="AG564" s="998"/>
      <c r="AH564" s="998"/>
      <c r="AI564" s="1013"/>
    </row>
    <row r="565" spans="21:35" ht="12.75">
      <c r="U565" s="633"/>
      <c r="V565" s="632"/>
      <c r="W565" s="980"/>
      <c r="X565" s="994"/>
      <c r="Y565" s="998"/>
      <c r="Z565" s="998"/>
      <c r="AA565" s="998"/>
      <c r="AB565" s="998"/>
      <c r="AC565" s="990"/>
      <c r="AD565" s="998"/>
      <c r="AE565" s="998"/>
      <c r="AF565" s="1012"/>
      <c r="AG565" s="998"/>
      <c r="AH565" s="998"/>
      <c r="AI565" s="1013"/>
    </row>
    <row r="566" spans="21:35" ht="12.75">
      <c r="U566" s="633"/>
      <c r="V566" s="632"/>
      <c r="W566" s="980"/>
      <c r="X566" s="994"/>
      <c r="Y566" s="998"/>
      <c r="Z566" s="998"/>
      <c r="AA566" s="998"/>
      <c r="AB566" s="998"/>
      <c r="AC566" s="990"/>
      <c r="AD566" s="998"/>
      <c r="AE566" s="998"/>
      <c r="AF566" s="1012"/>
      <c r="AG566" s="998"/>
      <c r="AH566" s="998"/>
      <c r="AI566" s="1013"/>
    </row>
    <row r="567" spans="21:35" ht="12.75">
      <c r="U567" s="633"/>
      <c r="V567" s="632"/>
      <c r="W567" s="980"/>
      <c r="X567" s="994"/>
      <c r="Y567" s="998"/>
      <c r="Z567" s="998"/>
      <c r="AA567" s="998"/>
      <c r="AB567" s="998"/>
      <c r="AC567" s="990"/>
      <c r="AD567" s="998"/>
      <c r="AE567" s="998"/>
      <c r="AF567" s="1012"/>
      <c r="AG567" s="998"/>
      <c r="AH567" s="998"/>
      <c r="AI567" s="1013"/>
    </row>
    <row r="568" spans="21:35" ht="12.75">
      <c r="U568" s="633"/>
      <c r="V568" s="632"/>
      <c r="W568" s="980"/>
      <c r="X568" s="994"/>
      <c r="Y568" s="998"/>
      <c r="Z568" s="998"/>
      <c r="AA568" s="998"/>
      <c r="AB568" s="998"/>
      <c r="AC568" s="990"/>
      <c r="AD568" s="998"/>
      <c r="AE568" s="998"/>
      <c r="AF568" s="1012"/>
      <c r="AG568" s="998"/>
      <c r="AH568" s="998"/>
      <c r="AI568" s="1013"/>
    </row>
    <row r="569" spans="21:35" ht="12.75">
      <c r="U569" s="633"/>
      <c r="V569" s="632"/>
      <c r="W569" s="980"/>
      <c r="X569" s="994"/>
      <c r="Y569" s="994"/>
      <c r="Z569" s="994"/>
      <c r="AA569" s="994"/>
      <c r="AB569" s="994"/>
      <c r="AC569" s="990"/>
      <c r="AD569" s="994"/>
      <c r="AE569" s="994"/>
      <c r="AF569" s="994"/>
      <c r="AG569" s="994"/>
      <c r="AH569" s="994"/>
      <c r="AI569" s="994"/>
    </row>
    <row r="570" spans="21:35" ht="12.75">
      <c r="U570" s="633"/>
      <c r="V570" s="632"/>
      <c r="W570" s="980"/>
      <c r="X570" s="994"/>
      <c r="Y570" s="994"/>
      <c r="Z570" s="994"/>
      <c r="AA570" s="994"/>
      <c r="AB570" s="994"/>
      <c r="AC570" s="990"/>
      <c r="AD570" s="994"/>
      <c r="AE570" s="994"/>
      <c r="AF570" s="994"/>
      <c r="AG570" s="994"/>
      <c r="AH570" s="994"/>
      <c r="AI570" s="994"/>
    </row>
    <row r="571" spans="21:35" ht="12.75">
      <c r="U571" s="633"/>
      <c r="V571" s="632"/>
      <c r="W571" s="980"/>
      <c r="X571" s="994"/>
      <c r="Y571" s="994"/>
      <c r="Z571" s="994"/>
      <c r="AA571" s="994"/>
      <c r="AB571" s="994"/>
      <c r="AC571" s="990"/>
      <c r="AD571" s="994"/>
      <c r="AE571" s="994"/>
      <c r="AF571" s="994"/>
      <c r="AG571" s="994"/>
      <c r="AH571" s="994"/>
      <c r="AI571" s="994"/>
    </row>
    <row r="572" spans="21:35" ht="12.75">
      <c r="U572" s="633"/>
      <c r="V572" s="632"/>
      <c r="W572" s="980"/>
      <c r="X572" s="994"/>
      <c r="Y572" s="994"/>
      <c r="Z572" s="994"/>
      <c r="AA572" s="994"/>
      <c r="AB572" s="994"/>
      <c r="AC572" s="990"/>
      <c r="AD572" s="994"/>
      <c r="AE572" s="994"/>
      <c r="AF572" s="994"/>
      <c r="AG572" s="994"/>
      <c r="AH572" s="994"/>
      <c r="AI572" s="994"/>
    </row>
    <row r="573" spans="21:35" ht="12.75">
      <c r="U573" s="633"/>
      <c r="V573" s="632"/>
      <c r="W573" s="980"/>
      <c r="X573" s="994"/>
      <c r="Y573" s="994"/>
      <c r="Z573" s="994"/>
      <c r="AA573" s="994"/>
      <c r="AB573" s="994"/>
      <c r="AC573" s="990"/>
      <c r="AD573" s="994"/>
      <c r="AE573" s="994"/>
      <c r="AF573" s="994"/>
      <c r="AG573" s="994"/>
      <c r="AH573" s="994"/>
      <c r="AI573" s="994"/>
    </row>
    <row r="574" spans="21:35" ht="12.75">
      <c r="U574" s="633"/>
      <c r="V574" s="632"/>
      <c r="W574" s="980"/>
      <c r="X574" s="994"/>
      <c r="Y574" s="994"/>
      <c r="Z574" s="994"/>
      <c r="AA574" s="994"/>
      <c r="AB574" s="994"/>
      <c r="AC574" s="990"/>
      <c r="AD574" s="994"/>
      <c r="AE574" s="994"/>
      <c r="AF574" s="994"/>
      <c r="AG574" s="994"/>
      <c r="AH574" s="994"/>
      <c r="AI574" s="994"/>
    </row>
    <row r="575" spans="21:35" ht="12.75">
      <c r="U575" s="633"/>
      <c r="V575" s="632"/>
      <c r="W575" s="980"/>
      <c r="X575" s="994"/>
      <c r="Y575" s="994"/>
      <c r="Z575" s="994"/>
      <c r="AA575" s="994"/>
      <c r="AB575" s="994"/>
      <c r="AC575" s="990"/>
      <c r="AD575" s="994"/>
      <c r="AE575" s="994"/>
      <c r="AF575" s="994"/>
      <c r="AG575" s="994"/>
      <c r="AH575" s="994"/>
      <c r="AI575" s="994"/>
    </row>
    <row r="576" spans="21:35" ht="12.75">
      <c r="U576" s="633"/>
      <c r="V576" s="632"/>
      <c r="W576" s="980"/>
      <c r="X576" s="994"/>
      <c r="Y576" s="994"/>
      <c r="Z576" s="994"/>
      <c r="AA576" s="994"/>
      <c r="AB576" s="994"/>
      <c r="AC576" s="990"/>
      <c r="AD576" s="994"/>
      <c r="AE576" s="994"/>
      <c r="AF576" s="994"/>
      <c r="AG576" s="994"/>
      <c r="AH576" s="994"/>
      <c r="AI576" s="994"/>
    </row>
    <row r="577" spans="21:35" ht="12.75">
      <c r="U577" s="633"/>
      <c r="V577" s="632"/>
      <c r="W577" s="980"/>
      <c r="X577" s="994"/>
      <c r="Y577" s="994"/>
      <c r="Z577" s="994"/>
      <c r="AA577" s="994"/>
      <c r="AB577" s="994"/>
      <c r="AC577" s="990"/>
      <c r="AD577" s="994"/>
      <c r="AE577" s="994"/>
      <c r="AF577" s="994"/>
      <c r="AG577" s="994"/>
      <c r="AH577" s="994"/>
      <c r="AI577" s="994"/>
    </row>
    <row r="578" spans="21:35" ht="12.75">
      <c r="U578" s="633"/>
      <c r="V578" s="632"/>
      <c r="W578" s="980"/>
      <c r="X578" s="994"/>
      <c r="Y578" s="994"/>
      <c r="Z578" s="994"/>
      <c r="AA578" s="994"/>
      <c r="AB578" s="994"/>
      <c r="AC578" s="990"/>
      <c r="AD578" s="994"/>
      <c r="AE578" s="994"/>
      <c r="AF578" s="994"/>
      <c r="AG578" s="994"/>
      <c r="AH578" s="994"/>
      <c r="AI578" s="994"/>
    </row>
    <row r="579" spans="21:35" ht="12.75">
      <c r="U579" s="633"/>
      <c r="V579" s="632"/>
      <c r="W579" s="980"/>
      <c r="X579" s="994"/>
      <c r="Y579" s="994"/>
      <c r="Z579" s="994"/>
      <c r="AA579" s="994"/>
      <c r="AB579" s="994"/>
      <c r="AC579" s="990"/>
      <c r="AD579" s="994"/>
      <c r="AE579" s="994"/>
      <c r="AF579" s="994"/>
      <c r="AG579" s="994"/>
      <c r="AH579" s="994"/>
      <c r="AI579" s="994"/>
    </row>
    <row r="580" spans="21:35" ht="12.75">
      <c r="U580" s="633"/>
      <c r="V580" s="632"/>
      <c r="W580" s="980"/>
      <c r="X580" s="994"/>
      <c r="Y580" s="994"/>
      <c r="Z580" s="994"/>
      <c r="AA580" s="994"/>
      <c r="AB580" s="994"/>
      <c r="AC580" s="990"/>
      <c r="AD580" s="994"/>
      <c r="AE580" s="994"/>
      <c r="AF580" s="994"/>
      <c r="AG580" s="994"/>
      <c r="AH580" s="994"/>
      <c r="AI580" s="994"/>
    </row>
    <row r="581" spans="21:35" ht="12.75">
      <c r="U581" s="633"/>
      <c r="V581" s="632"/>
      <c r="W581" s="980"/>
      <c r="X581" s="994"/>
      <c r="Y581" s="994"/>
      <c r="Z581" s="994"/>
      <c r="AA581" s="994"/>
      <c r="AB581" s="994"/>
      <c r="AC581" s="990"/>
      <c r="AD581" s="994"/>
      <c r="AE581" s="994"/>
      <c r="AF581" s="994"/>
      <c r="AG581" s="994"/>
      <c r="AH581" s="994"/>
      <c r="AI581" s="994"/>
    </row>
    <row r="582" spans="21:35" ht="12.75">
      <c r="U582" s="633"/>
      <c r="V582" s="632"/>
      <c r="W582" s="980"/>
      <c r="X582" s="994"/>
      <c r="Y582" s="994"/>
      <c r="Z582" s="994"/>
      <c r="AA582" s="994"/>
      <c r="AB582" s="994"/>
      <c r="AC582" s="990"/>
      <c r="AD582" s="994"/>
      <c r="AE582" s="994"/>
      <c r="AF582" s="994"/>
      <c r="AG582" s="994"/>
      <c r="AH582" s="994"/>
      <c r="AI582" s="994"/>
    </row>
    <row r="583" spans="21:35" ht="12.75">
      <c r="U583" s="633"/>
      <c r="V583" s="632"/>
      <c r="W583" s="980"/>
      <c r="X583" s="994"/>
      <c r="Y583" s="994"/>
      <c r="Z583" s="994"/>
      <c r="AA583" s="994"/>
      <c r="AB583" s="994"/>
      <c r="AC583" s="990"/>
      <c r="AD583" s="994"/>
      <c r="AE583" s="994"/>
      <c r="AF583" s="994"/>
      <c r="AG583" s="994"/>
      <c r="AH583" s="994"/>
      <c r="AI583" s="994"/>
    </row>
    <row r="584" spans="21:35" ht="12.75">
      <c r="U584" s="633"/>
      <c r="V584" s="632"/>
      <c r="W584" s="980"/>
      <c r="X584" s="994"/>
      <c r="Y584" s="994"/>
      <c r="Z584" s="994"/>
      <c r="AA584" s="994"/>
      <c r="AB584" s="994"/>
      <c r="AC584" s="990"/>
      <c r="AD584" s="994"/>
      <c r="AE584" s="994"/>
      <c r="AF584" s="994"/>
      <c r="AG584" s="994"/>
      <c r="AH584" s="994"/>
      <c r="AI584" s="994"/>
    </row>
    <row r="585" spans="21:35" ht="12.75">
      <c r="U585" s="633"/>
      <c r="V585" s="632"/>
      <c r="W585" s="980"/>
      <c r="X585" s="994"/>
      <c r="Y585" s="994"/>
      <c r="Z585" s="994"/>
      <c r="AA585" s="994"/>
      <c r="AB585" s="994"/>
      <c r="AC585" s="990"/>
      <c r="AD585" s="994"/>
      <c r="AE585" s="994"/>
      <c r="AF585" s="994"/>
      <c r="AG585" s="994"/>
      <c r="AH585" s="994"/>
      <c r="AI585" s="994"/>
    </row>
    <row r="586" spans="21:35" ht="13.5" thickBot="1">
      <c r="U586" s="632"/>
      <c r="V586" s="632"/>
      <c r="W586" s="980"/>
      <c r="X586" s="994"/>
      <c r="Y586" s="994"/>
      <c r="Z586" s="994"/>
      <c r="AA586" s="994"/>
      <c r="AB586" s="994"/>
      <c r="AC586" s="990"/>
      <c r="AD586" s="994"/>
      <c r="AE586" s="994"/>
      <c r="AF586" s="994"/>
      <c r="AG586" s="994"/>
      <c r="AH586" s="994"/>
      <c r="AI586" s="994"/>
    </row>
    <row r="587" spans="21:35" ht="12.75">
      <c r="U587" s="632"/>
      <c r="V587" s="986"/>
      <c r="W587" s="980"/>
      <c r="X587" s="994"/>
      <c r="Y587" s="994"/>
      <c r="Z587" s="994"/>
      <c r="AA587" s="994"/>
      <c r="AB587" s="994"/>
      <c r="AC587" s="990"/>
      <c r="AD587" s="994"/>
      <c r="AE587" s="994"/>
      <c r="AF587" s="994"/>
      <c r="AG587" s="994"/>
      <c r="AH587" s="994"/>
      <c r="AI587" s="994"/>
    </row>
    <row r="588" spans="21:35" ht="12.75">
      <c r="U588" s="633"/>
      <c r="V588" s="632"/>
      <c r="W588" s="980"/>
      <c r="X588" s="994"/>
      <c r="Y588" s="994"/>
      <c r="Z588" s="994"/>
      <c r="AA588" s="994"/>
      <c r="AB588" s="994"/>
      <c r="AC588" s="990"/>
      <c r="AD588" s="994"/>
      <c r="AE588" s="994"/>
      <c r="AF588" s="994"/>
      <c r="AG588" s="994"/>
      <c r="AH588" s="994"/>
      <c r="AI588" s="994"/>
    </row>
    <row r="589" spans="21:35" ht="12.75">
      <c r="U589" s="633"/>
      <c r="V589" s="632"/>
      <c r="W589" s="980"/>
      <c r="X589" s="994"/>
      <c r="Y589" s="994"/>
      <c r="Z589" s="994"/>
      <c r="AA589" s="994"/>
      <c r="AB589" s="994"/>
      <c r="AC589" s="990"/>
      <c r="AD589" s="994"/>
      <c r="AE589" s="994"/>
      <c r="AF589" s="994"/>
      <c r="AG589" s="994"/>
      <c r="AH589" s="994"/>
      <c r="AI589" s="994"/>
    </row>
    <row r="590" spans="21:35" ht="12.75">
      <c r="U590" s="633"/>
      <c r="V590" s="632"/>
      <c r="W590" s="980"/>
      <c r="X590" s="994"/>
      <c r="Y590" s="994"/>
      <c r="Z590" s="994"/>
      <c r="AA590" s="994"/>
      <c r="AB590" s="994"/>
      <c r="AC590" s="990"/>
      <c r="AD590" s="994"/>
      <c r="AE590" s="994"/>
      <c r="AF590" s="994"/>
      <c r="AG590" s="994"/>
      <c r="AH590" s="994"/>
      <c r="AI590" s="994"/>
    </row>
    <row r="591" spans="21:35" ht="12.75">
      <c r="U591" s="633"/>
      <c r="V591" s="632"/>
      <c r="W591" s="980"/>
      <c r="X591" s="994"/>
      <c r="Y591" s="994"/>
      <c r="Z591" s="994"/>
      <c r="AA591" s="994"/>
      <c r="AB591" s="994"/>
      <c r="AC591" s="990"/>
      <c r="AD591" s="994"/>
      <c r="AE591" s="994"/>
      <c r="AF591" s="994"/>
      <c r="AG591" s="994"/>
      <c r="AH591" s="994"/>
      <c r="AI591" s="994"/>
    </row>
    <row r="592" spans="21:35" ht="12.75">
      <c r="U592" s="633"/>
      <c r="V592" s="632"/>
      <c r="W592" s="980"/>
      <c r="X592" s="994"/>
      <c r="Y592" s="994"/>
      <c r="Z592" s="994"/>
      <c r="AA592" s="994"/>
      <c r="AB592" s="994"/>
      <c r="AC592" s="990"/>
      <c r="AD592" s="994"/>
      <c r="AE592" s="994"/>
      <c r="AF592" s="994"/>
      <c r="AG592" s="994"/>
      <c r="AH592" s="994"/>
      <c r="AI592" s="994"/>
    </row>
    <row r="593" spans="21:35" ht="12.75">
      <c r="U593" s="633"/>
      <c r="V593" s="632"/>
      <c r="W593" s="980"/>
      <c r="X593" s="994"/>
      <c r="Y593" s="994"/>
      <c r="Z593" s="994"/>
      <c r="AA593" s="994"/>
      <c r="AB593" s="994"/>
      <c r="AC593" s="990"/>
      <c r="AD593" s="994"/>
      <c r="AE593" s="994"/>
      <c r="AF593" s="994"/>
      <c r="AG593" s="994"/>
      <c r="AH593" s="994"/>
      <c r="AI593" s="994"/>
    </row>
    <row r="594" spans="21:35" ht="12.75">
      <c r="U594" s="633"/>
      <c r="V594" s="632"/>
      <c r="W594" s="980"/>
      <c r="X594" s="994"/>
      <c r="Y594" s="994"/>
      <c r="Z594" s="994"/>
      <c r="AA594" s="994"/>
      <c r="AB594" s="994"/>
      <c r="AC594" s="990"/>
      <c r="AD594" s="994"/>
      <c r="AE594" s="994"/>
      <c r="AF594" s="994"/>
      <c r="AG594" s="994"/>
      <c r="AH594" s="994"/>
      <c r="AI594" s="994"/>
    </row>
    <row r="595" spans="21:35" ht="12.75">
      <c r="U595" s="633"/>
      <c r="V595" s="632"/>
      <c r="W595" s="980"/>
      <c r="X595" s="994"/>
      <c r="Y595" s="994"/>
      <c r="Z595" s="994"/>
      <c r="AA595" s="994"/>
      <c r="AB595" s="994"/>
      <c r="AC595" s="990"/>
      <c r="AD595" s="994"/>
      <c r="AE595" s="994"/>
      <c r="AF595" s="994"/>
      <c r="AG595" s="994"/>
      <c r="AH595" s="994"/>
      <c r="AI595" s="994"/>
    </row>
    <row r="596" spans="21:35" ht="12.75">
      <c r="U596" s="633"/>
      <c r="V596" s="632"/>
      <c r="W596" s="980"/>
      <c r="X596" s="994"/>
      <c r="Y596" s="994"/>
      <c r="Z596" s="994"/>
      <c r="AA596" s="994"/>
      <c r="AB596" s="994"/>
      <c r="AC596" s="990"/>
      <c r="AD596" s="994"/>
      <c r="AE596" s="994"/>
      <c r="AF596" s="994"/>
      <c r="AG596" s="994"/>
      <c r="AH596" s="994"/>
      <c r="AI596" s="994"/>
    </row>
    <row r="597" spans="21:35" ht="12.75">
      <c r="U597" s="633"/>
      <c r="V597" s="632"/>
      <c r="W597" s="980"/>
      <c r="X597" s="994"/>
      <c r="Y597" s="994"/>
      <c r="Z597" s="994"/>
      <c r="AA597" s="994"/>
      <c r="AB597" s="994"/>
      <c r="AC597" s="990"/>
      <c r="AD597" s="994"/>
      <c r="AE597" s="994"/>
      <c r="AF597" s="994"/>
      <c r="AG597" s="994"/>
      <c r="AH597" s="994"/>
      <c r="AI597" s="994"/>
    </row>
    <row r="598" spans="21:35" ht="12.75">
      <c r="U598" s="633"/>
      <c r="V598" s="632"/>
      <c r="W598" s="980"/>
      <c r="X598" s="994"/>
      <c r="Y598" s="994"/>
      <c r="Z598" s="994"/>
      <c r="AA598" s="994"/>
      <c r="AB598" s="994"/>
      <c r="AC598" s="990"/>
      <c r="AD598" s="994"/>
      <c r="AE598" s="994"/>
      <c r="AF598" s="994"/>
      <c r="AG598" s="994"/>
      <c r="AH598" s="994"/>
      <c r="AI598" s="994"/>
    </row>
    <row r="599" spans="21:35" ht="12.75">
      <c r="U599" s="633"/>
      <c r="V599" s="632"/>
      <c r="W599" s="980"/>
      <c r="X599" s="994"/>
      <c r="Y599" s="994"/>
      <c r="Z599" s="994"/>
      <c r="AA599" s="994"/>
      <c r="AB599" s="994"/>
      <c r="AC599" s="990"/>
      <c r="AD599" s="994"/>
      <c r="AE599" s="994"/>
      <c r="AF599" s="994"/>
      <c r="AG599" s="994"/>
      <c r="AH599" s="994"/>
      <c r="AI599" s="994"/>
    </row>
    <row r="600" spans="21:35" ht="12.75">
      <c r="U600" s="633"/>
      <c r="V600" s="632"/>
      <c r="W600" s="980"/>
      <c r="X600" s="994"/>
      <c r="Y600" s="994"/>
      <c r="Z600" s="994"/>
      <c r="AA600" s="994"/>
      <c r="AB600" s="994"/>
      <c r="AC600" s="990"/>
      <c r="AD600" s="994"/>
      <c r="AE600" s="994"/>
      <c r="AF600" s="994"/>
      <c r="AG600" s="994"/>
      <c r="AH600" s="994"/>
      <c r="AI600" s="994"/>
    </row>
    <row r="601" spans="21:35" ht="12.75">
      <c r="U601" s="633"/>
      <c r="V601" s="632"/>
      <c r="W601" s="980"/>
      <c r="X601" s="994"/>
      <c r="Y601" s="994"/>
      <c r="Z601" s="994"/>
      <c r="AA601" s="994"/>
      <c r="AB601" s="994"/>
      <c r="AC601" s="990"/>
      <c r="AD601" s="994"/>
      <c r="AE601" s="994"/>
      <c r="AF601" s="994"/>
      <c r="AG601" s="994"/>
      <c r="AH601" s="994"/>
      <c r="AI601" s="994"/>
    </row>
    <row r="602" spans="21:35" ht="12.75">
      <c r="U602" s="633"/>
      <c r="V602" s="632"/>
      <c r="W602" s="980"/>
      <c r="X602" s="994"/>
      <c r="Y602" s="994"/>
      <c r="Z602" s="994"/>
      <c r="AA602" s="994"/>
      <c r="AB602" s="994"/>
      <c r="AC602" s="990"/>
      <c r="AD602" s="994"/>
      <c r="AE602" s="994"/>
      <c r="AF602" s="994"/>
      <c r="AG602" s="994"/>
      <c r="AH602" s="994"/>
      <c r="AI602" s="994"/>
    </row>
    <row r="603" spans="21:35" ht="12.75">
      <c r="U603" s="633"/>
      <c r="V603" s="632"/>
      <c r="W603" s="980"/>
      <c r="X603" s="994"/>
      <c r="Y603" s="994"/>
      <c r="Z603" s="994"/>
      <c r="AA603" s="994"/>
      <c r="AB603" s="994"/>
      <c r="AC603" s="990"/>
      <c r="AD603" s="994"/>
      <c r="AE603" s="994"/>
      <c r="AF603" s="994"/>
      <c r="AG603" s="994"/>
      <c r="AH603" s="994"/>
      <c r="AI603" s="994"/>
    </row>
    <row r="604" spans="21:35" ht="12.75">
      <c r="U604" s="633"/>
      <c r="V604" s="632"/>
      <c r="W604" s="980"/>
      <c r="X604" s="994"/>
      <c r="Y604" s="994"/>
      <c r="Z604" s="994"/>
      <c r="AA604" s="994"/>
      <c r="AB604" s="994"/>
      <c r="AC604" s="990"/>
      <c r="AD604" s="994"/>
      <c r="AE604" s="994"/>
      <c r="AF604" s="994"/>
      <c r="AG604" s="994"/>
      <c r="AH604" s="994"/>
      <c r="AI604" s="994"/>
    </row>
    <row r="605" spans="21:35" ht="12.75">
      <c r="U605" s="633"/>
      <c r="V605" s="632"/>
      <c r="W605" s="980"/>
      <c r="X605" s="994"/>
      <c r="Y605" s="994"/>
      <c r="Z605" s="994"/>
      <c r="AA605" s="994"/>
      <c r="AB605" s="994"/>
      <c r="AC605" s="990"/>
      <c r="AD605" s="994"/>
      <c r="AE605" s="994"/>
      <c r="AF605" s="994"/>
      <c r="AG605" s="994"/>
      <c r="AH605" s="994"/>
      <c r="AI605" s="994"/>
    </row>
    <row r="606" spans="21:35" ht="12.75">
      <c r="U606" s="633"/>
      <c r="V606" s="632"/>
      <c r="W606" s="980"/>
      <c r="X606" s="994"/>
      <c r="Y606" s="994"/>
      <c r="Z606" s="994"/>
      <c r="AA606" s="994"/>
      <c r="AB606" s="994"/>
      <c r="AC606" s="990"/>
      <c r="AD606" s="994"/>
      <c r="AE606" s="994"/>
      <c r="AF606" s="994"/>
      <c r="AG606" s="994"/>
      <c r="AH606" s="994"/>
      <c r="AI606" s="994"/>
    </row>
    <row r="607" spans="21:35" ht="12.75">
      <c r="U607" s="633"/>
      <c r="V607" s="632"/>
      <c r="W607" s="980"/>
      <c r="X607" s="994"/>
      <c r="Y607" s="994"/>
      <c r="Z607" s="994"/>
      <c r="AA607" s="994"/>
      <c r="AB607" s="994"/>
      <c r="AC607" s="990"/>
      <c r="AD607" s="994"/>
      <c r="AE607" s="994"/>
      <c r="AF607" s="994"/>
      <c r="AG607" s="994"/>
      <c r="AH607" s="994"/>
      <c r="AI607" s="994"/>
    </row>
    <row r="608" spans="21:35" ht="12.75">
      <c r="U608" s="633"/>
      <c r="V608" s="632"/>
      <c r="W608" s="980"/>
      <c r="X608" s="994"/>
      <c r="Y608" s="994"/>
      <c r="Z608" s="994"/>
      <c r="AA608" s="994"/>
      <c r="AB608" s="994"/>
      <c r="AC608" s="990"/>
      <c r="AD608" s="994"/>
      <c r="AE608" s="994"/>
      <c r="AF608" s="994"/>
      <c r="AG608" s="994"/>
      <c r="AH608" s="994"/>
      <c r="AI608" s="994"/>
    </row>
    <row r="609" spans="21:35" ht="12.75">
      <c r="U609" s="633"/>
      <c r="V609" s="632"/>
      <c r="W609" s="980"/>
      <c r="X609" s="994"/>
      <c r="Y609" s="994"/>
      <c r="Z609" s="994"/>
      <c r="AA609" s="994"/>
      <c r="AB609" s="994"/>
      <c r="AC609" s="990"/>
      <c r="AD609" s="994"/>
      <c r="AE609" s="994"/>
      <c r="AF609" s="994"/>
      <c r="AG609" s="994"/>
      <c r="AH609" s="994"/>
      <c r="AI609" s="994"/>
    </row>
    <row r="610" spans="21:35" ht="12.75">
      <c r="U610" s="633"/>
      <c r="V610" s="632"/>
      <c r="W610" s="980"/>
      <c r="X610" s="994"/>
      <c r="Y610" s="994"/>
      <c r="Z610" s="994"/>
      <c r="AA610" s="994"/>
      <c r="AB610" s="994"/>
      <c r="AC610" s="990"/>
      <c r="AD610" s="994"/>
      <c r="AE610" s="994"/>
      <c r="AF610" s="994"/>
      <c r="AG610" s="994"/>
      <c r="AH610" s="994"/>
      <c r="AI610" s="994"/>
    </row>
    <row r="611" spans="21:35" ht="12.75">
      <c r="U611" s="633"/>
      <c r="V611" s="632"/>
      <c r="W611" s="980"/>
      <c r="X611" s="994"/>
      <c r="Y611" s="994"/>
      <c r="Z611" s="994"/>
      <c r="AA611" s="994"/>
      <c r="AB611" s="994"/>
      <c r="AC611" s="990"/>
      <c r="AD611" s="994"/>
      <c r="AE611" s="994"/>
      <c r="AF611" s="994"/>
      <c r="AG611" s="994"/>
      <c r="AH611" s="994"/>
      <c r="AI611" s="994"/>
    </row>
    <row r="612" spans="21:35" ht="12.75">
      <c r="U612" s="633"/>
      <c r="V612" s="632"/>
      <c r="W612" s="980"/>
      <c r="X612" s="994"/>
      <c r="Y612" s="994"/>
      <c r="Z612" s="994"/>
      <c r="AA612" s="994"/>
      <c r="AB612" s="994"/>
      <c r="AC612" s="990"/>
      <c r="AD612" s="994"/>
      <c r="AE612" s="994"/>
      <c r="AF612" s="994"/>
      <c r="AG612" s="994"/>
      <c r="AH612" s="994"/>
      <c r="AI612" s="994"/>
    </row>
    <row r="613" spans="21:35" ht="12.75">
      <c r="U613" s="633"/>
      <c r="V613" s="632"/>
      <c r="W613" s="980"/>
      <c r="X613" s="994"/>
      <c r="Y613" s="994"/>
      <c r="Z613" s="994"/>
      <c r="AA613" s="994"/>
      <c r="AB613" s="994"/>
      <c r="AC613" s="990"/>
      <c r="AD613" s="994"/>
      <c r="AE613" s="994"/>
      <c r="AF613" s="994"/>
      <c r="AG613" s="994"/>
      <c r="AH613" s="994"/>
      <c r="AI613" s="994"/>
    </row>
    <row r="614" spans="21:35" ht="12.75">
      <c r="U614" s="633"/>
      <c r="V614" s="632"/>
      <c r="W614" s="980"/>
      <c r="X614" s="994"/>
      <c r="Y614" s="994"/>
      <c r="Z614" s="994"/>
      <c r="AA614" s="994"/>
      <c r="AB614" s="994"/>
      <c r="AC614" s="990"/>
      <c r="AD614" s="994"/>
      <c r="AE614" s="994"/>
      <c r="AF614" s="994"/>
      <c r="AG614" s="994"/>
      <c r="AH614" s="994"/>
      <c r="AI614" s="994"/>
    </row>
    <row r="615" spans="21:35" ht="12.75">
      <c r="U615" s="633"/>
      <c r="V615" s="632"/>
      <c r="W615" s="980"/>
      <c r="X615" s="994"/>
      <c r="Y615" s="994"/>
      <c r="Z615" s="994"/>
      <c r="AA615" s="994"/>
      <c r="AB615" s="994"/>
      <c r="AC615" s="990"/>
      <c r="AD615" s="994"/>
      <c r="AE615" s="994"/>
      <c r="AF615" s="994"/>
      <c r="AG615" s="994"/>
      <c r="AH615" s="994"/>
      <c r="AI615" s="994"/>
    </row>
    <row r="616" spans="21:35" ht="12.75">
      <c r="U616" s="633"/>
      <c r="V616" s="632"/>
      <c r="W616" s="980"/>
      <c r="X616" s="994"/>
      <c r="Y616" s="994"/>
      <c r="Z616" s="994"/>
      <c r="AA616" s="994"/>
      <c r="AB616" s="994"/>
      <c r="AC616" s="990"/>
      <c r="AD616" s="994"/>
      <c r="AE616" s="994"/>
      <c r="AF616" s="994"/>
      <c r="AG616" s="994"/>
      <c r="AH616" s="994"/>
      <c r="AI616" s="994"/>
    </row>
    <row r="617" spans="21:35" ht="12.75">
      <c r="U617" s="633"/>
      <c r="V617" s="632"/>
      <c r="W617" s="980"/>
      <c r="X617" s="994"/>
      <c r="Y617" s="994"/>
      <c r="Z617" s="994"/>
      <c r="AA617" s="994"/>
      <c r="AB617" s="994"/>
      <c r="AC617" s="990"/>
      <c r="AD617" s="994"/>
      <c r="AE617" s="994"/>
      <c r="AF617" s="994"/>
      <c r="AG617" s="994"/>
      <c r="AH617" s="994"/>
      <c r="AI617" s="994"/>
    </row>
    <row r="618" spans="21:35" ht="12.75">
      <c r="U618" s="633"/>
      <c r="V618" s="632"/>
      <c r="W618" s="980"/>
      <c r="X618" s="994"/>
      <c r="Y618" s="994"/>
      <c r="Z618" s="994"/>
      <c r="AA618" s="994"/>
      <c r="AB618" s="994"/>
      <c r="AC618" s="990"/>
      <c r="AD618" s="994"/>
      <c r="AE618" s="994"/>
      <c r="AF618" s="994"/>
      <c r="AG618" s="994"/>
      <c r="AH618" s="994"/>
      <c r="AI618" s="994"/>
    </row>
    <row r="619" spans="21:35" ht="12.75">
      <c r="U619" s="633"/>
      <c r="V619" s="632"/>
      <c r="W619" s="980"/>
      <c r="X619" s="994"/>
      <c r="Y619" s="994"/>
      <c r="Z619" s="994"/>
      <c r="AA619" s="994"/>
      <c r="AB619" s="994"/>
      <c r="AC619" s="990"/>
      <c r="AD619" s="994"/>
      <c r="AE619" s="994"/>
      <c r="AF619" s="994"/>
      <c r="AG619" s="994"/>
      <c r="AH619" s="994"/>
      <c r="AI619" s="994"/>
    </row>
    <row r="620" spans="21:35" ht="12.75">
      <c r="U620" s="633"/>
      <c r="V620" s="632"/>
      <c r="W620" s="980"/>
      <c r="X620" s="994"/>
      <c r="Y620" s="994"/>
      <c r="Z620" s="994"/>
      <c r="AA620" s="994"/>
      <c r="AB620" s="994"/>
      <c r="AC620" s="990"/>
      <c r="AD620" s="994"/>
      <c r="AE620" s="994"/>
      <c r="AF620" s="994"/>
      <c r="AG620" s="994"/>
      <c r="AH620" s="994"/>
      <c r="AI620" s="994"/>
    </row>
    <row r="621" spans="21:35" ht="12.75">
      <c r="U621" s="633"/>
      <c r="V621" s="632"/>
      <c r="W621" s="980"/>
      <c r="X621" s="994"/>
      <c r="Y621" s="994"/>
      <c r="Z621" s="994"/>
      <c r="AA621" s="994"/>
      <c r="AB621" s="994"/>
      <c r="AC621" s="990"/>
      <c r="AD621" s="994"/>
      <c r="AE621" s="994"/>
      <c r="AF621" s="994"/>
      <c r="AG621" s="994"/>
      <c r="AH621" s="994"/>
      <c r="AI621" s="994"/>
    </row>
    <row r="622" spans="21:35" ht="12.75">
      <c r="U622" s="633"/>
      <c r="V622" s="632"/>
      <c r="W622" s="980"/>
      <c r="X622" s="1014"/>
      <c r="Y622" s="1014"/>
      <c r="Z622" s="1014"/>
      <c r="AA622" s="1014"/>
      <c r="AB622" s="1014"/>
      <c r="AC622" s="1015"/>
      <c r="AD622" s="1014"/>
      <c r="AE622" s="1014"/>
      <c r="AF622" s="994"/>
      <c r="AG622" s="1014"/>
      <c r="AH622" s="1014"/>
      <c r="AI622" s="1016"/>
    </row>
    <row r="623" spans="21:35" ht="12.75">
      <c r="U623" s="633"/>
      <c r="V623" s="632"/>
      <c r="W623" s="980"/>
      <c r="X623" s="1014"/>
      <c r="Y623" s="1014"/>
      <c r="Z623" s="1014"/>
      <c r="AA623" s="1014"/>
      <c r="AB623" s="1014"/>
      <c r="AC623" s="1015"/>
      <c r="AD623" s="1014"/>
      <c r="AE623" s="1014"/>
      <c r="AF623" s="994"/>
      <c r="AG623" s="1014"/>
      <c r="AH623" s="1014"/>
      <c r="AI623" s="1016"/>
    </row>
    <row r="624" spans="21:35" ht="12.75">
      <c r="U624" s="633"/>
      <c r="V624" s="632"/>
      <c r="W624" s="980"/>
      <c r="X624" s="1014"/>
      <c r="Y624" s="1014"/>
      <c r="Z624" s="1014"/>
      <c r="AA624" s="1014"/>
      <c r="AB624" s="1014"/>
      <c r="AC624" s="1015"/>
      <c r="AD624" s="1014"/>
      <c r="AE624" s="1014"/>
      <c r="AF624" s="994"/>
      <c r="AG624" s="1014"/>
      <c r="AH624" s="1014"/>
      <c r="AI624" s="1016"/>
    </row>
    <row r="625" spans="21:35" ht="12.75">
      <c r="U625" s="633"/>
      <c r="V625" s="632"/>
      <c r="W625" s="980"/>
      <c r="X625" s="1014"/>
      <c r="Y625" s="1014"/>
      <c r="Z625" s="1014"/>
      <c r="AA625" s="1014"/>
      <c r="AB625" s="1014"/>
      <c r="AC625" s="1015"/>
      <c r="AD625" s="1014"/>
      <c r="AE625" s="1014"/>
      <c r="AF625" s="994"/>
      <c r="AG625" s="1014"/>
      <c r="AH625" s="1014"/>
      <c r="AI625" s="1016"/>
    </row>
    <row r="626" spans="21:35" ht="12.75">
      <c r="U626" s="633"/>
      <c r="V626" s="632"/>
      <c r="W626" s="980"/>
      <c r="X626" s="1014"/>
      <c r="Y626" s="1014"/>
      <c r="Z626" s="1014"/>
      <c r="AA626" s="1014"/>
      <c r="AB626" s="1014"/>
      <c r="AC626" s="1017"/>
      <c r="AD626" s="1014"/>
      <c r="AE626" s="1014"/>
      <c r="AF626" s="1014"/>
      <c r="AG626" s="1014"/>
      <c r="AH626" s="1014"/>
      <c r="AI626" s="1016"/>
    </row>
    <row r="627" spans="21:35" ht="12.75">
      <c r="U627" s="633"/>
      <c r="V627" s="632"/>
      <c r="W627" s="980"/>
      <c r="X627" s="1014"/>
      <c r="Y627" s="1014"/>
      <c r="Z627" s="1014"/>
      <c r="AA627" s="1014"/>
      <c r="AB627" s="1014"/>
      <c r="AC627" s="1017"/>
      <c r="AD627" s="1014"/>
      <c r="AE627" s="1014"/>
      <c r="AF627" s="1014"/>
      <c r="AG627" s="1014"/>
      <c r="AH627" s="1014"/>
      <c r="AI627" s="1016"/>
    </row>
    <row r="628" spans="21:35" ht="12.75">
      <c r="U628" s="633"/>
      <c r="V628" s="632"/>
      <c r="W628" s="980"/>
      <c r="X628" s="1014"/>
      <c r="Y628" s="1014"/>
      <c r="Z628" s="1014"/>
      <c r="AA628" s="1014"/>
      <c r="AB628" s="1014"/>
      <c r="AC628" s="1017"/>
      <c r="AD628" s="1014"/>
      <c r="AE628" s="1014"/>
      <c r="AF628" s="1014"/>
      <c r="AG628" s="1014"/>
      <c r="AH628" s="1014"/>
      <c r="AI628" s="1016"/>
    </row>
    <row r="629" spans="21:35" ht="12.75">
      <c r="U629" s="633"/>
      <c r="V629" s="632"/>
      <c r="W629" s="980"/>
      <c r="X629" s="1014"/>
      <c r="Y629" s="1014"/>
      <c r="Z629" s="1014"/>
      <c r="AA629" s="1014"/>
      <c r="AB629" s="1014"/>
      <c r="AC629" s="1017"/>
      <c r="AD629" s="1014"/>
      <c r="AE629" s="1014"/>
      <c r="AF629" s="1014"/>
      <c r="AG629" s="1014"/>
      <c r="AH629" s="1014"/>
      <c r="AI629" s="1016"/>
    </row>
    <row r="630" spans="21:35" ht="12.75">
      <c r="U630" s="633"/>
      <c r="V630" s="632"/>
      <c r="W630" s="980"/>
      <c r="X630" s="1014"/>
      <c r="Y630" s="1014"/>
      <c r="Z630" s="1014"/>
      <c r="AA630" s="1014"/>
      <c r="AB630" s="1014"/>
      <c r="AC630" s="1017"/>
      <c r="AD630" s="1018"/>
      <c r="AE630" s="1018"/>
      <c r="AF630" s="1014"/>
      <c r="AG630" s="1014"/>
      <c r="AH630" s="1014"/>
      <c r="AI630" s="1016"/>
    </row>
    <row r="631" spans="21:35" ht="12.75">
      <c r="U631" s="633"/>
      <c r="V631" s="632"/>
      <c r="W631" s="980"/>
      <c r="X631" s="1014"/>
      <c r="Y631" s="1014"/>
      <c r="Z631" s="1014"/>
      <c r="AA631" s="1014"/>
      <c r="AB631" s="1014"/>
      <c r="AC631" s="1017"/>
      <c r="AD631" s="1018"/>
      <c r="AE631" s="1018"/>
      <c r="AF631" s="1014"/>
      <c r="AG631" s="1014"/>
      <c r="AH631" s="1014"/>
      <c r="AI631" s="1016"/>
    </row>
    <row r="632" spans="21:35" ht="12.75">
      <c r="U632" s="633"/>
      <c r="V632" s="632"/>
      <c r="W632" s="980"/>
      <c r="X632" s="1014"/>
      <c r="Y632" s="1014"/>
      <c r="Z632" s="1014"/>
      <c r="AA632" s="1018"/>
      <c r="AB632" s="1018"/>
      <c r="AC632" s="1017"/>
      <c r="AD632" s="1018"/>
      <c r="AE632" s="1018"/>
      <c r="AF632" s="1018"/>
      <c r="AG632" s="1014"/>
      <c r="AH632" s="1014"/>
      <c r="AI632" s="1016"/>
    </row>
    <row r="633" spans="21:35" ht="12.75">
      <c r="U633" s="633"/>
      <c r="V633" s="632"/>
      <c r="W633" s="980"/>
      <c r="X633" s="1014"/>
      <c r="Y633" s="1014"/>
      <c r="Z633" s="1014"/>
      <c r="AA633" s="1014"/>
      <c r="AB633" s="1014"/>
      <c r="AC633" s="1017"/>
      <c r="AD633" s="1018"/>
      <c r="AE633" s="1018"/>
      <c r="AF633" s="1014"/>
      <c r="AG633" s="1014"/>
      <c r="AH633" s="1014"/>
      <c r="AI633" s="1016"/>
    </row>
    <row r="634" spans="21:35" ht="12.75">
      <c r="U634" s="633"/>
      <c r="V634" s="632"/>
      <c r="W634" s="980"/>
      <c r="X634" s="1014"/>
      <c r="Y634" s="1014"/>
      <c r="Z634" s="1014"/>
      <c r="AA634" s="1014"/>
      <c r="AB634" s="1014"/>
      <c r="AC634" s="1017"/>
      <c r="AD634" s="1018"/>
      <c r="AE634" s="1018"/>
      <c r="AF634" s="1014"/>
      <c r="AG634" s="1014"/>
      <c r="AH634" s="1014"/>
      <c r="AI634" s="1016"/>
    </row>
    <row r="635" spans="21:35" ht="12.75">
      <c r="U635" s="633"/>
      <c r="V635" s="632"/>
      <c r="W635" s="980"/>
      <c r="X635" s="994"/>
      <c r="Y635" s="994"/>
      <c r="Z635" s="994"/>
      <c r="AA635" s="994"/>
      <c r="AB635" s="994"/>
      <c r="AC635" s="990"/>
      <c r="AD635" s="994"/>
      <c r="AE635" s="994"/>
      <c r="AF635" s="994"/>
      <c r="AG635" s="994"/>
      <c r="AH635" s="994"/>
      <c r="AI635" s="994"/>
    </row>
    <row r="636" spans="21:35" ht="12.75">
      <c r="U636" s="633"/>
      <c r="V636" s="632"/>
      <c r="W636" s="980"/>
      <c r="X636" s="994"/>
      <c r="Y636" s="994"/>
      <c r="Z636" s="994"/>
      <c r="AA636" s="994"/>
      <c r="AB636" s="994"/>
      <c r="AC636" s="990"/>
      <c r="AD636" s="994"/>
      <c r="AE636" s="994"/>
      <c r="AF636" s="994"/>
      <c r="AG636" s="994"/>
      <c r="AH636" s="994"/>
      <c r="AI636" s="994"/>
    </row>
    <row r="637" spans="21:35" ht="12.75">
      <c r="U637" s="633"/>
      <c r="V637" s="632"/>
      <c r="W637" s="980"/>
      <c r="X637" s="994"/>
      <c r="Y637" s="994"/>
      <c r="Z637" s="994"/>
      <c r="AA637" s="994"/>
      <c r="AB637" s="994"/>
      <c r="AC637" s="990"/>
      <c r="AD637" s="994"/>
      <c r="AE637" s="994"/>
      <c r="AF637" s="994"/>
      <c r="AG637" s="994"/>
      <c r="AH637" s="994"/>
      <c r="AI637" s="994"/>
    </row>
    <row r="638" spans="21:35" ht="12.75">
      <c r="U638" s="634"/>
      <c r="V638" s="632"/>
      <c r="W638" s="980"/>
      <c r="X638" s="994"/>
      <c r="Y638" s="994"/>
      <c r="Z638" s="994"/>
      <c r="AA638" s="994"/>
      <c r="AB638" s="994"/>
      <c r="AC638" s="990"/>
      <c r="AD638" s="994"/>
      <c r="AE638" s="994"/>
      <c r="AF638" s="994"/>
      <c r="AG638" s="994"/>
      <c r="AH638" s="994"/>
      <c r="AI638" s="994"/>
    </row>
  </sheetData>
  <mergeCells count="3">
    <mergeCell ref="A3:I3"/>
    <mergeCell ref="B6:C6"/>
    <mergeCell ref="A33:I33"/>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Marzo 2017
INFSGI-MES-03-2017
06/05/2017
Versión: 01</oddHeader>
    <oddFooter>&amp;L&amp;"Calibri Light,Regular"&amp;10COES SINAC, 2017&amp;C&amp;"Calibri Light,Regular"&amp;10 12&amp;R&amp;"Calibri Light,Regular"&amp;10Dirección Ejecutiva
Sub Dirección de Gestión de Información</oddFooter>
  </headerFooter>
  <rowBreaks count="3" manualBreakCount="3">
    <brk id="59" max="8" man="1"/>
    <brk id="123" max="8" man="1"/>
    <brk id="195"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sheetPr>
  <dimension ref="A1:BM638"/>
  <sheetViews>
    <sheetView view="pageBreakPreview" zoomScale="115" zoomScaleNormal="100" zoomScaleSheetLayoutView="115" zoomScalePageLayoutView="70" workbookViewId="0"/>
  </sheetViews>
  <sheetFormatPr defaultRowHeight="11.25"/>
  <cols>
    <col min="1" max="1" width="36" style="139" customWidth="1"/>
    <col min="2" max="2" width="16.5" style="139" customWidth="1"/>
    <col min="3" max="3" width="16.1640625" style="139" customWidth="1"/>
    <col min="4" max="4" width="16.5" style="139" customWidth="1"/>
    <col min="5" max="5" width="16.33203125" style="139" customWidth="1"/>
    <col min="6" max="6" width="14" style="139" customWidth="1"/>
    <col min="7" max="7" width="11.1640625" style="139" customWidth="1"/>
    <col min="8" max="8" width="12.1640625" style="139" customWidth="1"/>
    <col min="9" max="9" width="9.83203125" style="139" customWidth="1"/>
    <col min="10" max="10" width="12.83203125" style="799" customWidth="1"/>
    <col min="11" max="11" width="1.5" style="699" customWidth="1"/>
    <col min="12" max="14" width="9.33203125" style="699"/>
    <col min="15" max="15" width="10.6640625" style="699" bestFit="1" customWidth="1"/>
    <col min="16" max="16" width="9.33203125" style="699"/>
    <col min="17" max="17" width="14.33203125" style="699" customWidth="1"/>
    <col min="18" max="18" width="12" style="404" customWidth="1"/>
    <col min="19" max="35" width="9.33203125" style="404"/>
    <col min="36" max="36" width="9.33203125" style="980"/>
    <col min="37" max="45" width="9.33203125" style="404"/>
    <col min="46" max="46" width="9.33203125" style="699"/>
    <col min="47" max="65" width="9.33203125" style="404"/>
    <col min="66" max="16384" width="9.33203125" style="139"/>
  </cols>
  <sheetData>
    <row r="1" spans="1:58" ht="14.1" customHeight="1">
      <c r="A1" s="190"/>
      <c r="B1" s="191"/>
      <c r="C1" s="191"/>
      <c r="D1" s="191"/>
      <c r="E1" s="191"/>
      <c r="F1" s="191"/>
      <c r="G1" s="192"/>
      <c r="H1" s="192"/>
      <c r="I1" s="193"/>
      <c r="J1" s="781"/>
      <c r="K1" s="782"/>
    </row>
    <row r="2" spans="1:58" ht="14.1" customHeight="1">
      <c r="A2" s="194"/>
      <c r="B2" s="195"/>
      <c r="C2" s="195"/>
      <c r="D2" s="195"/>
      <c r="E2" s="195"/>
      <c r="F2" s="195"/>
      <c r="G2" s="196"/>
      <c r="H2" s="196"/>
      <c r="I2" s="196"/>
      <c r="J2" s="783"/>
      <c r="K2" s="784"/>
    </row>
    <row r="3" spans="1:58" ht="14.1" customHeight="1">
      <c r="A3" s="194"/>
      <c r="B3" s="195"/>
      <c r="C3" s="195"/>
      <c r="D3" s="195"/>
      <c r="E3" s="195"/>
      <c r="F3" s="195"/>
      <c r="G3" s="196"/>
      <c r="H3" s="196"/>
      <c r="I3" s="196"/>
      <c r="J3" s="783"/>
      <c r="K3" s="784"/>
    </row>
    <row r="4" spans="1:58" ht="24" customHeight="1">
      <c r="A4" s="361"/>
      <c r="B4" s="361"/>
      <c r="C4" s="361"/>
      <c r="D4" s="361"/>
      <c r="E4" s="361"/>
      <c r="F4" s="361"/>
      <c r="G4" s="361"/>
      <c r="H4" s="361"/>
      <c r="I4" s="361"/>
      <c r="J4" s="537"/>
      <c r="K4" s="648"/>
    </row>
    <row r="5" spans="1:58" ht="15.95" customHeight="1">
      <c r="A5" s="197"/>
      <c r="B5" s="198"/>
      <c r="C5" s="200"/>
      <c r="D5" s="201"/>
      <c r="E5" s="201"/>
      <c r="F5" s="199"/>
      <c r="G5" s="202"/>
      <c r="H5" s="202"/>
      <c r="I5" s="203"/>
      <c r="J5" s="537"/>
      <c r="K5" s="648"/>
      <c r="V5" s="632"/>
      <c r="W5" s="980"/>
      <c r="X5" s="633"/>
      <c r="Y5" s="633"/>
      <c r="Z5" s="633"/>
      <c r="AA5" s="633"/>
      <c r="AB5" s="633"/>
      <c r="AC5" s="633"/>
      <c r="AD5" s="633"/>
      <c r="AE5" s="633"/>
      <c r="AF5" s="633"/>
      <c r="AG5" s="633"/>
      <c r="AH5" s="633"/>
      <c r="AI5" s="633"/>
    </row>
    <row r="6" spans="1:58" ht="45.75" customHeight="1">
      <c r="A6" s="197"/>
      <c r="B6" s="482"/>
      <c r="C6" s="482"/>
      <c r="D6" s="483"/>
      <c r="E6" s="483"/>
      <c r="F6" s="199"/>
      <c r="G6" s="202"/>
      <c r="H6" s="202"/>
      <c r="I6" s="203"/>
      <c r="J6" s="537"/>
      <c r="K6" s="649"/>
      <c r="V6" s="632" t="s">
        <v>85</v>
      </c>
      <c r="W6" s="980"/>
      <c r="X6" s="633"/>
      <c r="Y6" s="633"/>
      <c r="Z6" s="633"/>
      <c r="AA6" s="633"/>
      <c r="AB6" s="633"/>
      <c r="AC6" s="633" t="s">
        <v>86</v>
      </c>
      <c r="AD6" s="633"/>
      <c r="AE6" s="633"/>
      <c r="AF6" s="633"/>
      <c r="AG6" s="633"/>
      <c r="AH6" s="633"/>
      <c r="AI6" s="633"/>
    </row>
    <row r="7" spans="1:58" ht="14.25" customHeight="1">
      <c r="A7" s="197"/>
      <c r="B7" s="484"/>
      <c r="C7" s="485"/>
      <c r="D7" s="484"/>
      <c r="E7" s="484"/>
      <c r="F7" s="199"/>
      <c r="G7" s="202"/>
      <c r="H7" s="202"/>
      <c r="I7" s="203"/>
      <c r="J7" s="537"/>
      <c r="K7" s="785"/>
      <c r="V7" s="632"/>
      <c r="W7" s="980"/>
      <c r="X7" s="981"/>
      <c r="Y7" s="981"/>
      <c r="Z7" s="981"/>
      <c r="AA7" s="981"/>
      <c r="AB7" s="981"/>
      <c r="AC7" s="981"/>
      <c r="AD7" s="981"/>
      <c r="AE7" s="981"/>
      <c r="AF7" s="981"/>
      <c r="AG7" s="981"/>
      <c r="AH7" s="981"/>
      <c r="AI7" s="981"/>
    </row>
    <row r="8" spans="1:58" ht="14.25" customHeight="1" thickBot="1">
      <c r="A8" s="197"/>
      <c r="B8" s="484"/>
      <c r="C8" s="485"/>
      <c r="D8" s="484"/>
      <c r="E8" s="484"/>
      <c r="F8" s="199"/>
      <c r="G8" s="202"/>
      <c r="H8" s="202"/>
      <c r="I8" s="203"/>
      <c r="J8" s="537"/>
      <c r="K8" s="786"/>
      <c r="V8" s="982" t="s">
        <v>87</v>
      </c>
      <c r="W8" s="983"/>
      <c r="X8" s="984" t="s">
        <v>88</v>
      </c>
      <c r="Y8" s="984" t="s">
        <v>89</v>
      </c>
      <c r="Z8" s="984" t="s">
        <v>90</v>
      </c>
      <c r="AA8" s="984" t="s">
        <v>91</v>
      </c>
      <c r="AB8" s="984" t="s">
        <v>92</v>
      </c>
      <c r="AC8" s="984" t="s">
        <v>93</v>
      </c>
      <c r="AD8" s="984" t="s">
        <v>94</v>
      </c>
      <c r="AE8" s="984" t="s">
        <v>95</v>
      </c>
      <c r="AF8" s="984" t="s">
        <v>96</v>
      </c>
      <c r="AG8" s="984" t="s">
        <v>97</v>
      </c>
      <c r="AH8" s="984" t="s">
        <v>98</v>
      </c>
      <c r="AI8" s="984" t="s">
        <v>75</v>
      </c>
      <c r="AO8" s="985" t="s">
        <v>100</v>
      </c>
    </row>
    <row r="9" spans="1:58" ht="14.25" customHeight="1">
      <c r="A9" s="197"/>
      <c r="B9" s="484"/>
      <c r="C9" s="485"/>
      <c r="D9" s="484"/>
      <c r="E9" s="484"/>
      <c r="F9" s="199"/>
      <c r="G9" s="202"/>
      <c r="H9" s="202"/>
      <c r="I9" s="203"/>
      <c r="J9" s="537"/>
      <c r="K9" s="786"/>
      <c r="U9" s="634">
        <v>2014</v>
      </c>
      <c r="V9" s="986">
        <v>1</v>
      </c>
      <c r="W9" s="980"/>
      <c r="X9" s="987">
        <v>45.814286095755399</v>
      </c>
      <c r="Y9" s="987">
        <v>104.61314283098464</v>
      </c>
      <c r="Z9" s="987">
        <v>31.571999686104871</v>
      </c>
      <c r="AA9" s="987">
        <v>17.96414253</v>
      </c>
      <c r="AB9" s="987">
        <v>11.870428698403462</v>
      </c>
      <c r="AC9" s="988">
        <v>299.47557503836458</v>
      </c>
      <c r="AD9" s="987">
        <v>98.19285714285715</v>
      </c>
      <c r="AE9" s="987">
        <v>24.754285948617071</v>
      </c>
      <c r="AF9" s="987">
        <v>14.002857208251942</v>
      </c>
      <c r="AG9" s="987">
        <v>4.2468571322304829</v>
      </c>
      <c r="AH9" s="987">
        <v>341.09000069754433</v>
      </c>
      <c r="AI9" s="987">
        <v>107.01071384974837</v>
      </c>
      <c r="AO9" s="985" t="s">
        <v>101</v>
      </c>
      <c r="AW9" s="985" t="s">
        <v>102</v>
      </c>
      <c r="BC9" s="1047" t="s">
        <v>103</v>
      </c>
    </row>
    <row r="10" spans="1:58" ht="14.25" customHeight="1">
      <c r="A10" s="197"/>
      <c r="B10" s="484"/>
      <c r="C10" s="485"/>
      <c r="D10" s="484"/>
      <c r="E10" s="484"/>
      <c r="F10" s="199"/>
      <c r="G10" s="202"/>
      <c r="H10" s="202"/>
      <c r="I10" s="203"/>
      <c r="J10" s="537"/>
      <c r="K10" s="787"/>
      <c r="U10" s="633"/>
      <c r="V10" s="632"/>
      <c r="W10" s="980"/>
      <c r="X10" s="989">
        <v>57.100000108991324</v>
      </c>
      <c r="Y10" s="989">
        <v>101.16556985037651</v>
      </c>
      <c r="Z10" s="989">
        <v>18.800000054495627</v>
      </c>
      <c r="AA10" s="989">
        <v>18.098571368626171</v>
      </c>
      <c r="AB10" s="989">
        <v>13.948571205139114</v>
      </c>
      <c r="AC10" s="990">
        <v>381.51428222656199</v>
      </c>
      <c r="AD10" s="989">
        <v>193.07428414480972</v>
      </c>
      <c r="AE10" s="989">
        <v>29.882857186453634</v>
      </c>
      <c r="AF10" s="989">
        <v>14.230000087193057</v>
      </c>
      <c r="AG10" s="989">
        <v>2.1289999825613801</v>
      </c>
      <c r="AH10" s="989">
        <v>258.36142839704183</v>
      </c>
      <c r="AI10" s="989">
        <v>87.34771401541569</v>
      </c>
      <c r="AP10" s="991">
        <v>2014</v>
      </c>
      <c r="AQ10" s="991">
        <v>2015</v>
      </c>
      <c r="AR10" s="991">
        <v>2016</v>
      </c>
      <c r="AS10" s="991">
        <v>2017</v>
      </c>
      <c r="AX10" s="991">
        <v>2014</v>
      </c>
      <c r="AY10" s="991">
        <v>2015</v>
      </c>
      <c r="AZ10" s="991">
        <v>2016</v>
      </c>
      <c r="BA10" s="991">
        <v>2017</v>
      </c>
      <c r="BC10" s="991">
        <v>2014</v>
      </c>
      <c r="BD10" s="991">
        <v>2015</v>
      </c>
      <c r="BE10" s="991">
        <v>2016</v>
      </c>
      <c r="BF10" s="991">
        <v>2017</v>
      </c>
    </row>
    <row r="11" spans="1:58" ht="14.25" customHeight="1">
      <c r="A11" s="197"/>
      <c r="B11" s="484"/>
      <c r="C11" s="485"/>
      <c r="D11" s="484"/>
      <c r="E11" s="484"/>
      <c r="F11" s="199"/>
      <c r="G11" s="202"/>
      <c r="H11" s="202"/>
      <c r="I11" s="203"/>
      <c r="J11" s="537"/>
      <c r="K11" s="788"/>
      <c r="N11" s="789"/>
      <c r="O11" s="789"/>
      <c r="P11" s="789"/>
      <c r="Q11" s="790"/>
      <c r="R11" s="992"/>
      <c r="U11" s="633"/>
      <c r="V11" s="632"/>
      <c r="W11" s="980"/>
      <c r="X11" s="989">
        <v>82.4</v>
      </c>
      <c r="Y11" s="989">
        <v>111.64</v>
      </c>
      <c r="Z11" s="989">
        <v>24.53</v>
      </c>
      <c r="AA11" s="989">
        <v>25.12</v>
      </c>
      <c r="AB11" s="989">
        <v>21.56</v>
      </c>
      <c r="AC11" s="990">
        <v>431.35</v>
      </c>
      <c r="AD11" s="989">
        <v>173.3</v>
      </c>
      <c r="AE11" s="989">
        <v>37.090000000000003</v>
      </c>
      <c r="AF11" s="989">
        <v>19.02</v>
      </c>
      <c r="AG11" s="989">
        <v>5.39</v>
      </c>
      <c r="AH11" s="989">
        <v>372.98</v>
      </c>
      <c r="AI11" s="989">
        <v>113.44</v>
      </c>
      <c r="AO11" s="993">
        <v>1</v>
      </c>
      <c r="AP11" s="994">
        <v>133.74</v>
      </c>
      <c r="AQ11" s="994">
        <v>120.986000061035</v>
      </c>
      <c r="AR11" s="995">
        <v>138.54</v>
      </c>
      <c r="AS11" s="404">
        <v>93.1</v>
      </c>
      <c r="AW11" s="993">
        <v>1</v>
      </c>
      <c r="AX11" s="994">
        <v>111.015998840332</v>
      </c>
      <c r="AY11" s="994">
        <v>98.037002563476506</v>
      </c>
      <c r="AZ11" s="995">
        <v>119.86</v>
      </c>
      <c r="BA11" s="404">
        <v>27.56</v>
      </c>
      <c r="BB11" s="993">
        <v>1</v>
      </c>
      <c r="BC11" s="1013">
        <v>176.68799662590013</v>
      </c>
      <c r="BD11" s="998">
        <v>77.525999411940418</v>
      </c>
      <c r="BE11" s="999">
        <v>150.22999999999999</v>
      </c>
      <c r="BF11" s="404">
        <v>122.2</v>
      </c>
    </row>
    <row r="12" spans="1:58" ht="14.25" customHeight="1">
      <c r="A12" s="197"/>
      <c r="B12" s="484"/>
      <c r="C12" s="485"/>
      <c r="D12" s="484"/>
      <c r="E12" s="484"/>
      <c r="F12" s="199"/>
      <c r="G12" s="202"/>
      <c r="H12" s="202"/>
      <c r="I12" s="203"/>
      <c r="J12" s="537"/>
      <c r="K12" s="788"/>
      <c r="N12" s="789"/>
      <c r="O12" s="789"/>
      <c r="P12" s="789"/>
      <c r="Q12" s="790"/>
      <c r="R12" s="992"/>
      <c r="U12" s="633"/>
      <c r="V12" s="632">
        <v>4</v>
      </c>
      <c r="W12" s="980"/>
      <c r="X12" s="989">
        <v>61.07</v>
      </c>
      <c r="Y12" s="989">
        <v>95.39</v>
      </c>
      <c r="Z12" s="989">
        <v>19.45</v>
      </c>
      <c r="AA12" s="989">
        <v>17.23</v>
      </c>
      <c r="AB12" s="989">
        <v>15.99</v>
      </c>
      <c r="AC12" s="990">
        <v>273.22000000000003</v>
      </c>
      <c r="AD12" s="989">
        <v>127.94</v>
      </c>
      <c r="AE12" s="989">
        <v>28.03</v>
      </c>
      <c r="AF12" s="989">
        <v>19.78</v>
      </c>
      <c r="AG12" s="989">
        <v>2.48</v>
      </c>
      <c r="AH12" s="989">
        <v>269.07</v>
      </c>
      <c r="AI12" s="989">
        <v>134.16999999999999</v>
      </c>
      <c r="AO12" s="993">
        <v>2</v>
      </c>
      <c r="AP12" s="994">
        <v>140.50399780000001</v>
      </c>
      <c r="AQ12" s="994">
        <v>137.12399291992099</v>
      </c>
      <c r="AR12" s="995">
        <v>140.53</v>
      </c>
      <c r="AS12" s="404">
        <v>93.1</v>
      </c>
      <c r="AW12" s="993">
        <v>2</v>
      </c>
      <c r="AX12" s="994">
        <v>111.015998840332</v>
      </c>
      <c r="AY12" s="994">
        <v>126.60299682617099</v>
      </c>
      <c r="AZ12" s="995">
        <v>113.21</v>
      </c>
      <c r="BA12" s="404">
        <v>36.590000000000003</v>
      </c>
      <c r="BB12" s="993">
        <v>2</v>
      </c>
      <c r="BC12" s="1013">
        <v>192.07700252532933</v>
      </c>
      <c r="BD12" s="998">
        <v>78.785000398754988</v>
      </c>
      <c r="BE12" s="999">
        <v>145.21</v>
      </c>
      <c r="BF12" s="404">
        <v>136.54</v>
      </c>
    </row>
    <row r="13" spans="1:58" ht="14.25" customHeight="1">
      <c r="A13" s="197"/>
      <c r="B13" s="484"/>
      <c r="C13" s="485"/>
      <c r="D13" s="484"/>
      <c r="E13" s="484"/>
      <c r="F13" s="199"/>
      <c r="G13" s="202"/>
      <c r="H13" s="202"/>
      <c r="I13" s="203"/>
      <c r="J13" s="537"/>
      <c r="K13" s="788"/>
      <c r="N13" s="789"/>
      <c r="O13" s="789"/>
      <c r="P13" s="789"/>
      <c r="Q13" s="790"/>
      <c r="R13" s="992"/>
      <c r="U13" s="632"/>
      <c r="V13" s="632"/>
      <c r="W13" s="980"/>
      <c r="X13" s="989">
        <v>62.75</v>
      </c>
      <c r="Y13" s="989">
        <v>103.58</v>
      </c>
      <c r="Z13" s="989">
        <v>14.62</v>
      </c>
      <c r="AA13" s="989">
        <v>17.52</v>
      </c>
      <c r="AB13" s="989">
        <v>15.91</v>
      </c>
      <c r="AC13" s="990">
        <v>360.15</v>
      </c>
      <c r="AD13" s="989">
        <v>172</v>
      </c>
      <c r="AE13" s="989">
        <v>34.06</v>
      </c>
      <c r="AF13" s="989">
        <v>16.795000000000002</v>
      </c>
      <c r="AG13" s="989">
        <v>1.3140000000000001</v>
      </c>
      <c r="AH13" s="989">
        <v>373.63</v>
      </c>
      <c r="AI13" s="989">
        <v>134.30000000000001</v>
      </c>
      <c r="AO13" s="993">
        <v>3</v>
      </c>
      <c r="AP13" s="994">
        <v>140.5</v>
      </c>
      <c r="AQ13" s="994">
        <v>137.12399291992099</v>
      </c>
      <c r="AR13" s="995">
        <v>140.53</v>
      </c>
      <c r="AS13" s="404">
        <v>98.74</v>
      </c>
      <c r="AW13" s="993">
        <v>3</v>
      </c>
      <c r="AX13" s="994">
        <v>152.07</v>
      </c>
      <c r="AY13" s="994">
        <v>147.34800720214801</v>
      </c>
      <c r="AZ13" s="995">
        <v>117.64</v>
      </c>
      <c r="BA13" s="404">
        <v>63.18</v>
      </c>
      <c r="BB13" s="993">
        <v>3</v>
      </c>
      <c r="BC13" s="1013">
        <v>234.58800000000002</v>
      </c>
      <c r="BD13" s="998">
        <v>76.62799982726554</v>
      </c>
      <c r="BE13" s="999">
        <v>143.88</v>
      </c>
      <c r="BF13" s="404">
        <v>170.81</v>
      </c>
    </row>
    <row r="14" spans="1:58" ht="14.25" customHeight="1">
      <c r="A14" s="197"/>
      <c r="B14" s="484"/>
      <c r="C14" s="485"/>
      <c r="D14" s="484"/>
      <c r="E14" s="484"/>
      <c r="F14" s="199"/>
      <c r="G14" s="202"/>
      <c r="H14" s="202"/>
      <c r="I14" s="203"/>
      <c r="J14" s="537"/>
      <c r="K14" s="788"/>
      <c r="N14" s="789"/>
      <c r="O14" s="789"/>
      <c r="P14" s="789"/>
      <c r="Q14" s="790"/>
      <c r="R14" s="992"/>
      <c r="U14" s="632"/>
      <c r="V14" s="632"/>
      <c r="W14" s="980"/>
      <c r="X14" s="989">
        <v>71.03</v>
      </c>
      <c r="Y14" s="989">
        <v>145.91</v>
      </c>
      <c r="Z14" s="989">
        <v>15.904999999999999</v>
      </c>
      <c r="AA14" s="989">
        <v>18.044</v>
      </c>
      <c r="AB14" s="989">
        <v>14.96</v>
      </c>
      <c r="AC14" s="990">
        <v>369.98</v>
      </c>
      <c r="AD14" s="989">
        <v>175.17</v>
      </c>
      <c r="AE14" s="989">
        <v>43.62</v>
      </c>
      <c r="AF14" s="989">
        <v>14.701000000000001</v>
      </c>
      <c r="AG14" s="989">
        <v>1.1140000000000001</v>
      </c>
      <c r="AH14" s="989">
        <v>404.34</v>
      </c>
      <c r="AI14" s="989">
        <v>129.29</v>
      </c>
      <c r="AO14" s="993">
        <v>4</v>
      </c>
      <c r="AP14" s="994">
        <v>163.19800000000001</v>
      </c>
      <c r="AQ14" s="994">
        <v>150.91200256347599</v>
      </c>
      <c r="AR14" s="995">
        <v>137.44</v>
      </c>
      <c r="AS14" s="404">
        <v>98.74</v>
      </c>
      <c r="AW14" s="993">
        <v>4</v>
      </c>
      <c r="AX14" s="994">
        <v>203.96</v>
      </c>
      <c r="AY14" s="994">
        <v>161.61799619999999</v>
      </c>
      <c r="AZ14" s="995">
        <v>117.64</v>
      </c>
      <c r="BA14" s="404">
        <v>113.21</v>
      </c>
      <c r="BB14" s="993">
        <v>4</v>
      </c>
      <c r="BC14" s="1013">
        <v>232.04400016784652</v>
      </c>
      <c r="BD14" s="998">
        <v>82.207001742533564</v>
      </c>
      <c r="BE14" s="999">
        <v>139.38200000000001</v>
      </c>
      <c r="BF14" s="404">
        <v>186.39</v>
      </c>
    </row>
    <row r="15" spans="1:58" ht="14.25" customHeight="1">
      <c r="A15" s="197"/>
      <c r="B15" s="484"/>
      <c r="C15" s="485"/>
      <c r="D15" s="484"/>
      <c r="E15" s="484"/>
      <c r="F15" s="199"/>
      <c r="G15" s="202"/>
      <c r="H15" s="202"/>
      <c r="I15" s="203"/>
      <c r="J15" s="537"/>
      <c r="K15" s="788"/>
      <c r="N15" s="789"/>
      <c r="O15" s="791"/>
      <c r="P15" s="789"/>
      <c r="Q15" s="790"/>
      <c r="R15" s="992"/>
      <c r="U15" s="632"/>
      <c r="V15" s="632"/>
      <c r="W15" s="980"/>
      <c r="X15" s="989">
        <v>79.42857142857136</v>
      </c>
      <c r="Y15" s="989">
        <v>146.2477155412943</v>
      </c>
      <c r="Z15" s="989">
        <v>34.528000150408026</v>
      </c>
      <c r="AA15" s="989">
        <v>19.531571524483784</v>
      </c>
      <c r="AB15" s="989">
        <v>16.602428981235999</v>
      </c>
      <c r="AC15" s="990">
        <v>362.92442975725425</v>
      </c>
      <c r="AD15" s="989">
        <v>172.78000313895041</v>
      </c>
      <c r="AE15" s="989">
        <v>37.718571254185221</v>
      </c>
      <c r="AF15" s="989">
        <v>12.252857208251928</v>
      </c>
      <c r="AG15" s="989">
        <v>1.0977142708642085</v>
      </c>
      <c r="AH15" s="989">
        <v>396.4942801339281</v>
      </c>
      <c r="AI15" s="989">
        <v>108.11000061035121</v>
      </c>
      <c r="AO15" s="993">
        <v>5</v>
      </c>
      <c r="AP15" s="994">
        <v>163.19800000000001</v>
      </c>
      <c r="AQ15" s="994">
        <v>150.91200256347599</v>
      </c>
      <c r="AR15" s="995">
        <v>137.44</v>
      </c>
      <c r="AS15" s="404">
        <v>125.15</v>
      </c>
      <c r="AW15" s="993">
        <v>5</v>
      </c>
      <c r="AX15" s="994">
        <v>235.55</v>
      </c>
      <c r="AY15" s="994">
        <v>191.21299743652301</v>
      </c>
      <c r="AZ15" s="995">
        <v>133.43</v>
      </c>
      <c r="BA15" s="404">
        <v>156.82</v>
      </c>
      <c r="BB15" s="993">
        <v>5</v>
      </c>
      <c r="BC15" s="1013">
        <v>229.71699501037588</v>
      </c>
      <c r="BD15" s="998">
        <v>99.395001649856425</v>
      </c>
      <c r="BE15" s="999">
        <v>135.79099489999999</v>
      </c>
      <c r="BF15" s="404">
        <v>204.81</v>
      </c>
    </row>
    <row r="16" spans="1:58" ht="14.25" customHeight="1">
      <c r="A16" s="197"/>
      <c r="B16" s="484"/>
      <c r="C16" s="485"/>
      <c r="D16" s="484"/>
      <c r="E16" s="484"/>
      <c r="F16" s="199"/>
      <c r="G16" s="202"/>
      <c r="H16" s="202"/>
      <c r="I16" s="203"/>
      <c r="J16" s="537"/>
      <c r="K16" s="788"/>
      <c r="U16" s="632"/>
      <c r="V16" s="632">
        <v>8</v>
      </c>
      <c r="W16" s="980"/>
      <c r="X16" s="989">
        <v>95.671427045549564</v>
      </c>
      <c r="Y16" s="989">
        <v>310.30528479999998</v>
      </c>
      <c r="Z16" s="989">
        <v>123.4721418</v>
      </c>
      <c r="AA16" s="989">
        <v>21.873999999999999</v>
      </c>
      <c r="AB16" s="989">
        <v>19.75271429</v>
      </c>
      <c r="AC16" s="990">
        <v>428.29571529999998</v>
      </c>
      <c r="AD16" s="989">
        <v>191.44571139999999</v>
      </c>
      <c r="AE16" s="989">
        <v>49.187142510000001</v>
      </c>
      <c r="AF16" s="989">
        <v>12.017142979999999</v>
      </c>
      <c r="AG16" s="989">
        <v>1.644428577</v>
      </c>
      <c r="AH16" s="989">
        <v>277.80142869999997</v>
      </c>
      <c r="AI16" s="989">
        <v>81.150284900000003</v>
      </c>
      <c r="AO16" s="993">
        <v>6</v>
      </c>
      <c r="AP16" s="994">
        <v>163.19800000000001</v>
      </c>
      <c r="AQ16" s="994">
        <v>170.628005981445</v>
      </c>
      <c r="AR16" s="995">
        <v>137.44</v>
      </c>
      <c r="AS16" s="404">
        <v>125.15</v>
      </c>
      <c r="AW16" s="993">
        <v>6</v>
      </c>
      <c r="AX16" s="994">
        <v>257.39999999999998</v>
      </c>
      <c r="AY16" s="994">
        <v>216.95199584960901</v>
      </c>
      <c r="AZ16" s="995">
        <v>159.21</v>
      </c>
      <c r="BA16" s="404">
        <v>168.88</v>
      </c>
      <c r="BB16" s="993">
        <v>6</v>
      </c>
      <c r="BC16" s="1013">
        <v>228.29300178527819</v>
      </c>
      <c r="BD16" s="998">
        <v>122.14100027084339</v>
      </c>
      <c r="BE16" s="999">
        <v>150.04800030000001</v>
      </c>
      <c r="BF16" s="404">
        <v>201.83</v>
      </c>
    </row>
    <row r="17" spans="1:65" ht="14.25" customHeight="1">
      <c r="A17" s="244" t="s">
        <v>904</v>
      </c>
      <c r="B17" s="484"/>
      <c r="C17" s="485"/>
      <c r="D17" s="484"/>
      <c r="E17" s="484"/>
      <c r="F17" s="199"/>
      <c r="G17" s="202"/>
      <c r="H17" s="202"/>
      <c r="I17" s="203"/>
      <c r="J17" s="537"/>
      <c r="K17" s="788"/>
      <c r="U17" s="632"/>
      <c r="V17" s="632"/>
      <c r="W17" s="980"/>
      <c r="X17" s="989">
        <v>101.84</v>
      </c>
      <c r="Y17" s="989">
        <v>232.7</v>
      </c>
      <c r="Z17" s="989">
        <v>127.05</v>
      </c>
      <c r="AA17" s="989">
        <v>25.35</v>
      </c>
      <c r="AB17" s="989">
        <v>21.95</v>
      </c>
      <c r="AC17" s="990">
        <v>383.16</v>
      </c>
      <c r="AD17" s="989">
        <v>140.93</v>
      </c>
      <c r="AE17" s="989">
        <v>38.619999999999997</v>
      </c>
      <c r="AF17" s="989">
        <v>12</v>
      </c>
      <c r="AG17" s="989">
        <v>1.43</v>
      </c>
      <c r="AH17" s="989">
        <v>179.2</v>
      </c>
      <c r="AI17" s="989">
        <v>58.33</v>
      </c>
      <c r="AO17" s="993">
        <v>7</v>
      </c>
      <c r="AP17" s="994">
        <v>180.73800659179599</v>
      </c>
      <c r="AQ17" s="994">
        <v>170.628005981445</v>
      </c>
      <c r="AR17" s="995">
        <v>151.05000000000001</v>
      </c>
      <c r="AS17" s="404">
        <v>142.99</v>
      </c>
      <c r="AW17" s="993">
        <v>7</v>
      </c>
      <c r="AX17" s="994">
        <v>300.037994384765</v>
      </c>
      <c r="AY17" s="994">
        <v>240.95399475097599</v>
      </c>
      <c r="AZ17" s="995">
        <v>186.18</v>
      </c>
      <c r="BA17" s="404">
        <v>196.28</v>
      </c>
      <c r="BB17" s="993">
        <v>7</v>
      </c>
      <c r="BC17" s="1013">
        <v>224.18200111389126</v>
      </c>
      <c r="BD17" s="998">
        <v>164.75300073623634</v>
      </c>
      <c r="BE17" s="999">
        <v>174.31999970000001</v>
      </c>
      <c r="BF17" s="404">
        <v>199.6</v>
      </c>
    </row>
    <row r="18" spans="1:65" ht="14.25" customHeight="1">
      <c r="B18" s="484"/>
      <c r="C18" s="485"/>
      <c r="D18" s="484"/>
      <c r="E18" s="484"/>
      <c r="F18" s="199"/>
      <c r="G18" s="202"/>
      <c r="H18" s="202"/>
      <c r="I18" s="203"/>
      <c r="J18" s="537"/>
      <c r="K18" s="650"/>
      <c r="U18" s="632"/>
      <c r="V18" s="632"/>
      <c r="W18" s="980"/>
      <c r="X18" s="989">
        <v>111.7285712</v>
      </c>
      <c r="Y18" s="989">
        <v>313.02366640000002</v>
      </c>
      <c r="Z18" s="989">
        <v>102.4850019</v>
      </c>
      <c r="AA18" s="989">
        <v>32.583857129999998</v>
      </c>
      <c r="AB18" s="989">
        <v>16.16099998</v>
      </c>
      <c r="AC18" s="990">
        <v>557.40757099999996</v>
      </c>
      <c r="AD18" s="989">
        <v>175.57571630000001</v>
      </c>
      <c r="AE18" s="989">
        <v>47.68142864</v>
      </c>
      <c r="AF18" s="989">
        <v>12.001428600000001</v>
      </c>
      <c r="AG18" s="989">
        <v>1.4118571280000001</v>
      </c>
      <c r="AH18" s="989">
        <v>158.30857409999999</v>
      </c>
      <c r="AI18" s="989">
        <v>48.130142759999998</v>
      </c>
      <c r="AO18" s="993">
        <v>8</v>
      </c>
      <c r="AP18" s="994">
        <v>199.62100219999999</v>
      </c>
      <c r="AQ18" s="994">
        <v>170.628005981445</v>
      </c>
      <c r="AR18" s="995">
        <v>151.05000000000001</v>
      </c>
      <c r="AS18" s="404">
        <v>142.99</v>
      </c>
      <c r="AW18" s="993">
        <v>8</v>
      </c>
      <c r="AX18" s="994">
        <v>326.67999270000001</v>
      </c>
      <c r="AY18" s="994">
        <v>240.95399475097599</v>
      </c>
      <c r="AZ18" s="995">
        <v>206.54</v>
      </c>
      <c r="BA18" s="404">
        <v>230.19</v>
      </c>
      <c r="BB18" s="993">
        <v>8</v>
      </c>
      <c r="BC18" s="1013">
        <v>220.41400382999998</v>
      </c>
      <c r="BD18" s="998">
        <v>173.15699958801241</v>
      </c>
      <c r="BE18" s="999">
        <v>262.93500039999998</v>
      </c>
      <c r="BF18" s="404">
        <v>214.34</v>
      </c>
    </row>
    <row r="19" spans="1:65" ht="14.25" customHeight="1">
      <c r="A19" s="197"/>
      <c r="B19" s="484"/>
      <c r="C19" s="485"/>
      <c r="D19" s="484"/>
      <c r="E19" s="484"/>
      <c r="F19" s="199"/>
      <c r="G19" s="202"/>
      <c r="H19" s="202"/>
      <c r="I19" s="203"/>
      <c r="J19" s="537"/>
      <c r="K19" s="650"/>
      <c r="U19" s="632"/>
      <c r="V19" s="632"/>
      <c r="W19" s="980"/>
      <c r="X19" s="989">
        <v>107.21428571428528</v>
      </c>
      <c r="Y19" s="989">
        <v>264.70640258789024</v>
      </c>
      <c r="Z19" s="989">
        <v>100.62920074462855</v>
      </c>
      <c r="AA19" s="989">
        <v>35.707000187465077</v>
      </c>
      <c r="AB19" s="989">
        <v>20.230571338108572</v>
      </c>
      <c r="AC19" s="990">
        <v>738.35199846540127</v>
      </c>
      <c r="AD19" s="989">
        <v>222.98999895368257</v>
      </c>
      <c r="AE19" s="989">
        <v>58.7428567068917</v>
      </c>
      <c r="AF19" s="989">
        <v>11.715714318411687</v>
      </c>
      <c r="AG19" s="989">
        <v>1.4087142603737945</v>
      </c>
      <c r="AH19" s="989">
        <v>187.32428414480987</v>
      </c>
      <c r="AI19" s="989">
        <v>66.01142992292128</v>
      </c>
      <c r="AO19" s="993">
        <v>9</v>
      </c>
      <c r="AP19" s="994">
        <v>199.62100219999999</v>
      </c>
      <c r="AQ19" s="994">
        <v>185.25</v>
      </c>
      <c r="AR19" s="995">
        <v>165.01</v>
      </c>
      <c r="AS19" s="404">
        <v>159.53</v>
      </c>
      <c r="AW19" s="993">
        <v>9</v>
      </c>
      <c r="AX19" s="994">
        <v>332.71</v>
      </c>
      <c r="AY19" s="994">
        <v>274.18798828125</v>
      </c>
      <c r="AZ19" s="995">
        <v>240.95</v>
      </c>
      <c r="BA19" s="404">
        <v>249.13</v>
      </c>
      <c r="BB19" s="993">
        <v>9</v>
      </c>
      <c r="BC19" s="1013">
        <v>218.33100054931617</v>
      </c>
      <c r="BD19" s="998">
        <v>186.28200244903536</v>
      </c>
      <c r="BE19" s="999">
        <v>279.08800120000001</v>
      </c>
      <c r="BF19" s="404">
        <v>250.89</v>
      </c>
    </row>
    <row r="20" spans="1:65" ht="14.25" customHeight="1">
      <c r="A20" s="197"/>
      <c r="B20" s="484"/>
      <c r="C20" s="485"/>
      <c r="D20" s="484"/>
      <c r="E20" s="484"/>
      <c r="F20" s="199"/>
      <c r="G20" s="202"/>
      <c r="H20" s="202"/>
      <c r="I20" s="203"/>
      <c r="J20" s="537"/>
      <c r="K20" s="792"/>
      <c r="U20" s="632"/>
      <c r="V20" s="632">
        <v>12</v>
      </c>
      <c r="W20" s="980"/>
      <c r="X20" s="989">
        <v>105.2142846</v>
      </c>
      <c r="Y20" s="989">
        <v>260.1815709</v>
      </c>
      <c r="Z20" s="989">
        <v>165.7174268</v>
      </c>
      <c r="AA20" s="989">
        <v>31.82685661</v>
      </c>
      <c r="AB20" s="989">
        <v>9.8735712600000003</v>
      </c>
      <c r="AC20" s="990">
        <v>531.9642857</v>
      </c>
      <c r="AD20" s="989">
        <v>193.36714169999999</v>
      </c>
      <c r="AE20" s="989">
        <v>60.019999910000003</v>
      </c>
      <c r="AF20" s="989">
        <v>11.001428600000001</v>
      </c>
      <c r="AG20" s="989">
        <v>1.3644285709999999</v>
      </c>
      <c r="AH20" s="989">
        <v>215.06571310000001</v>
      </c>
      <c r="AI20" s="989">
        <v>62.787142070000002</v>
      </c>
      <c r="AO20" s="993">
        <v>10</v>
      </c>
      <c r="AP20" s="994">
        <v>199.62100219999999</v>
      </c>
      <c r="AQ20" s="994">
        <v>185.25</v>
      </c>
      <c r="AR20" s="995">
        <v>165.01</v>
      </c>
      <c r="AS20" s="404">
        <v>159.53</v>
      </c>
      <c r="AW20" s="993">
        <v>10</v>
      </c>
      <c r="AX20" s="994">
        <v>332.70800780000002</v>
      </c>
      <c r="AY20" s="994">
        <v>288.45</v>
      </c>
      <c r="AZ20" s="995">
        <v>279.86</v>
      </c>
      <c r="BA20" s="404">
        <v>311.77999999999997</v>
      </c>
      <c r="BB20" s="993">
        <v>10</v>
      </c>
      <c r="BC20" s="1013">
        <v>215.62899492000003</v>
      </c>
      <c r="BD20" s="998">
        <v>223.25000000000003</v>
      </c>
      <c r="BE20" s="999">
        <v>283.7940006</v>
      </c>
      <c r="BF20" s="404">
        <v>299</v>
      </c>
    </row>
    <row r="21" spans="1:65" s="162" customFormat="1" ht="14.25" customHeight="1">
      <c r="A21" s="244"/>
      <c r="B21" s="484"/>
      <c r="C21" s="485"/>
      <c r="D21" s="484"/>
      <c r="E21" s="484"/>
      <c r="F21" s="199"/>
      <c r="G21" s="202"/>
      <c r="H21" s="202"/>
      <c r="I21" s="203"/>
      <c r="J21" s="537"/>
      <c r="K21" s="650"/>
      <c r="L21" s="700"/>
      <c r="M21" s="700"/>
      <c r="N21" s="700"/>
      <c r="O21" s="700"/>
      <c r="P21" s="700"/>
      <c r="Q21" s="700"/>
      <c r="R21" s="399"/>
      <c r="S21" s="399"/>
      <c r="T21" s="399"/>
      <c r="U21" s="632"/>
      <c r="V21" s="632"/>
      <c r="W21" s="980"/>
      <c r="X21" s="989">
        <v>85.84</v>
      </c>
      <c r="Y21" s="989">
        <v>163.47999999999999</v>
      </c>
      <c r="Z21" s="989">
        <v>81.83</v>
      </c>
      <c r="AA21" s="989">
        <v>24.225000000000001</v>
      </c>
      <c r="AB21" s="989">
        <v>10.32</v>
      </c>
      <c r="AC21" s="990">
        <v>277.75099999999998</v>
      </c>
      <c r="AD21" s="989">
        <v>132.26300000000001</v>
      </c>
      <c r="AE21" s="989">
        <v>35.963999999999999</v>
      </c>
      <c r="AF21" s="989">
        <v>10.43</v>
      </c>
      <c r="AG21" s="989">
        <v>1.35</v>
      </c>
      <c r="AH21" s="989">
        <v>145.36000000000001</v>
      </c>
      <c r="AI21" s="989">
        <v>49.43</v>
      </c>
      <c r="AJ21" s="399"/>
      <c r="AK21" s="399"/>
      <c r="AL21" s="399"/>
      <c r="AM21" s="399"/>
      <c r="AN21" s="399"/>
      <c r="AO21" s="993">
        <v>11</v>
      </c>
      <c r="AP21" s="994">
        <v>218.65400695800699</v>
      </c>
      <c r="AQ21" s="994">
        <v>203.9</v>
      </c>
      <c r="AR21" s="995">
        <v>186.45</v>
      </c>
      <c r="AS21" s="399">
        <v>184.94</v>
      </c>
      <c r="AT21" s="700"/>
      <c r="AU21" s="399"/>
      <c r="AV21" s="399"/>
      <c r="AW21" s="993">
        <v>11</v>
      </c>
      <c r="AX21" s="994">
        <v>363.43499755859301</v>
      </c>
      <c r="AY21" s="994">
        <v>311.77999999999997</v>
      </c>
      <c r="AZ21" s="995">
        <v>308.83</v>
      </c>
      <c r="BA21" s="399">
        <v>332.71</v>
      </c>
      <c r="BB21" s="993">
        <v>11</v>
      </c>
      <c r="BC21" s="1013">
        <v>222.04299736022926</v>
      </c>
      <c r="BD21" s="998">
        <v>237.42999999999998</v>
      </c>
      <c r="BE21" s="999">
        <v>286.24</v>
      </c>
      <c r="BF21" s="399">
        <v>321.02999999999997</v>
      </c>
      <c r="BG21" s="399"/>
      <c r="BH21" s="399"/>
      <c r="BI21" s="399"/>
      <c r="BJ21" s="399"/>
      <c r="BK21" s="399"/>
      <c r="BL21" s="399"/>
      <c r="BM21" s="399"/>
    </row>
    <row r="22" spans="1:65" s="162" customFormat="1" ht="14.25" customHeight="1">
      <c r="A22" s="244"/>
      <c r="B22" s="484"/>
      <c r="C22" s="485"/>
      <c r="D22" s="484"/>
      <c r="E22" s="484"/>
      <c r="F22" s="199"/>
      <c r="G22" s="202"/>
      <c r="H22" s="202"/>
      <c r="I22" s="203"/>
      <c r="J22" s="537"/>
      <c r="K22" s="650"/>
      <c r="L22" s="700"/>
      <c r="M22" s="700"/>
      <c r="N22" s="700"/>
      <c r="O22" s="700"/>
      <c r="P22" s="700"/>
      <c r="Q22" s="700"/>
      <c r="R22" s="399"/>
      <c r="S22" s="399"/>
      <c r="T22" s="399"/>
      <c r="U22" s="632"/>
      <c r="V22" s="632"/>
      <c r="W22" s="980"/>
      <c r="X22" s="989">
        <v>60.343000000000004</v>
      </c>
      <c r="Y22" s="989">
        <v>101.372</v>
      </c>
      <c r="Z22" s="989">
        <v>38.957999999999998</v>
      </c>
      <c r="AA22" s="989">
        <v>17.963999999999999</v>
      </c>
      <c r="AB22" s="989">
        <v>11.87</v>
      </c>
      <c r="AC22" s="990">
        <v>251.89099999999999</v>
      </c>
      <c r="AD22" s="989">
        <v>209.01</v>
      </c>
      <c r="AE22" s="989">
        <v>24.754000000000001</v>
      </c>
      <c r="AF22" s="989">
        <v>9.0090000000000003</v>
      </c>
      <c r="AG22" s="989">
        <v>1.3260000000000001</v>
      </c>
      <c r="AH22" s="989">
        <v>124.146</v>
      </c>
      <c r="AI22" s="989">
        <v>54.344000000000001</v>
      </c>
      <c r="AJ22" s="399"/>
      <c r="AK22" s="399"/>
      <c r="AL22" s="399"/>
      <c r="AM22" s="399"/>
      <c r="AN22" s="399"/>
      <c r="AO22" s="993">
        <v>12</v>
      </c>
      <c r="AP22" s="994">
        <v>218.65400695800699</v>
      </c>
      <c r="AQ22" s="994">
        <v>203.9</v>
      </c>
      <c r="AR22" s="995">
        <v>186.45</v>
      </c>
      <c r="AS22" s="399">
        <v>184.94</v>
      </c>
      <c r="AT22" s="700"/>
      <c r="AU22" s="399"/>
      <c r="AV22" s="399"/>
      <c r="AW22" s="993">
        <v>12</v>
      </c>
      <c r="AX22" s="994">
        <v>404.84201050000001</v>
      </c>
      <c r="AY22" s="994">
        <v>314.74099731445301</v>
      </c>
      <c r="AZ22" s="995">
        <v>308.83</v>
      </c>
      <c r="BA22" s="399">
        <v>344.88</v>
      </c>
      <c r="BB22" s="993">
        <v>12</v>
      </c>
      <c r="BC22" s="1013">
        <v>222.46699903000001</v>
      </c>
      <c r="BD22" s="998">
        <v>259.42500019073447</v>
      </c>
      <c r="BE22" s="999">
        <v>285.0129948</v>
      </c>
      <c r="BF22" s="399">
        <v>332.35</v>
      </c>
      <c r="BG22" s="399"/>
      <c r="BH22" s="399"/>
      <c r="BI22" s="399"/>
      <c r="BJ22" s="399"/>
      <c r="BK22" s="399"/>
      <c r="BL22" s="399"/>
      <c r="BM22" s="399"/>
    </row>
    <row r="23" spans="1:65" s="162" customFormat="1" ht="14.25" customHeight="1">
      <c r="A23" s="244"/>
      <c r="B23" s="484"/>
      <c r="C23" s="485"/>
      <c r="D23" s="484"/>
      <c r="E23" s="484"/>
      <c r="F23" s="199"/>
      <c r="G23" s="202"/>
      <c r="H23" s="202"/>
      <c r="I23" s="203"/>
      <c r="J23" s="537"/>
      <c r="K23" s="650"/>
      <c r="L23" s="700"/>
      <c r="M23" s="700"/>
      <c r="N23" s="700"/>
      <c r="O23" s="700"/>
      <c r="P23" s="700"/>
      <c r="Q23" s="700"/>
      <c r="R23" s="399"/>
      <c r="S23" s="399"/>
      <c r="T23" s="399"/>
      <c r="U23" s="632"/>
      <c r="V23" s="632"/>
      <c r="W23" s="980"/>
      <c r="X23" s="989">
        <v>45.5</v>
      </c>
      <c r="Y23" s="989">
        <v>86.66</v>
      </c>
      <c r="Z23" s="989">
        <v>30.167999999999999</v>
      </c>
      <c r="AA23" s="989">
        <v>15.83</v>
      </c>
      <c r="AB23" s="989">
        <v>10.039999999999999</v>
      </c>
      <c r="AC23" s="990">
        <v>183.58199999999999</v>
      </c>
      <c r="AD23" s="989">
        <v>95.99</v>
      </c>
      <c r="AE23" s="989">
        <v>26.423999999999999</v>
      </c>
      <c r="AF23" s="989">
        <v>9</v>
      </c>
      <c r="AG23" s="989">
        <v>1.319</v>
      </c>
      <c r="AH23" s="989">
        <v>97.190700000000007</v>
      </c>
      <c r="AI23" s="989">
        <v>41.814</v>
      </c>
      <c r="AJ23" s="399"/>
      <c r="AK23" s="399"/>
      <c r="AL23" s="399"/>
      <c r="AM23" s="399"/>
      <c r="AN23" s="399"/>
      <c r="AO23" s="993">
        <v>13</v>
      </c>
      <c r="AP23" s="994">
        <v>220.94</v>
      </c>
      <c r="AQ23" s="994">
        <v>221.62</v>
      </c>
      <c r="AR23" s="995">
        <v>195.65</v>
      </c>
      <c r="AS23" s="399">
        <v>203.73</v>
      </c>
      <c r="AT23" s="700"/>
      <c r="AU23" s="399"/>
      <c r="AV23" s="399"/>
      <c r="AW23" s="993">
        <v>13</v>
      </c>
      <c r="AX23" s="994">
        <v>395.14</v>
      </c>
      <c r="AY23" s="994">
        <v>323.68</v>
      </c>
      <c r="AZ23" s="995">
        <v>308.83</v>
      </c>
      <c r="BA23" s="399">
        <v>338.77</v>
      </c>
      <c r="BB23" s="993">
        <v>13</v>
      </c>
      <c r="BC23" s="1013">
        <v>220.64399999999998</v>
      </c>
      <c r="BD23" s="998">
        <v>263.17400000000004</v>
      </c>
      <c r="BE23" s="999">
        <v>279.9690008</v>
      </c>
      <c r="BF23" s="399">
        <v>366.03</v>
      </c>
      <c r="BG23" s="399"/>
      <c r="BH23" s="399"/>
      <c r="BI23" s="399"/>
      <c r="BJ23" s="399"/>
      <c r="BK23" s="399"/>
      <c r="BL23" s="399"/>
      <c r="BM23" s="399"/>
    </row>
    <row r="24" spans="1:65" s="162" customFormat="1" ht="14.25" customHeight="1">
      <c r="A24" s="244"/>
      <c r="B24" s="484"/>
      <c r="C24" s="485"/>
      <c r="D24" s="484"/>
      <c r="E24" s="484"/>
      <c r="F24" s="199"/>
      <c r="G24" s="202"/>
      <c r="H24" s="202"/>
      <c r="I24" s="203"/>
      <c r="J24" s="537"/>
      <c r="K24" s="650"/>
      <c r="L24" s="700"/>
      <c r="M24" s="700"/>
      <c r="N24" s="700"/>
      <c r="O24" s="700"/>
      <c r="P24" s="700"/>
      <c r="Q24" s="700"/>
      <c r="R24" s="399"/>
      <c r="S24" s="399"/>
      <c r="T24" s="399"/>
      <c r="U24" s="632"/>
      <c r="V24" s="632">
        <v>16</v>
      </c>
      <c r="W24" s="980"/>
      <c r="X24" s="989">
        <v>43.256999999999998</v>
      </c>
      <c r="Y24" s="989">
        <v>82.16</v>
      </c>
      <c r="Z24" s="989">
        <v>40.76</v>
      </c>
      <c r="AA24" s="989">
        <v>15.3</v>
      </c>
      <c r="AB24" s="989">
        <v>9.1</v>
      </c>
      <c r="AC24" s="990">
        <v>155.88999999999999</v>
      </c>
      <c r="AD24" s="989">
        <v>89.72</v>
      </c>
      <c r="AE24" s="989">
        <v>20.83</v>
      </c>
      <c r="AF24" s="989">
        <v>9</v>
      </c>
      <c r="AG24" s="989">
        <v>1.3069999999999999</v>
      </c>
      <c r="AH24" s="989">
        <v>89.46</v>
      </c>
      <c r="AI24" s="989">
        <v>33.630000000000003</v>
      </c>
      <c r="AJ24" s="399"/>
      <c r="AK24" s="399"/>
      <c r="AL24" s="399"/>
      <c r="AM24" s="399"/>
      <c r="AN24" s="399"/>
      <c r="AO24" s="993">
        <v>14</v>
      </c>
      <c r="AP24" s="994">
        <v>220.94</v>
      </c>
      <c r="AQ24" s="994">
        <v>221.62</v>
      </c>
      <c r="AR24" s="995">
        <v>195.65</v>
      </c>
      <c r="AS24" s="399">
        <v>203.73</v>
      </c>
      <c r="AT24" s="700"/>
      <c r="AU24" s="399"/>
      <c r="AV24" s="399"/>
      <c r="AW24" s="993">
        <v>14</v>
      </c>
      <c r="AX24" s="994">
        <v>376</v>
      </c>
      <c r="AY24" s="994">
        <v>323.68</v>
      </c>
      <c r="AZ24" s="995">
        <v>302.95999999999998</v>
      </c>
      <c r="BA24" s="399">
        <v>338.78</v>
      </c>
      <c r="BB24" s="993">
        <v>14</v>
      </c>
      <c r="BC24" s="1013">
        <v>223.27600000000001</v>
      </c>
      <c r="BD24" s="998">
        <v>268.62</v>
      </c>
      <c r="BE24" s="999">
        <v>286.5410023</v>
      </c>
      <c r="BF24" s="399">
        <v>382.58</v>
      </c>
      <c r="BG24" s="399"/>
      <c r="BH24" s="399"/>
      <c r="BI24" s="399"/>
      <c r="BJ24" s="399"/>
      <c r="BK24" s="399"/>
      <c r="BL24" s="399"/>
      <c r="BM24" s="399"/>
    </row>
    <row r="25" spans="1:65" s="162" customFormat="1" ht="14.25" customHeight="1">
      <c r="A25" s="244"/>
      <c r="B25" s="484"/>
      <c r="C25" s="485"/>
      <c r="D25" s="484"/>
      <c r="E25" s="484"/>
      <c r="F25" s="199"/>
      <c r="G25" s="202"/>
      <c r="H25" s="202"/>
      <c r="I25" s="203"/>
      <c r="J25" s="537"/>
      <c r="K25" s="650"/>
      <c r="L25" s="700"/>
      <c r="M25" s="700"/>
      <c r="N25" s="700"/>
      <c r="O25" s="700"/>
      <c r="P25" s="700"/>
      <c r="Q25" s="700"/>
      <c r="R25" s="399"/>
      <c r="S25" s="399"/>
      <c r="T25" s="399"/>
      <c r="U25" s="632"/>
      <c r="V25" s="632"/>
      <c r="W25" s="980"/>
      <c r="X25" s="989">
        <v>50.91</v>
      </c>
      <c r="Y25" s="989">
        <v>97.92</v>
      </c>
      <c r="Z25" s="989">
        <v>50.25</v>
      </c>
      <c r="AA25" s="989">
        <v>15.52</v>
      </c>
      <c r="AB25" s="989">
        <v>9.36</v>
      </c>
      <c r="AC25" s="990">
        <v>166.41</v>
      </c>
      <c r="AD25" s="989">
        <v>101.72</v>
      </c>
      <c r="AE25" s="989">
        <v>23.6</v>
      </c>
      <c r="AF25" s="989">
        <v>9.0057144165039045</v>
      </c>
      <c r="AG25" s="989">
        <v>1.42</v>
      </c>
      <c r="AH25" s="989">
        <v>99.16</v>
      </c>
      <c r="AI25" s="989">
        <v>32.46</v>
      </c>
      <c r="AJ25" s="399"/>
      <c r="AK25" s="399"/>
      <c r="AL25" s="399"/>
      <c r="AM25" s="399"/>
      <c r="AN25" s="399"/>
      <c r="AO25" s="993">
        <v>15</v>
      </c>
      <c r="AP25" s="994">
        <v>221.99</v>
      </c>
      <c r="AQ25" s="994">
        <v>226.28</v>
      </c>
      <c r="AR25" s="995">
        <v>201.94</v>
      </c>
      <c r="AS25" s="399">
        <v>203.73</v>
      </c>
      <c r="AT25" s="700"/>
      <c r="AU25" s="399"/>
      <c r="AV25" s="399"/>
      <c r="AW25" s="993">
        <v>15</v>
      </c>
      <c r="AX25" s="994">
        <v>363.43</v>
      </c>
      <c r="AY25" s="994">
        <v>335.74</v>
      </c>
      <c r="AZ25" s="995">
        <v>311.77999999999997</v>
      </c>
      <c r="BA25" s="399">
        <v>347.95</v>
      </c>
      <c r="BB25" s="993">
        <v>15</v>
      </c>
      <c r="BC25" s="1013">
        <v>222.00500000000002</v>
      </c>
      <c r="BD25" s="998">
        <v>278.94</v>
      </c>
      <c r="BE25" s="999">
        <v>288.78499979999998</v>
      </c>
      <c r="BF25" s="399">
        <v>385.3</v>
      </c>
      <c r="BG25" s="399"/>
      <c r="BH25" s="399"/>
      <c r="BI25" s="399"/>
      <c r="BJ25" s="399"/>
      <c r="BK25" s="399"/>
      <c r="BL25" s="399"/>
      <c r="BM25" s="399"/>
    </row>
    <row r="26" spans="1:65" s="162" customFormat="1" ht="14.25" customHeight="1">
      <c r="A26" s="244"/>
      <c r="B26" s="484"/>
      <c r="C26" s="485"/>
      <c r="D26" s="484"/>
      <c r="E26" s="484"/>
      <c r="F26" s="216"/>
      <c r="G26" s="216"/>
      <c r="H26" s="216"/>
      <c r="I26" s="216"/>
      <c r="J26" s="539"/>
      <c r="K26" s="650"/>
      <c r="L26" s="700"/>
      <c r="M26" s="700"/>
      <c r="N26" s="700"/>
      <c r="O26" s="700"/>
      <c r="P26" s="700"/>
      <c r="Q26" s="700"/>
      <c r="R26" s="399"/>
      <c r="S26" s="399"/>
      <c r="T26" s="399"/>
      <c r="U26" s="632"/>
      <c r="V26" s="632"/>
      <c r="W26" s="980"/>
      <c r="X26" s="989">
        <v>60.1</v>
      </c>
      <c r="Y26" s="989">
        <v>118.21</v>
      </c>
      <c r="Z26" s="989">
        <v>88.1</v>
      </c>
      <c r="AA26" s="989">
        <v>15.59</v>
      </c>
      <c r="AB26" s="989">
        <v>8.8000000000000007</v>
      </c>
      <c r="AC26" s="990">
        <v>178.05</v>
      </c>
      <c r="AD26" s="989">
        <v>95.81</v>
      </c>
      <c r="AE26" s="989">
        <v>22.27</v>
      </c>
      <c r="AF26" s="989">
        <v>9.0057144165039045</v>
      </c>
      <c r="AG26" s="989">
        <v>1.2150000000000001</v>
      </c>
      <c r="AH26" s="989">
        <v>71.319999999999993</v>
      </c>
      <c r="AI26" s="989">
        <v>32.46</v>
      </c>
      <c r="AJ26" s="399"/>
      <c r="AK26" s="399"/>
      <c r="AL26" s="399"/>
      <c r="AM26" s="399"/>
      <c r="AN26" s="399"/>
      <c r="AO26" s="993">
        <v>16</v>
      </c>
      <c r="AP26" s="994">
        <v>221.99</v>
      </c>
      <c r="AQ26" s="994">
        <v>226.28</v>
      </c>
      <c r="AR26" s="995">
        <v>201.94</v>
      </c>
      <c r="AS26" s="399">
        <v>222.8</v>
      </c>
      <c r="AT26" s="700"/>
      <c r="AU26" s="399"/>
      <c r="AV26" s="399"/>
      <c r="AW26" s="993">
        <v>16</v>
      </c>
      <c r="AX26" s="994">
        <v>347.95</v>
      </c>
      <c r="AY26" s="994">
        <v>329.68899540000001</v>
      </c>
      <c r="AZ26" s="995">
        <v>320.69</v>
      </c>
      <c r="BA26" s="399">
        <v>354.11</v>
      </c>
      <c r="BB26" s="993">
        <v>16</v>
      </c>
      <c r="BC26" s="1013">
        <v>223.80200000000002</v>
      </c>
      <c r="BD26" s="998">
        <v>283.35699175000002</v>
      </c>
      <c r="BE26" s="999">
        <v>293.26400000000001</v>
      </c>
      <c r="BF26" s="399">
        <v>384.96</v>
      </c>
      <c r="BG26" s="399"/>
      <c r="BH26" s="399"/>
      <c r="BI26" s="399"/>
      <c r="BJ26" s="399"/>
      <c r="BK26" s="399"/>
      <c r="BL26" s="399"/>
      <c r="BM26" s="399"/>
    </row>
    <row r="27" spans="1:65" s="162" customFormat="1" ht="14.25" customHeight="1">
      <c r="A27" s="244"/>
      <c r="B27" s="484"/>
      <c r="C27" s="485"/>
      <c r="D27" s="484"/>
      <c r="E27" s="484"/>
      <c r="F27" s="216"/>
      <c r="G27" s="216"/>
      <c r="H27" s="216"/>
      <c r="I27" s="216"/>
      <c r="J27" s="539"/>
      <c r="K27" s="650"/>
      <c r="L27" s="700"/>
      <c r="M27" s="700"/>
      <c r="N27" s="700"/>
      <c r="O27" s="700"/>
      <c r="P27" s="700"/>
      <c r="Q27" s="700"/>
      <c r="R27" s="399"/>
      <c r="S27" s="399"/>
      <c r="T27" s="399"/>
      <c r="U27" s="632"/>
      <c r="V27" s="632"/>
      <c r="W27" s="980"/>
      <c r="X27" s="989">
        <v>51.714286260000002</v>
      </c>
      <c r="Y27" s="989">
        <v>91.569599909999994</v>
      </c>
      <c r="Z27" s="989">
        <v>109.7940002</v>
      </c>
      <c r="AA27" s="989">
        <v>14.470856939999999</v>
      </c>
      <c r="AB27" s="989">
        <v>7.7015714649999998</v>
      </c>
      <c r="AC27" s="990">
        <v>158.61442779999999</v>
      </c>
      <c r="AD27" s="989">
        <v>86.274285449999994</v>
      </c>
      <c r="AE27" s="989">
        <v>20.1857139</v>
      </c>
      <c r="AF27" s="989">
        <v>9</v>
      </c>
      <c r="AG27" s="989">
        <v>1.3400000160000001</v>
      </c>
      <c r="AH27" s="989">
        <v>61.869286670000001</v>
      </c>
      <c r="AI27" s="989">
        <v>18.350000380000001</v>
      </c>
      <c r="AJ27" s="399"/>
      <c r="AK27" s="399"/>
      <c r="AL27" s="399"/>
      <c r="AM27" s="399"/>
      <c r="AN27" s="399"/>
      <c r="AO27" s="993">
        <v>17</v>
      </c>
      <c r="AP27" s="994">
        <v>225.06</v>
      </c>
      <c r="AQ27" s="994">
        <v>228.07400000000001</v>
      </c>
      <c r="AR27" s="995">
        <v>201.94</v>
      </c>
      <c r="AS27" s="399">
        <v>222.8</v>
      </c>
      <c r="AT27" s="700"/>
      <c r="AU27" s="399"/>
      <c r="AV27" s="399"/>
      <c r="AW27" s="993">
        <v>17</v>
      </c>
      <c r="AX27" s="994">
        <v>338.77</v>
      </c>
      <c r="AY27" s="994">
        <v>326.68</v>
      </c>
      <c r="AZ27" s="995">
        <v>326.68</v>
      </c>
      <c r="BA27" s="399">
        <v>351.03</v>
      </c>
      <c r="BB27" s="993">
        <v>17</v>
      </c>
      <c r="BC27" s="1013">
        <v>217.49399757385231</v>
      </c>
      <c r="BD27" s="998">
        <v>293.363</v>
      </c>
      <c r="BE27" s="999">
        <v>292.87300069999998</v>
      </c>
      <c r="BF27" s="399">
        <v>381.87</v>
      </c>
      <c r="BG27" s="399"/>
      <c r="BH27" s="399"/>
      <c r="BI27" s="399"/>
      <c r="BJ27" s="399"/>
      <c r="BK27" s="399"/>
      <c r="BL27" s="399"/>
      <c r="BM27" s="399"/>
    </row>
    <row r="28" spans="1:65" s="162" customFormat="1" ht="14.25" customHeight="1">
      <c r="A28" s="244"/>
      <c r="B28" s="484"/>
      <c r="C28" s="485"/>
      <c r="D28" s="484"/>
      <c r="E28" s="484"/>
      <c r="F28" s="216"/>
      <c r="G28" s="216"/>
      <c r="H28" s="216"/>
      <c r="I28" s="216"/>
      <c r="J28" s="539"/>
      <c r="K28" s="650"/>
      <c r="L28" s="700"/>
      <c r="M28" s="700"/>
      <c r="N28" s="700"/>
      <c r="O28" s="700"/>
      <c r="P28" s="700"/>
      <c r="Q28" s="700"/>
      <c r="R28" s="399"/>
      <c r="S28" s="399"/>
      <c r="T28" s="399"/>
      <c r="U28" s="632"/>
      <c r="V28" s="632">
        <v>20</v>
      </c>
      <c r="W28" s="980"/>
      <c r="X28" s="989">
        <v>37.44</v>
      </c>
      <c r="Y28" s="989">
        <v>67.650000000000006</v>
      </c>
      <c r="Z28" s="989">
        <v>77.853999999999999</v>
      </c>
      <c r="AA28" s="989">
        <v>12.94</v>
      </c>
      <c r="AB28" s="989">
        <v>5.64</v>
      </c>
      <c r="AC28" s="990">
        <v>121.72</v>
      </c>
      <c r="AD28" s="989">
        <v>79.86</v>
      </c>
      <c r="AE28" s="989">
        <v>19.373000000000001</v>
      </c>
      <c r="AF28" s="989">
        <v>9</v>
      </c>
      <c r="AG28" s="989">
        <v>1.355</v>
      </c>
      <c r="AH28" s="989">
        <v>62.061</v>
      </c>
      <c r="AI28" s="989">
        <v>16.739999999999998</v>
      </c>
      <c r="AJ28" s="399"/>
      <c r="AK28" s="399"/>
      <c r="AL28" s="399"/>
      <c r="AM28" s="399"/>
      <c r="AN28" s="399"/>
      <c r="AO28" s="993">
        <v>18</v>
      </c>
      <c r="AP28" s="994">
        <v>225.06</v>
      </c>
      <c r="AQ28" s="994">
        <v>228.07400000000001</v>
      </c>
      <c r="AR28" s="995">
        <v>207.59</v>
      </c>
      <c r="AS28" s="399"/>
      <c r="AT28" s="700"/>
      <c r="AU28" s="399"/>
      <c r="AV28" s="399"/>
      <c r="AW28" s="993">
        <v>18</v>
      </c>
      <c r="AX28" s="994">
        <v>326.67999267578102</v>
      </c>
      <c r="AY28" s="994">
        <v>323.68</v>
      </c>
      <c r="AZ28" s="995">
        <v>314.74</v>
      </c>
      <c r="BA28" s="399"/>
      <c r="BB28" s="993">
        <v>18</v>
      </c>
      <c r="BC28" s="1013">
        <v>213.5109978485107</v>
      </c>
      <c r="BD28" s="998">
        <v>295.185</v>
      </c>
      <c r="BE28" s="999">
        <v>289.06400009999999</v>
      </c>
      <c r="BF28" s="399"/>
      <c r="BG28" s="399"/>
      <c r="BH28" s="399"/>
      <c r="BI28" s="399"/>
      <c r="BJ28" s="399"/>
      <c r="BK28" s="399"/>
      <c r="BL28" s="399"/>
      <c r="BM28" s="399"/>
    </row>
    <row r="29" spans="1:65" s="162" customFormat="1" ht="12.75">
      <c r="A29" s="204"/>
      <c r="B29" s="216"/>
      <c r="C29" s="216"/>
      <c r="D29" s="216"/>
      <c r="E29" s="216"/>
      <c r="F29" s="216"/>
      <c r="G29" s="216"/>
      <c r="H29" s="216"/>
      <c r="I29" s="216"/>
      <c r="J29" s="539"/>
      <c r="K29" s="650"/>
      <c r="L29" s="700"/>
      <c r="M29" s="700"/>
      <c r="N29" s="700"/>
      <c r="O29" s="700"/>
      <c r="P29" s="700"/>
      <c r="Q29" s="700"/>
      <c r="R29" s="399"/>
      <c r="S29" s="399"/>
      <c r="T29" s="399"/>
      <c r="U29" s="632"/>
      <c r="V29" s="632"/>
      <c r="W29" s="980"/>
      <c r="X29" s="989">
        <v>27.871428353445829</v>
      </c>
      <c r="Y29" s="989">
        <v>56.340142386300158</v>
      </c>
      <c r="Z29" s="989">
        <v>46.279857635497997</v>
      </c>
      <c r="AA29" s="989">
        <v>12.185285568237273</v>
      </c>
      <c r="AB29" s="989">
        <v>4.946999958583282</v>
      </c>
      <c r="AC29" s="990">
        <v>97.352142333984176</v>
      </c>
      <c r="AD29" s="989">
        <v>59.180000305175732</v>
      </c>
      <c r="AE29" s="989">
        <v>15.218571390424414</v>
      </c>
      <c r="AF29" s="989">
        <v>9.0042858123779261</v>
      </c>
      <c r="AG29" s="989">
        <v>1.5431428466524355</v>
      </c>
      <c r="AH29" s="989">
        <v>58.464999607631093</v>
      </c>
      <c r="AI29" s="989">
        <v>15.350000108991299</v>
      </c>
      <c r="AJ29" s="399"/>
      <c r="AK29" s="399"/>
      <c r="AL29" s="399"/>
      <c r="AM29" s="399"/>
      <c r="AN29" s="399"/>
      <c r="AO29" s="993">
        <v>19</v>
      </c>
      <c r="AP29" s="994">
        <v>225.9400024</v>
      </c>
      <c r="AQ29" s="994">
        <v>229.173</v>
      </c>
      <c r="AR29" s="995">
        <v>207.59</v>
      </c>
      <c r="AS29" s="399"/>
      <c r="AT29" s="700"/>
      <c r="AU29" s="399"/>
      <c r="AV29" s="399"/>
      <c r="AW29" s="993">
        <v>19</v>
      </c>
      <c r="AX29" s="994">
        <v>326.67999270000001</v>
      </c>
      <c r="AY29" s="994">
        <v>317.71099853515602</v>
      </c>
      <c r="AZ29" s="995">
        <v>308.83</v>
      </c>
      <c r="BA29" s="399"/>
      <c r="BB29" s="993">
        <v>19</v>
      </c>
      <c r="BC29" s="1013">
        <v>210.8809986</v>
      </c>
      <c r="BD29" s="998">
        <v>294.39800000000002</v>
      </c>
      <c r="BE29" s="999">
        <v>283.7310013</v>
      </c>
      <c r="BF29" s="399"/>
      <c r="BG29" s="399"/>
      <c r="BH29" s="399"/>
      <c r="BI29" s="399"/>
      <c r="BJ29" s="399"/>
      <c r="BK29" s="399"/>
      <c r="BL29" s="399"/>
      <c r="BM29" s="399"/>
    </row>
    <row r="30" spans="1:65" s="162" customFormat="1" ht="12.75">
      <c r="A30" s="204"/>
      <c r="B30" s="216"/>
      <c r="C30" s="216"/>
      <c r="D30" s="216"/>
      <c r="E30" s="216"/>
      <c r="F30" s="216"/>
      <c r="G30" s="216"/>
      <c r="H30" s="216"/>
      <c r="I30" s="216"/>
      <c r="J30" s="539"/>
      <c r="K30" s="650"/>
      <c r="L30" s="700"/>
      <c r="M30" s="700"/>
      <c r="N30" s="700"/>
      <c r="O30" s="700"/>
      <c r="P30" s="700"/>
      <c r="Q30" s="700"/>
      <c r="R30" s="399"/>
      <c r="S30" s="399"/>
      <c r="T30" s="399"/>
      <c r="U30" s="632"/>
      <c r="V30" s="632"/>
      <c r="W30" s="980"/>
      <c r="X30" s="989">
        <v>22.73</v>
      </c>
      <c r="Y30" s="989">
        <v>42.3</v>
      </c>
      <c r="Z30" s="989">
        <v>27.998000000000001</v>
      </c>
      <c r="AA30" s="989">
        <v>11.54</v>
      </c>
      <c r="AB30" s="989">
        <v>4.165</v>
      </c>
      <c r="AC30" s="990">
        <v>85.36</v>
      </c>
      <c r="AD30" s="989">
        <v>45.05</v>
      </c>
      <c r="AE30" s="989">
        <v>12.23</v>
      </c>
      <c r="AF30" s="989">
        <v>9</v>
      </c>
      <c r="AG30" s="989">
        <v>1.57</v>
      </c>
      <c r="AH30" s="989">
        <v>45.284999999999997</v>
      </c>
      <c r="AI30" s="989">
        <v>15.35</v>
      </c>
      <c r="AJ30" s="399"/>
      <c r="AK30" s="399"/>
      <c r="AL30" s="399"/>
      <c r="AM30" s="399"/>
      <c r="AN30" s="399"/>
      <c r="AO30" s="993">
        <v>20</v>
      </c>
      <c r="AP30" s="994">
        <v>225.9400024</v>
      </c>
      <c r="AQ30" s="994">
        <v>229.173</v>
      </c>
      <c r="AR30" s="995">
        <v>205.7</v>
      </c>
      <c r="AS30" s="399"/>
      <c r="AT30" s="700"/>
      <c r="AU30" s="399"/>
      <c r="AV30" s="399"/>
      <c r="AW30" s="993">
        <v>20</v>
      </c>
      <c r="AX30" s="994">
        <v>323.7</v>
      </c>
      <c r="AY30" s="994">
        <v>320.69100950000001</v>
      </c>
      <c r="AZ30" s="995">
        <v>308.8</v>
      </c>
      <c r="BA30" s="399"/>
      <c r="BB30" s="993">
        <v>20</v>
      </c>
      <c r="BC30" s="1013">
        <v>207.37700241088851</v>
      </c>
      <c r="BD30" s="998">
        <v>292.23500059000003</v>
      </c>
      <c r="BE30" s="999">
        <v>278.89999999999998</v>
      </c>
      <c r="BF30" s="399"/>
      <c r="BG30" s="399"/>
      <c r="BH30" s="399"/>
      <c r="BI30" s="399"/>
      <c r="BJ30" s="399"/>
      <c r="BK30" s="399"/>
      <c r="BL30" s="399"/>
      <c r="BM30" s="399"/>
    </row>
    <row r="31" spans="1:65" s="162" customFormat="1" ht="12.75">
      <c r="A31" s="204"/>
      <c r="B31" s="216"/>
      <c r="C31" s="216"/>
      <c r="D31" s="216"/>
      <c r="E31" s="216"/>
      <c r="F31" s="216"/>
      <c r="G31" s="216"/>
      <c r="H31" s="216"/>
      <c r="I31" s="216"/>
      <c r="J31" s="539"/>
      <c r="K31" s="650"/>
      <c r="L31" s="700"/>
      <c r="M31" s="700"/>
      <c r="N31" s="700"/>
      <c r="O31" s="700"/>
      <c r="P31" s="700"/>
      <c r="Q31" s="700"/>
      <c r="R31" s="399"/>
      <c r="S31" s="399"/>
      <c r="T31" s="399"/>
      <c r="U31" s="633"/>
      <c r="V31" s="632"/>
      <c r="W31" s="980"/>
      <c r="X31" s="989">
        <v>19.685714449999999</v>
      </c>
      <c r="Y31" s="989">
        <v>42.036570959999999</v>
      </c>
      <c r="Z31" s="989">
        <v>20.883000240000001</v>
      </c>
      <c r="AA31" s="989">
        <v>10.125571389999999</v>
      </c>
      <c r="AB31" s="989">
        <v>2.893857138</v>
      </c>
      <c r="AC31" s="990">
        <v>79.191714700000006</v>
      </c>
      <c r="AD31" s="989">
        <v>42.964286260000002</v>
      </c>
      <c r="AE31" s="989">
        <v>11.14142854</v>
      </c>
      <c r="AF31" s="989">
        <v>9.0013386860000004</v>
      </c>
      <c r="AG31" s="989">
        <v>1.7202857389999999</v>
      </c>
      <c r="AH31" s="989">
        <v>39.832142419999997</v>
      </c>
      <c r="AI31" s="989">
        <v>11.67585727</v>
      </c>
      <c r="AJ31" s="399"/>
      <c r="AK31" s="399"/>
      <c r="AL31" s="399"/>
      <c r="AM31" s="399"/>
      <c r="AN31" s="399"/>
      <c r="AO31" s="993">
        <v>21</v>
      </c>
      <c r="AP31" s="994">
        <v>225.9400024</v>
      </c>
      <c r="AQ31" s="994">
        <v>229.173</v>
      </c>
      <c r="AR31" s="995">
        <v>205.7</v>
      </c>
      <c r="AS31" s="399"/>
      <c r="AT31" s="700"/>
      <c r="AU31" s="399"/>
      <c r="AV31" s="399"/>
      <c r="AW31" s="993">
        <v>21</v>
      </c>
      <c r="AX31" s="994">
        <v>314.74099731445301</v>
      </c>
      <c r="AY31" s="994">
        <v>314.7409973</v>
      </c>
      <c r="AZ31" s="995">
        <v>311.77999999999997</v>
      </c>
      <c r="BA31" s="399"/>
      <c r="BB31" s="993">
        <v>21</v>
      </c>
      <c r="BC31" s="1013">
        <v>203.7669992446898</v>
      </c>
      <c r="BD31" s="998">
        <v>289.28499365999994</v>
      </c>
      <c r="BE31" s="999">
        <v>274.65599980000002</v>
      </c>
      <c r="BF31" s="399"/>
      <c r="BG31" s="399"/>
      <c r="BH31" s="399"/>
      <c r="BI31" s="399"/>
      <c r="BJ31" s="399"/>
      <c r="BK31" s="399"/>
      <c r="BL31" s="399"/>
      <c r="BM31" s="399"/>
    </row>
    <row r="32" spans="1:65" s="162" customFormat="1" ht="12.75">
      <c r="A32" s="204"/>
      <c r="B32" s="216"/>
      <c r="C32" s="216"/>
      <c r="D32" s="216"/>
      <c r="E32" s="216"/>
      <c r="F32" s="216"/>
      <c r="G32" s="216"/>
      <c r="H32" s="216"/>
      <c r="I32" s="216"/>
      <c r="J32" s="539"/>
      <c r="K32" s="650"/>
      <c r="L32" s="700"/>
      <c r="M32" s="700"/>
      <c r="N32" s="700"/>
      <c r="O32" s="700"/>
      <c r="P32" s="700"/>
      <c r="Q32" s="700"/>
      <c r="R32" s="399"/>
      <c r="S32" s="399"/>
      <c r="T32" s="399"/>
      <c r="U32" s="633"/>
      <c r="V32" s="632">
        <v>24</v>
      </c>
      <c r="W32" s="980"/>
      <c r="X32" s="989">
        <v>18.34285736</v>
      </c>
      <c r="Y32" s="989">
        <v>37.365667340000002</v>
      </c>
      <c r="Z32" s="989">
        <v>16.6200002</v>
      </c>
      <c r="AA32" s="989">
        <v>9.6549998689999992</v>
      </c>
      <c r="AB32" s="989">
        <v>4.0768571920000003</v>
      </c>
      <c r="AC32" s="990">
        <v>77.282856530000004</v>
      </c>
      <c r="AD32" s="989">
        <v>48.352857319999998</v>
      </c>
      <c r="AE32" s="989">
        <v>11.87857151</v>
      </c>
      <c r="AF32" s="989">
        <v>9</v>
      </c>
      <c r="AG32" s="989">
        <v>1.7888571529999999</v>
      </c>
      <c r="AH32" s="989">
        <v>37.416428699999997</v>
      </c>
      <c r="AI32" s="989">
        <v>11.18857152</v>
      </c>
      <c r="AJ32" s="399"/>
      <c r="AK32" s="399"/>
      <c r="AL32" s="399"/>
      <c r="AM32" s="399"/>
      <c r="AN32" s="399"/>
      <c r="AO32" s="993">
        <v>22</v>
      </c>
      <c r="AP32" s="994">
        <v>224.12</v>
      </c>
      <c r="AQ32" s="994">
        <v>227.72900390625</v>
      </c>
      <c r="AR32" s="995">
        <v>204.65</v>
      </c>
      <c r="AS32" s="399"/>
      <c r="AT32" s="700"/>
      <c r="AU32" s="399"/>
      <c r="AV32" s="399"/>
      <c r="AW32" s="993">
        <v>22</v>
      </c>
      <c r="AX32" s="994">
        <v>300.04000000000002</v>
      </c>
      <c r="AY32" s="994">
        <v>308.829986572265</v>
      </c>
      <c r="AZ32" s="995">
        <v>314.74</v>
      </c>
      <c r="BA32" s="399"/>
      <c r="BB32" s="993">
        <v>22</v>
      </c>
      <c r="BC32" s="1013">
        <v>200.18000106811502</v>
      </c>
      <c r="BD32" s="998">
        <v>287.342002868652</v>
      </c>
      <c r="BE32" s="999">
        <v>269.74</v>
      </c>
      <c r="BF32" s="399"/>
      <c r="BG32" s="399"/>
      <c r="BH32" s="399"/>
      <c r="BI32" s="399"/>
      <c r="BJ32" s="399"/>
      <c r="BK32" s="399"/>
      <c r="BL32" s="399"/>
      <c r="BM32" s="399"/>
    </row>
    <row r="33" spans="1:65" s="162" customFormat="1" ht="12.75">
      <c r="A33" s="204"/>
      <c r="B33" s="216"/>
      <c r="C33" s="216"/>
      <c r="D33" s="216"/>
      <c r="E33" s="216"/>
      <c r="F33" s="216"/>
      <c r="G33" s="216"/>
      <c r="H33" s="216"/>
      <c r="I33" s="216"/>
      <c r="J33" s="539"/>
      <c r="K33" s="650"/>
      <c r="L33" s="700"/>
      <c r="M33" s="700"/>
      <c r="N33" s="700"/>
      <c r="O33" s="700"/>
      <c r="P33" s="700"/>
      <c r="Q33" s="700"/>
      <c r="R33" s="399"/>
      <c r="S33" s="399"/>
      <c r="T33" s="399"/>
      <c r="U33" s="633"/>
      <c r="V33" s="632"/>
      <c r="W33" s="980"/>
      <c r="X33" s="989">
        <v>18.350000000000001</v>
      </c>
      <c r="Y33" s="989">
        <v>33.43</v>
      </c>
      <c r="Z33" s="989">
        <v>13.565</v>
      </c>
      <c r="AA33" s="989">
        <v>9.0500000000000007</v>
      </c>
      <c r="AB33" s="989">
        <v>3.68</v>
      </c>
      <c r="AC33" s="990">
        <v>78.992999999999995</v>
      </c>
      <c r="AD33" s="989">
        <v>35.799999999999997</v>
      </c>
      <c r="AE33" s="989">
        <v>10.18</v>
      </c>
      <c r="AF33" s="989">
        <v>9</v>
      </c>
      <c r="AG33" s="989">
        <v>1.89</v>
      </c>
      <c r="AH33" s="989">
        <v>35.86</v>
      </c>
      <c r="AI33" s="989">
        <v>11.34</v>
      </c>
      <c r="AJ33" s="399"/>
      <c r="AK33" s="399"/>
      <c r="AL33" s="399"/>
      <c r="AM33" s="399"/>
      <c r="AN33" s="399"/>
      <c r="AO33" s="993">
        <v>23</v>
      </c>
      <c r="AP33" s="994">
        <v>224.12</v>
      </c>
      <c r="AQ33" s="994">
        <v>227.72900390625</v>
      </c>
      <c r="AR33" s="995">
        <v>204.65</v>
      </c>
      <c r="AS33" s="399"/>
      <c r="AT33" s="700"/>
      <c r="AU33" s="399"/>
      <c r="AV33" s="399"/>
      <c r="AW33" s="993">
        <v>23</v>
      </c>
      <c r="AX33" s="994">
        <v>297.12701420000002</v>
      </c>
      <c r="AY33" s="994">
        <v>311.78100000000001</v>
      </c>
      <c r="AZ33" s="995">
        <v>308.83</v>
      </c>
      <c r="BA33" s="399"/>
      <c r="BB33" s="993">
        <v>23</v>
      </c>
      <c r="BC33" s="1013">
        <v>196.66499901</v>
      </c>
      <c r="BD33" s="998">
        <v>285.25799999999998</v>
      </c>
      <c r="BE33" s="999">
        <v>265.4609997</v>
      </c>
      <c r="BF33" s="399"/>
      <c r="BG33" s="399"/>
      <c r="BH33" s="399"/>
      <c r="BI33" s="399"/>
      <c r="BJ33" s="399"/>
      <c r="BK33" s="399"/>
      <c r="BL33" s="399"/>
      <c r="BM33" s="399"/>
    </row>
    <row r="34" spans="1:65" s="162" customFormat="1" ht="12.75">
      <c r="A34" s="204"/>
      <c r="B34" s="216"/>
      <c r="C34" s="216"/>
      <c r="D34" s="216"/>
      <c r="E34" s="216"/>
      <c r="F34" s="216"/>
      <c r="G34" s="216"/>
      <c r="H34" s="216"/>
      <c r="I34" s="216"/>
      <c r="J34" s="539"/>
      <c r="K34" s="650"/>
      <c r="L34" s="700"/>
      <c r="M34" s="700"/>
      <c r="N34" s="700"/>
      <c r="O34" s="700"/>
      <c r="P34" s="700"/>
      <c r="Q34" s="700"/>
      <c r="R34" s="399"/>
      <c r="S34" s="399"/>
      <c r="T34" s="399"/>
      <c r="U34" s="633"/>
      <c r="V34" s="632"/>
      <c r="W34" s="980"/>
      <c r="X34" s="989">
        <v>17.23</v>
      </c>
      <c r="Y34" s="989">
        <v>32.89</v>
      </c>
      <c r="Z34" s="989">
        <v>12.42</v>
      </c>
      <c r="AA34" s="989">
        <v>8.61</v>
      </c>
      <c r="AB34" s="989">
        <v>2.5219999999999998</v>
      </c>
      <c r="AC34" s="990">
        <v>93.44</v>
      </c>
      <c r="AD34" s="989">
        <v>34.47</v>
      </c>
      <c r="AE34" s="989">
        <v>9.86</v>
      </c>
      <c r="AF34" s="989">
        <v>8.9860000000000007</v>
      </c>
      <c r="AG34" s="989">
        <v>1.47</v>
      </c>
      <c r="AH34" s="989">
        <v>35.03</v>
      </c>
      <c r="AI34" s="989">
        <v>10.78</v>
      </c>
      <c r="AJ34" s="399"/>
      <c r="AK34" s="399"/>
      <c r="AL34" s="399"/>
      <c r="AM34" s="399"/>
      <c r="AN34" s="399"/>
      <c r="AO34" s="993">
        <v>24</v>
      </c>
      <c r="AP34" s="994">
        <v>217.49299619999999</v>
      </c>
      <c r="AQ34" s="994">
        <v>223.85</v>
      </c>
      <c r="AR34" s="995">
        <v>200.38</v>
      </c>
      <c r="AS34" s="399"/>
      <c r="AT34" s="700"/>
      <c r="AU34" s="399"/>
      <c r="AV34" s="399"/>
      <c r="AW34" s="993">
        <v>24</v>
      </c>
      <c r="AX34" s="994">
        <v>297.12701420000002</v>
      </c>
      <c r="AY34" s="994">
        <v>311.77999999999997</v>
      </c>
      <c r="AZ34" s="995">
        <v>300.04000000000002</v>
      </c>
      <c r="BA34" s="399"/>
      <c r="BB34" s="993">
        <v>24</v>
      </c>
      <c r="BC34" s="1013">
        <v>194.99600025000001</v>
      </c>
      <c r="BD34" s="998">
        <v>281.64</v>
      </c>
      <c r="BE34" s="999">
        <v>261.10000000000002</v>
      </c>
      <c r="BF34" s="399"/>
      <c r="BG34" s="399"/>
      <c r="BH34" s="399"/>
      <c r="BI34" s="399"/>
      <c r="BJ34" s="399"/>
      <c r="BK34" s="399"/>
      <c r="BL34" s="399"/>
      <c r="BM34" s="399"/>
    </row>
    <row r="35" spans="1:65" s="162" customFormat="1" ht="12.75">
      <c r="A35" s="204"/>
      <c r="B35" s="216"/>
      <c r="C35" s="216"/>
      <c r="D35" s="216"/>
      <c r="E35" s="216"/>
      <c r="F35" s="216"/>
      <c r="G35" s="216"/>
      <c r="H35" s="216"/>
      <c r="I35" s="216"/>
      <c r="J35" s="539"/>
      <c r="K35" s="650"/>
      <c r="L35" s="700"/>
      <c r="M35" s="700"/>
      <c r="N35" s="700"/>
      <c r="O35" s="700"/>
      <c r="P35" s="700"/>
      <c r="Q35" s="700"/>
      <c r="R35" s="399"/>
      <c r="S35" s="399"/>
      <c r="T35" s="399"/>
      <c r="U35" s="633"/>
      <c r="V35" s="632"/>
      <c r="W35" s="980"/>
      <c r="X35" s="989">
        <v>15.81</v>
      </c>
      <c r="Y35" s="989">
        <v>29.11</v>
      </c>
      <c r="Z35" s="989">
        <v>10.92</v>
      </c>
      <c r="AA35" s="989">
        <v>8.08</v>
      </c>
      <c r="AB35" s="989">
        <v>2.29</v>
      </c>
      <c r="AC35" s="990">
        <v>75.959999999999994</v>
      </c>
      <c r="AD35" s="989">
        <v>32.409999999999997</v>
      </c>
      <c r="AE35" s="989">
        <v>9.5500000000000007</v>
      </c>
      <c r="AF35" s="989">
        <v>9.0100000930000004</v>
      </c>
      <c r="AG35" s="989">
        <v>1.6</v>
      </c>
      <c r="AH35" s="989">
        <v>34.11</v>
      </c>
      <c r="AI35" s="989">
        <v>9.3800000000000008</v>
      </c>
      <c r="AJ35" s="399"/>
      <c r="AK35" s="399"/>
      <c r="AL35" s="399"/>
      <c r="AM35" s="399"/>
      <c r="AN35" s="399"/>
      <c r="AO35" s="993">
        <v>25</v>
      </c>
      <c r="AP35" s="994">
        <v>217.49299619999999</v>
      </c>
      <c r="AQ35" s="994">
        <v>223.85</v>
      </c>
      <c r="AR35" s="995">
        <v>200.38</v>
      </c>
      <c r="AS35" s="399"/>
      <c r="AT35" s="700"/>
      <c r="AU35" s="399"/>
      <c r="AV35" s="399"/>
      <c r="AW35" s="993">
        <v>25</v>
      </c>
      <c r="AX35" s="994">
        <v>294.225006103515</v>
      </c>
      <c r="AY35" s="994">
        <v>308.83</v>
      </c>
      <c r="AZ35" s="995">
        <v>282.72000000000003</v>
      </c>
      <c r="BA35" s="399"/>
      <c r="BB35" s="993">
        <v>25</v>
      </c>
      <c r="BC35" s="1013">
        <v>193.36700119018531</v>
      </c>
      <c r="BD35" s="998">
        <v>276.89499999999998</v>
      </c>
      <c r="BE35" s="999">
        <v>256.25999990000003</v>
      </c>
      <c r="BF35" s="399"/>
      <c r="BG35" s="399"/>
      <c r="BH35" s="399"/>
      <c r="BI35" s="399"/>
      <c r="BJ35" s="399"/>
      <c r="BK35" s="399"/>
      <c r="BL35" s="399"/>
      <c r="BM35" s="399"/>
    </row>
    <row r="36" spans="1:65" s="162" customFormat="1" ht="12.75">
      <c r="A36" s="204"/>
      <c r="B36" s="216"/>
      <c r="C36" s="216"/>
      <c r="D36" s="216"/>
      <c r="E36" s="216"/>
      <c r="F36" s="216"/>
      <c r="G36" s="216"/>
      <c r="H36" s="216"/>
      <c r="I36" s="216"/>
      <c r="J36" s="539"/>
      <c r="K36" s="650"/>
      <c r="L36" s="700"/>
      <c r="M36" s="700"/>
      <c r="N36" s="700"/>
      <c r="O36" s="700"/>
      <c r="P36" s="700"/>
      <c r="Q36" s="700"/>
      <c r="R36" s="399"/>
      <c r="S36" s="399"/>
      <c r="T36" s="399"/>
      <c r="U36" s="633"/>
      <c r="V36" s="632">
        <v>28</v>
      </c>
      <c r="W36" s="980"/>
      <c r="X36" s="989">
        <v>14.83</v>
      </c>
      <c r="Y36" s="989">
        <v>26.72</v>
      </c>
      <c r="Z36" s="989">
        <v>8.65</v>
      </c>
      <c r="AA36" s="989">
        <v>8.27</v>
      </c>
      <c r="AB36" s="989">
        <v>11.83</v>
      </c>
      <c r="AC36" s="990">
        <v>95.68</v>
      </c>
      <c r="AD36" s="989">
        <v>27.36</v>
      </c>
      <c r="AE36" s="989">
        <v>8.51</v>
      </c>
      <c r="AF36" s="989">
        <v>9.0014286040000009</v>
      </c>
      <c r="AG36" s="989">
        <v>0.97099999999999997</v>
      </c>
      <c r="AH36" s="989">
        <v>33.92</v>
      </c>
      <c r="AI36" s="989">
        <v>7.82</v>
      </c>
      <c r="AJ36" s="399"/>
      <c r="AK36" s="399"/>
      <c r="AL36" s="399"/>
      <c r="AM36" s="399"/>
      <c r="AN36" s="399"/>
      <c r="AO36" s="993">
        <v>26</v>
      </c>
      <c r="AP36" s="994">
        <v>210.53</v>
      </c>
      <c r="AQ36" s="994">
        <v>216.86000060000001</v>
      </c>
      <c r="AR36" s="995">
        <v>193.55</v>
      </c>
      <c r="AS36" s="399"/>
      <c r="AT36" s="700"/>
      <c r="AU36" s="399"/>
      <c r="AV36" s="399"/>
      <c r="AW36" s="993">
        <v>26</v>
      </c>
      <c r="AX36" s="994">
        <v>294.23</v>
      </c>
      <c r="AY36" s="994">
        <v>288.4509888</v>
      </c>
      <c r="AZ36" s="995">
        <v>262.95</v>
      </c>
      <c r="BA36" s="399"/>
      <c r="BB36" s="993">
        <v>26</v>
      </c>
      <c r="BC36" s="1013">
        <v>190.59600123596181</v>
      </c>
      <c r="BD36" s="998">
        <v>272.34099963</v>
      </c>
      <c r="BE36" s="999">
        <v>252.54899979999999</v>
      </c>
      <c r="BF36" s="399"/>
      <c r="BG36" s="399"/>
      <c r="BH36" s="399"/>
      <c r="BI36" s="399"/>
      <c r="BJ36" s="399"/>
      <c r="BK36" s="399"/>
      <c r="BL36" s="399"/>
      <c r="BM36" s="399"/>
    </row>
    <row r="37" spans="1:65" s="162" customFormat="1" ht="12.75">
      <c r="A37" s="204"/>
      <c r="B37" s="216"/>
      <c r="C37" s="216"/>
      <c r="D37" s="216"/>
      <c r="E37" s="216"/>
      <c r="F37" s="216"/>
      <c r="G37" s="216"/>
      <c r="H37" s="216"/>
      <c r="I37" s="216"/>
      <c r="J37" s="539"/>
      <c r="K37" s="650"/>
      <c r="L37" s="700"/>
      <c r="M37" s="700"/>
      <c r="N37" s="700"/>
      <c r="O37" s="700"/>
      <c r="P37" s="700"/>
      <c r="Q37" s="700"/>
      <c r="R37" s="399"/>
      <c r="S37" s="399"/>
      <c r="T37" s="399"/>
      <c r="U37" s="633"/>
      <c r="V37" s="632"/>
      <c r="W37" s="980"/>
      <c r="X37" s="989">
        <v>14.57142844</v>
      </c>
      <c r="Y37" s="989">
        <v>25.072999639999999</v>
      </c>
      <c r="Z37" s="989">
        <v>6.3326666359999999</v>
      </c>
      <c r="AA37" s="989">
        <v>7.9144286429999999</v>
      </c>
      <c r="AB37" s="989">
        <v>3.6995714730000002</v>
      </c>
      <c r="AC37" s="990">
        <v>98.174714219999998</v>
      </c>
      <c r="AD37" s="989">
        <v>31.010000229999999</v>
      </c>
      <c r="AE37" s="989">
        <v>8.7557142799999994</v>
      </c>
      <c r="AF37" s="989">
        <v>8.9985715319999997</v>
      </c>
      <c r="AG37" s="989">
        <v>1.6887143</v>
      </c>
      <c r="AH37" s="989">
        <v>34.240000039999998</v>
      </c>
      <c r="AI37" s="989">
        <v>6.7918571060000001</v>
      </c>
      <c r="AJ37" s="399"/>
      <c r="AK37" s="399"/>
      <c r="AL37" s="399"/>
      <c r="AM37" s="399"/>
      <c r="AN37" s="399"/>
      <c r="AO37" s="993">
        <v>27</v>
      </c>
      <c r="AP37" s="994">
        <v>210.53</v>
      </c>
      <c r="AQ37" s="994">
        <v>216.86000060000001</v>
      </c>
      <c r="AR37" s="995">
        <v>193.55</v>
      </c>
      <c r="AS37" s="399"/>
      <c r="AT37" s="700"/>
      <c r="AU37" s="399"/>
      <c r="AV37" s="399"/>
      <c r="AW37" s="993">
        <v>27</v>
      </c>
      <c r="AX37" s="994">
        <v>285.58</v>
      </c>
      <c r="AY37" s="994">
        <v>265.74700000000001</v>
      </c>
      <c r="AZ37" s="995">
        <v>254.63</v>
      </c>
      <c r="BA37" s="399"/>
      <c r="BB37" s="993">
        <v>27</v>
      </c>
      <c r="BC37" s="1013">
        <v>187.24</v>
      </c>
      <c r="BD37" s="998">
        <v>268.09899999999999</v>
      </c>
      <c r="BE37" s="999">
        <v>248.26700020000001</v>
      </c>
      <c r="BF37" s="399"/>
      <c r="BG37" s="399"/>
      <c r="BH37" s="399"/>
      <c r="BI37" s="399"/>
      <c r="BJ37" s="399"/>
      <c r="BK37" s="399"/>
      <c r="BL37" s="399"/>
      <c r="BM37" s="399"/>
    </row>
    <row r="38" spans="1:65" s="162" customFormat="1" ht="12.75">
      <c r="A38" s="204"/>
      <c r="B38" s="216"/>
      <c r="C38" s="216"/>
      <c r="D38" s="216"/>
      <c r="E38" s="216"/>
      <c r="F38" s="216"/>
      <c r="G38" s="216"/>
      <c r="H38" s="216"/>
      <c r="I38" s="216"/>
      <c r="J38" s="539"/>
      <c r="K38" s="650"/>
      <c r="L38" s="700"/>
      <c r="M38" s="700"/>
      <c r="N38" s="700"/>
      <c r="O38" s="700"/>
      <c r="P38" s="700"/>
      <c r="Q38" s="700"/>
      <c r="R38" s="399"/>
      <c r="S38" s="399"/>
      <c r="T38" s="399"/>
      <c r="U38" s="633"/>
      <c r="V38" s="632"/>
      <c r="W38" s="980"/>
      <c r="X38" s="989">
        <v>14.83</v>
      </c>
      <c r="Y38" s="989">
        <v>24.52</v>
      </c>
      <c r="Z38" s="989">
        <v>9.15</v>
      </c>
      <c r="AA38" s="989">
        <v>7.45</v>
      </c>
      <c r="AB38" s="989">
        <v>2.5</v>
      </c>
      <c r="AC38" s="990">
        <v>88.82</v>
      </c>
      <c r="AD38" s="989">
        <v>46.76</v>
      </c>
      <c r="AE38" s="989">
        <v>13.59</v>
      </c>
      <c r="AF38" s="989">
        <v>9.01</v>
      </c>
      <c r="AG38" s="989">
        <v>1.46</v>
      </c>
      <c r="AH38" s="989">
        <v>33.86</v>
      </c>
      <c r="AI38" s="989">
        <v>6.13</v>
      </c>
      <c r="AJ38" s="399"/>
      <c r="AK38" s="399"/>
      <c r="AL38" s="399"/>
      <c r="AM38" s="399"/>
      <c r="AN38" s="399"/>
      <c r="AO38" s="993">
        <v>28</v>
      </c>
      <c r="AP38" s="994">
        <v>201.54</v>
      </c>
      <c r="AQ38" s="996">
        <v>209.0310059</v>
      </c>
      <c r="AR38" s="995">
        <v>186.01</v>
      </c>
      <c r="AS38" s="399"/>
      <c r="AT38" s="700"/>
      <c r="AU38" s="399"/>
      <c r="AV38" s="399"/>
      <c r="AW38" s="993">
        <v>28</v>
      </c>
      <c r="AX38" s="994">
        <v>271.36</v>
      </c>
      <c r="AY38" s="996">
        <v>251.875</v>
      </c>
      <c r="AZ38" s="995">
        <v>240.95</v>
      </c>
      <c r="BA38" s="399"/>
      <c r="BB38" s="993">
        <v>28</v>
      </c>
      <c r="BC38" s="1013">
        <v>183.3</v>
      </c>
      <c r="BD38" s="998">
        <v>262.15200039500002</v>
      </c>
      <c r="BE38" s="999">
        <v>243.86400219999999</v>
      </c>
      <c r="BF38" s="399"/>
      <c r="BG38" s="399"/>
      <c r="BH38" s="399"/>
      <c r="BI38" s="399"/>
      <c r="BJ38" s="399"/>
      <c r="BK38" s="399"/>
      <c r="BL38" s="399"/>
      <c r="BM38" s="399"/>
    </row>
    <row r="39" spans="1:65" s="162" customFormat="1" ht="12.75">
      <c r="A39" s="204"/>
      <c r="B39" s="216"/>
      <c r="C39" s="216"/>
      <c r="D39" s="216"/>
      <c r="E39" s="216"/>
      <c r="F39" s="216"/>
      <c r="G39" s="216"/>
      <c r="H39" s="216"/>
      <c r="I39" s="216"/>
      <c r="J39" s="539"/>
      <c r="K39" s="650"/>
      <c r="L39" s="700"/>
      <c r="M39" s="700"/>
      <c r="N39" s="700"/>
      <c r="O39" s="700"/>
      <c r="P39" s="700"/>
      <c r="Q39" s="700"/>
      <c r="R39" s="399"/>
      <c r="S39" s="399"/>
      <c r="T39" s="399"/>
      <c r="U39" s="633"/>
      <c r="V39" s="632"/>
      <c r="W39" s="980"/>
      <c r="X39" s="989">
        <v>14.21</v>
      </c>
      <c r="Y39" s="989">
        <v>24.25</v>
      </c>
      <c r="Z39" s="989">
        <v>6.6790000000000003</v>
      </c>
      <c r="AA39" s="989">
        <v>7.25</v>
      </c>
      <c r="AB39" s="989">
        <v>2.2799999999999998</v>
      </c>
      <c r="AC39" s="990">
        <v>74.238</v>
      </c>
      <c r="AD39" s="989">
        <v>28.186</v>
      </c>
      <c r="AE39" s="989">
        <v>8.69</v>
      </c>
      <c r="AF39" s="989">
        <v>9</v>
      </c>
      <c r="AG39" s="989">
        <v>1.657</v>
      </c>
      <c r="AH39" s="989">
        <v>34.549999999999997</v>
      </c>
      <c r="AI39" s="989">
        <v>6.1909999999999998</v>
      </c>
      <c r="AJ39" s="399"/>
      <c r="AK39" s="399"/>
      <c r="AL39" s="399"/>
      <c r="AM39" s="399"/>
      <c r="AN39" s="399"/>
      <c r="AO39" s="993">
        <v>29</v>
      </c>
      <c r="AP39" s="994">
        <v>201.54</v>
      </c>
      <c r="AQ39" s="994">
        <v>209.0310059</v>
      </c>
      <c r="AR39" s="995">
        <v>186.01</v>
      </c>
      <c r="AS39" s="399"/>
      <c r="AT39" s="700"/>
      <c r="AU39" s="399"/>
      <c r="AV39" s="399"/>
      <c r="AW39" s="993">
        <v>29</v>
      </c>
      <c r="AX39" s="994">
        <v>257.39498900000001</v>
      </c>
      <c r="AY39" s="994">
        <v>243.67</v>
      </c>
      <c r="AZ39" s="995">
        <v>227.52</v>
      </c>
      <c r="BA39" s="399"/>
      <c r="BB39" s="993">
        <v>29</v>
      </c>
      <c r="BC39" s="1013">
        <v>179.71700196999998</v>
      </c>
      <c r="BD39" s="998">
        <v>257.23599999999999</v>
      </c>
      <c r="BE39" s="999">
        <v>239.07999989999999</v>
      </c>
      <c r="BF39" s="399"/>
      <c r="BG39" s="399"/>
      <c r="BH39" s="399"/>
      <c r="BI39" s="399"/>
      <c r="BJ39" s="399"/>
      <c r="BK39" s="399"/>
      <c r="BL39" s="399"/>
      <c r="BM39" s="399"/>
    </row>
    <row r="40" spans="1:65" s="162" customFormat="1" ht="12.75">
      <c r="A40" s="204"/>
      <c r="B40" s="216"/>
      <c r="C40" s="216"/>
      <c r="D40" s="216"/>
      <c r="E40" s="216"/>
      <c r="F40" s="216"/>
      <c r="G40" s="216"/>
      <c r="H40" s="216"/>
      <c r="I40" s="216"/>
      <c r="J40" s="539"/>
      <c r="K40" s="650"/>
      <c r="L40" s="700"/>
      <c r="M40" s="700"/>
      <c r="N40" s="700"/>
      <c r="O40" s="700"/>
      <c r="P40" s="700"/>
      <c r="Q40" s="700"/>
      <c r="R40" s="399"/>
      <c r="S40" s="399"/>
      <c r="T40" s="399"/>
      <c r="U40" s="633"/>
      <c r="V40" s="632">
        <v>32</v>
      </c>
      <c r="W40" s="980"/>
      <c r="X40" s="989">
        <v>13.75</v>
      </c>
      <c r="Y40" s="989">
        <v>23.87</v>
      </c>
      <c r="Z40" s="989">
        <v>7.0711000000000004</v>
      </c>
      <c r="AA40" s="989">
        <v>7.14</v>
      </c>
      <c r="AB40" s="989">
        <v>2.4049999999999998</v>
      </c>
      <c r="AC40" s="990">
        <v>74.95</v>
      </c>
      <c r="AD40" s="989">
        <v>37.49</v>
      </c>
      <c r="AE40" s="989">
        <v>9.43</v>
      </c>
      <c r="AF40" s="989">
        <v>9</v>
      </c>
      <c r="AG40" s="989">
        <v>1.96</v>
      </c>
      <c r="AH40" s="989">
        <v>35.44</v>
      </c>
      <c r="AI40" s="989">
        <v>7.2</v>
      </c>
      <c r="AJ40" s="399"/>
      <c r="AK40" s="399"/>
      <c r="AL40" s="399"/>
      <c r="AM40" s="399"/>
      <c r="AN40" s="399"/>
      <c r="AO40" s="993">
        <v>30</v>
      </c>
      <c r="AP40" s="994">
        <v>193.161</v>
      </c>
      <c r="AQ40" s="994">
        <v>200.79299926757801</v>
      </c>
      <c r="AR40" s="995">
        <v>186.01</v>
      </c>
      <c r="AS40" s="399"/>
      <c r="AT40" s="700"/>
      <c r="AU40" s="399"/>
      <c r="AV40" s="399"/>
      <c r="AW40" s="993">
        <v>30</v>
      </c>
      <c r="AX40" s="994">
        <v>243.67</v>
      </c>
      <c r="AY40" s="994">
        <v>235.552001953125</v>
      </c>
      <c r="AZ40" s="995">
        <v>216.95</v>
      </c>
      <c r="BA40" s="399"/>
      <c r="BB40" s="993">
        <v>30</v>
      </c>
      <c r="BC40" s="1013">
        <v>174.89</v>
      </c>
      <c r="BD40" s="998">
        <v>252.71100044250457</v>
      </c>
      <c r="BE40" s="999">
        <v>234.25399680000001</v>
      </c>
      <c r="BF40" s="399"/>
      <c r="BG40" s="399"/>
      <c r="BH40" s="399"/>
      <c r="BI40" s="399"/>
      <c r="BJ40" s="399"/>
      <c r="BK40" s="399"/>
      <c r="BL40" s="399"/>
      <c r="BM40" s="399"/>
    </row>
    <row r="41" spans="1:65" s="162" customFormat="1" ht="12.75">
      <c r="A41" s="204"/>
      <c r="B41" s="216"/>
      <c r="C41" s="216"/>
      <c r="D41" s="216"/>
      <c r="E41" s="216"/>
      <c r="F41" s="216"/>
      <c r="G41" s="216"/>
      <c r="H41" s="216"/>
      <c r="I41" s="216"/>
      <c r="J41" s="539"/>
      <c r="K41" s="650"/>
      <c r="L41" s="700"/>
      <c r="M41" s="700"/>
      <c r="N41" s="700"/>
      <c r="O41" s="700"/>
      <c r="P41" s="700"/>
      <c r="Q41" s="700"/>
      <c r="R41" s="399"/>
      <c r="S41" s="399"/>
      <c r="T41" s="399"/>
      <c r="U41" s="633"/>
      <c r="V41" s="632"/>
      <c r="W41" s="980"/>
      <c r="X41" s="989">
        <v>11.95714269</v>
      </c>
      <c r="Y41" s="989">
        <v>25.065999600000001</v>
      </c>
      <c r="Z41" s="989">
        <v>5.4663999560000001</v>
      </c>
      <c r="AA41" s="989">
        <v>6.382142816</v>
      </c>
      <c r="AB41" s="989">
        <v>2.1164286140000002</v>
      </c>
      <c r="AC41" s="990">
        <v>73.207855219999999</v>
      </c>
      <c r="AD41" s="989">
        <v>25.639999929999998</v>
      </c>
      <c r="AE41" s="989">
        <v>7.5885714120000003</v>
      </c>
      <c r="AF41" s="989">
        <v>9.0014286040000009</v>
      </c>
      <c r="AG41" s="989">
        <v>1.7461428299999999</v>
      </c>
      <c r="AH41" s="989">
        <v>33.949999669999997</v>
      </c>
      <c r="AI41" s="989">
        <v>6.3285714559999997</v>
      </c>
      <c r="AJ41" s="399"/>
      <c r="AK41" s="399"/>
      <c r="AL41" s="399"/>
      <c r="AM41" s="399"/>
      <c r="AN41" s="399"/>
      <c r="AO41" s="993">
        <v>31</v>
      </c>
      <c r="AP41" s="994">
        <v>193.161</v>
      </c>
      <c r="AQ41" s="994">
        <v>200.79299926757801</v>
      </c>
      <c r="AR41" s="995">
        <v>178.58</v>
      </c>
      <c r="AS41" s="399"/>
      <c r="AT41" s="700"/>
      <c r="AU41" s="399"/>
      <c r="AV41" s="399"/>
      <c r="AW41" s="993">
        <v>31</v>
      </c>
      <c r="AX41" s="994">
        <v>230.18899999999999</v>
      </c>
      <c r="AY41" s="994">
        <v>224.8650055</v>
      </c>
      <c r="AZ41" s="995">
        <v>216.95</v>
      </c>
      <c r="BA41" s="399"/>
      <c r="BB41" s="993">
        <v>31</v>
      </c>
      <c r="BC41" s="1013">
        <v>169.00100000000003</v>
      </c>
      <c r="BD41" s="998">
        <v>248.01899674799998</v>
      </c>
      <c r="BE41" s="999">
        <v>229.68000129999999</v>
      </c>
      <c r="BF41" s="399"/>
      <c r="BG41" s="399"/>
      <c r="BH41" s="399"/>
      <c r="BI41" s="399"/>
      <c r="BJ41" s="399"/>
      <c r="BK41" s="399"/>
      <c r="BL41" s="399"/>
      <c r="BM41" s="399"/>
    </row>
    <row r="42" spans="1:65" s="162" customFormat="1" ht="12.75">
      <c r="A42" s="204"/>
      <c r="B42" s="216"/>
      <c r="C42" s="216"/>
      <c r="D42" s="216"/>
      <c r="E42" s="216"/>
      <c r="F42" s="216"/>
      <c r="G42" s="216"/>
      <c r="H42" s="216"/>
      <c r="I42" s="216"/>
      <c r="J42" s="539"/>
      <c r="K42" s="650"/>
      <c r="L42" s="700"/>
      <c r="M42" s="700"/>
      <c r="N42" s="700"/>
      <c r="O42" s="700"/>
      <c r="P42" s="700"/>
      <c r="Q42" s="700"/>
      <c r="R42" s="399"/>
      <c r="S42" s="399"/>
      <c r="T42" s="399"/>
      <c r="U42" s="635"/>
      <c r="V42" s="632"/>
      <c r="W42" s="980"/>
      <c r="X42" s="989">
        <v>11.43</v>
      </c>
      <c r="Y42" s="989">
        <v>27.59</v>
      </c>
      <c r="Z42" s="989">
        <v>6.8719999999999999</v>
      </c>
      <c r="AA42" s="989">
        <v>6.18</v>
      </c>
      <c r="AB42" s="989">
        <v>1.52</v>
      </c>
      <c r="AC42" s="990">
        <v>84.45</v>
      </c>
      <c r="AD42" s="989">
        <v>22.95</v>
      </c>
      <c r="AE42" s="989">
        <v>7.36</v>
      </c>
      <c r="AF42" s="989">
        <v>9</v>
      </c>
      <c r="AG42" s="989">
        <v>1.405</v>
      </c>
      <c r="AH42" s="989">
        <v>32.43</v>
      </c>
      <c r="AI42" s="989">
        <v>5.54</v>
      </c>
      <c r="AJ42" s="399"/>
      <c r="AK42" s="399"/>
      <c r="AL42" s="399"/>
      <c r="AM42" s="399"/>
      <c r="AN42" s="399"/>
      <c r="AO42" s="993">
        <v>32</v>
      </c>
      <c r="AP42" s="994">
        <v>184.09</v>
      </c>
      <c r="AQ42" s="994">
        <v>200.79299926757801</v>
      </c>
      <c r="AR42" s="995">
        <v>178.58</v>
      </c>
      <c r="AS42" s="399"/>
      <c r="AT42" s="700"/>
      <c r="AU42" s="399"/>
      <c r="AV42" s="399"/>
      <c r="AW42" s="993">
        <v>32</v>
      </c>
      <c r="AX42" s="994">
        <v>211.73</v>
      </c>
      <c r="AY42" s="994">
        <v>219.58</v>
      </c>
      <c r="AZ42" s="995">
        <v>201.39</v>
      </c>
      <c r="BA42" s="399"/>
      <c r="BB42" s="993">
        <v>32</v>
      </c>
      <c r="BC42" s="1013">
        <v>163.14900000000003</v>
      </c>
      <c r="BD42" s="998">
        <v>243.71</v>
      </c>
      <c r="BE42" s="999">
        <v>224.73799990000001</v>
      </c>
      <c r="BF42" s="399"/>
      <c r="BG42" s="399"/>
      <c r="BH42" s="399"/>
      <c r="BI42" s="399"/>
      <c r="BJ42" s="399"/>
      <c r="BK42" s="399"/>
      <c r="BL42" s="399"/>
      <c r="BM42" s="399"/>
    </row>
    <row r="43" spans="1:65" s="162" customFormat="1" ht="12.75">
      <c r="A43" s="244" t="s">
        <v>905</v>
      </c>
      <c r="B43" s="216"/>
      <c r="C43" s="216"/>
      <c r="D43" s="216"/>
      <c r="E43" s="216"/>
      <c r="F43" s="216"/>
      <c r="G43" s="216"/>
      <c r="H43" s="216"/>
      <c r="I43" s="216"/>
      <c r="J43" s="539"/>
      <c r="K43" s="650"/>
      <c r="L43" s="700"/>
      <c r="M43" s="700"/>
      <c r="N43" s="700"/>
      <c r="O43" s="700"/>
      <c r="P43" s="700"/>
      <c r="Q43" s="700"/>
      <c r="R43" s="399"/>
      <c r="S43" s="399"/>
      <c r="T43" s="399"/>
      <c r="U43" s="635"/>
      <c r="V43" s="632"/>
      <c r="W43" s="980"/>
      <c r="X43" s="989">
        <v>10.93</v>
      </c>
      <c r="Y43" s="989">
        <v>23.33</v>
      </c>
      <c r="Z43" s="989">
        <v>8.67</v>
      </c>
      <c r="AA43" s="989">
        <v>6.87</v>
      </c>
      <c r="AB43" s="989">
        <v>1.75</v>
      </c>
      <c r="AC43" s="990">
        <v>66.38</v>
      </c>
      <c r="AD43" s="989">
        <v>33.82</v>
      </c>
      <c r="AE43" s="989">
        <v>8.41</v>
      </c>
      <c r="AF43" s="989">
        <v>9.73</v>
      </c>
      <c r="AG43" s="989">
        <v>1.58</v>
      </c>
      <c r="AH43" s="989">
        <v>32.56</v>
      </c>
      <c r="AI43" s="989">
        <v>5.39</v>
      </c>
      <c r="AJ43" s="399"/>
      <c r="AK43" s="399"/>
      <c r="AL43" s="399"/>
      <c r="AM43" s="399"/>
      <c r="AN43" s="399"/>
      <c r="AO43" s="993">
        <v>33</v>
      </c>
      <c r="AP43" s="994">
        <v>184.09</v>
      </c>
      <c r="AQ43" s="994">
        <v>191.74600219999999</v>
      </c>
      <c r="AR43" s="995">
        <v>169.01</v>
      </c>
      <c r="AS43" s="399"/>
      <c r="AT43" s="700"/>
      <c r="AU43" s="399"/>
      <c r="AV43" s="399"/>
      <c r="AW43" s="993">
        <v>33</v>
      </c>
      <c r="AX43" s="994">
        <v>196.28300476074199</v>
      </c>
      <c r="AY43" s="994">
        <v>219.58000179999999</v>
      </c>
      <c r="AZ43" s="995">
        <v>193.74</v>
      </c>
      <c r="BA43" s="399"/>
      <c r="BB43" s="993">
        <v>33</v>
      </c>
      <c r="BC43" s="1013">
        <v>157.27300170999999</v>
      </c>
      <c r="BD43" s="998">
        <v>239.4640045127899</v>
      </c>
      <c r="BE43" s="999">
        <v>219.0029984</v>
      </c>
      <c r="BF43" s="399"/>
      <c r="BG43" s="399"/>
      <c r="BH43" s="399"/>
      <c r="BI43" s="399"/>
      <c r="BJ43" s="399"/>
      <c r="BK43" s="399"/>
      <c r="BL43" s="399"/>
      <c r="BM43" s="399"/>
    </row>
    <row r="44" spans="1:65" s="162" customFormat="1" ht="12.75">
      <c r="A44" s="204"/>
      <c r="B44" s="216"/>
      <c r="C44" s="216"/>
      <c r="D44" s="216"/>
      <c r="E44" s="216"/>
      <c r="F44" s="216"/>
      <c r="G44" s="216"/>
      <c r="H44" s="216"/>
      <c r="I44" s="216"/>
      <c r="J44" s="539"/>
      <c r="K44" s="650"/>
      <c r="L44" s="700"/>
      <c r="M44" s="700"/>
      <c r="N44" s="700"/>
      <c r="O44" s="700"/>
      <c r="P44" s="700"/>
      <c r="Q44" s="700"/>
      <c r="R44" s="399"/>
      <c r="S44" s="399"/>
      <c r="T44" s="399"/>
      <c r="U44" s="635"/>
      <c r="V44" s="632">
        <v>36</v>
      </c>
      <c r="W44" s="980"/>
      <c r="X44" s="989">
        <v>12.042999999999999</v>
      </c>
      <c r="Y44" s="989">
        <v>23.27</v>
      </c>
      <c r="Z44" s="989">
        <v>4.5250000000000004</v>
      </c>
      <c r="AA44" s="989">
        <v>7.29</v>
      </c>
      <c r="AB44" s="989">
        <v>1.9330000000000001</v>
      </c>
      <c r="AC44" s="990">
        <v>68.36</v>
      </c>
      <c r="AD44" s="989">
        <v>34.42</v>
      </c>
      <c r="AE44" s="989">
        <v>8.1</v>
      </c>
      <c r="AF44" s="989">
        <v>10.001428604125973</v>
      </c>
      <c r="AG44" s="989">
        <v>1.65</v>
      </c>
      <c r="AH44" s="989">
        <v>34.997999999999998</v>
      </c>
      <c r="AI44" s="989">
        <v>7.78</v>
      </c>
      <c r="AJ44" s="399"/>
      <c r="AK44" s="399"/>
      <c r="AL44" s="399"/>
      <c r="AM44" s="399"/>
      <c r="AN44" s="399"/>
      <c r="AO44" s="993">
        <v>34</v>
      </c>
      <c r="AP44" s="994">
        <v>173.09</v>
      </c>
      <c r="AQ44" s="994">
        <v>191.74600219999999</v>
      </c>
      <c r="AR44" s="995">
        <v>169.01</v>
      </c>
      <c r="AS44" s="399"/>
      <c r="AT44" s="700"/>
      <c r="AU44" s="399"/>
      <c r="AV44" s="399"/>
      <c r="AW44" s="993">
        <v>34</v>
      </c>
      <c r="AX44" s="994">
        <v>183.68</v>
      </c>
      <c r="AY44" s="994">
        <v>201.39</v>
      </c>
      <c r="AZ44" s="995">
        <v>181.19</v>
      </c>
      <c r="BA44" s="399"/>
      <c r="BB44" s="993">
        <v>34</v>
      </c>
      <c r="BC44" s="1013">
        <v>150.78400000000002</v>
      </c>
      <c r="BD44" s="998">
        <v>234.72000000000003</v>
      </c>
      <c r="BE44" s="999">
        <v>214.38699819999999</v>
      </c>
      <c r="BF44" s="399"/>
      <c r="BG44" s="399"/>
      <c r="BH44" s="399"/>
      <c r="BI44" s="399"/>
      <c r="BJ44" s="399"/>
      <c r="BK44" s="399"/>
      <c r="BL44" s="399"/>
      <c r="BM44" s="399"/>
    </row>
    <row r="45" spans="1:65" s="162" customFormat="1" ht="12.75">
      <c r="A45" s="204"/>
      <c r="B45" s="216"/>
      <c r="C45" s="216"/>
      <c r="D45" s="216"/>
      <c r="E45" s="216"/>
      <c r="F45" s="216"/>
      <c r="G45" s="216"/>
      <c r="H45" s="216"/>
      <c r="I45" s="216"/>
      <c r="J45" s="539"/>
      <c r="K45" s="650"/>
      <c r="L45" s="700"/>
      <c r="M45" s="700"/>
      <c r="N45" s="700"/>
      <c r="O45" s="700"/>
      <c r="P45" s="700"/>
      <c r="Q45" s="700"/>
      <c r="R45" s="399"/>
      <c r="S45" s="399"/>
      <c r="T45" s="399"/>
      <c r="U45" s="633"/>
      <c r="V45" s="632"/>
      <c r="W45" s="980"/>
      <c r="X45" s="989">
        <v>13.52857154</v>
      </c>
      <c r="Y45" s="989">
        <v>29.391285759999999</v>
      </c>
      <c r="Z45" s="989">
        <v>9.8840000969999995</v>
      </c>
      <c r="AA45" s="989">
        <v>6.6374286920000003</v>
      </c>
      <c r="AB45" s="989">
        <v>1.8661428689999999</v>
      </c>
      <c r="AC45" s="990">
        <v>78.939430239999993</v>
      </c>
      <c r="AD45" s="989">
        <v>46.51857158</v>
      </c>
      <c r="AE45" s="989">
        <v>10.15857145</v>
      </c>
      <c r="AF45" s="989">
        <v>10.002857208251942</v>
      </c>
      <c r="AG45" s="989">
        <v>1.9098571369999999</v>
      </c>
      <c r="AH45" s="989">
        <v>34.97357178</v>
      </c>
      <c r="AI45" s="989">
        <v>10.643142770000001</v>
      </c>
      <c r="AJ45" s="399"/>
      <c r="AK45" s="399"/>
      <c r="AL45" s="399"/>
      <c r="AM45" s="399"/>
      <c r="AN45" s="399"/>
      <c r="AO45" s="993">
        <v>35</v>
      </c>
      <c r="AP45" s="997">
        <v>173.09100341796801</v>
      </c>
      <c r="AQ45" s="994">
        <v>183.40100097656199</v>
      </c>
      <c r="AR45" s="995">
        <v>158.09</v>
      </c>
      <c r="AS45" s="399"/>
      <c r="AT45" s="700"/>
      <c r="AU45" s="399"/>
      <c r="AV45" s="399"/>
      <c r="AW45" s="993">
        <v>35</v>
      </c>
      <c r="AX45" s="994">
        <v>181.19</v>
      </c>
      <c r="AY45" s="997">
        <v>193.74299621582</v>
      </c>
      <c r="AZ45" s="995">
        <v>171.33</v>
      </c>
      <c r="BA45" s="399"/>
      <c r="BB45" s="993">
        <v>35</v>
      </c>
      <c r="BC45" s="1013">
        <v>146.97999999999999</v>
      </c>
      <c r="BD45" s="998">
        <v>230.6710003662109</v>
      </c>
      <c r="BE45" s="999">
        <v>208.9500017</v>
      </c>
      <c r="BF45" s="399"/>
      <c r="BG45" s="399"/>
      <c r="BH45" s="399"/>
      <c r="BI45" s="399"/>
      <c r="BJ45" s="399"/>
      <c r="BK45" s="399"/>
      <c r="BL45" s="399"/>
      <c r="BM45" s="399"/>
    </row>
    <row r="46" spans="1:65" s="162" customFormat="1" ht="12.75">
      <c r="A46" s="204"/>
      <c r="B46" s="216"/>
      <c r="C46" s="216"/>
      <c r="D46" s="216"/>
      <c r="E46" s="216"/>
      <c r="F46" s="216"/>
      <c r="G46" s="216"/>
      <c r="H46" s="216"/>
      <c r="I46" s="216"/>
      <c r="J46" s="539"/>
      <c r="K46" s="650"/>
      <c r="L46" s="700"/>
      <c r="M46" s="700"/>
      <c r="N46" s="700"/>
      <c r="O46" s="700"/>
      <c r="P46" s="700"/>
      <c r="Q46" s="700"/>
      <c r="R46" s="399"/>
      <c r="S46" s="399"/>
      <c r="T46" s="399"/>
      <c r="U46" s="633"/>
      <c r="V46" s="632"/>
      <c r="W46" s="980"/>
      <c r="X46" s="989">
        <v>13.86</v>
      </c>
      <c r="Y46" s="989">
        <v>30.785</v>
      </c>
      <c r="Z46" s="989">
        <v>17.64</v>
      </c>
      <c r="AA46" s="989">
        <v>6.62</v>
      </c>
      <c r="AB46" s="989">
        <v>1.052</v>
      </c>
      <c r="AC46" s="990">
        <v>96.09</v>
      </c>
      <c r="AD46" s="989">
        <v>69.19</v>
      </c>
      <c r="AE46" s="989">
        <v>12.37</v>
      </c>
      <c r="AF46" s="989">
        <v>10.005714416503887</v>
      </c>
      <c r="AG46" s="989">
        <v>1.93</v>
      </c>
      <c r="AH46" s="989">
        <v>34.840000000000003</v>
      </c>
      <c r="AI46" s="989">
        <v>11.66</v>
      </c>
      <c r="AJ46" s="399"/>
      <c r="AK46" s="399"/>
      <c r="AL46" s="399"/>
      <c r="AM46" s="399"/>
      <c r="AN46" s="399"/>
      <c r="AO46" s="993">
        <v>36</v>
      </c>
      <c r="AP46" s="997">
        <v>173.09100341796801</v>
      </c>
      <c r="AQ46" s="994">
        <v>183.40100097656199</v>
      </c>
      <c r="AR46" s="995">
        <v>158.09</v>
      </c>
      <c r="AS46" s="399"/>
      <c r="AT46" s="700"/>
      <c r="AU46" s="399"/>
      <c r="AV46" s="399"/>
      <c r="AW46" s="993">
        <v>36</v>
      </c>
      <c r="AX46" s="994">
        <v>171.33</v>
      </c>
      <c r="AY46" s="997">
        <v>166.452</v>
      </c>
      <c r="AZ46" s="995">
        <v>164.03</v>
      </c>
      <c r="BA46" s="399"/>
      <c r="BB46" s="993">
        <v>36</v>
      </c>
      <c r="BC46" s="1013">
        <v>143.34800000000001</v>
      </c>
      <c r="BD46" s="998">
        <v>225.39499950408924</v>
      </c>
      <c r="BE46" s="999">
        <v>202.97300150000001</v>
      </c>
      <c r="BF46" s="399"/>
      <c r="BG46" s="399"/>
      <c r="BH46" s="399"/>
      <c r="BI46" s="399"/>
      <c r="BJ46" s="399"/>
      <c r="BK46" s="399"/>
      <c r="BL46" s="399"/>
      <c r="BM46" s="399"/>
    </row>
    <row r="47" spans="1:65" s="162" customFormat="1" ht="12.75">
      <c r="A47" s="204"/>
      <c r="B47" s="216"/>
      <c r="C47" s="216"/>
      <c r="D47" s="216"/>
      <c r="E47" s="216"/>
      <c r="F47" s="216"/>
      <c r="G47" s="216"/>
      <c r="H47" s="216"/>
      <c r="I47" s="216"/>
      <c r="J47" s="539"/>
      <c r="K47" s="650"/>
      <c r="L47" s="700"/>
      <c r="M47" s="700"/>
      <c r="N47" s="700"/>
      <c r="O47" s="700"/>
      <c r="P47" s="700"/>
      <c r="Q47" s="700"/>
      <c r="R47" s="399"/>
      <c r="S47" s="399"/>
      <c r="T47" s="399"/>
      <c r="U47" s="633"/>
      <c r="V47" s="632"/>
      <c r="W47" s="980"/>
      <c r="X47" s="989">
        <v>14.18571418</v>
      </c>
      <c r="Y47" s="989">
        <v>30.662142620000001</v>
      </c>
      <c r="Z47" s="989">
        <v>13.24114282</v>
      </c>
      <c r="AA47" s="989">
        <v>6.9254285949999996</v>
      </c>
      <c r="AB47" s="989">
        <v>2.1361428839999999</v>
      </c>
      <c r="AC47" s="990">
        <v>84.515142170000004</v>
      </c>
      <c r="AD47" s="989">
        <v>56.14428547</v>
      </c>
      <c r="AE47" s="989">
        <v>11.487142970000001</v>
      </c>
      <c r="AF47" s="989">
        <v>10.430000032697402</v>
      </c>
      <c r="AG47" s="989">
        <v>1.7737142699999999</v>
      </c>
      <c r="AH47" s="989">
        <v>35.98928506</v>
      </c>
      <c r="AI47" s="989">
        <v>9.1042857850000001</v>
      </c>
      <c r="AJ47" s="399"/>
      <c r="AK47" s="399"/>
      <c r="AL47" s="399"/>
      <c r="AM47" s="399"/>
      <c r="AN47" s="399"/>
      <c r="AO47" s="993">
        <v>37</v>
      </c>
      <c r="AP47" s="994">
        <v>162.19599909999999</v>
      </c>
      <c r="AQ47" s="994">
        <v>172.60800169999999</v>
      </c>
      <c r="AR47" s="995">
        <v>147.07</v>
      </c>
      <c r="AS47" s="399"/>
      <c r="AT47" s="700"/>
      <c r="AU47" s="399"/>
      <c r="AV47" s="399"/>
      <c r="AW47" s="993">
        <v>37</v>
      </c>
      <c r="AX47" s="994">
        <v>164.02999879999999</v>
      </c>
      <c r="AY47" s="997">
        <v>149.70199579999999</v>
      </c>
      <c r="AZ47" s="995">
        <v>147.35</v>
      </c>
      <c r="BA47" s="399"/>
      <c r="BB47" s="993">
        <v>37</v>
      </c>
      <c r="BC47" s="1013">
        <v>140.58200252899999</v>
      </c>
      <c r="BD47" s="998">
        <v>220.07399951934806</v>
      </c>
      <c r="BE47" s="999">
        <v>196.9500008</v>
      </c>
      <c r="BF47" s="399"/>
      <c r="BG47" s="399"/>
      <c r="BH47" s="399"/>
      <c r="BI47" s="399"/>
      <c r="BJ47" s="399"/>
      <c r="BK47" s="399"/>
      <c r="BL47" s="399"/>
      <c r="BM47" s="399"/>
    </row>
    <row r="48" spans="1:65" s="162" customFormat="1" ht="12.75">
      <c r="A48" s="204"/>
      <c r="B48" s="216"/>
      <c r="C48" s="216"/>
      <c r="D48" s="216"/>
      <c r="E48" s="216"/>
      <c r="F48" s="216"/>
      <c r="G48" s="216"/>
      <c r="H48" s="216"/>
      <c r="I48" s="216"/>
      <c r="J48" s="539"/>
      <c r="K48" s="650"/>
      <c r="L48" s="700"/>
      <c r="M48" s="700"/>
      <c r="N48" s="700"/>
      <c r="O48" s="700"/>
      <c r="P48" s="700"/>
      <c r="Q48" s="700"/>
      <c r="R48" s="399"/>
      <c r="S48" s="399"/>
      <c r="T48" s="399"/>
      <c r="U48" s="633"/>
      <c r="V48" s="632">
        <v>40</v>
      </c>
      <c r="W48" s="980"/>
      <c r="X48" s="989">
        <v>15.34</v>
      </c>
      <c r="Y48" s="989">
        <v>36.380000000000003</v>
      </c>
      <c r="Z48" s="989">
        <v>20.43</v>
      </c>
      <c r="AA48" s="989">
        <v>7.16</v>
      </c>
      <c r="AB48" s="989">
        <v>3.28</v>
      </c>
      <c r="AC48" s="990">
        <v>86.83</v>
      </c>
      <c r="AD48" s="989">
        <v>51.57</v>
      </c>
      <c r="AE48" s="989">
        <v>10.36</v>
      </c>
      <c r="AF48" s="989">
        <v>11</v>
      </c>
      <c r="AG48" s="989">
        <v>1.33</v>
      </c>
      <c r="AH48" s="989">
        <v>50.04</v>
      </c>
      <c r="AI48" s="989">
        <v>10.39</v>
      </c>
      <c r="AJ48" s="399"/>
      <c r="AK48" s="399"/>
      <c r="AL48" s="399"/>
      <c r="AM48" s="399"/>
      <c r="AN48" s="399"/>
      <c r="AO48" s="993">
        <v>38</v>
      </c>
      <c r="AP48" s="994">
        <v>162.19599909999999</v>
      </c>
      <c r="AQ48" s="994">
        <v>172.60800169999999</v>
      </c>
      <c r="AR48" s="995">
        <v>147.07</v>
      </c>
      <c r="AS48" s="399"/>
      <c r="AT48" s="700"/>
      <c r="AU48" s="399"/>
      <c r="AV48" s="399"/>
      <c r="AW48" s="993">
        <v>38</v>
      </c>
      <c r="AX48" s="994">
        <v>161.62</v>
      </c>
      <c r="AY48" s="997">
        <v>135.7250061</v>
      </c>
      <c r="AZ48" s="995">
        <v>131.15</v>
      </c>
      <c r="BA48" s="399"/>
      <c r="BB48" s="993">
        <v>38</v>
      </c>
      <c r="BC48" s="1013">
        <v>134.738</v>
      </c>
      <c r="BD48" s="998">
        <v>215.42199704999999</v>
      </c>
      <c r="BE48" s="999">
        <v>190.7840042</v>
      </c>
      <c r="BF48" s="399"/>
      <c r="BG48" s="399"/>
      <c r="BH48" s="399"/>
      <c r="BI48" s="399"/>
      <c r="BJ48" s="399"/>
      <c r="BK48" s="399"/>
      <c r="BL48" s="399"/>
      <c r="BM48" s="399"/>
    </row>
    <row r="49" spans="1:65" s="162" customFormat="1" ht="12.75">
      <c r="A49" s="204"/>
      <c r="B49" s="216"/>
      <c r="C49" s="216"/>
      <c r="D49" s="216"/>
      <c r="E49" s="216"/>
      <c r="F49" s="216"/>
      <c r="G49" s="216"/>
      <c r="H49" s="216"/>
      <c r="I49" s="216"/>
      <c r="J49" s="539"/>
      <c r="K49" s="650"/>
      <c r="L49" s="700"/>
      <c r="M49" s="700"/>
      <c r="N49" s="700"/>
      <c r="O49" s="700"/>
      <c r="P49" s="700"/>
      <c r="Q49" s="700"/>
      <c r="R49" s="399"/>
      <c r="S49" s="399"/>
      <c r="T49" s="399"/>
      <c r="U49" s="632"/>
      <c r="V49" s="632"/>
      <c r="W49" s="980"/>
      <c r="X49" s="989">
        <v>18.08571448</v>
      </c>
      <c r="Y49" s="989">
        <v>34.163285940000002</v>
      </c>
      <c r="Z49" s="989">
        <v>19.903143069999999</v>
      </c>
      <c r="AA49" s="989">
        <v>7.0011427739999998</v>
      </c>
      <c r="AB49" s="989">
        <v>2.2765714610000001</v>
      </c>
      <c r="AC49" s="990">
        <v>81.298714770000004</v>
      </c>
      <c r="AD49" s="989">
        <v>48.17428589</v>
      </c>
      <c r="AE49" s="989">
        <v>15.737142560000001</v>
      </c>
      <c r="AF49" s="989">
        <v>11.00857162</v>
      </c>
      <c r="AG49" s="989">
        <v>1.9857142990000001</v>
      </c>
      <c r="AH49" s="989">
        <v>39.686428069999998</v>
      </c>
      <c r="AI49" s="989">
        <v>8.1814286369999998</v>
      </c>
      <c r="AJ49" s="399"/>
      <c r="AK49" s="399"/>
      <c r="AL49" s="399"/>
      <c r="AM49" s="399"/>
      <c r="AN49" s="399"/>
      <c r="AO49" s="993">
        <v>39</v>
      </c>
      <c r="AP49" s="994">
        <v>153.6340027</v>
      </c>
      <c r="AQ49" s="994">
        <v>172.60800170898401</v>
      </c>
      <c r="AR49" s="995">
        <v>139.11000000000001</v>
      </c>
      <c r="AS49" s="399"/>
      <c r="AT49" s="700"/>
      <c r="AU49" s="399"/>
      <c r="AV49" s="399"/>
      <c r="AW49" s="993">
        <v>39</v>
      </c>
      <c r="AX49" s="994">
        <v>145.00399780000001</v>
      </c>
      <c r="AY49" s="997">
        <v>126.6</v>
      </c>
      <c r="AZ49" s="995">
        <v>119.86</v>
      </c>
      <c r="BA49" s="399"/>
      <c r="BB49" s="993">
        <v>39</v>
      </c>
      <c r="BC49" s="1013">
        <v>131.20699792900001</v>
      </c>
      <c r="BD49" s="998">
        <v>210.14099999999999</v>
      </c>
      <c r="BE49" s="999">
        <v>184.4409995</v>
      </c>
      <c r="BF49" s="399"/>
      <c r="BG49" s="399"/>
      <c r="BH49" s="399"/>
      <c r="BI49" s="399"/>
      <c r="BJ49" s="399"/>
      <c r="BK49" s="399"/>
      <c r="BL49" s="399"/>
      <c r="BM49" s="399"/>
    </row>
    <row r="50" spans="1:65" s="162" customFormat="1" ht="12.75">
      <c r="A50" s="204"/>
      <c r="B50" s="216"/>
      <c r="C50" s="216"/>
      <c r="D50" s="216"/>
      <c r="E50" s="216"/>
      <c r="F50" s="216"/>
      <c r="G50" s="216"/>
      <c r="H50" s="216"/>
      <c r="I50" s="216"/>
      <c r="J50" s="539"/>
      <c r="K50" s="650"/>
      <c r="L50" s="700"/>
      <c r="M50" s="700"/>
      <c r="N50" s="700"/>
      <c r="O50" s="700"/>
      <c r="P50" s="700"/>
      <c r="Q50" s="700"/>
      <c r="R50" s="399"/>
      <c r="S50" s="399"/>
      <c r="T50" s="399"/>
      <c r="U50" s="632"/>
      <c r="V50" s="632"/>
      <c r="W50" s="980"/>
      <c r="X50" s="989">
        <v>18.91</v>
      </c>
      <c r="Y50" s="989">
        <v>40.36</v>
      </c>
      <c r="Z50" s="989">
        <v>14.79</v>
      </c>
      <c r="AA50" s="989">
        <v>7.86</v>
      </c>
      <c r="AB50" s="989">
        <v>2.39</v>
      </c>
      <c r="AC50" s="990">
        <v>97.4</v>
      </c>
      <c r="AD50" s="989">
        <v>49.42</v>
      </c>
      <c r="AE50" s="989">
        <v>10.9</v>
      </c>
      <c r="AF50" s="989">
        <v>11</v>
      </c>
      <c r="AG50" s="989">
        <v>1.57</v>
      </c>
      <c r="AH50" s="989">
        <v>37.29</v>
      </c>
      <c r="AI50" s="989">
        <v>8.73</v>
      </c>
      <c r="AJ50" s="399"/>
      <c r="AK50" s="399"/>
      <c r="AL50" s="399"/>
      <c r="AM50" s="399"/>
      <c r="AN50" s="399"/>
      <c r="AO50" s="993">
        <v>40</v>
      </c>
      <c r="AP50" s="994">
        <v>153.6340027</v>
      </c>
      <c r="AQ50" s="994">
        <v>160.46600000000001</v>
      </c>
      <c r="AR50" s="995">
        <v>139.11000000000001</v>
      </c>
      <c r="AS50" s="399"/>
      <c r="AT50" s="700"/>
      <c r="AU50" s="399"/>
      <c r="AV50" s="399"/>
      <c r="AW50" s="993">
        <v>40</v>
      </c>
      <c r="AX50" s="994">
        <v>128.87</v>
      </c>
      <c r="AY50" s="994">
        <v>119.86</v>
      </c>
      <c r="AZ50" s="995">
        <v>119.86</v>
      </c>
      <c r="BA50" s="399"/>
      <c r="BB50" s="993">
        <v>40</v>
      </c>
      <c r="BC50" s="1013">
        <v>128.13</v>
      </c>
      <c r="BD50" s="998">
        <v>206.839</v>
      </c>
      <c r="BE50" s="999">
        <v>177.93399909999999</v>
      </c>
      <c r="BF50" s="399"/>
      <c r="BG50" s="399"/>
      <c r="BH50" s="399"/>
      <c r="BI50" s="399"/>
      <c r="BJ50" s="399"/>
      <c r="BK50" s="399"/>
      <c r="BL50" s="399"/>
      <c r="BM50" s="399"/>
    </row>
    <row r="51" spans="1:65" s="162" customFormat="1" ht="12.75">
      <c r="A51" s="204"/>
      <c r="B51" s="216"/>
      <c r="C51" s="216"/>
      <c r="D51" s="216"/>
      <c r="E51" s="216"/>
      <c r="F51" s="216"/>
      <c r="G51" s="216"/>
      <c r="H51" s="216"/>
      <c r="I51" s="216"/>
      <c r="J51" s="539"/>
      <c r="K51" s="650"/>
      <c r="L51" s="700"/>
      <c r="M51" s="700"/>
      <c r="N51" s="700"/>
      <c r="O51" s="700"/>
      <c r="P51" s="700"/>
      <c r="Q51" s="700"/>
      <c r="R51" s="399"/>
      <c r="S51" s="399"/>
      <c r="T51" s="399"/>
      <c r="U51" s="632"/>
      <c r="V51" s="632"/>
      <c r="W51" s="980"/>
      <c r="X51" s="989">
        <v>18.942856924874402</v>
      </c>
      <c r="Y51" s="989">
        <v>45.664857046944704</v>
      </c>
      <c r="Z51" s="989">
        <v>13.250000136239143</v>
      </c>
      <c r="AA51" s="989">
        <v>7.7904285703386531</v>
      </c>
      <c r="AB51" s="989">
        <v>2.0807142598288357</v>
      </c>
      <c r="AC51" s="990">
        <v>89.837426321847062</v>
      </c>
      <c r="AD51" s="989">
        <v>52.804285866873556</v>
      </c>
      <c r="AE51" s="989">
        <v>9.0100000926426418</v>
      </c>
      <c r="AF51" s="989">
        <v>11</v>
      </c>
      <c r="AG51" s="989">
        <v>1.8558571338653529</v>
      </c>
      <c r="AH51" s="989">
        <v>38.216427939278695</v>
      </c>
      <c r="AI51" s="989">
        <v>10.265714509146521</v>
      </c>
      <c r="AJ51" s="399"/>
      <c r="AK51" s="399"/>
      <c r="AL51" s="399"/>
      <c r="AM51" s="399"/>
      <c r="AN51" s="399"/>
      <c r="AO51" s="993">
        <v>41</v>
      </c>
      <c r="AP51" s="994">
        <v>144.54400630000001</v>
      </c>
      <c r="AQ51" s="994">
        <v>148.89699999999999</v>
      </c>
      <c r="AR51" s="995">
        <v>139.11000000000001</v>
      </c>
      <c r="AS51" s="399"/>
      <c r="AT51" s="700"/>
      <c r="AU51" s="399"/>
      <c r="AV51" s="399"/>
      <c r="AW51" s="993">
        <v>41</v>
      </c>
      <c r="AX51" s="994">
        <v>113.2139969</v>
      </c>
      <c r="AY51" s="994">
        <v>108.82899999999999</v>
      </c>
      <c r="AZ51" s="995">
        <v>113.21</v>
      </c>
      <c r="BA51" s="399"/>
      <c r="BB51" s="993">
        <v>41</v>
      </c>
      <c r="BC51" s="1013">
        <v>123.19800044700001</v>
      </c>
      <c r="BD51" s="998">
        <v>201.45299999999997</v>
      </c>
      <c r="BE51" s="999">
        <v>171.6890023</v>
      </c>
      <c r="BF51" s="399"/>
      <c r="BG51" s="399"/>
      <c r="BH51" s="399"/>
      <c r="BI51" s="399"/>
      <c r="BJ51" s="399"/>
      <c r="BK51" s="399"/>
      <c r="BL51" s="399"/>
      <c r="BM51" s="399"/>
    </row>
    <row r="52" spans="1:65" s="162" customFormat="1" ht="12.75">
      <c r="A52" s="204"/>
      <c r="B52" s="216"/>
      <c r="C52" s="216"/>
      <c r="D52" s="216"/>
      <c r="E52" s="216"/>
      <c r="F52" s="216"/>
      <c r="G52" s="216"/>
      <c r="H52" s="216"/>
      <c r="I52" s="216"/>
      <c r="J52" s="539"/>
      <c r="K52" s="650"/>
      <c r="L52" s="700"/>
      <c r="M52" s="700"/>
      <c r="N52" s="700"/>
      <c r="O52" s="700"/>
      <c r="P52" s="700"/>
      <c r="Q52" s="700"/>
      <c r="R52" s="399"/>
      <c r="S52" s="399"/>
      <c r="T52" s="399"/>
      <c r="U52" s="632"/>
      <c r="V52" s="632">
        <v>44</v>
      </c>
      <c r="W52" s="980"/>
      <c r="X52" s="989">
        <v>15.77</v>
      </c>
      <c r="Y52" s="989">
        <v>39.85</v>
      </c>
      <c r="Z52" s="989">
        <v>16.07</v>
      </c>
      <c r="AA52" s="989">
        <v>7.52</v>
      </c>
      <c r="AB52" s="989">
        <v>2.48</v>
      </c>
      <c r="AC52" s="990">
        <v>80.75</v>
      </c>
      <c r="AD52" s="989">
        <v>47.38</v>
      </c>
      <c r="AE52" s="989">
        <v>11.62</v>
      </c>
      <c r="AF52" s="989">
        <v>10</v>
      </c>
      <c r="AG52" s="989">
        <v>1.298</v>
      </c>
      <c r="AH52" s="989">
        <v>34.799999999999997</v>
      </c>
      <c r="AI52" s="989">
        <v>9.2100000000000009</v>
      </c>
      <c r="AJ52" s="399"/>
      <c r="AK52" s="399"/>
      <c r="AL52" s="399"/>
      <c r="AM52" s="399"/>
      <c r="AN52" s="399"/>
      <c r="AO52" s="993">
        <v>42</v>
      </c>
      <c r="AP52" s="994">
        <v>144.54400630000001</v>
      </c>
      <c r="AQ52" s="994">
        <v>148.89699999999999</v>
      </c>
      <c r="AR52" s="995">
        <v>128.35</v>
      </c>
      <c r="AS52" s="399"/>
      <c r="AT52" s="700"/>
      <c r="AU52" s="399"/>
      <c r="AV52" s="399"/>
      <c r="AW52" s="993">
        <v>42</v>
      </c>
      <c r="AX52" s="994">
        <v>117.64</v>
      </c>
      <c r="AY52" s="994">
        <v>98.04</v>
      </c>
      <c r="AZ52" s="995">
        <v>100.18</v>
      </c>
      <c r="BA52" s="399"/>
      <c r="BB52" s="993">
        <v>42</v>
      </c>
      <c r="BC52" s="1013">
        <v>118.85000000000001</v>
      </c>
      <c r="BD52" s="998">
        <v>196.38000000000002</v>
      </c>
      <c r="BE52" s="999">
        <v>165.69499870000001</v>
      </c>
      <c r="BF52" s="399"/>
      <c r="BG52" s="399"/>
      <c r="BH52" s="399"/>
      <c r="BI52" s="399"/>
      <c r="BJ52" s="399"/>
      <c r="BK52" s="399"/>
      <c r="BL52" s="399"/>
      <c r="BM52" s="399"/>
    </row>
    <row r="53" spans="1:65" s="162" customFormat="1" ht="12.75">
      <c r="A53" s="204"/>
      <c r="B53" s="216"/>
      <c r="C53" s="216"/>
      <c r="D53" s="216"/>
      <c r="E53" s="216"/>
      <c r="F53" s="216"/>
      <c r="G53" s="216"/>
      <c r="H53" s="216"/>
      <c r="I53" s="216"/>
      <c r="J53" s="539"/>
      <c r="K53" s="650"/>
      <c r="L53" s="700"/>
      <c r="M53" s="700"/>
      <c r="N53" s="700"/>
      <c r="O53" s="700"/>
      <c r="P53" s="700"/>
      <c r="Q53" s="700"/>
      <c r="R53" s="399"/>
      <c r="S53" s="399"/>
      <c r="T53" s="399"/>
      <c r="U53" s="632"/>
      <c r="V53" s="632"/>
      <c r="W53" s="980"/>
      <c r="X53" s="989">
        <v>23.728571479999999</v>
      </c>
      <c r="Y53" s="989">
        <v>61.090667089999997</v>
      </c>
      <c r="Z53" s="989">
        <v>38.42033386</v>
      </c>
      <c r="AA53" s="989">
        <v>8.9832856999999997</v>
      </c>
      <c r="AB53" s="989">
        <v>4.4537142860000003</v>
      </c>
      <c r="AC53" s="990">
        <v>83.839285709999999</v>
      </c>
      <c r="AD53" s="989">
        <v>47.64285769</v>
      </c>
      <c r="AE53" s="989">
        <v>13.18000003</v>
      </c>
      <c r="AF53" s="989">
        <v>10.001428600000001</v>
      </c>
      <c r="AG53" s="989">
        <v>1.2431428769999999</v>
      </c>
      <c r="AH53" s="989">
        <v>37.059285850000002</v>
      </c>
      <c r="AI53" s="989">
        <v>9.9271429609999995</v>
      </c>
      <c r="AJ53" s="399"/>
      <c r="AK53" s="399"/>
      <c r="AL53" s="399"/>
      <c r="AM53" s="399"/>
      <c r="AN53" s="399"/>
      <c r="AO53" s="993">
        <v>43</v>
      </c>
      <c r="AP53" s="994">
        <v>133.50900268554599</v>
      </c>
      <c r="AQ53" s="994">
        <v>140.44499999999999</v>
      </c>
      <c r="AR53" s="995">
        <v>128.35</v>
      </c>
      <c r="AS53" s="399"/>
      <c r="AT53" s="700"/>
      <c r="AU53" s="399"/>
      <c r="AV53" s="399"/>
      <c r="AW53" s="993">
        <v>43</v>
      </c>
      <c r="AX53" s="994">
        <v>115.420997619628</v>
      </c>
      <c r="AY53" s="994">
        <v>102.325</v>
      </c>
      <c r="AZ53" s="995">
        <v>89.58</v>
      </c>
      <c r="BA53" s="399"/>
      <c r="BB53" s="993">
        <v>43</v>
      </c>
      <c r="BC53" s="1013">
        <v>112.50799894332873</v>
      </c>
      <c r="BD53" s="998">
        <v>192.565</v>
      </c>
      <c r="BE53" s="999">
        <v>160.3979965</v>
      </c>
      <c r="BF53" s="399"/>
      <c r="BG53" s="399"/>
      <c r="BH53" s="399"/>
      <c r="BI53" s="399"/>
      <c r="BJ53" s="399"/>
      <c r="BK53" s="399"/>
      <c r="BL53" s="399"/>
      <c r="BM53" s="399"/>
    </row>
    <row r="54" spans="1:65" s="162" customFormat="1" ht="12.75">
      <c r="A54" s="204"/>
      <c r="B54" s="216"/>
      <c r="C54" s="216"/>
      <c r="D54" s="216"/>
      <c r="E54" s="216"/>
      <c r="F54" s="216"/>
      <c r="G54" s="216"/>
      <c r="H54" s="216"/>
      <c r="I54" s="216"/>
      <c r="J54" s="539"/>
      <c r="K54" s="650"/>
      <c r="L54" s="700"/>
      <c r="M54" s="700"/>
      <c r="N54" s="700"/>
      <c r="O54" s="700"/>
      <c r="P54" s="700"/>
      <c r="Q54" s="700"/>
      <c r="R54" s="399"/>
      <c r="S54" s="399"/>
      <c r="T54" s="399"/>
      <c r="U54" s="632"/>
      <c r="V54" s="632"/>
      <c r="W54" s="980"/>
      <c r="X54" s="989">
        <v>30.528571810041125</v>
      </c>
      <c r="Y54" s="989">
        <v>77.433666865030759</v>
      </c>
      <c r="Z54" s="989">
        <v>23.011333147684685</v>
      </c>
      <c r="AA54" s="989">
        <v>10.47</v>
      </c>
      <c r="AB54" s="989">
        <v>8.2200000000000006</v>
      </c>
      <c r="AC54" s="990">
        <v>80.249285016741013</v>
      </c>
      <c r="AD54" s="989">
        <v>64.83</v>
      </c>
      <c r="AE54" s="989">
        <v>12.43</v>
      </c>
      <c r="AF54" s="989">
        <v>10.001428604125973</v>
      </c>
      <c r="AG54" s="989">
        <v>1.5007142850330841</v>
      </c>
      <c r="AH54" s="989">
        <v>36.905714307512518</v>
      </c>
      <c r="AI54" s="989">
        <v>10.785714285714255</v>
      </c>
      <c r="AJ54" s="399"/>
      <c r="AK54" s="399"/>
      <c r="AL54" s="399"/>
      <c r="AM54" s="399"/>
      <c r="AN54" s="399"/>
      <c r="AO54" s="993">
        <v>44</v>
      </c>
      <c r="AP54" s="994">
        <v>133.50900268554599</v>
      </c>
      <c r="AQ54" s="994">
        <v>140.44499999999999</v>
      </c>
      <c r="AR54" s="399">
        <v>121.2</v>
      </c>
      <c r="AS54" s="399"/>
      <c r="AT54" s="700"/>
      <c r="AU54" s="399"/>
      <c r="AV54" s="399"/>
      <c r="AW54" s="993">
        <v>44</v>
      </c>
      <c r="AX54" s="994">
        <v>100.18</v>
      </c>
      <c r="AY54" s="994">
        <v>91.68</v>
      </c>
      <c r="AZ54" s="995">
        <v>75.16</v>
      </c>
      <c r="BA54" s="399"/>
      <c r="BB54" s="993">
        <v>44</v>
      </c>
      <c r="BC54" s="1013">
        <v>108.26299999999999</v>
      </c>
      <c r="BD54" s="998">
        <v>187.09000000000003</v>
      </c>
      <c r="BE54" s="999">
        <v>154.79199919999999</v>
      </c>
      <c r="BF54" s="399"/>
      <c r="BG54" s="399"/>
      <c r="BH54" s="399"/>
      <c r="BI54" s="399"/>
      <c r="BJ54" s="399"/>
      <c r="BK54" s="399"/>
      <c r="BL54" s="399"/>
      <c r="BM54" s="399"/>
    </row>
    <row r="55" spans="1:65" s="162" customFormat="1" ht="12.75">
      <c r="A55" s="204"/>
      <c r="B55" s="216"/>
      <c r="C55" s="216"/>
      <c r="D55" s="216"/>
      <c r="E55" s="216"/>
      <c r="F55" s="216"/>
      <c r="G55" s="216"/>
      <c r="H55" s="216"/>
      <c r="I55" s="216"/>
      <c r="J55" s="539"/>
      <c r="K55" s="650"/>
      <c r="L55" s="700"/>
      <c r="M55" s="700"/>
      <c r="N55" s="700"/>
      <c r="O55" s="700"/>
      <c r="P55" s="700"/>
      <c r="Q55" s="700"/>
      <c r="R55" s="399"/>
      <c r="S55" s="399"/>
      <c r="T55" s="399"/>
      <c r="U55" s="632"/>
      <c r="V55" s="632"/>
      <c r="W55" s="980"/>
      <c r="X55" s="989">
        <v>19.285699999999999</v>
      </c>
      <c r="Y55" s="989">
        <v>47.748571668352348</v>
      </c>
      <c r="Z55" s="989">
        <v>14.493142809186628</v>
      </c>
      <c r="AA55" s="989">
        <v>7.8201428140912697</v>
      </c>
      <c r="AB55" s="989">
        <v>2.3963000000000001</v>
      </c>
      <c r="AC55" s="990">
        <v>74.034999999999997</v>
      </c>
      <c r="AD55" s="989">
        <v>60.726999999999997</v>
      </c>
      <c r="AE55" s="989">
        <v>9.5739999999999998</v>
      </c>
      <c r="AF55" s="989">
        <v>10.001428604125966</v>
      </c>
      <c r="AG55" s="989">
        <v>1.2811428649084857</v>
      </c>
      <c r="AH55" s="989">
        <v>38.396000000000001</v>
      </c>
      <c r="AI55" s="989">
        <v>21.811399999999999</v>
      </c>
      <c r="AJ55" s="399"/>
      <c r="AK55" s="399"/>
      <c r="AL55" s="399"/>
      <c r="AM55" s="399"/>
      <c r="AN55" s="399"/>
      <c r="AO55" s="993">
        <v>45</v>
      </c>
      <c r="AP55" s="994">
        <v>133.50900268554599</v>
      </c>
      <c r="AQ55" s="994">
        <v>134.84</v>
      </c>
      <c r="AR55" s="995">
        <v>121.2</v>
      </c>
      <c r="AS55" s="399"/>
      <c r="AT55" s="700"/>
      <c r="AU55" s="399"/>
      <c r="AV55" s="399"/>
      <c r="AW55" s="993">
        <v>45</v>
      </c>
      <c r="AX55" s="994">
        <v>83.341003420000007</v>
      </c>
      <c r="AY55" s="994">
        <v>79.23</v>
      </c>
      <c r="AZ55" s="995">
        <v>61.21</v>
      </c>
      <c r="BA55" s="399"/>
      <c r="BB55" s="993">
        <v>45</v>
      </c>
      <c r="BC55" s="1013">
        <v>102.77400085399999</v>
      </c>
      <c r="BD55" s="998">
        <v>183.072</v>
      </c>
      <c r="BE55" s="999">
        <v>149.715</v>
      </c>
      <c r="BF55" s="399"/>
      <c r="BG55" s="399"/>
      <c r="BH55" s="399"/>
      <c r="BI55" s="399"/>
      <c r="BJ55" s="399"/>
      <c r="BK55" s="399"/>
      <c r="BL55" s="399"/>
      <c r="BM55" s="399"/>
    </row>
    <row r="56" spans="1:65" s="162" customFormat="1" ht="12.75">
      <c r="A56" s="204"/>
      <c r="B56" s="216"/>
      <c r="C56" s="216"/>
      <c r="D56" s="216"/>
      <c r="E56" s="216"/>
      <c r="F56" s="216"/>
      <c r="G56" s="216"/>
      <c r="H56" s="216"/>
      <c r="I56" s="216"/>
      <c r="J56" s="539"/>
      <c r="K56" s="650"/>
      <c r="L56" s="700"/>
      <c r="M56" s="700"/>
      <c r="N56" s="700"/>
      <c r="O56" s="700"/>
      <c r="P56" s="700"/>
      <c r="Q56" s="700"/>
      <c r="R56" s="399"/>
      <c r="S56" s="399"/>
      <c r="T56" s="399"/>
      <c r="U56" s="632"/>
      <c r="V56" s="632">
        <v>48</v>
      </c>
      <c r="W56" s="980"/>
      <c r="X56" s="989">
        <v>18.57</v>
      </c>
      <c r="Y56" s="989">
        <v>56.05</v>
      </c>
      <c r="Z56" s="989">
        <v>23.31</v>
      </c>
      <c r="AA56" s="989">
        <v>7.5830000000000002</v>
      </c>
      <c r="AB56" s="989">
        <v>2.44</v>
      </c>
      <c r="AC56" s="990">
        <v>82.129000000000005</v>
      </c>
      <c r="AD56" s="989">
        <v>61.54</v>
      </c>
      <c r="AE56" s="989">
        <v>8.7200000000000006</v>
      </c>
      <c r="AF56" s="989">
        <v>9.7940000000000005</v>
      </c>
      <c r="AG56" s="989">
        <v>1.64</v>
      </c>
      <c r="AH56" s="989">
        <v>40.08</v>
      </c>
      <c r="AI56" s="989">
        <v>26.073</v>
      </c>
      <c r="AJ56" s="399"/>
      <c r="AK56" s="399"/>
      <c r="AL56" s="399"/>
      <c r="AM56" s="399"/>
      <c r="AN56" s="399"/>
      <c r="AO56" s="993">
        <v>46</v>
      </c>
      <c r="AP56" s="994">
        <v>124.56</v>
      </c>
      <c r="AQ56" s="994">
        <v>134.84</v>
      </c>
      <c r="AR56" s="995">
        <v>112.14</v>
      </c>
      <c r="AS56" s="399"/>
      <c r="AT56" s="700"/>
      <c r="AU56" s="399"/>
      <c r="AV56" s="399"/>
      <c r="AW56" s="993">
        <v>46</v>
      </c>
      <c r="AX56" s="994">
        <v>73.136001586914006</v>
      </c>
      <c r="AY56" s="994">
        <v>81.28</v>
      </c>
      <c r="AZ56" s="995">
        <v>43.99</v>
      </c>
      <c r="BA56" s="399"/>
      <c r="BB56" s="993">
        <v>46</v>
      </c>
      <c r="BC56" s="1013">
        <v>99.224143177270747</v>
      </c>
      <c r="BD56" s="998">
        <v>179.65</v>
      </c>
      <c r="BE56" s="999">
        <v>144.1180004</v>
      </c>
      <c r="BF56" s="399"/>
      <c r="BG56" s="399"/>
      <c r="BH56" s="399"/>
      <c r="BI56" s="399"/>
      <c r="BJ56" s="399"/>
      <c r="BK56" s="399"/>
      <c r="BL56" s="399"/>
      <c r="BM56" s="399"/>
    </row>
    <row r="57" spans="1:65" s="162" customFormat="1" ht="12.75">
      <c r="A57" s="204"/>
      <c r="B57" s="216"/>
      <c r="C57" s="216"/>
      <c r="D57" s="216"/>
      <c r="E57" s="216"/>
      <c r="F57" s="216"/>
      <c r="G57" s="216"/>
      <c r="H57" s="216"/>
      <c r="I57" s="216"/>
      <c r="J57" s="539"/>
      <c r="K57" s="650"/>
      <c r="L57" s="700"/>
      <c r="M57" s="700"/>
      <c r="N57" s="700"/>
      <c r="O57" s="700"/>
      <c r="P57" s="700"/>
      <c r="Q57" s="700"/>
      <c r="R57" s="399"/>
      <c r="S57" s="399"/>
      <c r="T57" s="399"/>
      <c r="U57" s="632"/>
      <c r="V57" s="632"/>
      <c r="W57" s="980"/>
      <c r="X57" s="989">
        <v>31.86</v>
      </c>
      <c r="Y57" s="989">
        <v>78.91</v>
      </c>
      <c r="Z57" s="989">
        <v>47.94</v>
      </c>
      <c r="AA57" s="989">
        <v>10.81</v>
      </c>
      <c r="AB57" s="989">
        <v>4.71</v>
      </c>
      <c r="AC57" s="990">
        <v>105.09</v>
      </c>
      <c r="AD57" s="989">
        <v>83.95</v>
      </c>
      <c r="AE57" s="989">
        <v>18.13</v>
      </c>
      <c r="AF57" s="989">
        <v>10</v>
      </c>
      <c r="AG57" s="989">
        <v>1.615</v>
      </c>
      <c r="AH57" s="989">
        <v>50.85</v>
      </c>
      <c r="AI57" s="989">
        <v>25.96</v>
      </c>
      <c r="AJ57" s="399"/>
      <c r="AK57" s="399"/>
      <c r="AL57" s="399"/>
      <c r="AM57" s="399"/>
      <c r="AN57" s="399"/>
      <c r="AO57" s="993">
        <v>47</v>
      </c>
      <c r="AP57" s="994">
        <v>124.56</v>
      </c>
      <c r="AQ57" s="994">
        <v>134.84</v>
      </c>
      <c r="AR57" s="995">
        <v>112.14</v>
      </c>
      <c r="AS57" s="399"/>
      <c r="AT57" s="700"/>
      <c r="AU57" s="399"/>
      <c r="AV57" s="399"/>
      <c r="AW57" s="993">
        <v>47</v>
      </c>
      <c r="AX57" s="994">
        <v>49.643001556396399</v>
      </c>
      <c r="AY57" s="994">
        <v>79.23</v>
      </c>
      <c r="AZ57" s="995">
        <v>25.78</v>
      </c>
      <c r="BA57" s="399"/>
      <c r="BB57" s="993">
        <v>47</v>
      </c>
      <c r="BC57" s="1013">
        <v>98.391001403331657</v>
      </c>
      <c r="BD57" s="998">
        <v>174.434</v>
      </c>
      <c r="BE57" s="999">
        <v>138.82499809999999</v>
      </c>
      <c r="BF57" s="399"/>
      <c r="BG57" s="399"/>
      <c r="BH57" s="399"/>
      <c r="BI57" s="399"/>
      <c r="BJ57" s="399"/>
      <c r="BK57" s="399"/>
      <c r="BL57" s="399"/>
      <c r="BM57" s="399"/>
    </row>
    <row r="58" spans="1:65" s="162" customFormat="1" ht="12.75">
      <c r="A58" s="204"/>
      <c r="B58" s="216"/>
      <c r="C58" s="216"/>
      <c r="D58" s="216"/>
      <c r="E58" s="216"/>
      <c r="F58" s="216"/>
      <c r="G58" s="216"/>
      <c r="H58" s="216"/>
      <c r="I58" s="216"/>
      <c r="J58" s="539"/>
      <c r="K58" s="650"/>
      <c r="L58" s="700"/>
      <c r="M58" s="700"/>
      <c r="N58" s="700"/>
      <c r="O58" s="700"/>
      <c r="P58" s="700"/>
      <c r="Q58" s="700"/>
      <c r="R58" s="399"/>
      <c r="S58" s="399"/>
      <c r="T58" s="399"/>
      <c r="U58" s="632"/>
      <c r="V58" s="632"/>
      <c r="W58" s="980"/>
      <c r="X58" s="989">
        <v>45.715000000000003</v>
      </c>
      <c r="Y58" s="989">
        <v>120.64</v>
      </c>
      <c r="Z58" s="989">
        <v>31.65</v>
      </c>
      <c r="AA58" s="989">
        <v>19.32</v>
      </c>
      <c r="AB58" s="989">
        <v>12.4</v>
      </c>
      <c r="AC58" s="990">
        <v>111.883</v>
      </c>
      <c r="AD58" s="989">
        <v>89.3</v>
      </c>
      <c r="AE58" s="989">
        <v>21.54</v>
      </c>
      <c r="AF58" s="989">
        <v>10</v>
      </c>
      <c r="AG58" s="989">
        <v>1.31</v>
      </c>
      <c r="AH58" s="989">
        <v>85.53</v>
      </c>
      <c r="AI58" s="989">
        <v>28.62</v>
      </c>
      <c r="AJ58" s="399"/>
      <c r="AK58" s="399"/>
      <c r="AL58" s="399"/>
      <c r="AM58" s="399"/>
      <c r="AN58" s="399"/>
      <c r="AO58" s="993">
        <v>48</v>
      </c>
      <c r="AP58" s="994">
        <v>117.827</v>
      </c>
      <c r="AQ58" s="994">
        <v>134.15</v>
      </c>
      <c r="AR58" s="995">
        <v>101.14</v>
      </c>
      <c r="AS58" s="399"/>
      <c r="AT58" s="700"/>
      <c r="AU58" s="399"/>
      <c r="AV58" s="399"/>
      <c r="AW58" s="993">
        <v>48</v>
      </c>
      <c r="AX58" s="994">
        <v>45.865000000000002</v>
      </c>
      <c r="AY58" s="994">
        <v>79.23</v>
      </c>
      <c r="AZ58" s="995">
        <v>29.34</v>
      </c>
      <c r="BA58" s="399"/>
      <c r="BB58" s="993">
        <v>48</v>
      </c>
      <c r="BC58" s="1013">
        <v>87.924999999999983</v>
      </c>
      <c r="BD58" s="998">
        <v>169.50000000000003</v>
      </c>
      <c r="BE58" s="999">
        <v>133.112999</v>
      </c>
      <c r="BF58" s="399"/>
      <c r="BG58" s="399"/>
      <c r="BH58" s="399"/>
      <c r="BI58" s="399"/>
      <c r="BJ58" s="399"/>
      <c r="BK58" s="399"/>
      <c r="BL58" s="399"/>
      <c r="BM58" s="399"/>
    </row>
    <row r="59" spans="1:65" s="162" customFormat="1" ht="13.5">
      <c r="A59" s="204"/>
      <c r="B59" s="216"/>
      <c r="C59" s="216"/>
      <c r="D59" s="216"/>
      <c r="E59" s="216"/>
      <c r="F59" s="216"/>
      <c r="G59" s="216"/>
      <c r="H59" s="216"/>
      <c r="I59" s="216"/>
      <c r="J59" s="539"/>
      <c r="K59" s="650"/>
      <c r="L59" s="700"/>
      <c r="M59" s="700"/>
      <c r="N59" s="700"/>
      <c r="O59" s="700"/>
      <c r="P59" s="700"/>
      <c r="Q59" s="700"/>
      <c r="R59" s="399"/>
      <c r="S59" s="399"/>
      <c r="T59" s="399"/>
      <c r="U59" s="632"/>
      <c r="V59" s="632">
        <v>51</v>
      </c>
      <c r="W59" s="980"/>
      <c r="X59" s="989">
        <v>36.909999999999997</v>
      </c>
      <c r="Y59" s="989">
        <v>78.84</v>
      </c>
      <c r="Z59" s="989">
        <v>19.73</v>
      </c>
      <c r="AA59" s="989">
        <v>13.65</v>
      </c>
      <c r="AB59" s="989">
        <v>8.74</v>
      </c>
      <c r="AC59" s="990">
        <v>101.2</v>
      </c>
      <c r="AD59" s="989">
        <v>99.78</v>
      </c>
      <c r="AE59" s="989">
        <v>27.96</v>
      </c>
      <c r="AF59" s="989">
        <v>10</v>
      </c>
      <c r="AG59" s="989">
        <v>1.1399999999999999</v>
      </c>
      <c r="AH59" s="989">
        <v>116.12</v>
      </c>
      <c r="AI59" s="989">
        <v>54.8</v>
      </c>
      <c r="AJ59" s="399"/>
      <c r="AK59" s="399"/>
      <c r="AL59" s="399"/>
      <c r="AM59" s="399"/>
      <c r="AN59" s="399"/>
      <c r="AO59" s="993">
        <v>49</v>
      </c>
      <c r="AP59" s="994">
        <v>117.827</v>
      </c>
      <c r="AQ59" s="994">
        <v>134.15</v>
      </c>
      <c r="AR59" s="995">
        <v>101.14</v>
      </c>
      <c r="AS59" s="399"/>
      <c r="AT59" s="700"/>
      <c r="AU59" s="399"/>
      <c r="AV59" s="399"/>
      <c r="AW59" s="993">
        <v>49</v>
      </c>
      <c r="AX59" s="1048">
        <v>51.566714695521732</v>
      </c>
      <c r="AY59" s="994">
        <v>81.28</v>
      </c>
      <c r="AZ59" s="995">
        <v>34.76</v>
      </c>
      <c r="BA59" s="399"/>
      <c r="BB59" s="993">
        <v>49</v>
      </c>
      <c r="BC59" s="1013">
        <v>85.033142868961448</v>
      </c>
      <c r="BD59" s="998">
        <v>164.72300000000001</v>
      </c>
      <c r="BE59" s="999">
        <v>128.37000269999999</v>
      </c>
      <c r="BF59" s="399"/>
      <c r="BG59" s="399"/>
      <c r="BH59" s="399"/>
      <c r="BI59" s="399"/>
      <c r="BJ59" s="399"/>
      <c r="BK59" s="399"/>
      <c r="BL59" s="399"/>
      <c r="BM59" s="399"/>
    </row>
    <row r="60" spans="1:65" s="162" customFormat="1" ht="13.5" thickBot="1">
      <c r="A60" s="204"/>
      <c r="B60" s="216"/>
      <c r="C60" s="216"/>
      <c r="D60" s="216"/>
      <c r="E60" s="216"/>
      <c r="F60" s="216"/>
      <c r="G60" s="216"/>
      <c r="H60" s="216"/>
      <c r="I60" s="216"/>
      <c r="J60" s="539"/>
      <c r="K60" s="650"/>
      <c r="L60" s="700"/>
      <c r="M60" s="700"/>
      <c r="N60" s="700"/>
      <c r="O60" s="700"/>
      <c r="P60" s="700"/>
      <c r="Q60" s="700"/>
      <c r="R60" s="399"/>
      <c r="S60" s="399"/>
      <c r="T60" s="399"/>
      <c r="U60" s="632"/>
      <c r="V60" s="632"/>
      <c r="W60" s="980"/>
      <c r="X60" s="989">
        <v>68.171428680419893</v>
      </c>
      <c r="Y60" s="989">
        <v>173.24642835344551</v>
      </c>
      <c r="Z60" s="989">
        <v>46.748427799769779</v>
      </c>
      <c r="AA60" s="989">
        <v>20.258571216038241</v>
      </c>
      <c r="AB60" s="989">
        <v>16.477428436279258</v>
      </c>
      <c r="AC60" s="990">
        <v>183.30985913957815</v>
      </c>
      <c r="AD60" s="989">
        <v>150.62857273646728</v>
      </c>
      <c r="AE60" s="989">
        <v>44.407142639160142</v>
      </c>
      <c r="AF60" s="989">
        <v>10</v>
      </c>
      <c r="AG60" s="989">
        <v>1.2935714210782672</v>
      </c>
      <c r="AH60" s="989">
        <v>146.74785723004999</v>
      </c>
      <c r="AI60" s="989">
        <v>50.432856423514181</v>
      </c>
      <c r="AJ60" s="399"/>
      <c r="AK60" s="399"/>
      <c r="AL60" s="399"/>
      <c r="AM60" s="399"/>
      <c r="AN60" s="399"/>
      <c r="AO60" s="993">
        <v>50</v>
      </c>
      <c r="AP60" s="994">
        <v>111.587</v>
      </c>
      <c r="AQ60" s="994">
        <v>128.977</v>
      </c>
      <c r="AR60" s="995">
        <v>96.75</v>
      </c>
      <c r="AS60" s="399"/>
      <c r="AT60" s="700"/>
      <c r="AU60" s="399"/>
      <c r="AV60" s="399"/>
      <c r="AW60" s="993">
        <v>50</v>
      </c>
      <c r="AX60" s="994">
        <v>69.12</v>
      </c>
      <c r="AY60" s="994">
        <v>69.123000000000005</v>
      </c>
      <c r="AZ60" s="995">
        <v>32.950000000000003</v>
      </c>
      <c r="BA60" s="399"/>
      <c r="BB60" s="993">
        <v>50</v>
      </c>
      <c r="BC60" s="1013">
        <v>78.216999999999999</v>
      </c>
      <c r="BD60" s="998">
        <v>160.208</v>
      </c>
      <c r="BE60" s="999">
        <v>122.7149982</v>
      </c>
      <c r="BF60" s="399"/>
      <c r="BG60" s="399"/>
      <c r="BH60" s="399"/>
      <c r="BI60" s="399"/>
      <c r="BJ60" s="399"/>
      <c r="BK60" s="399"/>
      <c r="BL60" s="399"/>
      <c r="BM60" s="399"/>
    </row>
    <row r="61" spans="1:65" s="162" customFormat="1" ht="12.75">
      <c r="A61" s="204"/>
      <c r="B61" s="216"/>
      <c r="C61" s="216"/>
      <c r="D61" s="216"/>
      <c r="E61" s="216"/>
      <c r="F61" s="216"/>
      <c r="G61" s="216"/>
      <c r="H61" s="216"/>
      <c r="I61" s="216"/>
      <c r="J61" s="539"/>
      <c r="K61" s="650"/>
      <c r="L61" s="700"/>
      <c r="M61" s="700"/>
      <c r="N61" s="700"/>
      <c r="O61" s="700"/>
      <c r="P61" s="700"/>
      <c r="Q61" s="700"/>
      <c r="R61" s="399"/>
      <c r="S61" s="399"/>
      <c r="T61" s="399"/>
      <c r="U61" s="634">
        <v>2015</v>
      </c>
      <c r="V61" s="986">
        <v>1</v>
      </c>
      <c r="W61" s="980">
        <v>1</v>
      </c>
      <c r="X61" s="989">
        <v>68.54285648890901</v>
      </c>
      <c r="Y61" s="989">
        <v>128.19599696568042</v>
      </c>
      <c r="Z61" s="989">
        <v>45.029000418526742</v>
      </c>
      <c r="AA61" s="989">
        <v>22.87971414838513</v>
      </c>
      <c r="AB61" s="989">
        <v>19.893999917166528</v>
      </c>
      <c r="AC61" s="990">
        <v>330.59428187778974</v>
      </c>
      <c r="AD61" s="989">
        <v>194.22142791748016</v>
      </c>
      <c r="AE61" s="989">
        <v>47.308570316859615</v>
      </c>
      <c r="AF61" s="989">
        <v>10.010000092642628</v>
      </c>
      <c r="AG61" s="989">
        <v>1.0784285579408874</v>
      </c>
      <c r="AH61" s="989">
        <v>183.91999816894503</v>
      </c>
      <c r="AI61" s="989">
        <v>92.277143205914939</v>
      </c>
      <c r="AJ61" s="399"/>
      <c r="AK61" s="399"/>
      <c r="AL61" s="399"/>
      <c r="AM61" s="399"/>
      <c r="AN61" s="399"/>
      <c r="AO61" s="993">
        <v>51</v>
      </c>
      <c r="AP61" s="994">
        <v>111.587</v>
      </c>
      <c r="AQ61" s="994">
        <v>128.977</v>
      </c>
      <c r="AR61" s="995">
        <v>96.75</v>
      </c>
      <c r="AS61" s="399"/>
      <c r="AT61" s="700"/>
      <c r="AU61" s="399"/>
      <c r="AV61" s="399"/>
      <c r="AW61" s="993">
        <v>51</v>
      </c>
      <c r="AX61" s="994">
        <v>63.18</v>
      </c>
      <c r="AY61" s="994">
        <v>63.18</v>
      </c>
      <c r="AZ61" s="995">
        <v>25.78</v>
      </c>
      <c r="BA61" s="399"/>
      <c r="BB61" s="993">
        <v>51</v>
      </c>
      <c r="BC61" s="1013">
        <v>74.797000000476842</v>
      </c>
      <c r="BD61" s="998">
        <v>157.54600000000002</v>
      </c>
      <c r="BE61" s="999">
        <v>120.156003</v>
      </c>
      <c r="BF61" s="399"/>
      <c r="BG61" s="399"/>
      <c r="BH61" s="399"/>
      <c r="BI61" s="399"/>
      <c r="BJ61" s="399"/>
      <c r="BK61" s="399"/>
      <c r="BL61" s="399"/>
      <c r="BM61" s="399"/>
    </row>
    <row r="62" spans="1:65" s="162" customFormat="1" ht="12.75">
      <c r="A62" s="204"/>
      <c r="B62" s="216"/>
      <c r="C62" s="216"/>
      <c r="D62" s="216"/>
      <c r="E62" s="216"/>
      <c r="F62" s="216"/>
      <c r="G62" s="216"/>
      <c r="H62" s="216"/>
      <c r="I62" s="216"/>
      <c r="J62" s="539"/>
      <c r="K62" s="650"/>
      <c r="L62" s="700"/>
      <c r="M62" s="700"/>
      <c r="N62" s="700"/>
      <c r="O62" s="700"/>
      <c r="P62" s="700"/>
      <c r="Q62" s="700"/>
      <c r="R62" s="399"/>
      <c r="S62" s="399"/>
      <c r="T62" s="399"/>
      <c r="U62" s="632"/>
      <c r="V62" s="632"/>
      <c r="W62" s="980">
        <v>2</v>
      </c>
      <c r="X62" s="989">
        <v>49.685714176722875</v>
      </c>
      <c r="Y62" s="989">
        <v>96.163429260253665</v>
      </c>
      <c r="Z62" s="989">
        <v>43.363000052315797</v>
      </c>
      <c r="AA62" s="989">
        <v>14.161143030439073</v>
      </c>
      <c r="AB62" s="989">
        <v>11.166571480887255</v>
      </c>
      <c r="AC62" s="990">
        <v>214.08728681291797</v>
      </c>
      <c r="AD62" s="989">
        <v>138.71857234409842</v>
      </c>
      <c r="AE62" s="989">
        <v>33.982857295444987</v>
      </c>
      <c r="AF62" s="989">
        <v>9.4300000326974018</v>
      </c>
      <c r="AG62" s="989">
        <v>1.124142876693178</v>
      </c>
      <c r="AH62" s="989">
        <v>270.27856881277859</v>
      </c>
      <c r="AI62" s="989">
        <v>92.534285409109799</v>
      </c>
      <c r="AJ62" s="399"/>
      <c r="AK62" s="399"/>
      <c r="AL62" s="399"/>
      <c r="AM62" s="399"/>
      <c r="AN62" s="399"/>
      <c r="AO62" s="993">
        <v>52</v>
      </c>
      <c r="AP62" s="994">
        <v>120.986000061035</v>
      </c>
      <c r="AQ62" s="994">
        <v>138.54</v>
      </c>
      <c r="AR62" s="995">
        <v>96.75</v>
      </c>
      <c r="AS62" s="399"/>
      <c r="AT62" s="700"/>
      <c r="AU62" s="399"/>
      <c r="AV62" s="399"/>
      <c r="AW62" s="993">
        <v>52</v>
      </c>
      <c r="AX62" s="994">
        <v>61.214000701904297</v>
      </c>
      <c r="AY62" s="994">
        <v>83.69</v>
      </c>
      <c r="AZ62" s="995">
        <v>22.26</v>
      </c>
      <c r="BA62" s="399"/>
      <c r="BB62" s="993">
        <v>52</v>
      </c>
      <c r="BC62" s="1013">
        <v>74.148001715540829</v>
      </c>
      <c r="BD62" s="998">
        <v>154.74090000000001</v>
      </c>
      <c r="BE62" s="999">
        <v>116.128997</v>
      </c>
      <c r="BF62" s="399"/>
      <c r="BG62" s="399"/>
      <c r="BH62" s="399"/>
      <c r="BI62" s="399"/>
      <c r="BJ62" s="399"/>
      <c r="BK62" s="399"/>
      <c r="BL62" s="399"/>
      <c r="BM62" s="399"/>
    </row>
    <row r="63" spans="1:65" s="162" customFormat="1" ht="12.75">
      <c r="A63" s="204"/>
      <c r="B63" s="216"/>
      <c r="C63" s="216"/>
      <c r="D63" s="216"/>
      <c r="E63" s="216"/>
      <c r="F63" s="216"/>
      <c r="G63" s="216"/>
      <c r="H63" s="216"/>
      <c r="I63" s="216"/>
      <c r="J63" s="539"/>
      <c r="K63" s="650"/>
      <c r="L63" s="700"/>
      <c r="M63" s="700"/>
      <c r="N63" s="700"/>
      <c r="O63" s="700"/>
      <c r="P63" s="700"/>
      <c r="Q63" s="700"/>
      <c r="R63" s="399"/>
      <c r="S63" s="399"/>
      <c r="T63" s="399"/>
      <c r="U63" s="632"/>
      <c r="V63" s="632"/>
      <c r="W63" s="980">
        <v>3</v>
      </c>
      <c r="X63" s="989">
        <v>63.18571363176612</v>
      </c>
      <c r="Y63" s="989">
        <v>170.70128413609078</v>
      </c>
      <c r="Z63" s="989">
        <v>71.775428771972571</v>
      </c>
      <c r="AA63" s="989">
        <v>13.84971414293557</v>
      </c>
      <c r="AB63" s="989">
        <v>9.8989998953682861</v>
      </c>
      <c r="AC63" s="990">
        <v>181.50271388462556</v>
      </c>
      <c r="AD63" s="989">
        <v>156.31142970493829</v>
      </c>
      <c r="AE63" s="989">
        <v>26.197142464773954</v>
      </c>
      <c r="AF63" s="989">
        <v>9</v>
      </c>
      <c r="AG63" s="989">
        <v>1.2850000006811924</v>
      </c>
      <c r="AH63" s="989">
        <v>324.18071855817436</v>
      </c>
      <c r="AI63" s="989">
        <v>77.014000483921535</v>
      </c>
      <c r="AJ63" s="399"/>
      <c r="AK63" s="399"/>
      <c r="AL63" s="399"/>
      <c r="AM63" s="399"/>
      <c r="AN63" s="399"/>
      <c r="AO63" s="993">
        <v>53</v>
      </c>
      <c r="AP63" s="994"/>
      <c r="AQ63" s="994"/>
      <c r="AR63" s="995"/>
      <c r="AS63" s="399"/>
      <c r="AT63" s="700"/>
      <c r="AU63" s="399"/>
      <c r="AV63" s="399"/>
      <c r="AW63" s="993">
        <v>53</v>
      </c>
      <c r="AX63" s="399"/>
      <c r="AY63" s="399"/>
      <c r="AZ63" s="399"/>
      <c r="BA63" s="399"/>
      <c r="BB63" s="993">
        <v>53</v>
      </c>
      <c r="BC63" s="1013"/>
      <c r="BD63" s="998"/>
      <c r="BE63" s="999"/>
      <c r="BF63" s="399"/>
      <c r="BG63" s="399"/>
      <c r="BH63" s="399"/>
      <c r="BI63" s="399"/>
      <c r="BJ63" s="399"/>
      <c r="BK63" s="399"/>
      <c r="BL63" s="399"/>
      <c r="BM63" s="399"/>
    </row>
    <row r="64" spans="1:65" s="162" customFormat="1" ht="12.75">
      <c r="A64" s="204"/>
      <c r="B64" s="216"/>
      <c r="C64" s="216"/>
      <c r="D64" s="216"/>
      <c r="E64" s="216"/>
      <c r="F64" s="216"/>
      <c r="G64" s="216"/>
      <c r="H64" s="216"/>
      <c r="I64" s="216"/>
      <c r="J64" s="539"/>
      <c r="K64" s="650"/>
      <c r="L64" s="700"/>
      <c r="M64" s="700"/>
      <c r="N64" s="700"/>
      <c r="O64" s="700"/>
      <c r="P64" s="700"/>
      <c r="Q64" s="700"/>
      <c r="R64" s="399"/>
      <c r="S64" s="399"/>
      <c r="T64" s="399"/>
      <c r="U64" s="632"/>
      <c r="V64" s="632">
        <v>4</v>
      </c>
      <c r="W64" s="980">
        <v>4</v>
      </c>
      <c r="X64" s="989">
        <v>92.357142857142819</v>
      </c>
      <c r="Y64" s="989">
        <v>159.75871276855426</v>
      </c>
      <c r="Z64" s="989">
        <v>123.43885803222614</v>
      </c>
      <c r="AA64" s="989">
        <v>23.090571539742559</v>
      </c>
      <c r="AB64" s="989">
        <v>17.496428762163383</v>
      </c>
      <c r="AC64" s="990">
        <v>321.27714320591474</v>
      </c>
      <c r="AD64" s="989">
        <v>188.44857134137786</v>
      </c>
      <c r="AE64" s="989">
        <v>42.578571592058424</v>
      </c>
      <c r="AF64" s="989">
        <v>9.0057144165039045</v>
      </c>
      <c r="AG64" s="989">
        <v>2.8518571853637655</v>
      </c>
      <c r="AH64" s="989">
        <v>226.1550009591233</v>
      </c>
      <c r="AI64" s="989">
        <v>82.329572405133788</v>
      </c>
      <c r="AJ64" s="399"/>
      <c r="AK64" s="399"/>
      <c r="AL64" s="399"/>
      <c r="AM64" s="399"/>
      <c r="AN64" s="399"/>
      <c r="AO64" s="399"/>
      <c r="AP64" s="998"/>
      <c r="AQ64" s="998"/>
      <c r="AR64" s="999"/>
      <c r="AS64" s="399"/>
      <c r="AT64" s="700"/>
      <c r="AU64" s="399"/>
      <c r="AV64" s="399"/>
      <c r="AW64" s="399"/>
      <c r="AX64" s="399"/>
      <c r="AY64" s="399"/>
      <c r="AZ64" s="399"/>
      <c r="BA64" s="399"/>
      <c r="BB64" s="399"/>
      <c r="BC64" s="399"/>
      <c r="BD64" s="399"/>
      <c r="BE64" s="399"/>
      <c r="BF64" s="399"/>
      <c r="BG64" s="399"/>
      <c r="BH64" s="399"/>
      <c r="BI64" s="399"/>
      <c r="BJ64" s="399"/>
      <c r="BK64" s="399"/>
      <c r="BL64" s="399"/>
      <c r="BM64" s="399"/>
    </row>
    <row r="65" spans="1:65" s="162" customFormat="1" ht="12.75">
      <c r="A65" s="204"/>
      <c r="B65" s="216"/>
      <c r="C65" s="216"/>
      <c r="D65" s="216"/>
      <c r="E65" s="216"/>
      <c r="F65" s="216"/>
      <c r="G65" s="216"/>
      <c r="H65" s="216"/>
      <c r="I65" s="216"/>
      <c r="J65" s="539"/>
      <c r="K65" s="650"/>
      <c r="L65" s="700"/>
      <c r="M65" s="700"/>
      <c r="N65" s="700"/>
      <c r="O65" s="700"/>
      <c r="P65" s="700"/>
      <c r="Q65" s="700"/>
      <c r="R65" s="399"/>
      <c r="S65" s="399"/>
      <c r="T65" s="399"/>
      <c r="U65" s="632"/>
      <c r="V65" s="632"/>
      <c r="W65" s="980">
        <v>5</v>
      </c>
      <c r="X65" s="989">
        <v>89.485714503696826</v>
      </c>
      <c r="Y65" s="989">
        <v>175.85857282366015</v>
      </c>
      <c r="Z65" s="989">
        <v>98.794857025146186</v>
      </c>
      <c r="AA65" s="989">
        <v>20.899142946515727</v>
      </c>
      <c r="AB65" s="989">
        <v>18.429857390267454</v>
      </c>
      <c r="AC65" s="990">
        <v>327.06042698451427</v>
      </c>
      <c r="AD65" s="989">
        <v>191.91857365199442</v>
      </c>
      <c r="AE65" s="989">
        <v>47.517142159598151</v>
      </c>
      <c r="AF65" s="989">
        <v>9</v>
      </c>
      <c r="AG65" s="989">
        <v>6.0409999234335663</v>
      </c>
      <c r="AH65" s="989">
        <v>175.73643166678244</v>
      </c>
      <c r="AI65" s="989">
        <v>61.832857404436346</v>
      </c>
      <c r="AJ65" s="399"/>
      <c r="AK65" s="399"/>
      <c r="AL65" s="399"/>
      <c r="AM65" s="399"/>
      <c r="AN65" s="399"/>
      <c r="AO65" s="399"/>
      <c r="AP65" s="1000"/>
      <c r="AQ65" s="1000"/>
      <c r="AR65" s="999"/>
      <c r="AS65" s="399"/>
      <c r="AT65" s="700"/>
      <c r="AU65" s="399"/>
      <c r="AV65" s="399"/>
      <c r="AW65" s="399"/>
      <c r="AX65" s="399"/>
      <c r="AY65" s="399"/>
      <c r="AZ65" s="399"/>
      <c r="BA65" s="399"/>
      <c r="BB65" s="399"/>
      <c r="BC65" s="399"/>
      <c r="BD65" s="399"/>
      <c r="BE65" s="399"/>
      <c r="BF65" s="399"/>
      <c r="BG65" s="399"/>
      <c r="BH65" s="399"/>
      <c r="BI65" s="399"/>
      <c r="BJ65" s="399"/>
      <c r="BK65" s="399"/>
      <c r="BL65" s="399"/>
      <c r="BM65" s="399"/>
    </row>
    <row r="66" spans="1:65" s="162" customFormat="1" ht="12.75">
      <c r="A66" s="204"/>
      <c r="B66" s="216"/>
      <c r="C66" s="216"/>
      <c r="D66" s="216"/>
      <c r="E66" s="216"/>
      <c r="F66" s="216"/>
      <c r="G66" s="216"/>
      <c r="H66" s="216"/>
      <c r="I66" s="216"/>
      <c r="J66" s="539"/>
      <c r="K66" s="650"/>
      <c r="L66" s="700"/>
      <c r="M66" s="700"/>
      <c r="N66" s="700"/>
      <c r="O66" s="700"/>
      <c r="P66" s="700"/>
      <c r="Q66" s="700"/>
      <c r="R66" s="399"/>
      <c r="S66" s="399"/>
      <c r="T66" s="399"/>
      <c r="U66" s="632"/>
      <c r="V66" s="632"/>
      <c r="W66" s="980">
        <v>6</v>
      </c>
      <c r="X66" s="989">
        <v>70.542857033865786</v>
      </c>
      <c r="Y66" s="989">
        <v>165.36414119175461</v>
      </c>
      <c r="Z66" s="989">
        <v>47.4197137015206</v>
      </c>
      <c r="AA66" s="989">
        <v>21.769857134137798</v>
      </c>
      <c r="AB66" s="989">
        <v>15.948999949863927</v>
      </c>
      <c r="AC66" s="990">
        <v>382.54914855956986</v>
      </c>
      <c r="AD66" s="989">
        <v>206.39285714285671</v>
      </c>
      <c r="AE66" s="989">
        <v>21.769857134137798</v>
      </c>
      <c r="AF66" s="989">
        <v>9</v>
      </c>
      <c r="AG66" s="989">
        <v>8.9162856510707265</v>
      </c>
      <c r="AH66" s="989">
        <v>124.30357033865756</v>
      </c>
      <c r="AI66" s="989">
        <v>71.741429465157537</v>
      </c>
      <c r="AJ66" s="399"/>
      <c r="AK66" s="399"/>
      <c r="AL66" s="399"/>
      <c r="AM66" s="399"/>
      <c r="AN66" s="399"/>
      <c r="AO66" s="399"/>
      <c r="AP66" s="1000"/>
      <c r="AQ66" s="1000"/>
      <c r="AR66" s="995"/>
      <c r="AS66" s="399"/>
      <c r="AT66" s="700"/>
      <c r="AU66" s="399"/>
      <c r="AV66" s="399"/>
      <c r="AW66" s="399"/>
      <c r="AX66" s="399"/>
      <c r="AY66" s="399"/>
      <c r="AZ66" s="399"/>
      <c r="BA66" s="399"/>
      <c r="BB66" s="399"/>
      <c r="BC66" s="399"/>
      <c r="BD66" s="399"/>
      <c r="BE66" s="399"/>
      <c r="BF66" s="399"/>
      <c r="BG66" s="399"/>
      <c r="BH66" s="399"/>
      <c r="BI66" s="399"/>
      <c r="BJ66" s="399"/>
      <c r="BK66" s="399"/>
      <c r="BL66" s="399"/>
      <c r="BM66" s="399"/>
    </row>
    <row r="67" spans="1:65" s="162" customFormat="1" ht="12.75">
      <c r="A67" s="204"/>
      <c r="B67" s="216"/>
      <c r="C67" s="216"/>
      <c r="D67" s="216"/>
      <c r="E67" s="216"/>
      <c r="F67" s="216"/>
      <c r="G67" s="216"/>
      <c r="H67" s="216"/>
      <c r="I67" s="216"/>
      <c r="J67" s="539"/>
      <c r="K67" s="650"/>
      <c r="L67" s="700"/>
      <c r="M67" s="700"/>
      <c r="N67" s="700"/>
      <c r="O67" s="700"/>
      <c r="P67" s="700"/>
      <c r="Q67" s="700"/>
      <c r="R67" s="399"/>
      <c r="S67" s="399"/>
      <c r="T67" s="399"/>
      <c r="U67" s="632"/>
      <c r="V67" s="632"/>
      <c r="W67" s="980">
        <v>7</v>
      </c>
      <c r="X67" s="989">
        <v>74.442858014787944</v>
      </c>
      <c r="Y67" s="989">
        <v>115.832716805594</v>
      </c>
      <c r="Z67" s="989">
        <v>39.554857526506659</v>
      </c>
      <c r="AA67" s="989">
        <v>25.199285234723742</v>
      </c>
      <c r="AB67" s="989">
        <v>17.346428462437171</v>
      </c>
      <c r="AC67" s="990">
        <v>439.76600428989923</v>
      </c>
      <c r="AD67" s="989">
        <v>188.98428562709228</v>
      </c>
      <c r="AE67" s="989">
        <v>48.435713631766134</v>
      </c>
      <c r="AF67" s="989">
        <v>9.0028572082519513</v>
      </c>
      <c r="AG67" s="989">
        <v>14.150571210043733</v>
      </c>
      <c r="AH67" s="989">
        <v>311.82357134137811</v>
      </c>
      <c r="AI67" s="989">
        <v>78.088570186070001</v>
      </c>
      <c r="AJ67" s="399"/>
      <c r="AK67" s="399"/>
      <c r="AL67" s="399"/>
      <c r="AM67" s="399"/>
      <c r="AN67" s="399"/>
      <c r="AO67" s="399"/>
      <c r="AP67" s="991"/>
      <c r="AQ67" s="991"/>
      <c r="AR67" s="991"/>
      <c r="AS67" s="399"/>
      <c r="AT67" s="700"/>
      <c r="AU67" s="399"/>
      <c r="AV67" s="399"/>
      <c r="AW67" s="399"/>
      <c r="AX67" s="399"/>
      <c r="AY67" s="399"/>
      <c r="AZ67" s="399"/>
      <c r="BA67" s="399"/>
      <c r="BB67" s="399"/>
      <c r="BC67" s="399"/>
      <c r="BD67" s="399"/>
      <c r="BE67" s="399"/>
      <c r="BF67" s="399"/>
      <c r="BG67" s="399"/>
      <c r="BH67" s="399"/>
      <c r="BI67" s="399"/>
      <c r="BJ67" s="399"/>
      <c r="BK67" s="399"/>
      <c r="BL67" s="399"/>
      <c r="BM67" s="399"/>
    </row>
    <row r="68" spans="1:65" s="162" customFormat="1" ht="12.75">
      <c r="A68" s="204"/>
      <c r="B68" s="216"/>
      <c r="C68" s="216"/>
      <c r="D68" s="216"/>
      <c r="E68" s="216"/>
      <c r="F68" s="216"/>
      <c r="G68" s="216"/>
      <c r="H68" s="216"/>
      <c r="I68" s="216"/>
      <c r="J68" s="539"/>
      <c r="K68" s="650"/>
      <c r="L68" s="700"/>
      <c r="M68" s="700"/>
      <c r="N68" s="700"/>
      <c r="O68" s="700"/>
      <c r="P68" s="700"/>
      <c r="Q68" s="700"/>
      <c r="R68" s="399"/>
      <c r="S68" s="399"/>
      <c r="T68" s="399"/>
      <c r="U68" s="632"/>
      <c r="V68" s="632">
        <v>8</v>
      </c>
      <c r="W68" s="980">
        <v>8</v>
      </c>
      <c r="X68" s="989">
        <v>57.657142639160107</v>
      </c>
      <c r="Y68" s="989">
        <v>105.39785766601526</v>
      </c>
      <c r="Z68" s="989">
        <v>40.561000006539437</v>
      </c>
      <c r="AA68" s="989">
        <v>20.075571877615744</v>
      </c>
      <c r="AB68" s="989">
        <v>12.653857094900914</v>
      </c>
      <c r="AC68" s="990">
        <v>288.93457249232642</v>
      </c>
      <c r="AD68" s="989">
        <v>201.38999720982085</v>
      </c>
      <c r="AE68" s="989">
        <v>43.595714569091747</v>
      </c>
      <c r="AF68" s="989">
        <v>9</v>
      </c>
      <c r="AG68" s="989">
        <v>4.65714287757873</v>
      </c>
      <c r="AH68" s="989">
        <v>283.68928527831974</v>
      </c>
      <c r="AI68" s="989">
        <v>88.551427568708121</v>
      </c>
      <c r="AJ68" s="399"/>
      <c r="AK68" s="399"/>
      <c r="AL68" s="399"/>
      <c r="AM68" s="399"/>
      <c r="AN68" s="399"/>
      <c r="AO68" s="399"/>
      <c r="AP68" s="998"/>
      <c r="AQ68" s="994"/>
      <c r="AR68" s="995"/>
      <c r="AS68" s="399"/>
      <c r="AT68" s="700"/>
      <c r="AU68" s="399"/>
      <c r="AV68" s="399"/>
      <c r="AW68" s="399"/>
      <c r="AX68" s="399"/>
      <c r="AY68" s="399"/>
      <c r="AZ68" s="399"/>
      <c r="BA68" s="399"/>
      <c r="BB68" s="399"/>
      <c r="BC68" s="399"/>
      <c r="BD68" s="399"/>
      <c r="BE68" s="399"/>
      <c r="BF68" s="399"/>
      <c r="BG68" s="399"/>
      <c r="BH68" s="399"/>
      <c r="BI68" s="399"/>
      <c r="BJ68" s="399"/>
      <c r="BK68" s="399"/>
      <c r="BL68" s="399"/>
      <c r="BM68" s="399"/>
    </row>
    <row r="69" spans="1:65" s="162" customFormat="1" ht="12.75">
      <c r="A69" s="204"/>
      <c r="B69" s="216"/>
      <c r="C69" s="216"/>
      <c r="D69" s="216"/>
      <c r="E69" s="216"/>
      <c r="F69" s="216"/>
      <c r="G69" s="216"/>
      <c r="H69" s="216"/>
      <c r="I69" s="216"/>
      <c r="J69" s="539"/>
      <c r="K69" s="650"/>
      <c r="L69" s="700"/>
      <c r="M69" s="700"/>
      <c r="N69" s="700"/>
      <c r="O69" s="700"/>
      <c r="P69" s="700"/>
      <c r="Q69" s="700"/>
      <c r="R69" s="399"/>
      <c r="S69" s="399"/>
      <c r="T69" s="399"/>
      <c r="U69" s="632"/>
      <c r="V69" s="632"/>
      <c r="W69" s="980">
        <v>9</v>
      </c>
      <c r="X69" s="989">
        <v>88.771428789410876</v>
      </c>
      <c r="Y69" s="989">
        <v>162.89514378138898</v>
      </c>
      <c r="Z69" s="989">
        <v>99.332141876220447</v>
      </c>
      <c r="AA69" s="989">
        <v>19.496999740600501</v>
      </c>
      <c r="AB69" s="989">
        <v>15.7849998474121</v>
      </c>
      <c r="AC69" s="990">
        <v>411.09385899134998</v>
      </c>
      <c r="AD69" s="989">
        <v>179.96000671386699</v>
      </c>
      <c r="AE69" s="989">
        <v>37.669998168945298</v>
      </c>
      <c r="AF69" s="989">
        <v>9.0014286041259748</v>
      </c>
      <c r="AG69" s="989">
        <v>3.743571417672289</v>
      </c>
      <c r="AH69" s="989">
        <v>317.80857631138355</v>
      </c>
      <c r="AI69" s="989">
        <v>91.184855869838046</v>
      </c>
      <c r="AJ69" s="399"/>
      <c r="AK69" s="399"/>
      <c r="AL69" s="399"/>
      <c r="AM69" s="399"/>
      <c r="AN69" s="399"/>
      <c r="AO69" s="399"/>
      <c r="AP69" s="994"/>
      <c r="AQ69" s="994"/>
      <c r="AR69" s="995"/>
      <c r="AS69" s="399"/>
      <c r="AT69" s="700"/>
      <c r="AU69" s="399"/>
      <c r="AV69" s="399"/>
      <c r="AW69" s="399"/>
      <c r="AX69" s="399"/>
      <c r="AY69" s="399"/>
      <c r="AZ69" s="399"/>
      <c r="BA69" s="399"/>
      <c r="BB69" s="399"/>
      <c r="BC69" s="399"/>
      <c r="BD69" s="399"/>
      <c r="BE69" s="399"/>
      <c r="BF69" s="399"/>
      <c r="BG69" s="399"/>
      <c r="BH69" s="399"/>
      <c r="BI69" s="399"/>
      <c r="BJ69" s="399"/>
      <c r="BK69" s="399"/>
      <c r="BL69" s="399"/>
      <c r="BM69" s="399"/>
    </row>
    <row r="70" spans="1:65" s="162" customFormat="1" ht="12.75">
      <c r="A70" s="204"/>
      <c r="B70" s="216"/>
      <c r="C70" s="216"/>
      <c r="D70" s="216"/>
      <c r="E70" s="216"/>
      <c r="F70" s="216"/>
      <c r="G70" s="216"/>
      <c r="H70" s="216"/>
      <c r="I70" s="216"/>
      <c r="J70" s="539"/>
      <c r="K70" s="650"/>
      <c r="L70" s="700"/>
      <c r="M70" s="700"/>
      <c r="N70" s="700"/>
      <c r="O70" s="700"/>
      <c r="P70" s="700"/>
      <c r="Q70" s="700"/>
      <c r="R70" s="399"/>
      <c r="S70" s="399"/>
      <c r="T70" s="399"/>
      <c r="U70" s="632"/>
      <c r="V70" s="632"/>
      <c r="W70" s="980">
        <v>10</v>
      </c>
      <c r="X70" s="989">
        <v>82.44</v>
      </c>
      <c r="Y70" s="989">
        <v>131.47999999999999</v>
      </c>
      <c r="Z70" s="989">
        <v>63.86</v>
      </c>
      <c r="AA70" s="989">
        <v>23.33</v>
      </c>
      <c r="AB70" s="989">
        <v>16.84</v>
      </c>
      <c r="AC70" s="990">
        <v>435.11</v>
      </c>
      <c r="AD70" s="989">
        <v>175.54</v>
      </c>
      <c r="AE70" s="989">
        <v>52.55</v>
      </c>
      <c r="AF70" s="989">
        <v>15.41</v>
      </c>
      <c r="AG70" s="989">
        <v>22.31</v>
      </c>
      <c r="AH70" s="989">
        <v>307.52</v>
      </c>
      <c r="AI70" s="989">
        <v>98.38</v>
      </c>
      <c r="AJ70" s="399"/>
      <c r="AK70" s="399"/>
      <c r="AL70" s="399"/>
      <c r="AM70" s="399"/>
      <c r="AN70" s="399"/>
      <c r="AO70" s="399"/>
      <c r="AP70" s="994"/>
      <c r="AQ70" s="994"/>
      <c r="AR70" s="995"/>
      <c r="AS70" s="399"/>
      <c r="AT70" s="700"/>
      <c r="AU70" s="399"/>
      <c r="AV70" s="399"/>
      <c r="AW70" s="399"/>
      <c r="AX70" s="399"/>
      <c r="AY70" s="399"/>
      <c r="AZ70" s="399"/>
      <c r="BA70" s="399"/>
      <c r="BB70" s="399"/>
      <c r="BC70" s="399"/>
      <c r="BD70" s="399"/>
      <c r="BE70" s="399"/>
      <c r="BF70" s="399"/>
      <c r="BG70" s="399"/>
      <c r="BH70" s="399"/>
      <c r="BI70" s="399"/>
      <c r="BJ70" s="399"/>
      <c r="BK70" s="399"/>
      <c r="BL70" s="399"/>
      <c r="BM70" s="399"/>
    </row>
    <row r="71" spans="1:65" s="162" customFormat="1" ht="12.75">
      <c r="A71" s="204"/>
      <c r="B71" s="216"/>
      <c r="C71" s="216"/>
      <c r="D71" s="216"/>
      <c r="E71" s="216"/>
      <c r="F71" s="216"/>
      <c r="G71" s="216"/>
      <c r="H71" s="216"/>
      <c r="I71" s="216"/>
      <c r="J71" s="539"/>
      <c r="K71" s="650"/>
      <c r="L71" s="700"/>
      <c r="M71" s="700"/>
      <c r="N71" s="700"/>
      <c r="O71" s="700"/>
      <c r="P71" s="700"/>
      <c r="Q71" s="700"/>
      <c r="R71" s="399"/>
      <c r="S71" s="399"/>
      <c r="T71" s="399"/>
      <c r="U71" s="632"/>
      <c r="V71" s="632"/>
      <c r="W71" s="980">
        <v>11</v>
      </c>
      <c r="X71" s="989">
        <v>79.385999999999996</v>
      </c>
      <c r="Y71" s="989">
        <v>168.71</v>
      </c>
      <c r="Z71" s="989">
        <v>149.82</v>
      </c>
      <c r="AA71" s="989">
        <v>21.65</v>
      </c>
      <c r="AB71" s="989">
        <v>17.920000000000002</v>
      </c>
      <c r="AC71" s="990">
        <v>268.85000000000002</v>
      </c>
      <c r="AD71" s="989">
        <v>139.57</v>
      </c>
      <c r="AE71" s="989">
        <v>35.479999999999997</v>
      </c>
      <c r="AF71" s="989">
        <v>11.194000000000001</v>
      </c>
      <c r="AG71" s="989">
        <v>11.012</v>
      </c>
      <c r="AH71" s="989">
        <v>267.10000000000002</v>
      </c>
      <c r="AI71" s="989">
        <v>73.144999999999996</v>
      </c>
      <c r="AJ71" s="399"/>
      <c r="AK71" s="399"/>
      <c r="AL71" s="399"/>
      <c r="AM71" s="399"/>
      <c r="AN71" s="399"/>
      <c r="AO71" s="399"/>
      <c r="AP71" s="994"/>
      <c r="AQ71" s="994"/>
      <c r="AR71" s="995"/>
      <c r="AS71" s="399"/>
      <c r="AT71" s="700"/>
      <c r="AU71" s="399"/>
      <c r="AV71" s="399"/>
      <c r="AW71" s="399"/>
      <c r="AX71" s="399"/>
      <c r="AY71" s="399"/>
      <c r="AZ71" s="399"/>
      <c r="BA71" s="399"/>
      <c r="BB71" s="399"/>
      <c r="BC71" s="399"/>
      <c r="BD71" s="399"/>
      <c r="BE71" s="399"/>
      <c r="BF71" s="399"/>
      <c r="BG71" s="399"/>
      <c r="BH71" s="399"/>
      <c r="BI71" s="399"/>
      <c r="BJ71" s="399"/>
      <c r="BK71" s="399"/>
      <c r="BL71" s="399"/>
      <c r="BM71" s="399"/>
    </row>
    <row r="72" spans="1:65" s="162" customFormat="1" ht="12.75">
      <c r="A72" s="204"/>
      <c r="B72" s="216"/>
      <c r="C72" s="216"/>
      <c r="D72" s="216"/>
      <c r="E72" s="216"/>
      <c r="F72" s="216"/>
      <c r="G72" s="216"/>
      <c r="H72" s="216"/>
      <c r="I72" s="216"/>
      <c r="J72" s="539"/>
      <c r="K72" s="650"/>
      <c r="L72" s="700"/>
      <c r="M72" s="700"/>
      <c r="N72" s="700"/>
      <c r="O72" s="700"/>
      <c r="P72" s="700"/>
      <c r="Q72" s="700"/>
      <c r="R72" s="399"/>
      <c r="S72" s="399"/>
      <c r="T72" s="399"/>
      <c r="U72" s="632"/>
      <c r="V72" s="632">
        <v>12</v>
      </c>
      <c r="W72" s="980">
        <v>12</v>
      </c>
      <c r="X72" s="989">
        <v>79.385000000000005</v>
      </c>
      <c r="Y72" s="989">
        <v>283.36357334681884</v>
      </c>
      <c r="Z72" s="989">
        <v>237.20571463448616</v>
      </c>
      <c r="AA72" s="989">
        <v>27.377714429582827</v>
      </c>
      <c r="AB72" s="989">
        <v>22.34300013950887</v>
      </c>
      <c r="AC72" s="990">
        <v>380.93800136021173</v>
      </c>
      <c r="AD72" s="989">
        <v>144.48428562709242</v>
      </c>
      <c r="AE72" s="989">
        <v>34.888571330479174</v>
      </c>
      <c r="AF72" s="989">
        <v>21.529999869210325</v>
      </c>
      <c r="AG72" s="989">
        <v>11.088000297546349</v>
      </c>
      <c r="AH72" s="989">
        <v>256.24499947684097</v>
      </c>
      <c r="AI72" s="989">
        <v>60.913855961390873</v>
      </c>
      <c r="AJ72" s="399"/>
      <c r="AK72" s="399"/>
      <c r="AL72" s="399"/>
      <c r="AM72" s="399"/>
      <c r="AN72" s="399"/>
      <c r="AO72" s="399"/>
      <c r="AP72" s="994"/>
      <c r="AQ72" s="994"/>
      <c r="AR72" s="995"/>
      <c r="AS72" s="399"/>
      <c r="AT72" s="700"/>
      <c r="AU72" s="399"/>
      <c r="AV72" s="399"/>
      <c r="AW72" s="399"/>
      <c r="AX72" s="399"/>
      <c r="AY72" s="399"/>
      <c r="AZ72" s="399"/>
      <c r="BA72" s="399"/>
      <c r="BB72" s="399"/>
      <c r="BC72" s="399"/>
      <c r="BD72" s="399"/>
      <c r="BE72" s="399"/>
      <c r="BF72" s="399"/>
      <c r="BG72" s="399"/>
      <c r="BH72" s="399"/>
      <c r="BI72" s="399"/>
      <c r="BJ72" s="399"/>
      <c r="BK72" s="399"/>
      <c r="BL72" s="399"/>
      <c r="BM72" s="399"/>
    </row>
    <row r="73" spans="1:65" s="162" customFormat="1" ht="12.75">
      <c r="A73" s="204"/>
      <c r="B73" s="216"/>
      <c r="C73" s="216"/>
      <c r="D73" s="216"/>
      <c r="E73" s="216"/>
      <c r="F73" s="216"/>
      <c r="G73" s="216"/>
      <c r="H73" s="216"/>
      <c r="I73" s="216"/>
      <c r="J73" s="539"/>
      <c r="K73" s="650"/>
      <c r="L73" s="700"/>
      <c r="M73" s="700"/>
      <c r="N73" s="700"/>
      <c r="O73" s="700"/>
      <c r="P73" s="700"/>
      <c r="Q73" s="700"/>
      <c r="R73" s="399"/>
      <c r="S73" s="399"/>
      <c r="T73" s="399"/>
      <c r="U73" s="632"/>
      <c r="V73" s="632"/>
      <c r="W73" s="980">
        <v>13</v>
      </c>
      <c r="X73" s="989">
        <v>106.27142769949758</v>
      </c>
      <c r="Y73" s="989">
        <v>166.3</v>
      </c>
      <c r="Z73" s="989">
        <v>146.00399999999999</v>
      </c>
      <c r="AA73" s="989">
        <v>18.302499999999998</v>
      </c>
      <c r="AB73" s="989">
        <v>13.263</v>
      </c>
      <c r="AC73" s="990">
        <v>284.01</v>
      </c>
      <c r="AD73" s="989">
        <v>128.37</v>
      </c>
      <c r="AE73" s="989">
        <v>35.216999999999999</v>
      </c>
      <c r="AF73" s="989">
        <v>13.0228</v>
      </c>
      <c r="AG73" s="989">
        <v>5.0830000000000002</v>
      </c>
      <c r="AH73" s="989">
        <v>172.56</v>
      </c>
      <c r="AI73" s="989">
        <v>49.094000000000001</v>
      </c>
      <c r="AJ73" s="399"/>
      <c r="AK73" s="399"/>
      <c r="AL73" s="399"/>
      <c r="AM73" s="399"/>
      <c r="AN73" s="399"/>
      <c r="AO73" s="399"/>
      <c r="AP73" s="994"/>
      <c r="AQ73" s="994"/>
      <c r="AR73" s="995"/>
      <c r="AS73" s="399"/>
      <c r="AT73" s="700"/>
      <c r="AU73" s="399"/>
      <c r="AV73" s="399"/>
      <c r="AW73" s="399"/>
      <c r="AX73" s="399"/>
      <c r="AY73" s="399"/>
      <c r="AZ73" s="399"/>
      <c r="BA73" s="399"/>
      <c r="BB73" s="399"/>
      <c r="BC73" s="399"/>
      <c r="BD73" s="399"/>
      <c r="BE73" s="399"/>
      <c r="BF73" s="399"/>
      <c r="BG73" s="399"/>
      <c r="BH73" s="399"/>
      <c r="BI73" s="399"/>
      <c r="BJ73" s="399"/>
      <c r="BK73" s="399"/>
      <c r="BL73" s="399"/>
      <c r="BM73" s="399"/>
    </row>
    <row r="74" spans="1:65" s="162" customFormat="1" ht="12.75">
      <c r="A74" s="244" t="s">
        <v>907</v>
      </c>
      <c r="B74" s="216"/>
      <c r="C74" s="216"/>
      <c r="D74" s="216"/>
      <c r="E74" s="216"/>
      <c r="F74" s="216"/>
      <c r="G74" s="216"/>
      <c r="H74" s="216"/>
      <c r="I74" s="216"/>
      <c r="J74" s="539"/>
      <c r="K74" s="650"/>
      <c r="L74" s="700"/>
      <c r="M74" s="700"/>
      <c r="N74" s="700"/>
      <c r="O74" s="700"/>
      <c r="P74" s="700"/>
      <c r="Q74" s="700"/>
      <c r="R74" s="399"/>
      <c r="S74" s="399"/>
      <c r="T74" s="399"/>
      <c r="U74" s="632"/>
      <c r="V74" s="632"/>
      <c r="W74" s="980">
        <v>14</v>
      </c>
      <c r="X74" s="989">
        <v>81.84</v>
      </c>
      <c r="Y74" s="989">
        <v>135.46</v>
      </c>
      <c r="Z74" s="989">
        <v>119.48</v>
      </c>
      <c r="AA74" s="989">
        <v>17.7</v>
      </c>
      <c r="AB74" s="989">
        <v>7.28</v>
      </c>
      <c r="AC74" s="990">
        <v>319.68499755859301</v>
      </c>
      <c r="AD74" s="989">
        <v>172.46</v>
      </c>
      <c r="AE74" s="989">
        <v>34</v>
      </c>
      <c r="AF74" s="989">
        <v>10.01</v>
      </c>
      <c r="AG74" s="989">
        <v>2.54</v>
      </c>
      <c r="AH74" s="989">
        <v>207.4</v>
      </c>
      <c r="AI74" s="989">
        <v>81.2</v>
      </c>
      <c r="AJ74" s="399"/>
      <c r="AK74" s="399"/>
      <c r="AL74" s="399"/>
      <c r="AM74" s="399"/>
      <c r="AN74" s="399"/>
      <c r="AO74" s="399"/>
      <c r="AP74" s="994"/>
      <c r="AQ74" s="994"/>
      <c r="AR74" s="995"/>
      <c r="AS74" s="399"/>
      <c r="AT74" s="700"/>
      <c r="AU74" s="399"/>
      <c r="AV74" s="399"/>
      <c r="AW74" s="399"/>
      <c r="AX74" s="399"/>
      <c r="AY74" s="399"/>
      <c r="AZ74" s="399"/>
      <c r="BA74" s="399"/>
      <c r="BB74" s="399"/>
      <c r="BC74" s="399"/>
      <c r="BD74" s="399"/>
      <c r="BE74" s="399"/>
      <c r="BF74" s="399"/>
      <c r="BG74" s="399"/>
      <c r="BH74" s="399"/>
      <c r="BI74" s="399"/>
      <c r="BJ74" s="399"/>
      <c r="BK74" s="399"/>
      <c r="BL74" s="399"/>
      <c r="BM74" s="399"/>
    </row>
    <row r="75" spans="1:65" s="162" customFormat="1" ht="12.75">
      <c r="A75" s="204"/>
      <c r="B75" s="216"/>
      <c r="C75" s="216"/>
      <c r="D75" s="216"/>
      <c r="E75" s="216"/>
      <c r="F75" s="216"/>
      <c r="G75" s="216"/>
      <c r="H75" s="216"/>
      <c r="I75" s="216"/>
      <c r="J75" s="539"/>
      <c r="K75" s="650"/>
      <c r="L75" s="700"/>
      <c r="M75" s="700"/>
      <c r="N75" s="700"/>
      <c r="O75" s="700"/>
      <c r="P75" s="700"/>
      <c r="Q75" s="700"/>
      <c r="R75" s="399"/>
      <c r="S75" s="399"/>
      <c r="T75" s="399"/>
      <c r="U75" s="632"/>
      <c r="V75" s="632"/>
      <c r="W75" s="980">
        <v>15</v>
      </c>
      <c r="X75" s="989">
        <v>64.599999999999994</v>
      </c>
      <c r="Y75" s="989">
        <v>144.72999999999999</v>
      </c>
      <c r="Z75" s="989">
        <v>117.33</v>
      </c>
      <c r="AA75" s="989">
        <v>17.95</v>
      </c>
      <c r="AB75" s="989">
        <v>10.97</v>
      </c>
      <c r="AC75" s="990">
        <v>334.82</v>
      </c>
      <c r="AD75" s="989">
        <v>134.32</v>
      </c>
      <c r="AE75" s="989">
        <v>34.4</v>
      </c>
      <c r="AF75" s="989">
        <v>10</v>
      </c>
      <c r="AG75" s="989">
        <v>2.68</v>
      </c>
      <c r="AH75" s="989">
        <v>268.58999999999997</v>
      </c>
      <c r="AI75" s="989">
        <v>99.91</v>
      </c>
      <c r="AJ75" s="399"/>
      <c r="AK75" s="399"/>
      <c r="AL75" s="399"/>
      <c r="AM75" s="399"/>
      <c r="AN75" s="399"/>
      <c r="AO75" s="399"/>
      <c r="AP75" s="994"/>
      <c r="AQ75" s="994"/>
      <c r="AR75" s="995"/>
      <c r="AS75" s="399"/>
      <c r="AT75" s="700"/>
      <c r="AU75" s="399"/>
      <c r="AV75" s="399"/>
      <c r="AW75" s="399"/>
      <c r="AX75" s="399"/>
      <c r="AY75" s="399"/>
      <c r="AZ75" s="399"/>
      <c r="BA75" s="399"/>
      <c r="BB75" s="399"/>
      <c r="BC75" s="399"/>
      <c r="BD75" s="399"/>
      <c r="BE75" s="399"/>
      <c r="BF75" s="399"/>
      <c r="BG75" s="399"/>
      <c r="BH75" s="399"/>
      <c r="BI75" s="399"/>
      <c r="BJ75" s="399"/>
      <c r="BK75" s="399"/>
      <c r="BL75" s="399"/>
      <c r="BM75" s="399"/>
    </row>
    <row r="76" spans="1:65" s="162" customFormat="1" ht="12.75">
      <c r="A76" s="204"/>
      <c r="B76" s="216"/>
      <c r="C76" s="216"/>
      <c r="D76" s="216"/>
      <c r="E76" s="216"/>
      <c r="F76" s="216"/>
      <c r="G76" s="216"/>
      <c r="H76" s="216"/>
      <c r="I76" s="216"/>
      <c r="J76" s="539"/>
      <c r="K76" s="650"/>
      <c r="L76" s="700"/>
      <c r="M76" s="700"/>
      <c r="N76" s="700"/>
      <c r="O76" s="700"/>
      <c r="P76" s="700"/>
      <c r="Q76" s="700"/>
      <c r="R76" s="399"/>
      <c r="S76" s="399"/>
      <c r="T76" s="399"/>
      <c r="U76" s="632"/>
      <c r="V76" s="632">
        <v>16</v>
      </c>
      <c r="W76" s="980">
        <v>16</v>
      </c>
      <c r="X76" s="989">
        <v>78.33</v>
      </c>
      <c r="Y76" s="989">
        <v>119.2355706</v>
      </c>
      <c r="Z76" s="989">
        <v>96.842713489999994</v>
      </c>
      <c r="AA76" s="989">
        <v>15.54999978</v>
      </c>
      <c r="AB76" s="989">
        <v>7.3847143309999996</v>
      </c>
      <c r="AC76" s="990">
        <v>242.2711443</v>
      </c>
      <c r="AD76" s="989">
        <v>123.28142769999999</v>
      </c>
      <c r="AE76" s="989">
        <v>31.61571421</v>
      </c>
      <c r="AF76" s="989">
        <v>10.00857149</v>
      </c>
      <c r="AG76" s="989">
        <v>1.739714282</v>
      </c>
      <c r="AH76" s="989">
        <v>219.1407122</v>
      </c>
      <c r="AI76" s="989">
        <v>73.782856530000004</v>
      </c>
      <c r="AJ76" s="399"/>
      <c r="AK76" s="399"/>
      <c r="AL76" s="399"/>
      <c r="AM76" s="399"/>
      <c r="AN76" s="399"/>
      <c r="AO76" s="399"/>
      <c r="AP76" s="994"/>
      <c r="AQ76" s="994"/>
      <c r="AR76" s="995"/>
      <c r="AS76" s="399"/>
      <c r="AT76" s="700"/>
      <c r="AU76" s="399"/>
      <c r="AV76" s="399"/>
      <c r="AW76" s="399"/>
      <c r="AX76" s="399"/>
      <c r="AY76" s="399"/>
      <c r="AZ76" s="399"/>
      <c r="BA76" s="399"/>
      <c r="BB76" s="399"/>
      <c r="BC76" s="399"/>
      <c r="BD76" s="399"/>
      <c r="BE76" s="399"/>
      <c r="BF76" s="399"/>
      <c r="BG76" s="399"/>
      <c r="BH76" s="399"/>
      <c r="BI76" s="399"/>
      <c r="BJ76" s="399"/>
      <c r="BK76" s="399"/>
      <c r="BL76" s="399"/>
      <c r="BM76" s="399"/>
    </row>
    <row r="77" spans="1:65" s="162" customFormat="1" ht="12.75">
      <c r="A77" s="204"/>
      <c r="B77" s="216"/>
      <c r="C77" s="216"/>
      <c r="D77" s="216"/>
      <c r="E77" s="216"/>
      <c r="F77" s="216"/>
      <c r="G77" s="216"/>
      <c r="H77" s="216"/>
      <c r="I77" s="216"/>
      <c r="J77" s="539"/>
      <c r="K77" s="650"/>
      <c r="L77" s="700"/>
      <c r="M77" s="700"/>
      <c r="N77" s="700"/>
      <c r="O77" s="700"/>
      <c r="P77" s="700"/>
      <c r="Q77" s="700"/>
      <c r="R77" s="399"/>
      <c r="S77" s="399"/>
      <c r="T77" s="399"/>
      <c r="U77" s="632"/>
      <c r="V77" s="632"/>
      <c r="W77" s="980">
        <v>17</v>
      </c>
      <c r="X77" s="989">
        <v>60.25714275</v>
      </c>
      <c r="Y77" s="989">
        <v>87.61</v>
      </c>
      <c r="Z77" s="989">
        <v>50</v>
      </c>
      <c r="AA77" s="989">
        <v>14.797000000000001</v>
      </c>
      <c r="AB77" s="989">
        <v>9.26</v>
      </c>
      <c r="AC77" s="990">
        <v>224.91</v>
      </c>
      <c r="AD77" s="989">
        <v>109.76</v>
      </c>
      <c r="AE77" s="989">
        <v>26.86</v>
      </c>
      <c r="AF77" s="989">
        <v>10</v>
      </c>
      <c r="AG77" s="989">
        <v>1.53</v>
      </c>
      <c r="AH77" s="989">
        <v>165.05</v>
      </c>
      <c r="AI77" s="989">
        <v>46.43</v>
      </c>
      <c r="AJ77" s="399"/>
      <c r="AK77" s="399"/>
      <c r="AL77" s="399"/>
      <c r="AM77" s="399"/>
      <c r="AN77" s="399"/>
      <c r="AO77" s="399"/>
      <c r="AP77" s="994"/>
      <c r="AQ77" s="994"/>
      <c r="AR77" s="995"/>
      <c r="AS77" s="399"/>
      <c r="AT77" s="700"/>
      <c r="AU77" s="399"/>
      <c r="AV77" s="399"/>
      <c r="AW77" s="399"/>
      <c r="AX77" s="399"/>
      <c r="AY77" s="399"/>
      <c r="AZ77" s="399"/>
      <c r="BA77" s="399"/>
      <c r="BB77" s="399"/>
      <c r="BC77" s="399"/>
      <c r="BD77" s="399"/>
      <c r="BE77" s="399"/>
      <c r="BF77" s="399"/>
      <c r="BG77" s="399"/>
      <c r="BH77" s="399"/>
      <c r="BI77" s="399"/>
      <c r="BJ77" s="399"/>
      <c r="BK77" s="399"/>
      <c r="BL77" s="399"/>
      <c r="BM77" s="399"/>
    </row>
    <row r="78" spans="1:65" s="162" customFormat="1" ht="12.75">
      <c r="A78" s="204"/>
      <c r="B78" s="216"/>
      <c r="C78" s="216"/>
      <c r="D78" s="216"/>
      <c r="E78" s="216"/>
      <c r="F78" s="216"/>
      <c r="G78" s="216"/>
      <c r="H78" s="216"/>
      <c r="I78" s="216"/>
      <c r="J78" s="539"/>
      <c r="K78" s="650"/>
      <c r="L78" s="700"/>
      <c r="M78" s="700"/>
      <c r="N78" s="700"/>
      <c r="O78" s="700"/>
      <c r="P78" s="700"/>
      <c r="Q78" s="700"/>
      <c r="R78" s="399"/>
      <c r="S78" s="399"/>
      <c r="T78" s="399"/>
      <c r="U78" s="632"/>
      <c r="V78" s="632"/>
      <c r="W78" s="980">
        <v>18</v>
      </c>
      <c r="X78" s="989">
        <v>42.69</v>
      </c>
      <c r="Y78" s="989">
        <v>85.12</v>
      </c>
      <c r="Z78" s="989">
        <v>49.42</v>
      </c>
      <c r="AA78" s="989">
        <v>14.55</v>
      </c>
      <c r="AB78" s="989">
        <v>8</v>
      </c>
      <c r="AC78" s="990">
        <v>165.54</v>
      </c>
      <c r="AD78" s="989">
        <v>94.2</v>
      </c>
      <c r="AE78" s="989">
        <v>21.22</v>
      </c>
      <c r="AF78" s="989">
        <v>10.039999999999999</v>
      </c>
      <c r="AG78" s="989">
        <v>1.1060000000000001</v>
      </c>
      <c r="AH78" s="989">
        <v>119.089</v>
      </c>
      <c r="AI78" s="989">
        <v>40.600999999999999</v>
      </c>
      <c r="AJ78" s="399"/>
      <c r="AK78" s="399"/>
      <c r="AL78" s="399"/>
      <c r="AM78" s="399"/>
      <c r="AN78" s="399"/>
      <c r="AO78" s="399"/>
      <c r="AP78" s="994"/>
      <c r="AQ78" s="994"/>
      <c r="AR78" s="995"/>
      <c r="AS78" s="399"/>
      <c r="AT78" s="700"/>
      <c r="AU78" s="399"/>
      <c r="AV78" s="399"/>
      <c r="AW78" s="399"/>
      <c r="AX78" s="399"/>
      <c r="AY78" s="399"/>
      <c r="AZ78" s="399"/>
      <c r="BA78" s="399"/>
      <c r="BB78" s="399"/>
      <c r="BC78" s="399"/>
      <c r="BD78" s="399"/>
      <c r="BE78" s="399"/>
      <c r="BF78" s="399"/>
      <c r="BG78" s="399"/>
      <c r="BH78" s="399"/>
      <c r="BI78" s="399"/>
      <c r="BJ78" s="399"/>
      <c r="BK78" s="399"/>
      <c r="BL78" s="399"/>
      <c r="BM78" s="399"/>
    </row>
    <row r="79" spans="1:65" s="162" customFormat="1" ht="12.75">
      <c r="A79" s="204"/>
      <c r="B79" s="216"/>
      <c r="C79" s="216"/>
      <c r="D79" s="216"/>
      <c r="E79" s="216"/>
      <c r="F79" s="216"/>
      <c r="G79" s="216"/>
      <c r="H79" s="216"/>
      <c r="I79" s="216"/>
      <c r="J79" s="539"/>
      <c r="K79" s="650"/>
      <c r="L79" s="700"/>
      <c r="M79" s="700"/>
      <c r="N79" s="700"/>
      <c r="O79" s="700"/>
      <c r="P79" s="700"/>
      <c r="Q79" s="700"/>
      <c r="R79" s="399"/>
      <c r="S79" s="399"/>
      <c r="T79" s="399"/>
      <c r="U79" s="632"/>
      <c r="V79" s="632"/>
      <c r="W79" s="980">
        <v>19</v>
      </c>
      <c r="X79" s="989">
        <v>28.51</v>
      </c>
      <c r="Y79" s="989">
        <v>72.61</v>
      </c>
      <c r="Z79" s="989">
        <v>35.74</v>
      </c>
      <c r="AA79" s="989">
        <v>13.66</v>
      </c>
      <c r="AB79" s="989">
        <v>6.6</v>
      </c>
      <c r="AC79" s="990">
        <v>146.38</v>
      </c>
      <c r="AD79" s="989">
        <v>94.697000000000003</v>
      </c>
      <c r="AE79" s="989">
        <v>19.11</v>
      </c>
      <c r="AF79" s="989">
        <v>9.94</v>
      </c>
      <c r="AG79" s="989">
        <v>1.4219999999999999</v>
      </c>
      <c r="AH79" s="989">
        <v>92.77</v>
      </c>
      <c r="AI79" s="989">
        <v>44.54</v>
      </c>
      <c r="AJ79" s="399"/>
      <c r="AK79" s="399"/>
      <c r="AL79" s="399"/>
      <c r="AM79" s="399"/>
      <c r="AN79" s="399"/>
      <c r="AO79" s="399"/>
      <c r="AP79" s="994"/>
      <c r="AQ79" s="994"/>
      <c r="AR79" s="995"/>
      <c r="AS79" s="399"/>
      <c r="AT79" s="700"/>
      <c r="AU79" s="399"/>
      <c r="AV79" s="399"/>
      <c r="AW79" s="399"/>
      <c r="AX79" s="399"/>
      <c r="AY79" s="399"/>
      <c r="AZ79" s="399"/>
      <c r="BA79" s="399"/>
      <c r="BB79" s="399"/>
      <c r="BC79" s="399"/>
      <c r="BD79" s="399"/>
      <c r="BE79" s="399"/>
      <c r="BF79" s="399"/>
      <c r="BG79" s="399"/>
      <c r="BH79" s="399"/>
      <c r="BI79" s="399"/>
      <c r="BJ79" s="399"/>
      <c r="BK79" s="399"/>
      <c r="BL79" s="399"/>
      <c r="BM79" s="399"/>
    </row>
    <row r="80" spans="1:65" s="162" customFormat="1" ht="12.75">
      <c r="A80" s="204"/>
      <c r="B80" s="216"/>
      <c r="C80" s="216"/>
      <c r="D80" s="216"/>
      <c r="E80" s="216"/>
      <c r="F80" s="216"/>
      <c r="G80" s="216"/>
      <c r="H80" s="216"/>
      <c r="I80" s="216"/>
      <c r="J80" s="539"/>
      <c r="K80" s="650"/>
      <c r="L80" s="700"/>
      <c r="M80" s="700"/>
      <c r="N80" s="700"/>
      <c r="O80" s="700"/>
      <c r="P80" s="700"/>
      <c r="Q80" s="700"/>
      <c r="R80" s="399"/>
      <c r="S80" s="399"/>
      <c r="T80" s="399"/>
      <c r="U80" s="632"/>
      <c r="V80" s="632">
        <v>20</v>
      </c>
      <c r="W80" s="980">
        <v>20</v>
      </c>
      <c r="X80" s="989">
        <v>35.168999810000003</v>
      </c>
      <c r="Y80" s="989">
        <v>131.49528609999999</v>
      </c>
      <c r="Z80" s="989">
        <v>63.049000329999998</v>
      </c>
      <c r="AA80" s="989">
        <v>13.311428619999999</v>
      </c>
      <c r="AB80" s="989">
        <v>5.4271428930000001</v>
      </c>
      <c r="AC80" s="990">
        <v>134.76942879999999</v>
      </c>
      <c r="AD80" s="989">
        <v>86.832857399999995</v>
      </c>
      <c r="AE80" s="989">
        <v>19.79285703</v>
      </c>
      <c r="AF80" s="989">
        <v>10.00285721</v>
      </c>
      <c r="AG80" s="989">
        <v>1.410000001</v>
      </c>
      <c r="AH80" s="989">
        <v>83.964998519999995</v>
      </c>
      <c r="AI80" s="989">
        <v>26.044285909999999</v>
      </c>
      <c r="AJ80" s="399"/>
      <c r="AK80" s="399"/>
      <c r="AL80" s="399"/>
      <c r="AM80" s="399"/>
      <c r="AN80" s="399"/>
      <c r="AO80" s="399"/>
      <c r="AP80" s="994"/>
      <c r="AQ80" s="994"/>
      <c r="AR80" s="995"/>
      <c r="AS80" s="399"/>
      <c r="AT80" s="700"/>
      <c r="AU80" s="399"/>
      <c r="AV80" s="399"/>
      <c r="AW80" s="399"/>
      <c r="AX80" s="399"/>
      <c r="AY80" s="399"/>
      <c r="AZ80" s="399"/>
      <c r="BA80" s="399"/>
      <c r="BB80" s="399"/>
      <c r="BC80" s="399"/>
      <c r="BD80" s="399"/>
      <c r="BE80" s="399"/>
      <c r="BF80" s="399"/>
      <c r="BG80" s="399"/>
      <c r="BH80" s="399"/>
      <c r="BI80" s="399"/>
      <c r="BJ80" s="399"/>
      <c r="BK80" s="399"/>
      <c r="BL80" s="399"/>
      <c r="BM80" s="399"/>
    </row>
    <row r="81" spans="1:65" s="162" customFormat="1" ht="12.75">
      <c r="A81" s="204"/>
      <c r="B81" s="216"/>
      <c r="C81" s="216"/>
      <c r="D81" s="216"/>
      <c r="E81" s="216"/>
      <c r="F81" s="216"/>
      <c r="G81" s="216"/>
      <c r="H81" s="216"/>
      <c r="I81" s="216"/>
      <c r="J81" s="539"/>
      <c r="K81" s="650"/>
      <c r="L81" s="700"/>
      <c r="M81" s="700"/>
      <c r="N81" s="700"/>
      <c r="O81" s="700"/>
      <c r="P81" s="700"/>
      <c r="Q81" s="700"/>
      <c r="R81" s="399"/>
      <c r="S81" s="399"/>
      <c r="T81" s="399"/>
      <c r="U81" s="632"/>
      <c r="V81" s="632"/>
      <c r="W81" s="980">
        <v>21</v>
      </c>
      <c r="X81" s="989">
        <v>29.271428790000002</v>
      </c>
      <c r="Y81" s="989">
        <v>75.344715120000004</v>
      </c>
      <c r="Z81" s="989">
        <v>58.513571599999999</v>
      </c>
      <c r="AA81" s="989">
        <v>11.43428557</v>
      </c>
      <c r="AB81" s="989">
        <v>3.7200000289999999</v>
      </c>
      <c r="AC81" s="990">
        <v>114.5781435</v>
      </c>
      <c r="AD81" s="989">
        <v>68.318569729999993</v>
      </c>
      <c r="AE81" s="989">
        <v>14.84571416</v>
      </c>
      <c r="AF81" s="989">
        <v>10.00857162</v>
      </c>
      <c r="AG81" s="989">
        <v>1.4790000059999999</v>
      </c>
      <c r="AH81" s="989">
        <v>65.562856949999997</v>
      </c>
      <c r="AI81" s="989">
        <v>21.073571609999998</v>
      </c>
      <c r="AJ81" s="399"/>
      <c r="AK81" s="399"/>
      <c r="AL81" s="399"/>
      <c r="AM81" s="399"/>
      <c r="AN81" s="399"/>
      <c r="AO81" s="399"/>
      <c r="AP81" s="994"/>
      <c r="AQ81" s="994"/>
      <c r="AR81" s="995"/>
      <c r="AS81" s="399"/>
      <c r="AT81" s="700"/>
      <c r="AU81" s="399"/>
      <c r="AV81" s="399"/>
      <c r="AW81" s="399"/>
      <c r="AX81" s="399"/>
      <c r="AY81" s="399"/>
      <c r="AZ81" s="399"/>
      <c r="BA81" s="399"/>
      <c r="BB81" s="399"/>
      <c r="BC81" s="399"/>
      <c r="BD81" s="399"/>
      <c r="BE81" s="399"/>
      <c r="BF81" s="399"/>
      <c r="BG81" s="399"/>
      <c r="BH81" s="399"/>
      <c r="BI81" s="399"/>
      <c r="BJ81" s="399"/>
      <c r="BK81" s="399"/>
      <c r="BL81" s="399"/>
      <c r="BM81" s="399"/>
    </row>
    <row r="82" spans="1:65" s="162" customFormat="1" ht="12.75">
      <c r="A82" s="204"/>
      <c r="B82" s="216"/>
      <c r="C82" s="216"/>
      <c r="D82" s="216"/>
      <c r="E82" s="216"/>
      <c r="F82" s="216"/>
      <c r="G82" s="216"/>
      <c r="H82" s="216"/>
      <c r="I82" s="216"/>
      <c r="J82" s="539"/>
      <c r="K82" s="650"/>
      <c r="L82" s="700"/>
      <c r="M82" s="700"/>
      <c r="N82" s="700"/>
      <c r="O82" s="700"/>
      <c r="P82" s="700"/>
      <c r="Q82" s="700"/>
      <c r="R82" s="399"/>
      <c r="S82" s="399"/>
      <c r="T82" s="399"/>
      <c r="U82" s="632"/>
      <c r="V82" s="632"/>
      <c r="W82" s="980">
        <v>22</v>
      </c>
      <c r="X82" s="989">
        <v>26.585714339999999</v>
      </c>
      <c r="Y82" s="989">
        <v>59.612285610000001</v>
      </c>
      <c r="Z82" s="989">
        <v>62.080428529999999</v>
      </c>
      <c r="AA82" s="989">
        <v>11.052285875592885</v>
      </c>
      <c r="AB82" s="989">
        <v>3.3728571278708288</v>
      </c>
      <c r="AC82" s="990">
        <v>115.02742876325301</v>
      </c>
      <c r="AD82" s="989">
        <v>61.075714111328075</v>
      </c>
      <c r="AE82" s="989">
        <v>12.268571444920086</v>
      </c>
      <c r="AF82" s="989">
        <v>10.010000092642615</v>
      </c>
      <c r="AG82" s="989">
        <v>1.7637142960000001</v>
      </c>
      <c r="AH82" s="989">
        <v>57.502857210000002</v>
      </c>
      <c r="AI82" s="989">
        <v>20.06771415</v>
      </c>
      <c r="AJ82" s="399"/>
      <c r="AK82" s="399"/>
      <c r="AL82" s="399"/>
      <c r="AM82" s="399"/>
      <c r="AN82" s="399"/>
      <c r="AO82" s="399"/>
      <c r="AP82" s="994"/>
      <c r="AQ82" s="994"/>
      <c r="AR82" s="995"/>
      <c r="AS82" s="399"/>
      <c r="AT82" s="700"/>
      <c r="AU82" s="399"/>
      <c r="AV82" s="399"/>
      <c r="AW82" s="399"/>
      <c r="AX82" s="399"/>
      <c r="AY82" s="399"/>
      <c r="AZ82" s="399"/>
      <c r="BA82" s="399"/>
      <c r="BB82" s="399"/>
      <c r="BC82" s="399"/>
      <c r="BD82" s="399"/>
      <c r="BE82" s="399"/>
      <c r="BF82" s="399"/>
      <c r="BG82" s="399"/>
      <c r="BH82" s="399"/>
      <c r="BI82" s="399"/>
      <c r="BJ82" s="399"/>
      <c r="BK82" s="399"/>
      <c r="BL82" s="399"/>
      <c r="BM82" s="399"/>
    </row>
    <row r="83" spans="1:65" s="162" customFormat="1" ht="12.75">
      <c r="A83" s="204"/>
      <c r="B83" s="216"/>
      <c r="C83" s="216"/>
      <c r="D83" s="216"/>
      <c r="E83" s="216"/>
      <c r="F83" s="216"/>
      <c r="G83" s="216"/>
      <c r="H83" s="216"/>
      <c r="I83" s="216"/>
      <c r="J83" s="539"/>
      <c r="K83" s="650"/>
      <c r="L83" s="700"/>
      <c r="M83" s="700"/>
      <c r="N83" s="700"/>
      <c r="O83" s="700"/>
      <c r="P83" s="700"/>
      <c r="Q83" s="700"/>
      <c r="R83" s="399"/>
      <c r="S83" s="399"/>
      <c r="T83" s="399"/>
      <c r="U83" s="632"/>
      <c r="V83" s="632"/>
      <c r="W83" s="980">
        <v>23</v>
      </c>
      <c r="X83" s="989">
        <v>21.46</v>
      </c>
      <c r="Y83" s="989">
        <v>45.06</v>
      </c>
      <c r="Z83" s="989">
        <v>30.1</v>
      </c>
      <c r="AA83" s="989">
        <v>10.09</v>
      </c>
      <c r="AB83" s="989">
        <v>2.0499999999999998</v>
      </c>
      <c r="AC83" s="990">
        <v>101.04</v>
      </c>
      <c r="AD83" s="989">
        <v>47.76</v>
      </c>
      <c r="AE83" s="989">
        <v>10.95</v>
      </c>
      <c r="AF83" s="989">
        <v>10</v>
      </c>
      <c r="AG83" s="989">
        <v>1.65</v>
      </c>
      <c r="AH83" s="989">
        <v>51.89</v>
      </c>
      <c r="AI83" s="989">
        <v>15.036</v>
      </c>
      <c r="AJ83" s="399"/>
      <c r="AK83" s="399"/>
      <c r="AL83" s="399"/>
      <c r="AM83" s="399"/>
      <c r="AN83" s="399"/>
      <c r="AO83" s="399"/>
      <c r="AP83" s="994"/>
      <c r="AQ83" s="994"/>
      <c r="AR83" s="995"/>
      <c r="AS83" s="399"/>
      <c r="AT83" s="700"/>
      <c r="AU83" s="399"/>
      <c r="AV83" s="399"/>
      <c r="AW83" s="399"/>
      <c r="AX83" s="399"/>
      <c r="AY83" s="399"/>
      <c r="AZ83" s="399"/>
      <c r="BA83" s="399"/>
      <c r="BB83" s="399"/>
      <c r="BC83" s="399"/>
      <c r="BD83" s="399"/>
      <c r="BE83" s="399"/>
      <c r="BF83" s="399"/>
      <c r="BG83" s="399"/>
      <c r="BH83" s="399"/>
      <c r="BI83" s="399"/>
      <c r="BJ83" s="399"/>
      <c r="BK83" s="399"/>
      <c r="BL83" s="399"/>
      <c r="BM83" s="399"/>
    </row>
    <row r="84" spans="1:65" s="162" customFormat="1" ht="40.5" customHeight="1">
      <c r="A84" s="204"/>
      <c r="B84" s="216"/>
      <c r="C84" s="216"/>
      <c r="D84" s="216"/>
      <c r="E84" s="216"/>
      <c r="F84" s="216"/>
      <c r="G84" s="216"/>
      <c r="H84" s="216"/>
      <c r="I84" s="216"/>
      <c r="J84" s="539"/>
      <c r="K84" s="650"/>
      <c r="L84" s="700"/>
      <c r="M84" s="700"/>
      <c r="N84" s="700"/>
      <c r="O84" s="700"/>
      <c r="P84" s="700"/>
      <c r="Q84" s="700"/>
      <c r="R84" s="399"/>
      <c r="S84" s="399"/>
      <c r="T84" s="399"/>
      <c r="U84" s="632"/>
      <c r="V84" s="632">
        <v>24</v>
      </c>
      <c r="W84" s="980">
        <v>24</v>
      </c>
      <c r="X84" s="989">
        <v>18.829999999999998</v>
      </c>
      <c r="Y84" s="989">
        <v>39.22</v>
      </c>
      <c r="Z84" s="989">
        <v>22.76</v>
      </c>
      <c r="AA84" s="989">
        <v>9.61</v>
      </c>
      <c r="AB84" s="989">
        <v>2.5099999999999998</v>
      </c>
      <c r="AC84" s="990">
        <v>92.81</v>
      </c>
      <c r="AD84" s="989">
        <v>46.73</v>
      </c>
      <c r="AE84" s="989">
        <v>10.98</v>
      </c>
      <c r="AF84" s="989">
        <v>10</v>
      </c>
      <c r="AG84" s="989">
        <v>1.65</v>
      </c>
      <c r="AH84" s="989">
        <v>47.66</v>
      </c>
      <c r="AI84" s="989">
        <v>13.44</v>
      </c>
      <c r="AJ84" s="399"/>
      <c r="AK84" s="399"/>
      <c r="AL84" s="399"/>
      <c r="AM84" s="399"/>
      <c r="AN84" s="399"/>
      <c r="AO84" s="399"/>
      <c r="AP84" s="994"/>
      <c r="AQ84" s="994"/>
      <c r="AR84" s="995"/>
      <c r="AS84" s="399"/>
      <c r="AT84" s="700"/>
      <c r="AU84" s="399"/>
      <c r="AV84" s="399"/>
      <c r="AW84" s="399"/>
      <c r="AX84" s="399"/>
      <c r="AY84" s="399"/>
      <c r="AZ84" s="399"/>
      <c r="BA84" s="399"/>
      <c r="BB84" s="399"/>
      <c r="BC84" s="399"/>
      <c r="BD84" s="399"/>
      <c r="BE84" s="399"/>
      <c r="BF84" s="399"/>
      <c r="BG84" s="399"/>
      <c r="BH84" s="399"/>
      <c r="BI84" s="399"/>
      <c r="BJ84" s="399"/>
      <c r="BK84" s="399"/>
      <c r="BL84" s="399"/>
      <c r="BM84" s="399"/>
    </row>
    <row r="85" spans="1:65" s="162" customFormat="1" ht="12.75">
      <c r="A85" s="204"/>
      <c r="B85" s="216"/>
      <c r="C85" s="216"/>
      <c r="D85" s="216"/>
      <c r="E85" s="216"/>
      <c r="F85" s="216"/>
      <c r="G85" s="216"/>
      <c r="H85" s="216"/>
      <c r="I85" s="216"/>
      <c r="J85" s="539"/>
      <c r="K85" s="650"/>
      <c r="L85" s="700"/>
      <c r="M85" s="700"/>
      <c r="N85" s="700"/>
      <c r="O85" s="700"/>
      <c r="P85" s="700"/>
      <c r="Q85" s="700"/>
      <c r="R85" s="399"/>
      <c r="S85" s="399"/>
      <c r="T85" s="399"/>
      <c r="U85" s="632"/>
      <c r="V85" s="632"/>
      <c r="W85" s="980">
        <v>25</v>
      </c>
      <c r="X85" s="989">
        <v>17.614000000000001</v>
      </c>
      <c r="Y85" s="989">
        <v>35.65</v>
      </c>
      <c r="Z85" s="989">
        <v>16.28</v>
      </c>
      <c r="AA85" s="989">
        <v>9.0299999999999994</v>
      </c>
      <c r="AB85" s="989">
        <v>2.41</v>
      </c>
      <c r="AC85" s="990">
        <v>84.18</v>
      </c>
      <c r="AD85" s="989">
        <v>47.56</v>
      </c>
      <c r="AE85" s="989">
        <v>10.367000000000001</v>
      </c>
      <c r="AF85" s="989">
        <v>10</v>
      </c>
      <c r="AG85" s="989">
        <v>1.89</v>
      </c>
      <c r="AH85" s="989">
        <v>43.03</v>
      </c>
      <c r="AI85" s="989">
        <v>11.38</v>
      </c>
      <c r="AJ85" s="399"/>
      <c r="AK85" s="399"/>
      <c r="AL85" s="399"/>
      <c r="AM85" s="399"/>
      <c r="AN85" s="399"/>
      <c r="AO85" s="399"/>
      <c r="AP85" s="994"/>
      <c r="AQ85" s="994"/>
      <c r="AR85" s="995"/>
      <c r="AS85" s="399"/>
      <c r="AT85" s="700"/>
      <c r="AU85" s="399"/>
      <c r="AV85" s="399"/>
      <c r="AW85" s="399"/>
      <c r="AX85" s="399"/>
      <c r="AY85" s="399"/>
      <c r="AZ85" s="399"/>
      <c r="BA85" s="399"/>
      <c r="BB85" s="399"/>
      <c r="BC85" s="399"/>
      <c r="BD85" s="399"/>
      <c r="BE85" s="399"/>
      <c r="BF85" s="399"/>
      <c r="BG85" s="399"/>
      <c r="BH85" s="399"/>
      <c r="BI85" s="399"/>
      <c r="BJ85" s="399"/>
      <c r="BK85" s="399"/>
      <c r="BL85" s="399"/>
      <c r="BM85" s="399"/>
    </row>
    <row r="86" spans="1:65" s="162" customFormat="1" ht="12.75">
      <c r="A86" s="204"/>
      <c r="B86" s="216"/>
      <c r="C86" s="216"/>
      <c r="D86" s="216"/>
      <c r="E86" s="216"/>
      <c r="F86" s="216"/>
      <c r="G86" s="216"/>
      <c r="H86" s="216"/>
      <c r="I86" s="216"/>
      <c r="J86" s="539"/>
      <c r="K86" s="650"/>
      <c r="L86" s="700"/>
      <c r="M86" s="700"/>
      <c r="N86" s="700"/>
      <c r="O86" s="700"/>
      <c r="P86" s="700"/>
      <c r="Q86" s="700"/>
      <c r="R86" s="399"/>
      <c r="S86" s="399"/>
      <c r="T86" s="399"/>
      <c r="U86" s="632"/>
      <c r="V86" s="632"/>
      <c r="W86" s="980">
        <v>26</v>
      </c>
      <c r="X86" s="989">
        <v>16.271428790000002</v>
      </c>
      <c r="Y86" s="989">
        <v>32.878427780000003</v>
      </c>
      <c r="Z86" s="989">
        <v>13.60685703</v>
      </c>
      <c r="AA86" s="989">
        <v>8.5145713260000004</v>
      </c>
      <c r="AB86" s="989">
        <v>2.8185714480000001</v>
      </c>
      <c r="AC86" s="990">
        <v>73.514571599999996</v>
      </c>
      <c r="AD86" s="989">
        <v>39.89285769</v>
      </c>
      <c r="AE86" s="989">
        <v>8.9742856710000005</v>
      </c>
      <c r="AF86" s="989">
        <v>10.001428600000001</v>
      </c>
      <c r="AG86" s="989">
        <v>1.6758571520000001</v>
      </c>
      <c r="AH86" s="989">
        <v>39.17514311</v>
      </c>
      <c r="AI86" s="989">
        <v>10</v>
      </c>
      <c r="AJ86" s="399"/>
      <c r="AK86" s="399"/>
      <c r="AL86" s="399"/>
      <c r="AM86" s="399"/>
      <c r="AN86" s="399"/>
      <c r="AO86" s="399"/>
      <c r="AP86" s="994"/>
      <c r="AQ86" s="994"/>
      <c r="AR86" s="995"/>
      <c r="AS86" s="399"/>
      <c r="AT86" s="700"/>
      <c r="AU86" s="399"/>
      <c r="AV86" s="399"/>
      <c r="AW86" s="399"/>
      <c r="AX86" s="399"/>
      <c r="AY86" s="399"/>
      <c r="AZ86" s="399"/>
      <c r="BA86" s="399"/>
      <c r="BB86" s="399"/>
      <c r="BC86" s="399"/>
      <c r="BD86" s="399"/>
      <c r="BE86" s="399"/>
      <c r="BF86" s="399"/>
      <c r="BG86" s="399"/>
      <c r="BH86" s="399"/>
      <c r="BI86" s="399"/>
      <c r="BJ86" s="399"/>
      <c r="BK86" s="399"/>
      <c r="BL86" s="399"/>
      <c r="BM86" s="399"/>
    </row>
    <row r="87" spans="1:65" s="162" customFormat="1" ht="12.75">
      <c r="A87" s="204"/>
      <c r="B87" s="216"/>
      <c r="C87" s="216"/>
      <c r="D87" s="216"/>
      <c r="E87" s="216"/>
      <c r="F87" s="216"/>
      <c r="G87" s="216"/>
      <c r="H87" s="216"/>
      <c r="I87" s="216"/>
      <c r="J87" s="539"/>
      <c r="K87" s="650"/>
      <c r="L87" s="700"/>
      <c r="M87" s="700"/>
      <c r="N87" s="700"/>
      <c r="O87" s="700"/>
      <c r="P87" s="700"/>
      <c r="Q87" s="700"/>
      <c r="R87" s="399"/>
      <c r="S87" s="399"/>
      <c r="T87" s="399"/>
      <c r="U87" s="632"/>
      <c r="V87" s="632"/>
      <c r="W87" s="980">
        <v>27</v>
      </c>
      <c r="X87" s="989">
        <v>16.23</v>
      </c>
      <c r="Y87" s="989">
        <v>31.86</v>
      </c>
      <c r="Z87" s="989">
        <v>11.76</v>
      </c>
      <c r="AA87" s="989">
        <v>8.7200000000000006</v>
      </c>
      <c r="AB87" s="989">
        <v>2.5099999999999998</v>
      </c>
      <c r="AC87" s="990">
        <v>78.14</v>
      </c>
      <c r="AD87" s="989">
        <v>35.340000000000003</v>
      </c>
      <c r="AE87" s="989">
        <v>9.23</v>
      </c>
      <c r="AF87" s="989">
        <v>10</v>
      </c>
      <c r="AG87" s="989">
        <v>1.29</v>
      </c>
      <c r="AH87" s="989">
        <v>42.66</v>
      </c>
      <c r="AI87" s="989">
        <v>9.59</v>
      </c>
      <c r="AJ87" s="399"/>
      <c r="AK87" s="399"/>
      <c r="AL87" s="399"/>
      <c r="AM87" s="399"/>
      <c r="AN87" s="399"/>
      <c r="AO87" s="399"/>
      <c r="AP87" s="994"/>
      <c r="AQ87" s="994"/>
      <c r="AR87" s="995"/>
      <c r="AS87" s="399"/>
      <c r="AT87" s="700"/>
      <c r="AU87" s="399"/>
      <c r="AV87" s="399"/>
      <c r="AW87" s="399"/>
      <c r="AX87" s="399"/>
      <c r="AY87" s="399"/>
      <c r="AZ87" s="399"/>
      <c r="BA87" s="399"/>
      <c r="BB87" s="399"/>
      <c r="BC87" s="399"/>
      <c r="BD87" s="399"/>
      <c r="BE87" s="399"/>
      <c r="BF87" s="399"/>
      <c r="BG87" s="399"/>
      <c r="BH87" s="399"/>
      <c r="BI87" s="399"/>
      <c r="BJ87" s="399"/>
      <c r="BK87" s="399"/>
      <c r="BL87" s="399"/>
      <c r="BM87" s="399"/>
    </row>
    <row r="88" spans="1:65" s="162" customFormat="1" ht="12.75">
      <c r="A88" s="204"/>
      <c r="B88" s="216"/>
      <c r="C88" s="216"/>
      <c r="D88" s="216"/>
      <c r="E88" s="216"/>
      <c r="F88" s="216"/>
      <c r="G88" s="216"/>
      <c r="H88" s="216"/>
      <c r="I88" s="216"/>
      <c r="J88" s="539"/>
      <c r="K88" s="650"/>
      <c r="L88" s="700"/>
      <c r="M88" s="700"/>
      <c r="N88" s="700"/>
      <c r="O88" s="700"/>
      <c r="P88" s="700"/>
      <c r="Q88" s="700"/>
      <c r="R88" s="399"/>
      <c r="S88" s="399"/>
      <c r="T88" s="399"/>
      <c r="U88" s="632"/>
      <c r="V88" s="632">
        <v>28</v>
      </c>
      <c r="W88" s="980">
        <v>28</v>
      </c>
      <c r="X88" s="989">
        <v>15.585714339999999</v>
      </c>
      <c r="Y88" s="989">
        <v>28.237714220000001</v>
      </c>
      <c r="Z88" s="989">
        <v>11.887571469999999</v>
      </c>
      <c r="AA88" s="989">
        <v>8.3142856869999999</v>
      </c>
      <c r="AB88" s="989">
        <v>1.9500000310000001</v>
      </c>
      <c r="AC88" s="990">
        <v>94.135857720000004</v>
      </c>
      <c r="AD88" s="989">
        <v>30.624285830000002</v>
      </c>
      <c r="AE88" s="989">
        <v>8.2042856900000007</v>
      </c>
      <c r="AF88" s="989">
        <v>10.004285810000001</v>
      </c>
      <c r="AG88" s="989">
        <v>1.798428621</v>
      </c>
      <c r="AH88" s="989">
        <v>38.501427790000001</v>
      </c>
      <c r="AI88" s="989">
        <v>8.4171430039999997</v>
      </c>
      <c r="AJ88" s="399"/>
      <c r="AK88" s="399"/>
      <c r="AL88" s="399"/>
      <c r="AM88" s="399"/>
      <c r="AN88" s="399"/>
      <c r="AO88" s="399"/>
      <c r="AP88" s="994"/>
      <c r="AQ88" s="994"/>
      <c r="AR88" s="1001"/>
      <c r="AS88" s="399"/>
      <c r="AT88" s="700"/>
      <c r="AU88" s="399"/>
      <c r="AV88" s="399"/>
      <c r="AW88" s="399"/>
      <c r="AX88" s="399"/>
      <c r="AY88" s="399"/>
      <c r="AZ88" s="399"/>
      <c r="BA88" s="399"/>
      <c r="BB88" s="399"/>
      <c r="BC88" s="399"/>
      <c r="BD88" s="399"/>
      <c r="BE88" s="399"/>
      <c r="BF88" s="399"/>
      <c r="BG88" s="399"/>
      <c r="BH88" s="399"/>
      <c r="BI88" s="399"/>
      <c r="BJ88" s="399"/>
      <c r="BK88" s="399"/>
      <c r="BL88" s="399"/>
      <c r="BM88" s="399"/>
    </row>
    <row r="89" spans="1:65" s="162" customFormat="1" ht="12.75">
      <c r="A89" s="204"/>
      <c r="B89" s="216"/>
      <c r="C89" s="216"/>
      <c r="D89" s="216"/>
      <c r="E89" s="216"/>
      <c r="F89" s="216"/>
      <c r="G89" s="216"/>
      <c r="H89" s="216"/>
      <c r="I89" s="216"/>
      <c r="J89" s="539"/>
      <c r="K89" s="650"/>
      <c r="L89" s="700"/>
      <c r="M89" s="700"/>
      <c r="N89" s="700"/>
      <c r="O89" s="700"/>
      <c r="P89" s="700"/>
      <c r="Q89" s="700"/>
      <c r="R89" s="399"/>
      <c r="S89" s="399"/>
      <c r="T89" s="399"/>
      <c r="U89" s="632"/>
      <c r="V89" s="632"/>
      <c r="W89" s="980">
        <v>29</v>
      </c>
      <c r="X89" s="989">
        <v>14.93</v>
      </c>
      <c r="Y89" s="989">
        <v>26.65</v>
      </c>
      <c r="Z89" s="989">
        <v>10.27</v>
      </c>
      <c r="AA89" s="989">
        <v>8.1028571810041097</v>
      </c>
      <c r="AB89" s="989">
        <v>1.9357143130000001</v>
      </c>
      <c r="AC89" s="990">
        <v>90.32</v>
      </c>
      <c r="AD89" s="989">
        <v>30.7200001307896</v>
      </c>
      <c r="AE89" s="989">
        <v>7.5200000490461001</v>
      </c>
      <c r="AF89" s="989">
        <v>10</v>
      </c>
      <c r="AG89" s="989">
        <v>1.4</v>
      </c>
      <c r="AH89" s="989">
        <v>35.53</v>
      </c>
      <c r="AI89" s="989">
        <v>8.27</v>
      </c>
      <c r="AJ89" s="399"/>
      <c r="AK89" s="399"/>
      <c r="AL89" s="399"/>
      <c r="AM89" s="399"/>
      <c r="AN89" s="399"/>
      <c r="AO89" s="399"/>
      <c r="AP89" s="994"/>
      <c r="AQ89" s="994"/>
      <c r="AR89" s="995"/>
      <c r="AS89" s="399"/>
      <c r="AT89" s="700"/>
      <c r="AU89" s="399"/>
      <c r="AV89" s="399"/>
      <c r="AW89" s="399"/>
      <c r="AX89" s="399"/>
      <c r="AY89" s="399"/>
      <c r="AZ89" s="399"/>
      <c r="BA89" s="399"/>
      <c r="BB89" s="399"/>
      <c r="BC89" s="399"/>
      <c r="BD89" s="399"/>
      <c r="BE89" s="399"/>
      <c r="BF89" s="399"/>
      <c r="BG89" s="399"/>
      <c r="BH89" s="399"/>
      <c r="BI89" s="399"/>
      <c r="BJ89" s="399"/>
      <c r="BK89" s="399"/>
      <c r="BL89" s="399"/>
      <c r="BM89" s="399"/>
    </row>
    <row r="90" spans="1:65" s="162" customFormat="1" ht="12.75">
      <c r="A90" s="204"/>
      <c r="B90" s="216"/>
      <c r="C90" s="216"/>
      <c r="D90" s="216"/>
      <c r="E90" s="216"/>
      <c r="F90" s="216"/>
      <c r="G90" s="216"/>
      <c r="H90" s="216"/>
      <c r="I90" s="216"/>
      <c r="J90" s="539"/>
      <c r="K90" s="650"/>
      <c r="L90" s="700"/>
      <c r="M90" s="700"/>
      <c r="N90" s="700"/>
      <c r="O90" s="700"/>
      <c r="P90" s="700"/>
      <c r="Q90" s="700"/>
      <c r="R90" s="399"/>
      <c r="S90" s="399"/>
      <c r="T90" s="399"/>
      <c r="U90" s="632"/>
      <c r="V90" s="632"/>
      <c r="W90" s="980">
        <v>30</v>
      </c>
      <c r="X90" s="989">
        <v>13.502856935773542</v>
      </c>
      <c r="Y90" s="989">
        <v>26.615142549787187</v>
      </c>
      <c r="Z90" s="989">
        <v>8.3531428745814704</v>
      </c>
      <c r="AA90" s="989">
        <v>6.9451428140912697</v>
      </c>
      <c r="AB90" s="989">
        <v>1.1404285771506149</v>
      </c>
      <c r="AC90" s="990">
        <v>79.859856741768922</v>
      </c>
      <c r="AD90" s="989">
        <v>26.590000152587869</v>
      </c>
      <c r="AE90" s="989">
        <v>7.6185714857918834</v>
      </c>
      <c r="AF90" s="989">
        <v>10</v>
      </c>
      <c r="AG90" s="989">
        <v>2.1097143036978538</v>
      </c>
      <c r="AH90" s="989">
        <v>34.39142826625276</v>
      </c>
      <c r="AI90" s="989">
        <v>6.896428448813297</v>
      </c>
      <c r="AJ90" s="399"/>
      <c r="AK90" s="399"/>
      <c r="AL90" s="399"/>
      <c r="AM90" s="399"/>
      <c r="AN90" s="399"/>
      <c r="AO90" s="399"/>
      <c r="AP90" s="994"/>
      <c r="AQ90" s="994"/>
      <c r="AR90" s="995"/>
      <c r="AS90" s="399"/>
      <c r="AT90" s="700"/>
      <c r="AU90" s="399"/>
      <c r="AV90" s="399"/>
      <c r="AW90" s="399"/>
      <c r="AX90" s="399"/>
      <c r="AY90" s="399"/>
      <c r="AZ90" s="399"/>
      <c r="BA90" s="399"/>
      <c r="BB90" s="399"/>
      <c r="BC90" s="399"/>
      <c r="BD90" s="399"/>
      <c r="BE90" s="399"/>
      <c r="BF90" s="399"/>
      <c r="BG90" s="399"/>
      <c r="BH90" s="399"/>
      <c r="BI90" s="399"/>
      <c r="BJ90" s="399"/>
      <c r="BK90" s="399"/>
      <c r="BL90" s="399"/>
      <c r="BM90" s="399"/>
    </row>
    <row r="91" spans="1:65" s="162" customFormat="1" ht="12.75">
      <c r="A91" s="204"/>
      <c r="B91" s="216"/>
      <c r="C91" s="216"/>
      <c r="D91" s="216"/>
      <c r="E91" s="216"/>
      <c r="F91" s="216"/>
      <c r="G91" s="216"/>
      <c r="H91" s="216"/>
      <c r="I91" s="216"/>
      <c r="J91" s="539"/>
      <c r="K91" s="650"/>
      <c r="L91" s="700"/>
      <c r="M91" s="700"/>
      <c r="N91" s="700"/>
      <c r="O91" s="700"/>
      <c r="P91" s="700"/>
      <c r="Q91" s="700"/>
      <c r="R91" s="399"/>
      <c r="S91" s="399"/>
      <c r="T91" s="399"/>
      <c r="U91" s="632"/>
      <c r="V91" s="632"/>
      <c r="W91" s="980">
        <v>31</v>
      </c>
      <c r="X91" s="989">
        <v>13.61371449</v>
      </c>
      <c r="Y91" s="989">
        <v>28.730000090000001</v>
      </c>
      <c r="Z91" s="989">
        <v>7.3187142100000004</v>
      </c>
      <c r="AA91" s="989">
        <v>7.4785713469999999</v>
      </c>
      <c r="AB91" s="989">
        <v>0.64999997600000003</v>
      </c>
      <c r="AC91" s="990">
        <v>62.572570800000001</v>
      </c>
      <c r="AD91" s="989">
        <v>23.922857010000001</v>
      </c>
      <c r="AE91" s="989">
        <v>7.2285714150000002</v>
      </c>
      <c r="AF91" s="989">
        <v>10.00857149</v>
      </c>
      <c r="AG91" s="989">
        <v>1.8491428750000001</v>
      </c>
      <c r="AH91" s="989">
        <v>35.190714149999998</v>
      </c>
      <c r="AI91" s="989">
        <v>5.7529999869999999</v>
      </c>
      <c r="AJ91" s="399"/>
      <c r="AK91" s="399"/>
      <c r="AL91" s="399"/>
      <c r="AM91" s="399"/>
      <c r="AN91" s="399"/>
      <c r="AO91" s="399"/>
      <c r="AP91" s="994"/>
      <c r="AQ91" s="994"/>
      <c r="AR91" s="995"/>
      <c r="AS91" s="399"/>
      <c r="AT91" s="700"/>
      <c r="AU91" s="399"/>
      <c r="AV91" s="399"/>
      <c r="AW91" s="399"/>
      <c r="AX91" s="399"/>
      <c r="AY91" s="399"/>
      <c r="AZ91" s="399"/>
      <c r="BA91" s="399"/>
      <c r="BB91" s="399"/>
      <c r="BC91" s="399"/>
      <c r="BD91" s="399"/>
      <c r="BE91" s="399"/>
      <c r="BF91" s="399"/>
      <c r="BG91" s="399"/>
      <c r="BH91" s="399"/>
      <c r="BI91" s="399"/>
      <c r="BJ91" s="399"/>
      <c r="BK91" s="399"/>
      <c r="BL91" s="399"/>
      <c r="BM91" s="399"/>
    </row>
    <row r="92" spans="1:65" s="162" customFormat="1" ht="12.75">
      <c r="A92" s="204"/>
      <c r="B92" s="216"/>
      <c r="C92" s="216"/>
      <c r="D92" s="216"/>
      <c r="E92" s="216"/>
      <c r="F92" s="216"/>
      <c r="G92" s="216"/>
      <c r="H92" s="216"/>
      <c r="I92" s="216"/>
      <c r="J92" s="539"/>
      <c r="K92" s="650"/>
      <c r="L92" s="700"/>
      <c r="M92" s="700"/>
      <c r="N92" s="700"/>
      <c r="O92" s="700"/>
      <c r="P92" s="700"/>
      <c r="Q92" s="700"/>
      <c r="R92" s="399"/>
      <c r="S92" s="399"/>
      <c r="T92" s="399"/>
      <c r="U92" s="632"/>
      <c r="V92" s="632">
        <v>32</v>
      </c>
      <c r="W92" s="980">
        <v>32</v>
      </c>
      <c r="X92" s="989">
        <v>13.74</v>
      </c>
      <c r="Y92" s="989">
        <v>30.58</v>
      </c>
      <c r="Z92" s="989">
        <v>6.6262857573372926</v>
      </c>
      <c r="AA92" s="989">
        <v>7.71</v>
      </c>
      <c r="AB92" s="989">
        <v>1.59</v>
      </c>
      <c r="AC92" s="990">
        <v>66.010000000000005</v>
      </c>
      <c r="AD92" s="989">
        <v>29.69</v>
      </c>
      <c r="AE92" s="989">
        <v>8.18</v>
      </c>
      <c r="AF92" s="989">
        <v>10.01</v>
      </c>
      <c r="AG92" s="989">
        <v>2.0099999999999998</v>
      </c>
      <c r="AH92" s="989">
        <v>39.28</v>
      </c>
      <c r="AI92" s="989">
        <v>7.41</v>
      </c>
      <c r="AJ92" s="399"/>
      <c r="AK92" s="399"/>
      <c r="AL92" s="399"/>
      <c r="AM92" s="399"/>
      <c r="AN92" s="399"/>
      <c r="AO92" s="399"/>
      <c r="AP92" s="994"/>
      <c r="AQ92" s="994"/>
      <c r="AR92" s="995"/>
      <c r="AS92" s="399"/>
      <c r="AT92" s="700"/>
      <c r="AU92" s="399"/>
      <c r="AV92" s="399"/>
      <c r="AW92" s="399"/>
      <c r="AX92" s="399"/>
      <c r="AY92" s="399"/>
      <c r="AZ92" s="399"/>
      <c r="BA92" s="399"/>
      <c r="BB92" s="399"/>
      <c r="BC92" s="399"/>
      <c r="BD92" s="399"/>
      <c r="BE92" s="399"/>
      <c r="BF92" s="399"/>
      <c r="BG92" s="399"/>
      <c r="BH92" s="399"/>
      <c r="BI92" s="399"/>
      <c r="BJ92" s="399"/>
      <c r="BK92" s="399"/>
      <c r="BL92" s="399"/>
      <c r="BM92" s="399"/>
    </row>
    <row r="93" spans="1:65" s="162" customFormat="1" ht="12.75">
      <c r="A93" s="204"/>
      <c r="B93" s="216"/>
      <c r="C93" s="216"/>
      <c r="D93" s="216"/>
      <c r="E93" s="216"/>
      <c r="F93" s="216"/>
      <c r="G93" s="216"/>
      <c r="H93" s="216"/>
      <c r="I93" s="216"/>
      <c r="J93" s="539"/>
      <c r="K93" s="650"/>
      <c r="L93" s="700"/>
      <c r="M93" s="700"/>
      <c r="N93" s="700"/>
      <c r="O93" s="700"/>
      <c r="P93" s="700"/>
      <c r="Q93" s="700"/>
      <c r="R93" s="399"/>
      <c r="S93" s="399"/>
      <c r="T93" s="399"/>
      <c r="U93" s="632"/>
      <c r="V93" s="632"/>
      <c r="W93" s="980">
        <v>33</v>
      </c>
      <c r="X93" s="989">
        <v>12.47</v>
      </c>
      <c r="Y93" s="989">
        <v>30.24</v>
      </c>
      <c r="Z93" s="989">
        <v>6.4</v>
      </c>
      <c r="AA93" s="989">
        <v>7.59</v>
      </c>
      <c r="AB93" s="989">
        <v>2.27</v>
      </c>
      <c r="AC93" s="990">
        <v>60.96</v>
      </c>
      <c r="AD93" s="989">
        <v>27.66</v>
      </c>
      <c r="AE93" s="989">
        <v>8.11</v>
      </c>
      <c r="AF93" s="989">
        <v>10.16</v>
      </c>
      <c r="AG93" s="989">
        <v>1.81</v>
      </c>
      <c r="AH93" s="989">
        <v>43.2</v>
      </c>
      <c r="AI93" s="989">
        <v>9.2959999999999994</v>
      </c>
      <c r="AJ93" s="399"/>
      <c r="AK93" s="399"/>
      <c r="AL93" s="399"/>
      <c r="AM93" s="399"/>
      <c r="AN93" s="399"/>
      <c r="AO93" s="399"/>
      <c r="AP93" s="994"/>
      <c r="AQ93" s="994"/>
      <c r="AR93" s="995"/>
      <c r="AS93" s="399"/>
      <c r="AT93" s="700"/>
      <c r="AU93" s="399"/>
      <c r="AV93" s="399"/>
      <c r="AW93" s="399"/>
      <c r="AX93" s="399"/>
      <c r="AY93" s="399"/>
      <c r="AZ93" s="399"/>
      <c r="BA93" s="399"/>
      <c r="BB93" s="399"/>
      <c r="BC93" s="399"/>
      <c r="BD93" s="399"/>
      <c r="BE93" s="399"/>
      <c r="BF93" s="399"/>
      <c r="BG93" s="399"/>
      <c r="BH93" s="399"/>
      <c r="BI93" s="399"/>
      <c r="BJ93" s="399"/>
      <c r="BK93" s="399"/>
      <c r="BL93" s="399"/>
      <c r="BM93" s="399"/>
    </row>
    <row r="94" spans="1:65" s="162" customFormat="1" ht="12.75">
      <c r="A94" s="204"/>
      <c r="B94" s="216"/>
      <c r="C94" s="216"/>
      <c r="D94" s="216"/>
      <c r="E94" s="216"/>
      <c r="F94" s="216"/>
      <c r="G94" s="216"/>
      <c r="H94" s="216"/>
      <c r="I94" s="216"/>
      <c r="J94" s="539"/>
      <c r="K94" s="650"/>
      <c r="L94" s="700"/>
      <c r="M94" s="700"/>
      <c r="N94" s="700"/>
      <c r="O94" s="700"/>
      <c r="P94" s="700"/>
      <c r="Q94" s="700"/>
      <c r="R94" s="399"/>
      <c r="S94" s="399"/>
      <c r="T94" s="399"/>
      <c r="U94" s="632"/>
      <c r="V94" s="632"/>
      <c r="W94" s="980">
        <v>34</v>
      </c>
      <c r="X94" s="989">
        <v>12.67</v>
      </c>
      <c r="Y94" s="989">
        <v>31.73</v>
      </c>
      <c r="Z94" s="989">
        <v>5.44</v>
      </c>
      <c r="AA94" s="989">
        <v>7.13</v>
      </c>
      <c r="AB94" s="989">
        <v>1.92</v>
      </c>
      <c r="AC94" s="990">
        <v>64.84</v>
      </c>
      <c r="AD94" s="989">
        <v>23.8</v>
      </c>
      <c r="AE94" s="989">
        <v>7.3</v>
      </c>
      <c r="AF94" s="989">
        <v>10.01</v>
      </c>
      <c r="AG94" s="989">
        <v>2.09</v>
      </c>
      <c r="AH94" s="989">
        <v>41.6</v>
      </c>
      <c r="AI94" s="989">
        <v>9.6</v>
      </c>
      <c r="AJ94" s="399"/>
      <c r="AK94" s="399"/>
      <c r="AL94" s="399"/>
      <c r="AM94" s="399"/>
      <c r="AN94" s="399"/>
      <c r="AO94" s="399"/>
      <c r="AP94" s="994"/>
      <c r="AQ94" s="994"/>
      <c r="AR94" s="995"/>
      <c r="AS94" s="399"/>
      <c r="AT94" s="700"/>
      <c r="AU94" s="399"/>
      <c r="AV94" s="399"/>
      <c r="AW94" s="399"/>
      <c r="AX94" s="399"/>
      <c r="AY94" s="399"/>
      <c r="AZ94" s="399"/>
      <c r="BA94" s="399"/>
      <c r="BB94" s="399"/>
      <c r="BC94" s="399"/>
      <c r="BD94" s="399"/>
      <c r="BE94" s="399"/>
      <c r="BF94" s="399"/>
      <c r="BG94" s="399"/>
      <c r="BH94" s="399"/>
      <c r="BI94" s="399"/>
      <c r="BJ94" s="399"/>
      <c r="BK94" s="399"/>
      <c r="BL94" s="399"/>
      <c r="BM94" s="399"/>
    </row>
    <row r="95" spans="1:65" s="162" customFormat="1" ht="12.75">
      <c r="A95" s="204"/>
      <c r="B95" s="216"/>
      <c r="C95" s="216"/>
      <c r="D95" s="216"/>
      <c r="E95" s="216"/>
      <c r="F95" s="216"/>
      <c r="G95" s="216"/>
      <c r="H95" s="216"/>
      <c r="I95" s="216"/>
      <c r="J95" s="539"/>
      <c r="K95" s="650"/>
      <c r="L95" s="700"/>
      <c r="M95" s="700"/>
      <c r="N95" s="700"/>
      <c r="O95" s="700"/>
      <c r="P95" s="700"/>
      <c r="Q95" s="700"/>
      <c r="R95" s="399"/>
      <c r="S95" s="399"/>
      <c r="T95" s="399"/>
      <c r="U95" s="632"/>
      <c r="V95" s="632"/>
      <c r="W95" s="980">
        <v>35</v>
      </c>
      <c r="X95" s="989">
        <v>11.766666730244934</v>
      </c>
      <c r="Y95" s="989">
        <v>29.105667114257798</v>
      </c>
      <c r="Z95" s="989">
        <v>5.0230000813802063</v>
      </c>
      <c r="AA95" s="989">
        <v>6.9800000190734801</v>
      </c>
      <c r="AB95" s="989">
        <v>1.9199999570846498</v>
      </c>
      <c r="AC95" s="990">
        <v>59.800332387288364</v>
      </c>
      <c r="AD95" s="989">
        <v>23.433333079020169</v>
      </c>
      <c r="AE95" s="989">
        <v>6.9866666793823207</v>
      </c>
      <c r="AF95" s="989">
        <v>10.01</v>
      </c>
      <c r="AG95" s="989">
        <v>2.0118571349552661</v>
      </c>
      <c r="AH95" s="989">
        <v>34.785000119890448</v>
      </c>
      <c r="AI95" s="989">
        <v>7.3328572000775987</v>
      </c>
      <c r="AJ95" s="399"/>
      <c r="AK95" s="399"/>
      <c r="AL95" s="399"/>
      <c r="AM95" s="399"/>
      <c r="AN95" s="399"/>
      <c r="AO95" s="399"/>
      <c r="AP95" s="994"/>
      <c r="AQ95" s="996"/>
      <c r="AR95" s="995"/>
      <c r="AS95" s="399"/>
      <c r="AT95" s="700"/>
      <c r="AU95" s="399"/>
      <c r="AV95" s="399"/>
      <c r="AW95" s="399"/>
      <c r="AX95" s="399"/>
      <c r="AY95" s="399"/>
      <c r="AZ95" s="399"/>
      <c r="BA95" s="399"/>
      <c r="BB95" s="399"/>
      <c r="BC95" s="399"/>
      <c r="BD95" s="399"/>
      <c r="BE95" s="399"/>
      <c r="BF95" s="399"/>
      <c r="BG95" s="399"/>
      <c r="BH95" s="399"/>
      <c r="BI95" s="399"/>
      <c r="BJ95" s="399"/>
      <c r="BK95" s="399"/>
      <c r="BL95" s="399"/>
      <c r="BM95" s="399"/>
    </row>
    <row r="96" spans="1:65" s="162" customFormat="1" ht="12.75">
      <c r="A96" s="204"/>
      <c r="B96" s="216"/>
      <c r="C96" s="216"/>
      <c r="D96" s="216"/>
      <c r="E96" s="216"/>
      <c r="F96" s="216"/>
      <c r="G96" s="216"/>
      <c r="H96" s="216"/>
      <c r="I96" s="216"/>
      <c r="J96" s="539"/>
      <c r="K96" s="650"/>
      <c r="L96" s="700"/>
      <c r="M96" s="700"/>
      <c r="N96" s="700"/>
      <c r="O96" s="700"/>
      <c r="P96" s="700"/>
      <c r="Q96" s="700"/>
      <c r="R96" s="399"/>
      <c r="S96" s="399"/>
      <c r="T96" s="399"/>
      <c r="U96" s="632"/>
      <c r="V96" s="632">
        <v>36</v>
      </c>
      <c r="W96" s="980">
        <v>36</v>
      </c>
      <c r="X96" s="989">
        <v>13.800000190734799</v>
      </c>
      <c r="Y96" s="989">
        <v>30.579000473022401</v>
      </c>
      <c r="Z96" s="989">
        <v>6.1409997940063397</v>
      </c>
      <c r="AA96" s="989">
        <v>7</v>
      </c>
      <c r="AB96" s="989">
        <v>2.1640000343322701</v>
      </c>
      <c r="AC96" s="990">
        <v>64.350997924804602</v>
      </c>
      <c r="AD96" s="989">
        <v>23</v>
      </c>
      <c r="AE96" s="989">
        <v>6.67000007629394</v>
      </c>
      <c r="AF96" s="989">
        <v>10.5</v>
      </c>
      <c r="AG96" s="989">
        <v>1.20000004768371</v>
      </c>
      <c r="AH96" s="989">
        <v>32.310001373291001</v>
      </c>
      <c r="AI96" s="989">
        <v>6.97300004959106</v>
      </c>
      <c r="AJ96" s="399"/>
      <c r="AK96" s="399"/>
      <c r="AL96" s="399"/>
      <c r="AM96" s="399"/>
      <c r="AN96" s="399"/>
      <c r="AO96" s="399"/>
      <c r="AP96" s="994"/>
      <c r="AQ96" s="996"/>
      <c r="AR96" s="995"/>
      <c r="AS96" s="399"/>
      <c r="AT96" s="700"/>
      <c r="AU96" s="399"/>
      <c r="AV96" s="399"/>
      <c r="AW96" s="399"/>
      <c r="AX96" s="399"/>
      <c r="AY96" s="399"/>
      <c r="AZ96" s="399"/>
      <c r="BA96" s="399"/>
      <c r="BB96" s="399"/>
      <c r="BC96" s="399"/>
      <c r="BD96" s="399"/>
      <c r="BE96" s="399"/>
      <c r="BF96" s="399"/>
      <c r="BG96" s="399"/>
      <c r="BH96" s="399"/>
      <c r="BI96" s="399"/>
      <c r="BJ96" s="399"/>
      <c r="BK96" s="399"/>
      <c r="BL96" s="399"/>
      <c r="BM96" s="399"/>
    </row>
    <row r="97" spans="1:65" s="162" customFormat="1" ht="12.75">
      <c r="A97" s="204"/>
      <c r="B97" s="216"/>
      <c r="C97" s="216"/>
      <c r="D97" s="216"/>
      <c r="E97" s="216"/>
      <c r="F97" s="216"/>
      <c r="G97" s="216"/>
      <c r="H97" s="216"/>
      <c r="I97" s="216"/>
      <c r="J97" s="539"/>
      <c r="K97" s="650"/>
      <c r="L97" s="700"/>
      <c r="M97" s="700"/>
      <c r="N97" s="700"/>
      <c r="O97" s="700"/>
      <c r="P97" s="700"/>
      <c r="Q97" s="700"/>
      <c r="R97" s="399"/>
      <c r="S97" s="399"/>
      <c r="T97" s="399"/>
      <c r="U97" s="632"/>
      <c r="V97" s="632"/>
      <c r="W97" s="980">
        <v>37</v>
      </c>
      <c r="X97" s="989">
        <v>14.228571483067071</v>
      </c>
      <c r="Y97" s="989">
        <v>32.723000390189</v>
      </c>
      <c r="Z97" s="989">
        <v>4.9454285760000003</v>
      </c>
      <c r="AA97" s="989">
        <v>7.2014284819999999</v>
      </c>
      <c r="AB97" s="989">
        <v>1.3999999759999999</v>
      </c>
      <c r="AC97" s="990">
        <v>63.919498443603501</v>
      </c>
      <c r="AD97" s="989">
        <v>28.721428190000001</v>
      </c>
      <c r="AE97" s="989">
        <v>6.6328571180000004</v>
      </c>
      <c r="AF97" s="989">
        <v>9.9283333333333346</v>
      </c>
      <c r="AG97" s="989">
        <v>1.8319999831063358</v>
      </c>
      <c r="AH97" s="989">
        <v>35.785714830000003</v>
      </c>
      <c r="AI97" s="989">
        <v>7.0742856775011305</v>
      </c>
      <c r="AJ97" s="399"/>
      <c r="AK97" s="399"/>
      <c r="AL97" s="399"/>
      <c r="AM97" s="399"/>
      <c r="AN97" s="399"/>
      <c r="AO97" s="399"/>
      <c r="AP97" s="994"/>
      <c r="AQ97" s="994"/>
      <c r="AR97" s="995"/>
      <c r="AS97" s="399"/>
      <c r="AT97" s="700"/>
      <c r="AU97" s="399"/>
      <c r="AV97" s="399"/>
      <c r="AW97" s="399"/>
      <c r="AX97" s="399"/>
      <c r="AY97" s="399"/>
      <c r="AZ97" s="399"/>
      <c r="BA97" s="399"/>
      <c r="BB97" s="399"/>
      <c r="BC97" s="399"/>
      <c r="BD97" s="399"/>
      <c r="BE97" s="399"/>
      <c r="BF97" s="399"/>
      <c r="BG97" s="399"/>
      <c r="BH97" s="399"/>
      <c r="BI97" s="399"/>
      <c r="BJ97" s="399"/>
      <c r="BK97" s="399"/>
      <c r="BL97" s="399"/>
      <c r="BM97" s="399"/>
    </row>
    <row r="98" spans="1:65" s="162" customFormat="1" ht="12.75">
      <c r="A98" s="204"/>
      <c r="B98" s="216"/>
      <c r="C98" s="216"/>
      <c r="D98" s="216"/>
      <c r="E98" s="216"/>
      <c r="F98" s="216"/>
      <c r="G98" s="216"/>
      <c r="H98" s="216"/>
      <c r="I98" s="216"/>
      <c r="J98" s="539"/>
      <c r="K98" s="650"/>
      <c r="L98" s="700"/>
      <c r="M98" s="700"/>
      <c r="N98" s="700"/>
      <c r="O98" s="700"/>
      <c r="P98" s="700"/>
      <c r="Q98" s="700"/>
      <c r="R98" s="399"/>
      <c r="S98" s="399"/>
      <c r="T98" s="399"/>
      <c r="U98" s="632"/>
      <c r="V98" s="632"/>
      <c r="W98" s="980">
        <v>38</v>
      </c>
      <c r="X98" s="989">
        <v>15.157142909999999</v>
      </c>
      <c r="Y98" s="989">
        <v>38.73833338</v>
      </c>
      <c r="Z98" s="989">
        <v>4.7753333250000001</v>
      </c>
      <c r="AA98" s="989">
        <v>7.0799999920000003</v>
      </c>
      <c r="AB98" s="989">
        <v>0.80900001499999996</v>
      </c>
      <c r="AC98" s="990">
        <v>72.23585783</v>
      </c>
      <c r="AD98" s="989">
        <v>38.034285949999997</v>
      </c>
      <c r="AE98" s="989">
        <v>6.5185714450000001</v>
      </c>
      <c r="AF98" s="989">
        <v>10.001428600000001</v>
      </c>
      <c r="AG98" s="989">
        <v>1.9189999959999999</v>
      </c>
      <c r="AH98" s="989">
        <v>42.055714739999999</v>
      </c>
      <c r="AI98" s="989">
        <v>7.3512855940000001</v>
      </c>
      <c r="AJ98" s="399"/>
      <c r="AK98" s="399"/>
      <c r="AL98" s="399"/>
      <c r="AM98" s="399"/>
      <c r="AN98" s="399"/>
      <c r="AO98" s="399"/>
      <c r="AP98" s="994"/>
      <c r="AQ98" s="994"/>
      <c r="AR98" s="995"/>
      <c r="AS98" s="399"/>
      <c r="AT98" s="700"/>
      <c r="AU98" s="399"/>
      <c r="AV98" s="399"/>
      <c r="AW98" s="399"/>
      <c r="AX98" s="399"/>
      <c r="AY98" s="399"/>
      <c r="AZ98" s="399"/>
      <c r="BA98" s="399"/>
      <c r="BB98" s="399"/>
      <c r="BC98" s="399"/>
      <c r="BD98" s="399"/>
      <c r="BE98" s="399"/>
      <c r="BF98" s="399"/>
      <c r="BG98" s="399"/>
      <c r="BH98" s="399"/>
      <c r="BI98" s="399"/>
      <c r="BJ98" s="399"/>
      <c r="BK98" s="399"/>
      <c r="BL98" s="399"/>
      <c r="BM98" s="399"/>
    </row>
    <row r="99" spans="1:65" s="162" customFormat="1" ht="12.75">
      <c r="A99" s="204"/>
      <c r="B99" s="216"/>
      <c r="C99" s="216"/>
      <c r="D99" s="216"/>
      <c r="E99" s="216"/>
      <c r="F99" s="216"/>
      <c r="G99" s="216"/>
      <c r="H99" s="216"/>
      <c r="I99" s="216"/>
      <c r="J99" s="539"/>
      <c r="K99" s="650"/>
      <c r="L99" s="700"/>
      <c r="M99" s="700"/>
      <c r="N99" s="700"/>
      <c r="O99" s="700"/>
      <c r="P99" s="700"/>
      <c r="Q99" s="700"/>
      <c r="R99" s="399"/>
      <c r="S99" s="399"/>
      <c r="T99" s="399"/>
      <c r="U99" s="632"/>
      <c r="V99" s="632">
        <v>39</v>
      </c>
      <c r="W99" s="980">
        <v>39</v>
      </c>
      <c r="X99" s="989">
        <v>14.257142884390658</v>
      </c>
      <c r="Y99" s="989">
        <v>34.80900083269389</v>
      </c>
      <c r="Z99" s="989">
        <v>4.1092857973916139</v>
      </c>
      <c r="AA99" s="989">
        <v>6.8248571668352369</v>
      </c>
      <c r="AB99" s="989">
        <v>0.84642858164651058</v>
      </c>
      <c r="AC99" s="990">
        <v>72.897999999999996</v>
      </c>
      <c r="AD99" s="989">
        <v>36.480000087193012</v>
      </c>
      <c r="AE99" s="989">
        <v>7.5385714258466416</v>
      </c>
      <c r="AF99" s="989">
        <v>9.9984999999999999</v>
      </c>
      <c r="AG99" s="989">
        <v>1.9850000000000001</v>
      </c>
      <c r="AH99" s="989">
        <v>39.878572191510841</v>
      </c>
      <c r="AI99" s="989">
        <v>12.0242857251848</v>
      </c>
      <c r="AJ99" s="399"/>
      <c r="AK99" s="399"/>
      <c r="AL99" s="399"/>
      <c r="AM99" s="399"/>
      <c r="AN99" s="399"/>
      <c r="AO99" s="399"/>
      <c r="AP99" s="994"/>
      <c r="AQ99" s="994"/>
      <c r="AR99" s="995"/>
      <c r="AS99" s="399"/>
      <c r="AT99" s="700"/>
      <c r="AU99" s="399"/>
      <c r="AV99" s="399"/>
      <c r="AW99" s="399"/>
      <c r="AX99" s="399"/>
      <c r="AY99" s="399"/>
      <c r="AZ99" s="399"/>
      <c r="BA99" s="399"/>
      <c r="BB99" s="399"/>
      <c r="BC99" s="399"/>
      <c r="BD99" s="399"/>
      <c r="BE99" s="399"/>
      <c r="BF99" s="399"/>
      <c r="BG99" s="399"/>
      <c r="BH99" s="399"/>
      <c r="BI99" s="399"/>
      <c r="BJ99" s="399"/>
      <c r="BK99" s="399"/>
      <c r="BL99" s="399"/>
      <c r="BM99" s="399"/>
    </row>
    <row r="100" spans="1:65" s="162" customFormat="1" ht="12.75">
      <c r="A100" s="204"/>
      <c r="B100" s="216"/>
      <c r="C100" s="216"/>
      <c r="D100" s="216"/>
      <c r="E100" s="216"/>
      <c r="F100" s="216"/>
      <c r="G100" s="216"/>
      <c r="H100" s="216"/>
      <c r="I100" s="216"/>
      <c r="J100" s="539"/>
      <c r="K100" s="650"/>
      <c r="L100" s="700"/>
      <c r="M100" s="700"/>
      <c r="N100" s="700"/>
      <c r="O100" s="700"/>
      <c r="P100" s="700"/>
      <c r="Q100" s="700"/>
      <c r="R100" s="399"/>
      <c r="S100" s="399"/>
      <c r="T100" s="399"/>
      <c r="U100" s="632"/>
      <c r="V100" s="632"/>
      <c r="W100" s="980">
        <v>40</v>
      </c>
      <c r="X100" s="989">
        <v>15.11</v>
      </c>
      <c r="Y100" s="989">
        <v>35.9</v>
      </c>
      <c r="Z100" s="989">
        <v>4.0540000000000003</v>
      </c>
      <c r="AA100" s="989">
        <v>6.77</v>
      </c>
      <c r="AB100" s="989">
        <v>1.57</v>
      </c>
      <c r="AC100" s="990">
        <v>74.19</v>
      </c>
      <c r="AD100" s="989">
        <v>37.44</v>
      </c>
      <c r="AE100" s="989">
        <v>7.56</v>
      </c>
      <c r="AF100" s="989">
        <v>10.006</v>
      </c>
      <c r="AG100" s="989">
        <v>1.8959999999999999</v>
      </c>
      <c r="AH100" s="989">
        <v>35.11</v>
      </c>
      <c r="AI100" s="989">
        <v>12.5</v>
      </c>
      <c r="AJ100" s="399"/>
      <c r="AK100" s="399"/>
      <c r="AL100" s="399"/>
      <c r="AM100" s="399"/>
      <c r="AN100" s="399"/>
      <c r="AO100" s="399"/>
      <c r="AP100" s="994"/>
      <c r="AQ100" s="994"/>
      <c r="AR100" s="995"/>
      <c r="AS100" s="399"/>
      <c r="AT100" s="700"/>
      <c r="AU100" s="399"/>
      <c r="AV100" s="399"/>
      <c r="AW100" s="399"/>
      <c r="AX100" s="399"/>
      <c r="AY100" s="399"/>
      <c r="AZ100" s="399"/>
      <c r="BA100" s="399"/>
      <c r="BB100" s="399"/>
      <c r="BC100" s="399"/>
      <c r="BD100" s="399"/>
      <c r="BE100" s="399"/>
      <c r="BF100" s="399"/>
      <c r="BG100" s="399"/>
      <c r="BH100" s="399"/>
      <c r="BI100" s="399"/>
      <c r="BJ100" s="399"/>
      <c r="BK100" s="399"/>
      <c r="BL100" s="399"/>
      <c r="BM100" s="399"/>
    </row>
    <row r="101" spans="1:65" s="162" customFormat="1" ht="12.75">
      <c r="A101" s="204"/>
      <c r="B101" s="216"/>
      <c r="C101" s="216"/>
      <c r="D101" s="216"/>
      <c r="E101" s="216"/>
      <c r="F101" s="216"/>
      <c r="G101" s="216"/>
      <c r="H101" s="216"/>
      <c r="I101" s="216"/>
      <c r="J101" s="539"/>
      <c r="K101" s="650"/>
      <c r="L101" s="700"/>
      <c r="M101" s="700"/>
      <c r="N101" s="700"/>
      <c r="O101" s="700"/>
      <c r="P101" s="700"/>
      <c r="Q101" s="700"/>
      <c r="R101" s="399"/>
      <c r="S101" s="399"/>
      <c r="T101" s="399"/>
      <c r="U101" s="632"/>
      <c r="V101" s="632"/>
      <c r="W101" s="980">
        <v>41</v>
      </c>
      <c r="X101" s="989">
        <v>16.670000000000002</v>
      </c>
      <c r="Y101" s="989">
        <v>46.35</v>
      </c>
      <c r="Z101" s="989">
        <v>5.84</v>
      </c>
      <c r="AA101" s="989">
        <v>6.75</v>
      </c>
      <c r="AB101" s="989">
        <v>1.41</v>
      </c>
      <c r="AC101" s="990">
        <v>61.765000000000001</v>
      </c>
      <c r="AD101" s="989">
        <v>26.27</v>
      </c>
      <c r="AE101" s="989">
        <v>6.15</v>
      </c>
      <c r="AF101" s="989">
        <v>10.003</v>
      </c>
      <c r="AG101" s="989">
        <v>1.45</v>
      </c>
      <c r="AH101" s="989">
        <v>33.85</v>
      </c>
      <c r="AI101" s="989">
        <v>11.69</v>
      </c>
      <c r="AJ101" s="399"/>
      <c r="AK101" s="399"/>
      <c r="AL101" s="399"/>
      <c r="AM101" s="399"/>
      <c r="AN101" s="399"/>
      <c r="AO101" s="399"/>
      <c r="AP101" s="997"/>
      <c r="AQ101" s="994"/>
      <c r="AR101" s="995"/>
      <c r="AS101" s="399"/>
      <c r="AT101" s="700"/>
      <c r="AU101" s="399"/>
      <c r="AV101" s="399"/>
      <c r="AW101" s="399"/>
      <c r="AX101" s="399"/>
      <c r="AY101" s="399"/>
      <c r="AZ101" s="399"/>
      <c r="BA101" s="399"/>
      <c r="BB101" s="399"/>
      <c r="BC101" s="399"/>
      <c r="BD101" s="399"/>
      <c r="BE101" s="399"/>
      <c r="BF101" s="399"/>
      <c r="BG101" s="399"/>
      <c r="BH101" s="399"/>
      <c r="BI101" s="399"/>
      <c r="BJ101" s="399"/>
      <c r="BK101" s="399"/>
      <c r="BL101" s="399"/>
      <c r="BM101" s="399"/>
    </row>
    <row r="102" spans="1:65" s="171" customFormat="1" ht="12" customHeight="1">
      <c r="A102" s="204"/>
      <c r="B102" s="216"/>
      <c r="C102" s="216"/>
      <c r="D102" s="216"/>
      <c r="E102" s="216"/>
      <c r="F102" s="216"/>
      <c r="G102" s="216"/>
      <c r="H102" s="216"/>
      <c r="I102" s="216"/>
      <c r="J102" s="540"/>
      <c r="K102" s="793"/>
      <c r="L102" s="495"/>
      <c r="M102" s="495"/>
      <c r="N102" s="495"/>
      <c r="O102" s="495"/>
      <c r="P102" s="495"/>
      <c r="Q102" s="495"/>
      <c r="R102" s="400"/>
      <c r="S102" s="400"/>
      <c r="T102" s="400"/>
      <c r="U102" s="632"/>
      <c r="V102" s="632"/>
      <c r="W102" s="980">
        <v>42</v>
      </c>
      <c r="X102" s="989">
        <v>15.74</v>
      </c>
      <c r="Y102" s="989">
        <v>46.9</v>
      </c>
      <c r="Z102" s="989">
        <v>6.71</v>
      </c>
      <c r="AA102" s="989">
        <v>6.8819999999999997</v>
      </c>
      <c r="AB102" s="989">
        <v>1.8280000000000001</v>
      </c>
      <c r="AC102" s="990">
        <v>59.17</v>
      </c>
      <c r="AD102" s="989">
        <v>29.35</v>
      </c>
      <c r="AE102" s="989">
        <v>7.25</v>
      </c>
      <c r="AF102" s="989">
        <v>10</v>
      </c>
      <c r="AG102" s="989">
        <v>1.2998000000000001</v>
      </c>
      <c r="AH102" s="989">
        <v>35.061999999999998</v>
      </c>
      <c r="AI102" s="989">
        <v>8.66</v>
      </c>
      <c r="AJ102" s="400"/>
      <c r="AK102" s="400"/>
      <c r="AL102" s="400"/>
      <c r="AM102" s="400"/>
      <c r="AN102" s="400"/>
      <c r="AO102" s="400"/>
      <c r="AP102" s="997"/>
      <c r="AQ102" s="994"/>
      <c r="AR102" s="995"/>
      <c r="AS102" s="400"/>
      <c r="AT102" s="495"/>
      <c r="AU102" s="400"/>
      <c r="AV102" s="400"/>
      <c r="AW102" s="400"/>
      <c r="AX102" s="400"/>
      <c r="AY102" s="400"/>
      <c r="AZ102" s="400"/>
      <c r="BA102" s="400"/>
      <c r="BB102" s="400"/>
      <c r="BC102" s="400"/>
      <c r="BD102" s="400"/>
      <c r="BE102" s="400"/>
      <c r="BF102" s="400"/>
      <c r="BG102" s="400"/>
      <c r="BH102" s="400"/>
      <c r="BI102" s="400"/>
      <c r="BJ102" s="400"/>
      <c r="BK102" s="400"/>
      <c r="BL102" s="400"/>
      <c r="BM102" s="400"/>
    </row>
    <row r="103" spans="1:65" s="169" customFormat="1" ht="14.1" customHeight="1">
      <c r="A103" s="204"/>
      <c r="B103" s="216"/>
      <c r="C103" s="216"/>
      <c r="D103" s="216"/>
      <c r="E103" s="216"/>
      <c r="F103" s="216"/>
      <c r="G103" s="216"/>
      <c r="H103" s="216"/>
      <c r="I103" s="216"/>
      <c r="J103" s="541"/>
      <c r="K103" s="496"/>
      <c r="L103" s="496"/>
      <c r="M103" s="496"/>
      <c r="N103" s="496"/>
      <c r="O103" s="496"/>
      <c r="P103" s="496"/>
      <c r="Q103" s="496"/>
      <c r="R103" s="401"/>
      <c r="S103" s="401"/>
      <c r="T103" s="401"/>
      <c r="U103" s="632"/>
      <c r="V103" s="632">
        <v>43</v>
      </c>
      <c r="W103" s="980">
        <v>43</v>
      </c>
      <c r="X103" s="989">
        <v>19.09</v>
      </c>
      <c r="Y103" s="989">
        <v>61.18</v>
      </c>
      <c r="Z103" s="989">
        <v>17.54</v>
      </c>
      <c r="AA103" s="989">
        <v>8.36</v>
      </c>
      <c r="AB103" s="989">
        <v>3.86</v>
      </c>
      <c r="AC103" s="990">
        <v>72.53</v>
      </c>
      <c r="AD103" s="989">
        <v>47.29</v>
      </c>
      <c r="AE103" s="989">
        <v>8.82</v>
      </c>
      <c r="AF103" s="989">
        <v>10.01</v>
      </c>
      <c r="AG103" s="989">
        <v>1.1467000000000001</v>
      </c>
      <c r="AH103" s="989">
        <v>41.86</v>
      </c>
      <c r="AI103" s="989">
        <v>9.673</v>
      </c>
      <c r="AJ103" s="401"/>
      <c r="AK103" s="401"/>
      <c r="AL103" s="401"/>
      <c r="AM103" s="401"/>
      <c r="AN103" s="401"/>
      <c r="AO103" s="401"/>
      <c r="AP103" s="997"/>
      <c r="AQ103" s="994"/>
      <c r="AR103" s="995"/>
      <c r="AS103" s="401"/>
      <c r="AT103" s="496"/>
      <c r="AU103" s="401"/>
      <c r="AV103" s="401"/>
      <c r="AW103" s="401"/>
      <c r="AX103" s="401"/>
      <c r="AY103" s="401"/>
      <c r="AZ103" s="401"/>
      <c r="BA103" s="401"/>
      <c r="BB103" s="401"/>
      <c r="BC103" s="401"/>
      <c r="BD103" s="401"/>
      <c r="BE103" s="401"/>
      <c r="BF103" s="401"/>
      <c r="BG103" s="401"/>
      <c r="BH103" s="401"/>
      <c r="BI103" s="401"/>
      <c r="BJ103" s="401"/>
      <c r="BK103" s="401"/>
      <c r="BL103" s="401"/>
      <c r="BM103" s="401"/>
    </row>
    <row r="104" spans="1:65" s="140" customFormat="1" ht="12" customHeight="1">
      <c r="A104" s="204"/>
      <c r="B104" s="216"/>
      <c r="C104" s="216"/>
      <c r="D104" s="216"/>
      <c r="E104" s="216"/>
      <c r="F104" s="216"/>
      <c r="G104" s="216"/>
      <c r="H104" s="216"/>
      <c r="I104" s="216"/>
      <c r="J104" s="539"/>
      <c r="K104" s="650"/>
      <c r="L104" s="701"/>
      <c r="M104" s="701"/>
      <c r="N104" s="701"/>
      <c r="O104" s="701"/>
      <c r="P104" s="701"/>
      <c r="Q104" s="701"/>
      <c r="R104" s="402"/>
      <c r="S104" s="402"/>
      <c r="T104" s="402"/>
      <c r="U104" s="632"/>
      <c r="V104" s="632"/>
      <c r="W104" s="980">
        <v>44</v>
      </c>
      <c r="X104" s="989">
        <v>18.899999999999999</v>
      </c>
      <c r="Y104" s="989">
        <v>47.64</v>
      </c>
      <c r="Z104" s="989">
        <v>11.26</v>
      </c>
      <c r="AA104" s="989">
        <v>7.36</v>
      </c>
      <c r="AB104" s="989">
        <v>3.34</v>
      </c>
      <c r="AC104" s="990">
        <v>69.37</v>
      </c>
      <c r="AD104" s="989">
        <v>37.5</v>
      </c>
      <c r="AE104" s="989">
        <v>9.32</v>
      </c>
      <c r="AF104" s="989">
        <v>10</v>
      </c>
      <c r="AG104" s="989">
        <v>1.0329999999999999</v>
      </c>
      <c r="AH104" s="989">
        <v>40.99</v>
      </c>
      <c r="AI104" s="989">
        <v>11.93</v>
      </c>
      <c r="AJ104" s="402"/>
      <c r="AK104" s="402"/>
      <c r="AL104" s="402"/>
      <c r="AM104" s="402"/>
      <c r="AN104" s="402"/>
      <c r="AO104" s="402"/>
      <c r="AP104" s="994"/>
      <c r="AQ104" s="994"/>
      <c r="AR104" s="995"/>
      <c r="AS104" s="402"/>
      <c r="AT104" s="701"/>
      <c r="AU104" s="402"/>
      <c r="AV104" s="402"/>
      <c r="AW104" s="402"/>
      <c r="AX104" s="402"/>
      <c r="AY104" s="402"/>
      <c r="AZ104" s="402"/>
      <c r="BA104" s="402"/>
      <c r="BB104" s="402"/>
      <c r="BC104" s="402"/>
      <c r="BD104" s="402"/>
      <c r="BE104" s="402"/>
      <c r="BF104" s="402"/>
      <c r="BG104" s="402"/>
      <c r="BH104" s="402"/>
      <c r="BI104" s="402"/>
      <c r="BJ104" s="402"/>
      <c r="BK104" s="402"/>
      <c r="BL104" s="402"/>
      <c r="BM104" s="402"/>
    </row>
    <row r="105" spans="1:65" s="140" customFormat="1" ht="12" customHeight="1">
      <c r="A105" s="204"/>
      <c r="B105" s="216"/>
      <c r="C105" s="216"/>
      <c r="D105" s="216"/>
      <c r="E105" s="216"/>
      <c r="F105" s="216"/>
      <c r="G105" s="216"/>
      <c r="H105" s="216"/>
      <c r="I105" s="216"/>
      <c r="J105" s="539"/>
      <c r="K105" s="650"/>
      <c r="L105" s="701"/>
      <c r="M105" s="701"/>
      <c r="N105" s="701"/>
      <c r="O105" s="701"/>
      <c r="P105" s="701"/>
      <c r="Q105" s="701"/>
      <c r="R105" s="402"/>
      <c r="S105" s="402"/>
      <c r="T105" s="402"/>
      <c r="U105" s="632"/>
      <c r="V105" s="632"/>
      <c r="W105" s="980">
        <v>45</v>
      </c>
      <c r="X105" s="989">
        <v>25.86</v>
      </c>
      <c r="Y105" s="989">
        <v>57.13</v>
      </c>
      <c r="Z105" s="989">
        <v>16.84</v>
      </c>
      <c r="AA105" s="989">
        <v>7.94</v>
      </c>
      <c r="AB105" s="989">
        <v>4.54</v>
      </c>
      <c r="AC105" s="990">
        <v>81.2</v>
      </c>
      <c r="AD105" s="989">
        <v>105.06</v>
      </c>
      <c r="AE105" s="989">
        <v>17.329999999999998</v>
      </c>
      <c r="AF105" s="989">
        <v>10.01</v>
      </c>
      <c r="AG105" s="989">
        <v>1.56</v>
      </c>
      <c r="AH105" s="989">
        <v>54.37</v>
      </c>
      <c r="AI105" s="989">
        <v>16.29</v>
      </c>
      <c r="AJ105" s="402"/>
      <c r="AK105" s="402"/>
      <c r="AL105" s="402"/>
      <c r="AM105" s="402"/>
      <c r="AN105" s="402"/>
      <c r="AO105" s="402"/>
      <c r="AP105" s="994"/>
      <c r="AQ105" s="994"/>
      <c r="AR105" s="995"/>
      <c r="AS105" s="402"/>
      <c r="AT105" s="701"/>
      <c r="AU105" s="402"/>
      <c r="AV105" s="402"/>
      <c r="AW105" s="402"/>
      <c r="AX105" s="402"/>
      <c r="AY105" s="402"/>
      <c r="AZ105" s="402"/>
      <c r="BA105" s="402"/>
      <c r="BB105" s="402"/>
      <c r="BC105" s="402"/>
      <c r="BD105" s="402"/>
      <c r="BE105" s="402"/>
      <c r="BF105" s="402"/>
      <c r="BG105" s="402"/>
      <c r="BH105" s="402"/>
      <c r="BI105" s="402"/>
      <c r="BJ105" s="402"/>
      <c r="BK105" s="402"/>
      <c r="BL105" s="402"/>
      <c r="BM105" s="402"/>
    </row>
    <row r="106" spans="1:65" s="140" customFormat="1" ht="12" customHeight="1">
      <c r="A106" s="204"/>
      <c r="B106" s="216"/>
      <c r="C106" s="216"/>
      <c r="D106" s="216"/>
      <c r="E106" s="216"/>
      <c r="F106" s="216"/>
      <c r="G106" s="216"/>
      <c r="H106" s="216"/>
      <c r="I106" s="216"/>
      <c r="J106" s="539"/>
      <c r="K106" s="650"/>
      <c r="L106" s="701"/>
      <c r="M106" s="701"/>
      <c r="N106" s="701"/>
      <c r="O106" s="701"/>
      <c r="P106" s="701"/>
      <c r="Q106" s="701"/>
      <c r="R106" s="402"/>
      <c r="S106" s="402"/>
      <c r="T106" s="402"/>
      <c r="U106" s="632"/>
      <c r="V106" s="632"/>
      <c r="W106" s="980">
        <v>46</v>
      </c>
      <c r="X106" s="989">
        <v>26.7</v>
      </c>
      <c r="Y106" s="989">
        <v>72.62</v>
      </c>
      <c r="Z106" s="989">
        <v>24.07</v>
      </c>
      <c r="AA106" s="989">
        <v>9.76</v>
      </c>
      <c r="AB106" s="989">
        <v>6.16</v>
      </c>
      <c r="AC106" s="990">
        <v>117.17</v>
      </c>
      <c r="AD106" s="989">
        <v>102.46</v>
      </c>
      <c r="AE106" s="989">
        <v>13.6</v>
      </c>
      <c r="AF106" s="989">
        <v>10.007</v>
      </c>
      <c r="AG106" s="989">
        <v>1.7775000000000001</v>
      </c>
      <c r="AH106" s="989">
        <v>68.680000000000007</v>
      </c>
      <c r="AI106" s="989">
        <v>16.026</v>
      </c>
      <c r="AJ106" s="402"/>
      <c r="AK106" s="402"/>
      <c r="AL106" s="402"/>
      <c r="AM106" s="402"/>
      <c r="AN106" s="402"/>
      <c r="AO106" s="402"/>
      <c r="AP106" s="994"/>
      <c r="AQ106" s="994"/>
      <c r="AR106" s="995"/>
      <c r="AS106" s="402"/>
      <c r="AT106" s="701"/>
      <c r="AU106" s="402"/>
      <c r="AV106" s="402"/>
      <c r="AW106" s="402"/>
      <c r="AX106" s="402"/>
      <c r="AY106" s="402"/>
      <c r="AZ106" s="402"/>
      <c r="BA106" s="402"/>
      <c r="BB106" s="402"/>
      <c r="BC106" s="402"/>
      <c r="BD106" s="402"/>
      <c r="BE106" s="402"/>
      <c r="BF106" s="402"/>
      <c r="BG106" s="402"/>
      <c r="BH106" s="402"/>
      <c r="BI106" s="402"/>
      <c r="BJ106" s="402"/>
      <c r="BK106" s="402"/>
      <c r="BL106" s="402"/>
      <c r="BM106" s="402"/>
    </row>
    <row r="107" spans="1:65" s="179" customFormat="1" ht="12" customHeight="1">
      <c r="A107" s="204"/>
      <c r="B107" s="216"/>
      <c r="C107" s="216"/>
      <c r="D107" s="216"/>
      <c r="E107" s="216"/>
      <c r="F107" s="216"/>
      <c r="G107" s="216"/>
      <c r="H107" s="216"/>
      <c r="I107" s="216"/>
      <c r="J107" s="542"/>
      <c r="K107" s="497"/>
      <c r="L107" s="497"/>
      <c r="M107" s="497"/>
      <c r="N107" s="497"/>
      <c r="O107" s="497"/>
      <c r="P107" s="497"/>
      <c r="Q107" s="497"/>
      <c r="R107" s="403"/>
      <c r="S107" s="403"/>
      <c r="T107" s="403"/>
      <c r="U107" s="632"/>
      <c r="V107" s="632"/>
      <c r="W107" s="980">
        <v>47</v>
      </c>
      <c r="X107" s="989">
        <v>25.93</v>
      </c>
      <c r="Y107" s="989">
        <v>62.65</v>
      </c>
      <c r="Z107" s="989">
        <v>50.4</v>
      </c>
      <c r="AA107" s="989">
        <v>8.19</v>
      </c>
      <c r="AB107" s="989">
        <v>4.76</v>
      </c>
      <c r="AC107" s="990">
        <v>90.89</v>
      </c>
      <c r="AD107" s="989">
        <v>51.21</v>
      </c>
      <c r="AE107" s="989">
        <v>12.141999999999999</v>
      </c>
      <c r="AF107" s="989">
        <v>10.01</v>
      </c>
      <c r="AG107" s="989">
        <v>1.9159999999999999</v>
      </c>
      <c r="AH107" s="989">
        <v>45.02</v>
      </c>
      <c r="AI107" s="989">
        <v>14.11</v>
      </c>
      <c r="AJ107" s="403"/>
      <c r="AK107" s="403"/>
      <c r="AL107" s="403"/>
      <c r="AM107" s="403"/>
      <c r="AN107" s="403"/>
      <c r="AO107" s="403"/>
      <c r="AP107" s="994"/>
      <c r="AQ107" s="994"/>
      <c r="AR107" s="995"/>
      <c r="AS107" s="403"/>
      <c r="AT107" s="497"/>
      <c r="AU107" s="403"/>
      <c r="AV107" s="403"/>
      <c r="AW107" s="403"/>
      <c r="AX107" s="403"/>
      <c r="AY107" s="403"/>
      <c r="AZ107" s="403"/>
      <c r="BA107" s="403"/>
      <c r="BB107" s="403"/>
      <c r="BC107" s="403"/>
      <c r="BD107" s="403"/>
      <c r="BE107" s="403"/>
      <c r="BF107" s="403"/>
      <c r="BG107" s="403"/>
      <c r="BH107" s="403"/>
      <c r="BI107" s="403"/>
      <c r="BJ107" s="403"/>
      <c r="BK107" s="403"/>
      <c r="BL107" s="403"/>
      <c r="BM107" s="403"/>
    </row>
    <row r="108" spans="1:65" s="140" customFormat="1" ht="12" customHeight="1">
      <c r="A108" s="204"/>
      <c r="B108" s="216"/>
      <c r="C108" s="216"/>
      <c r="D108" s="216"/>
      <c r="E108" s="216"/>
      <c r="F108" s="216"/>
      <c r="G108" s="216"/>
      <c r="H108" s="216"/>
      <c r="I108" s="216"/>
      <c r="J108" s="539"/>
      <c r="K108" s="650"/>
      <c r="L108" s="701"/>
      <c r="M108" s="701"/>
      <c r="N108" s="701"/>
      <c r="O108" s="701"/>
      <c r="P108" s="701"/>
      <c r="Q108" s="701"/>
      <c r="R108" s="402"/>
      <c r="S108" s="402"/>
      <c r="T108" s="402"/>
      <c r="U108" s="632"/>
      <c r="V108" s="632">
        <v>48</v>
      </c>
      <c r="W108" s="980">
        <v>48</v>
      </c>
      <c r="X108" s="989">
        <v>35.64</v>
      </c>
      <c r="Y108" s="989">
        <v>83.52</v>
      </c>
      <c r="Z108" s="989">
        <v>55.63</v>
      </c>
      <c r="AA108" s="989">
        <v>9.2100000000000009</v>
      </c>
      <c r="AB108" s="989">
        <v>5.88</v>
      </c>
      <c r="AC108" s="990">
        <v>77.62</v>
      </c>
      <c r="AD108" s="989">
        <v>70.7</v>
      </c>
      <c r="AE108" s="989">
        <v>10.96</v>
      </c>
      <c r="AF108" s="989">
        <v>10</v>
      </c>
      <c r="AG108" s="989">
        <v>1.0449999999999999</v>
      </c>
      <c r="AH108" s="989">
        <v>54.12</v>
      </c>
      <c r="AI108" s="989">
        <v>16.25</v>
      </c>
      <c r="AJ108" s="402"/>
      <c r="AK108" s="402"/>
      <c r="AL108" s="402"/>
      <c r="AM108" s="402"/>
      <c r="AN108" s="402"/>
      <c r="AO108" s="402"/>
      <c r="AP108" s="994"/>
      <c r="AQ108" s="994"/>
      <c r="AR108" s="995"/>
      <c r="AS108" s="402"/>
      <c r="AT108" s="701"/>
      <c r="AU108" s="402"/>
      <c r="AV108" s="402"/>
      <c r="AW108" s="402"/>
      <c r="AX108" s="402"/>
      <c r="AY108" s="402"/>
      <c r="AZ108" s="402"/>
      <c r="BA108" s="402"/>
      <c r="BB108" s="402"/>
      <c r="BC108" s="402"/>
      <c r="BD108" s="402"/>
      <c r="BE108" s="402"/>
      <c r="BF108" s="402"/>
      <c r="BG108" s="402"/>
      <c r="BH108" s="402"/>
      <c r="BI108" s="402"/>
      <c r="BJ108" s="402"/>
      <c r="BK108" s="402"/>
      <c r="BL108" s="402"/>
      <c r="BM108" s="402"/>
    </row>
    <row r="109" spans="1:65" s="140" customFormat="1" ht="12" customHeight="1">
      <c r="A109" s="204"/>
      <c r="B109" s="216"/>
      <c r="C109" s="216"/>
      <c r="D109" s="216"/>
      <c r="E109" s="216"/>
      <c r="F109" s="216"/>
      <c r="G109" s="216"/>
      <c r="H109" s="216"/>
      <c r="I109" s="216"/>
      <c r="J109" s="538"/>
      <c r="K109" s="785"/>
      <c r="L109" s="701"/>
      <c r="M109" s="701"/>
      <c r="N109" s="701"/>
      <c r="O109" s="701"/>
      <c r="P109" s="701"/>
      <c r="Q109" s="701"/>
      <c r="R109" s="402"/>
      <c r="S109" s="402"/>
      <c r="T109" s="402"/>
      <c r="U109" s="632"/>
      <c r="V109" s="632"/>
      <c r="W109" s="980">
        <v>49</v>
      </c>
      <c r="X109" s="989">
        <v>30.428599999999999</v>
      </c>
      <c r="Y109" s="989">
        <v>80.849999999999994</v>
      </c>
      <c r="Z109" s="989">
        <v>24.84</v>
      </c>
      <c r="AA109" s="989">
        <v>7.82</v>
      </c>
      <c r="AB109" s="989">
        <v>4.407</v>
      </c>
      <c r="AC109" s="990">
        <v>76.048000000000002</v>
      </c>
      <c r="AD109" s="989">
        <v>83.28</v>
      </c>
      <c r="AE109" s="989">
        <v>18.809999999999999</v>
      </c>
      <c r="AF109" s="989">
        <v>9.7970000000000006</v>
      </c>
      <c r="AG109" s="989">
        <v>0.55000000000000004</v>
      </c>
      <c r="AH109" s="989">
        <v>68.64</v>
      </c>
      <c r="AI109" s="989">
        <v>18.876000000000001</v>
      </c>
      <c r="AJ109" s="402"/>
      <c r="AK109" s="402"/>
      <c r="AL109" s="402"/>
      <c r="AM109" s="402"/>
      <c r="AN109" s="402"/>
      <c r="AO109" s="402"/>
      <c r="AP109" s="994"/>
      <c r="AQ109" s="994"/>
      <c r="AR109" s="995"/>
      <c r="AS109" s="402"/>
      <c r="AT109" s="701"/>
      <c r="AU109" s="402"/>
      <c r="AV109" s="402"/>
      <c r="AW109" s="402"/>
      <c r="AX109" s="402"/>
      <c r="AY109" s="402"/>
      <c r="AZ109" s="402"/>
      <c r="BA109" s="402"/>
      <c r="BB109" s="402"/>
      <c r="BC109" s="402"/>
      <c r="BD109" s="402"/>
      <c r="BE109" s="402"/>
      <c r="BF109" s="402"/>
      <c r="BG109" s="402"/>
      <c r="BH109" s="402"/>
      <c r="BI109" s="402"/>
      <c r="BJ109" s="402"/>
      <c r="BK109" s="402"/>
      <c r="BL109" s="402"/>
      <c r="BM109" s="402"/>
    </row>
    <row r="110" spans="1:65" s="140" customFormat="1" ht="12" customHeight="1">
      <c r="A110" s="204"/>
      <c r="B110" s="216"/>
      <c r="C110" s="216"/>
      <c r="D110" s="216"/>
      <c r="E110" s="216"/>
      <c r="F110" s="216"/>
      <c r="G110" s="216"/>
      <c r="H110" s="216"/>
      <c r="I110" s="216"/>
      <c r="J110" s="794"/>
      <c r="K110" s="701"/>
      <c r="L110" s="701"/>
      <c r="M110" s="701"/>
      <c r="N110" s="701"/>
      <c r="O110" s="701"/>
      <c r="P110" s="701"/>
      <c r="Q110" s="701"/>
      <c r="R110" s="402"/>
      <c r="S110" s="402"/>
      <c r="T110" s="402"/>
      <c r="U110" s="632"/>
      <c r="V110" s="632"/>
      <c r="W110" s="980">
        <v>50</v>
      </c>
      <c r="X110" s="989">
        <v>22.7</v>
      </c>
      <c r="Y110" s="989">
        <v>63.198999999999998</v>
      </c>
      <c r="Z110" s="989">
        <v>17.25</v>
      </c>
      <c r="AA110" s="989">
        <v>8.0939999999999994</v>
      </c>
      <c r="AB110" s="989">
        <v>4.99</v>
      </c>
      <c r="AC110" s="990">
        <v>74.156999999999996</v>
      </c>
      <c r="AD110" s="989">
        <v>68.84</v>
      </c>
      <c r="AE110" s="989">
        <v>17.55</v>
      </c>
      <c r="AF110" s="989">
        <v>10.211399999999999</v>
      </c>
      <c r="AG110" s="989">
        <v>1.0795999999999999</v>
      </c>
      <c r="AH110" s="989">
        <v>70.275999999999996</v>
      </c>
      <c r="AI110" s="989">
        <v>21.06</v>
      </c>
      <c r="AJ110" s="402"/>
      <c r="AK110" s="402"/>
      <c r="AL110" s="402"/>
      <c r="AM110" s="402"/>
      <c r="AN110" s="402"/>
      <c r="AO110" s="402"/>
      <c r="AP110" s="994"/>
      <c r="AQ110" s="994"/>
      <c r="AR110" s="995"/>
      <c r="AS110" s="402"/>
      <c r="AT110" s="701"/>
      <c r="AU110" s="402"/>
      <c r="AV110" s="402"/>
      <c r="AW110" s="402"/>
      <c r="AX110" s="402"/>
      <c r="AY110" s="402"/>
      <c r="AZ110" s="402"/>
      <c r="BA110" s="402"/>
      <c r="BB110" s="402"/>
      <c r="BC110" s="402"/>
      <c r="BD110" s="402"/>
      <c r="BE110" s="402"/>
      <c r="BF110" s="402"/>
      <c r="BG110" s="402"/>
      <c r="BH110" s="402"/>
      <c r="BI110" s="402"/>
      <c r="BJ110" s="402"/>
      <c r="BK110" s="402"/>
      <c r="BL110" s="402"/>
      <c r="BM110" s="402"/>
    </row>
    <row r="111" spans="1:65" s="140" customFormat="1" ht="12" customHeight="1">
      <c r="A111" s="204"/>
      <c r="B111" s="216"/>
      <c r="C111" s="216"/>
      <c r="D111" s="216"/>
      <c r="E111" s="216"/>
      <c r="F111" s="216"/>
      <c r="G111" s="216"/>
      <c r="H111" s="216"/>
      <c r="I111" s="216"/>
      <c r="J111" s="794"/>
      <c r="K111" s="701"/>
      <c r="L111" s="701"/>
      <c r="M111" s="701"/>
      <c r="N111" s="701"/>
      <c r="O111" s="701"/>
      <c r="P111" s="701"/>
      <c r="Q111" s="701"/>
      <c r="R111" s="402"/>
      <c r="S111" s="402"/>
      <c r="T111" s="402"/>
      <c r="U111" s="632"/>
      <c r="V111" s="632">
        <v>51</v>
      </c>
      <c r="W111" s="980">
        <v>51</v>
      </c>
      <c r="X111" s="989">
        <v>46.13</v>
      </c>
      <c r="Y111" s="989">
        <v>87.03</v>
      </c>
      <c r="Z111" s="989">
        <v>16.510000000000002</v>
      </c>
      <c r="AA111" s="989">
        <v>14.24</v>
      </c>
      <c r="AB111" s="989">
        <v>12.81</v>
      </c>
      <c r="AC111" s="990">
        <v>174.00200000000001</v>
      </c>
      <c r="AD111" s="989">
        <v>147.96</v>
      </c>
      <c r="AE111" s="989">
        <v>28.163</v>
      </c>
      <c r="AF111" s="989">
        <v>10</v>
      </c>
      <c r="AG111" s="989">
        <v>0.79949999999999999</v>
      </c>
      <c r="AH111" s="989">
        <v>224.41200000000001</v>
      </c>
      <c r="AI111" s="989">
        <v>46.25</v>
      </c>
      <c r="AJ111" s="402"/>
      <c r="AK111" s="402"/>
      <c r="AL111" s="402"/>
      <c r="AM111" s="402"/>
      <c r="AN111" s="402"/>
      <c r="AO111" s="402"/>
      <c r="AP111" s="994"/>
      <c r="AQ111" s="994"/>
      <c r="AR111" s="995"/>
      <c r="AS111" s="402"/>
      <c r="AT111" s="701"/>
      <c r="AU111" s="402"/>
      <c r="AV111" s="402"/>
      <c r="AW111" s="402"/>
      <c r="AX111" s="402"/>
      <c r="AY111" s="402"/>
      <c r="AZ111" s="402"/>
      <c r="BA111" s="402"/>
      <c r="BB111" s="402"/>
      <c r="BC111" s="402"/>
      <c r="BD111" s="402"/>
      <c r="BE111" s="402"/>
      <c r="BF111" s="402"/>
      <c r="BG111" s="402"/>
      <c r="BH111" s="402"/>
      <c r="BI111" s="402"/>
      <c r="BJ111" s="402"/>
      <c r="BK111" s="402"/>
      <c r="BL111" s="402"/>
      <c r="BM111" s="402"/>
    </row>
    <row r="112" spans="1:65" s="140" customFormat="1" ht="12" customHeight="1">
      <c r="A112" s="204"/>
      <c r="B112" s="216"/>
      <c r="C112" s="216"/>
      <c r="D112" s="216"/>
      <c r="E112" s="216"/>
      <c r="F112" s="216"/>
      <c r="G112" s="216"/>
      <c r="H112" s="216"/>
      <c r="I112" s="216"/>
      <c r="J112" s="794"/>
      <c r="K112" s="701"/>
      <c r="L112" s="701"/>
      <c r="M112" s="701"/>
      <c r="N112" s="701"/>
      <c r="O112" s="701"/>
      <c r="P112" s="701"/>
      <c r="Q112" s="701"/>
      <c r="R112" s="402"/>
      <c r="S112" s="402"/>
      <c r="T112" s="402"/>
      <c r="U112" s="632"/>
      <c r="V112" s="632"/>
      <c r="W112" s="980">
        <v>52</v>
      </c>
      <c r="X112" s="989">
        <v>63.850999999999999</v>
      </c>
      <c r="Y112" s="989">
        <v>110.661</v>
      </c>
      <c r="Z112" s="989">
        <v>18.1387</v>
      </c>
      <c r="AA112" s="989">
        <v>15.1157</v>
      </c>
      <c r="AB112" s="989">
        <v>15.846</v>
      </c>
      <c r="AC112" s="990">
        <v>338.70569999999998</v>
      </c>
      <c r="AD112" s="989">
        <v>198.84569999999999</v>
      </c>
      <c r="AE112" s="989">
        <v>41.433</v>
      </c>
      <c r="AF112" s="989">
        <v>10.01</v>
      </c>
      <c r="AG112" s="989">
        <v>1.25685</v>
      </c>
      <c r="AH112" s="989">
        <v>214.35</v>
      </c>
      <c r="AI112" s="989">
        <v>76.91</v>
      </c>
      <c r="AJ112" s="402"/>
      <c r="AK112" s="402"/>
      <c r="AL112" s="402"/>
      <c r="AM112" s="402"/>
      <c r="AN112" s="402"/>
      <c r="AO112" s="402"/>
      <c r="AP112" s="994"/>
      <c r="AQ112" s="994"/>
      <c r="AR112" s="995"/>
      <c r="AS112" s="402"/>
      <c r="AT112" s="701"/>
      <c r="AU112" s="402"/>
      <c r="AV112" s="402"/>
      <c r="AW112" s="402"/>
      <c r="AX112" s="402"/>
      <c r="AY112" s="402"/>
      <c r="AZ112" s="402"/>
      <c r="BA112" s="402"/>
      <c r="BB112" s="402"/>
      <c r="BC112" s="402"/>
      <c r="BD112" s="402"/>
      <c r="BE112" s="402"/>
      <c r="BF112" s="402"/>
      <c r="BG112" s="402"/>
      <c r="BH112" s="402"/>
      <c r="BI112" s="402"/>
      <c r="BJ112" s="402"/>
      <c r="BK112" s="402"/>
      <c r="BL112" s="402"/>
      <c r="BM112" s="402"/>
    </row>
    <row r="113" spans="1:65" s="140" customFormat="1" ht="12" customHeight="1">
      <c r="A113" s="204"/>
      <c r="B113" s="216"/>
      <c r="C113" s="216"/>
      <c r="D113" s="216"/>
      <c r="E113" s="216"/>
      <c r="F113" s="216"/>
      <c r="G113" s="216"/>
      <c r="H113" s="216"/>
      <c r="I113" s="216"/>
      <c r="J113" s="794"/>
      <c r="K113" s="701"/>
      <c r="L113" s="701"/>
      <c r="M113" s="701"/>
      <c r="N113" s="701"/>
      <c r="O113" s="701"/>
      <c r="P113" s="701"/>
      <c r="Q113" s="701"/>
      <c r="R113" s="402"/>
      <c r="S113" s="402"/>
      <c r="T113" s="402"/>
      <c r="U113" s="632">
        <v>2016</v>
      </c>
      <c r="V113" s="1002">
        <v>1</v>
      </c>
      <c r="W113" s="980">
        <v>1</v>
      </c>
      <c r="X113" s="989">
        <v>40.61</v>
      </c>
      <c r="Y113" s="989">
        <v>96.75</v>
      </c>
      <c r="Z113" s="989">
        <v>16.37</v>
      </c>
      <c r="AA113" s="989">
        <v>12.12</v>
      </c>
      <c r="AB113" s="989">
        <v>8.33</v>
      </c>
      <c r="AC113" s="990">
        <v>165.03200000000001</v>
      </c>
      <c r="AD113" s="989">
        <v>95.83</v>
      </c>
      <c r="AE113" s="989">
        <v>18.5</v>
      </c>
      <c r="AF113" s="989">
        <v>10.01</v>
      </c>
      <c r="AG113" s="989">
        <v>1.23</v>
      </c>
      <c r="AH113" s="989">
        <v>109.19</v>
      </c>
      <c r="AI113" s="989">
        <v>37.270000000000003</v>
      </c>
      <c r="AJ113" s="402"/>
      <c r="AK113" s="402"/>
      <c r="AL113" s="402"/>
      <c r="AM113" s="402"/>
      <c r="AN113" s="402"/>
      <c r="AO113" s="402"/>
      <c r="AP113" s="994"/>
      <c r="AQ113" s="994"/>
      <c r="AR113" s="995"/>
      <c r="AS113" s="402"/>
      <c r="AT113" s="701"/>
      <c r="AU113" s="402"/>
      <c r="AV113" s="402"/>
      <c r="AW113" s="402"/>
      <c r="AX113" s="402"/>
      <c r="AY113" s="402"/>
      <c r="AZ113" s="402"/>
      <c r="BA113" s="402"/>
      <c r="BB113" s="402"/>
      <c r="BC113" s="402"/>
      <c r="BD113" s="402"/>
      <c r="BE113" s="402"/>
      <c r="BF113" s="402"/>
      <c r="BG113" s="402"/>
      <c r="BH113" s="402"/>
      <c r="BI113" s="402"/>
      <c r="BJ113" s="402"/>
      <c r="BK113" s="402"/>
      <c r="BL113" s="402"/>
      <c r="BM113" s="402"/>
    </row>
    <row r="114" spans="1:65" s="140" customFormat="1" ht="12" customHeight="1">
      <c r="A114" s="204"/>
      <c r="B114" s="216"/>
      <c r="C114" s="216"/>
      <c r="D114" s="216"/>
      <c r="E114" s="216"/>
      <c r="F114" s="216"/>
      <c r="G114" s="216"/>
      <c r="H114" s="216"/>
      <c r="I114" s="216"/>
      <c r="J114" s="794"/>
      <c r="K114" s="701"/>
      <c r="L114" s="701"/>
      <c r="M114" s="701"/>
      <c r="N114" s="701"/>
      <c r="O114" s="701"/>
      <c r="P114" s="701"/>
      <c r="Q114" s="701"/>
      <c r="R114" s="402"/>
      <c r="S114" s="402"/>
      <c r="T114" s="402"/>
      <c r="U114" s="632"/>
      <c r="V114" s="1002"/>
      <c r="W114" s="980">
        <v>2</v>
      </c>
      <c r="X114" s="989">
        <v>29.82</v>
      </c>
      <c r="Y114" s="989">
        <v>76.510000000000005</v>
      </c>
      <c r="Z114" s="989">
        <v>15.9</v>
      </c>
      <c r="AA114" s="989">
        <v>10.45</v>
      </c>
      <c r="AB114" s="989">
        <v>5.38</v>
      </c>
      <c r="AC114" s="990">
        <v>137.04</v>
      </c>
      <c r="AD114" s="989">
        <v>78.260000000000005</v>
      </c>
      <c r="AE114" s="989">
        <v>13.1</v>
      </c>
      <c r="AF114" s="989">
        <v>10</v>
      </c>
      <c r="AG114" s="989">
        <v>1.18</v>
      </c>
      <c r="AH114" s="989">
        <v>177.91</v>
      </c>
      <c r="AI114" s="989">
        <v>53.34</v>
      </c>
      <c r="AJ114" s="402"/>
      <c r="AK114" s="402"/>
      <c r="AL114" s="402"/>
      <c r="AM114" s="402"/>
      <c r="AN114" s="402"/>
      <c r="AO114" s="402"/>
      <c r="AP114" s="994"/>
      <c r="AQ114" s="994"/>
      <c r="AR114" s="995"/>
      <c r="AS114" s="402"/>
      <c r="AT114" s="701"/>
      <c r="AU114" s="402"/>
      <c r="AV114" s="402"/>
      <c r="AW114" s="402"/>
      <c r="AX114" s="402"/>
      <c r="AY114" s="402"/>
      <c r="AZ114" s="402"/>
      <c r="BA114" s="402"/>
      <c r="BB114" s="402"/>
      <c r="BC114" s="402"/>
      <c r="BD114" s="402"/>
      <c r="BE114" s="402"/>
      <c r="BF114" s="402"/>
      <c r="BG114" s="402"/>
      <c r="BH114" s="402"/>
      <c r="BI114" s="402"/>
      <c r="BJ114" s="402"/>
      <c r="BK114" s="402"/>
      <c r="BL114" s="402"/>
      <c r="BM114" s="402"/>
    </row>
    <row r="115" spans="1:65" s="140" customFormat="1" ht="12" customHeight="1">
      <c r="A115" s="204"/>
      <c r="B115" s="216"/>
      <c r="C115" s="216"/>
      <c r="D115" s="216"/>
      <c r="E115" s="216"/>
      <c r="F115" s="216"/>
      <c r="G115" s="216"/>
      <c r="H115" s="216"/>
      <c r="I115" s="216"/>
      <c r="J115" s="794"/>
      <c r="K115" s="701"/>
      <c r="L115" s="701"/>
      <c r="M115" s="701"/>
      <c r="N115" s="701"/>
      <c r="O115" s="701"/>
      <c r="P115" s="701"/>
      <c r="Q115" s="701"/>
      <c r="R115" s="402"/>
      <c r="S115" s="402"/>
      <c r="T115" s="402"/>
      <c r="U115" s="632"/>
      <c r="V115" s="1002"/>
      <c r="W115" s="980">
        <v>3</v>
      </c>
      <c r="X115" s="989">
        <v>27.06</v>
      </c>
      <c r="Y115" s="989">
        <v>80.096000000000004</v>
      </c>
      <c r="Z115" s="989">
        <v>29.21</v>
      </c>
      <c r="AA115" s="989">
        <v>10.396000000000001</v>
      </c>
      <c r="AB115" s="989">
        <v>5.29</v>
      </c>
      <c r="AC115" s="990">
        <v>102.45</v>
      </c>
      <c r="AD115" s="989">
        <v>101.264</v>
      </c>
      <c r="AE115" s="989">
        <v>15.26</v>
      </c>
      <c r="AF115" s="989">
        <v>10.01</v>
      </c>
      <c r="AG115" s="989">
        <v>1.2529999999999999</v>
      </c>
      <c r="AH115" s="989">
        <v>248.28</v>
      </c>
      <c r="AI115" s="989">
        <v>76.69</v>
      </c>
      <c r="AJ115" s="402"/>
      <c r="AK115" s="402"/>
      <c r="AL115" s="402"/>
      <c r="AM115" s="402"/>
      <c r="AN115" s="402"/>
      <c r="AO115" s="402"/>
      <c r="AP115" s="994"/>
      <c r="AQ115" s="994"/>
      <c r="AR115" s="995"/>
      <c r="AS115" s="402"/>
      <c r="AT115" s="701"/>
      <c r="AU115" s="402"/>
      <c r="AV115" s="402"/>
      <c r="AW115" s="402"/>
      <c r="AX115" s="402"/>
      <c r="AY115" s="402"/>
      <c r="AZ115" s="402"/>
      <c r="BA115" s="402"/>
      <c r="BB115" s="402"/>
      <c r="BC115" s="402"/>
      <c r="BD115" s="402"/>
      <c r="BE115" s="402"/>
      <c r="BF115" s="402"/>
      <c r="BG115" s="402"/>
      <c r="BH115" s="402"/>
      <c r="BI115" s="402"/>
      <c r="BJ115" s="402"/>
      <c r="BK115" s="402"/>
      <c r="BL115" s="402"/>
      <c r="BM115" s="402"/>
    </row>
    <row r="116" spans="1:65" s="179" customFormat="1" ht="12" customHeight="1">
      <c r="A116" s="204"/>
      <c r="B116" s="216"/>
      <c r="C116" s="216"/>
      <c r="D116" s="216"/>
      <c r="E116" s="216"/>
      <c r="F116" s="216"/>
      <c r="G116" s="216"/>
      <c r="H116" s="216"/>
      <c r="I116" s="216"/>
      <c r="J116" s="542"/>
      <c r="K116" s="497"/>
      <c r="L116" s="497"/>
      <c r="M116" s="497"/>
      <c r="N116" s="497"/>
      <c r="O116" s="497"/>
      <c r="P116" s="497"/>
      <c r="Q116" s="497"/>
      <c r="R116" s="403"/>
      <c r="S116" s="403"/>
      <c r="T116" s="403"/>
      <c r="U116" s="632"/>
      <c r="V116" s="1002">
        <v>4</v>
      </c>
      <c r="W116" s="980">
        <v>4</v>
      </c>
      <c r="X116" s="989">
        <v>27.93</v>
      </c>
      <c r="Y116" s="989">
        <v>77.09</v>
      </c>
      <c r="Z116" s="989">
        <v>20.7</v>
      </c>
      <c r="AA116" s="989">
        <v>10.32</v>
      </c>
      <c r="AB116" s="989">
        <v>6.0640000000000001</v>
      </c>
      <c r="AC116" s="990">
        <v>93.71</v>
      </c>
      <c r="AD116" s="989">
        <v>79.73</v>
      </c>
      <c r="AE116" s="989">
        <v>12.66</v>
      </c>
      <c r="AF116" s="989">
        <v>10.01</v>
      </c>
      <c r="AG116" s="989">
        <v>1.22</v>
      </c>
      <c r="AH116" s="989">
        <v>142.55000000000001</v>
      </c>
      <c r="AI116" s="989">
        <v>40.92</v>
      </c>
      <c r="AJ116" s="403"/>
      <c r="AK116" s="403"/>
      <c r="AL116" s="403"/>
      <c r="AM116" s="403"/>
      <c r="AN116" s="403"/>
      <c r="AO116" s="403"/>
      <c r="AP116" s="1003"/>
      <c r="AQ116" s="994"/>
      <c r="AR116" s="995"/>
      <c r="AS116" s="403"/>
      <c r="AT116" s="497"/>
      <c r="AU116" s="403"/>
      <c r="AV116" s="403"/>
      <c r="AW116" s="403"/>
      <c r="AX116" s="403"/>
      <c r="AY116" s="403"/>
      <c r="AZ116" s="403"/>
      <c r="BA116" s="403"/>
      <c r="BB116" s="403"/>
      <c r="BC116" s="403"/>
      <c r="BD116" s="403"/>
      <c r="BE116" s="403"/>
      <c r="BF116" s="403"/>
      <c r="BG116" s="403"/>
      <c r="BH116" s="403"/>
      <c r="BI116" s="403"/>
      <c r="BJ116" s="403"/>
      <c r="BK116" s="403"/>
      <c r="BL116" s="403"/>
      <c r="BM116" s="403"/>
    </row>
    <row r="117" spans="1:65" s="140" customFormat="1" ht="12" customHeight="1">
      <c r="A117" s="204"/>
      <c r="B117" s="216"/>
      <c r="C117" s="216"/>
      <c r="D117" s="216"/>
      <c r="E117" s="216"/>
      <c r="F117" s="216"/>
      <c r="G117" s="216"/>
      <c r="H117" s="216"/>
      <c r="I117" s="216"/>
      <c r="J117" s="794"/>
      <c r="K117" s="701"/>
      <c r="L117" s="701"/>
      <c r="M117" s="701"/>
      <c r="N117" s="701"/>
      <c r="O117" s="701"/>
      <c r="P117" s="701"/>
      <c r="Q117" s="701"/>
      <c r="R117" s="402"/>
      <c r="S117" s="402"/>
      <c r="T117" s="402"/>
      <c r="U117" s="632"/>
      <c r="V117" s="1002"/>
      <c r="W117" s="980">
        <v>5</v>
      </c>
      <c r="X117" s="989">
        <v>49.585999999999999</v>
      </c>
      <c r="Y117" s="989">
        <v>140.12</v>
      </c>
      <c r="Z117" s="989">
        <v>74.02</v>
      </c>
      <c r="AA117" s="989">
        <v>14.34</v>
      </c>
      <c r="AB117" s="989">
        <v>9.59</v>
      </c>
      <c r="AC117" s="990">
        <v>142.55000000000001</v>
      </c>
      <c r="AD117" s="989">
        <v>128.66</v>
      </c>
      <c r="AE117" s="989">
        <v>24.24</v>
      </c>
      <c r="AF117" s="989">
        <v>10.01</v>
      </c>
      <c r="AG117" s="989">
        <v>1.17</v>
      </c>
      <c r="AH117" s="989">
        <v>251.59399999999999</v>
      </c>
      <c r="AI117" s="989">
        <v>58.97</v>
      </c>
      <c r="AJ117" s="402"/>
      <c r="AK117" s="402"/>
      <c r="AL117" s="402"/>
      <c r="AM117" s="402"/>
      <c r="AN117" s="402"/>
      <c r="AO117" s="402"/>
      <c r="AP117" s="994"/>
      <c r="AQ117" s="994"/>
      <c r="AR117" s="995"/>
      <c r="AS117" s="402"/>
      <c r="AT117" s="701"/>
      <c r="AU117" s="402"/>
      <c r="AV117" s="402"/>
      <c r="AW117" s="402"/>
      <c r="AX117" s="402"/>
      <c r="AY117" s="402"/>
      <c r="AZ117" s="402"/>
      <c r="BA117" s="402"/>
      <c r="BB117" s="402"/>
      <c r="BC117" s="402"/>
      <c r="BD117" s="402"/>
      <c r="BE117" s="402"/>
      <c r="BF117" s="402"/>
      <c r="BG117" s="402"/>
      <c r="BH117" s="402"/>
      <c r="BI117" s="402"/>
      <c r="BJ117" s="402"/>
      <c r="BK117" s="402"/>
      <c r="BL117" s="402"/>
      <c r="BM117" s="402"/>
    </row>
    <row r="118" spans="1:65" s="179" customFormat="1" ht="12" customHeight="1">
      <c r="A118" s="204"/>
      <c r="B118" s="216"/>
      <c r="C118" s="216"/>
      <c r="D118" s="216"/>
      <c r="E118" s="216"/>
      <c r="F118" s="216"/>
      <c r="G118" s="216"/>
      <c r="H118" s="216"/>
      <c r="I118" s="216"/>
      <c r="J118" s="795"/>
      <c r="K118" s="796"/>
      <c r="L118" s="497"/>
      <c r="M118" s="497"/>
      <c r="N118" s="497"/>
      <c r="O118" s="497"/>
      <c r="P118" s="497"/>
      <c r="Q118" s="497"/>
      <c r="R118" s="403"/>
      <c r="S118" s="403"/>
      <c r="T118" s="403"/>
      <c r="U118" s="404"/>
      <c r="V118" s="1002"/>
      <c r="W118" s="980">
        <v>6</v>
      </c>
      <c r="X118" s="989">
        <v>57</v>
      </c>
      <c r="Y118" s="989">
        <v>144.66999999999999</v>
      </c>
      <c r="Z118" s="989">
        <v>78.08</v>
      </c>
      <c r="AA118" s="989">
        <v>14.98</v>
      </c>
      <c r="AB118" s="989">
        <v>12.82</v>
      </c>
      <c r="AC118" s="990">
        <v>223.15</v>
      </c>
      <c r="AD118" s="989">
        <v>174.87</v>
      </c>
      <c r="AE118" s="989">
        <v>35.18</v>
      </c>
      <c r="AF118" s="989">
        <v>9.01</v>
      </c>
      <c r="AG118" s="989">
        <v>0.82</v>
      </c>
      <c r="AH118" s="989">
        <v>388.05428210000002</v>
      </c>
      <c r="AI118" s="989">
        <v>80.41</v>
      </c>
      <c r="AJ118" s="403"/>
      <c r="AK118" s="403"/>
      <c r="AL118" s="403"/>
      <c r="AM118" s="403"/>
      <c r="AN118" s="403"/>
      <c r="AO118" s="403"/>
      <c r="AP118" s="994"/>
      <c r="AQ118" s="994"/>
      <c r="AR118" s="995"/>
      <c r="AS118" s="403"/>
      <c r="AT118" s="497"/>
      <c r="AU118" s="403"/>
      <c r="AV118" s="403"/>
      <c r="AW118" s="403"/>
      <c r="AX118" s="403"/>
      <c r="AY118" s="403"/>
      <c r="AZ118" s="403"/>
      <c r="BA118" s="403"/>
      <c r="BB118" s="403"/>
      <c r="BC118" s="403"/>
      <c r="BD118" s="403"/>
      <c r="BE118" s="403"/>
      <c r="BF118" s="403"/>
      <c r="BG118" s="403"/>
      <c r="BH118" s="403"/>
      <c r="BI118" s="403"/>
      <c r="BJ118" s="403"/>
      <c r="BK118" s="403"/>
      <c r="BL118" s="403"/>
      <c r="BM118" s="403"/>
    </row>
    <row r="119" spans="1:65" s="140" customFormat="1" ht="12" customHeight="1">
      <c r="A119" s="204"/>
      <c r="B119" s="216"/>
      <c r="C119" s="216"/>
      <c r="D119" s="216"/>
      <c r="E119" s="216"/>
      <c r="F119" s="216"/>
      <c r="G119" s="216"/>
      <c r="H119" s="216"/>
      <c r="I119" s="216"/>
      <c r="J119" s="797"/>
      <c r="K119" s="798"/>
      <c r="L119" s="701"/>
      <c r="M119" s="701"/>
      <c r="N119" s="701"/>
      <c r="O119" s="701"/>
      <c r="P119" s="701"/>
      <c r="Q119" s="701"/>
      <c r="R119" s="402"/>
      <c r="S119" s="402"/>
      <c r="T119" s="402"/>
      <c r="U119" s="404"/>
      <c r="V119" s="1002"/>
      <c r="W119" s="980">
        <v>7</v>
      </c>
      <c r="X119" s="989">
        <v>52.31</v>
      </c>
      <c r="Y119" s="989">
        <v>117.32</v>
      </c>
      <c r="Z119" s="989">
        <v>41.34</v>
      </c>
      <c r="AA119" s="989">
        <v>15.86</v>
      </c>
      <c r="AB119" s="989">
        <v>12.43</v>
      </c>
      <c r="AC119" s="990">
        <v>223.86</v>
      </c>
      <c r="AD119" s="989">
        <v>126.56</v>
      </c>
      <c r="AE119" s="989">
        <v>25.04</v>
      </c>
      <c r="AF119" s="989">
        <v>9.01</v>
      </c>
      <c r="AG119" s="989">
        <v>1.59</v>
      </c>
      <c r="AH119" s="989">
        <v>283.21000240000001</v>
      </c>
      <c r="AI119" s="989">
        <v>53.36</v>
      </c>
      <c r="AJ119" s="402"/>
      <c r="AK119" s="402"/>
      <c r="AL119" s="402"/>
      <c r="AM119" s="402"/>
      <c r="AN119" s="402"/>
      <c r="AO119" s="402"/>
      <c r="AP119" s="994"/>
      <c r="AQ119" s="994"/>
      <c r="AR119" s="995"/>
      <c r="AS119" s="402"/>
      <c r="AT119" s="701"/>
      <c r="AU119" s="402"/>
      <c r="AV119" s="402"/>
      <c r="AW119" s="402"/>
      <c r="AX119" s="402"/>
      <c r="AY119" s="402"/>
      <c r="AZ119" s="402"/>
      <c r="BA119" s="402"/>
      <c r="BB119" s="402"/>
      <c r="BC119" s="402"/>
      <c r="BD119" s="402"/>
      <c r="BE119" s="402"/>
      <c r="BF119" s="402"/>
      <c r="BG119" s="402"/>
      <c r="BH119" s="402"/>
      <c r="BI119" s="402"/>
      <c r="BJ119" s="402"/>
      <c r="BK119" s="402"/>
      <c r="BL119" s="402"/>
      <c r="BM119" s="402"/>
    </row>
    <row r="120" spans="1:65" ht="12" customHeight="1">
      <c r="A120" s="204"/>
      <c r="B120" s="216"/>
      <c r="C120" s="216"/>
      <c r="D120" s="216"/>
      <c r="E120" s="216"/>
      <c r="F120" s="216"/>
      <c r="G120" s="216"/>
      <c r="H120" s="216"/>
      <c r="I120" s="216"/>
      <c r="V120" s="1002">
        <v>8</v>
      </c>
      <c r="W120" s="980">
        <v>8</v>
      </c>
      <c r="X120" s="989">
        <v>57.96</v>
      </c>
      <c r="Y120" s="989">
        <v>140.31</v>
      </c>
      <c r="Z120" s="989">
        <v>96.52</v>
      </c>
      <c r="AA120" s="989">
        <v>22.12</v>
      </c>
      <c r="AB120" s="989">
        <v>19.3</v>
      </c>
      <c r="AC120" s="990">
        <v>297.45999999999998</v>
      </c>
      <c r="AD120" s="989">
        <v>188.83</v>
      </c>
      <c r="AE120" s="989">
        <v>26.72</v>
      </c>
      <c r="AF120" s="989">
        <v>18.309999999999999</v>
      </c>
      <c r="AG120" s="989">
        <v>14.62</v>
      </c>
      <c r="AH120" s="989">
        <v>414.29357470000002</v>
      </c>
      <c r="AI120" s="989">
        <v>65.55</v>
      </c>
    </row>
    <row r="121" spans="1:65" ht="12" customHeight="1">
      <c r="A121" s="204"/>
      <c r="B121" s="216"/>
      <c r="C121" s="216"/>
      <c r="D121" s="216"/>
      <c r="E121" s="216"/>
      <c r="F121" s="216"/>
      <c r="G121" s="216"/>
      <c r="H121" s="216"/>
      <c r="I121" s="216"/>
      <c r="V121" s="1002"/>
      <c r="W121" s="980">
        <v>9</v>
      </c>
      <c r="X121" s="989">
        <v>100.51885660000001</v>
      </c>
      <c r="Y121" s="989">
        <v>268.94750210000001</v>
      </c>
      <c r="Z121" s="989">
        <v>150.104332</v>
      </c>
      <c r="AA121" s="989">
        <v>31.986428669999999</v>
      </c>
      <c r="AB121" s="989">
        <v>19.514333090000001</v>
      </c>
      <c r="AC121" s="990">
        <v>326.48699649999998</v>
      </c>
      <c r="AD121" s="989">
        <v>170.33500290000001</v>
      </c>
      <c r="AE121" s="989">
        <v>30.940000529999999</v>
      </c>
      <c r="AF121" s="989">
        <v>16.54985727582655</v>
      </c>
      <c r="AG121" s="989">
        <v>7.4597144130000004</v>
      </c>
      <c r="AH121" s="989">
        <v>382.60643219999997</v>
      </c>
      <c r="AI121" s="989">
        <v>72.96314185</v>
      </c>
    </row>
    <row r="122" spans="1:65" ht="12" customHeight="1">
      <c r="A122" s="204"/>
      <c r="B122" s="216"/>
      <c r="C122" s="216"/>
      <c r="D122" s="216"/>
      <c r="E122" s="216"/>
      <c r="F122" s="216"/>
      <c r="G122" s="216"/>
      <c r="H122" s="216"/>
      <c r="I122" s="216"/>
      <c r="V122" s="1002"/>
      <c r="W122" s="980">
        <v>10</v>
      </c>
      <c r="X122" s="989">
        <v>75.15657152448378</v>
      </c>
      <c r="Y122" s="989">
        <v>243.71150207519463</v>
      </c>
      <c r="Z122" s="989">
        <v>181.79733530680286</v>
      </c>
      <c r="AA122" s="989">
        <v>21.817856924874398</v>
      </c>
      <c r="AB122" s="989">
        <v>20.1870002746582</v>
      </c>
      <c r="AC122" s="990">
        <v>281.91442869999997</v>
      </c>
      <c r="AD122" s="989">
        <v>164.05856977190246</v>
      </c>
      <c r="AE122" s="989">
        <v>30.751428604125927</v>
      </c>
      <c r="AF122" s="989">
        <v>9.5257144655499921</v>
      </c>
      <c r="AG122" s="989">
        <v>2.1815714495522598</v>
      </c>
      <c r="AH122" s="989">
        <v>245.78571646554084</v>
      </c>
      <c r="AI122" s="989">
        <v>47.002858298165428</v>
      </c>
    </row>
    <row r="123" spans="1:65" ht="12" customHeight="1">
      <c r="A123" s="204"/>
      <c r="B123" s="216"/>
      <c r="C123" s="216"/>
      <c r="D123" s="216"/>
      <c r="E123" s="216"/>
      <c r="F123" s="216"/>
      <c r="G123" s="216"/>
      <c r="H123" s="216"/>
      <c r="I123" s="216"/>
      <c r="V123" s="1002"/>
      <c r="W123" s="980">
        <v>11</v>
      </c>
      <c r="X123" s="989">
        <v>52.24</v>
      </c>
      <c r="Y123" s="989">
        <v>154.21</v>
      </c>
      <c r="Z123" s="989">
        <v>79.12</v>
      </c>
      <c r="AA123" s="989">
        <v>21.645000185285259</v>
      </c>
      <c r="AB123" s="989">
        <v>18.452999932425314</v>
      </c>
      <c r="AC123" s="990">
        <v>302.97000000000003</v>
      </c>
      <c r="AD123" s="989">
        <v>146.11571393694155</v>
      </c>
      <c r="AE123" s="989">
        <v>26.230000359671411</v>
      </c>
      <c r="AF123" s="989">
        <v>10.001428604125973</v>
      </c>
      <c r="AG123" s="989">
        <v>1.7041428429739771</v>
      </c>
      <c r="AH123" s="989">
        <v>239.62</v>
      </c>
      <c r="AI123" s="989">
        <v>42.29</v>
      </c>
    </row>
    <row r="124" spans="1:65" ht="12" customHeight="1">
      <c r="A124" s="197"/>
      <c r="B124" s="197"/>
      <c r="C124" s="197"/>
      <c r="D124" s="197"/>
      <c r="E124" s="197"/>
      <c r="F124" s="197"/>
      <c r="G124" s="197"/>
      <c r="H124" s="197"/>
      <c r="I124" s="197"/>
      <c r="V124" s="404">
        <v>12</v>
      </c>
      <c r="W124" s="404">
        <v>12</v>
      </c>
      <c r="X124" s="989">
        <v>44.628571101597331</v>
      </c>
      <c r="Y124" s="989">
        <v>116.62271445138057</v>
      </c>
      <c r="Z124" s="989">
        <v>41.373285293579045</v>
      </c>
      <c r="AA124" s="989">
        <v>15.247000013078916</v>
      </c>
      <c r="AB124" s="989">
        <v>12.7100000381469</v>
      </c>
      <c r="AC124" s="990">
        <v>179.33771623883899</v>
      </c>
      <c r="AD124" s="989">
        <v>114.18428584507485</v>
      </c>
      <c r="AE124" s="989">
        <v>18.61999988555905</v>
      </c>
      <c r="AF124" s="989">
        <v>9.9999999999999964</v>
      </c>
      <c r="AG124" s="989">
        <v>1.2444285835538544</v>
      </c>
      <c r="AH124" s="989">
        <v>150.27357046944684</v>
      </c>
      <c r="AI124" s="989">
        <v>24.915714263915959</v>
      </c>
    </row>
    <row r="125" spans="1:65" ht="22.5" customHeight="1">
      <c r="A125" s="1307"/>
      <c r="B125" s="1307"/>
      <c r="C125" s="1307"/>
      <c r="D125" s="1307"/>
      <c r="E125" s="1307"/>
      <c r="F125" s="1307"/>
      <c r="G125" s="1307"/>
      <c r="H125" s="1307"/>
      <c r="I125" s="1307"/>
      <c r="W125" s="404">
        <v>13</v>
      </c>
      <c r="X125" s="989">
        <v>42.599998474121001</v>
      </c>
      <c r="Y125" s="989">
        <v>120.78800201416</v>
      </c>
      <c r="Z125" s="989">
        <v>93.665000915527301</v>
      </c>
      <c r="AA125" s="989">
        <v>17.322999954223601</v>
      </c>
      <c r="AB125" s="989">
        <v>15.171999931335399</v>
      </c>
      <c r="AC125" s="990">
        <v>130.67500305175699</v>
      </c>
      <c r="AD125" s="989">
        <v>89.040000915527301</v>
      </c>
      <c r="AE125" s="989">
        <v>15.310000419616699</v>
      </c>
      <c r="AF125" s="989">
        <v>10</v>
      </c>
      <c r="AG125" s="989">
        <v>1.0199999809265099</v>
      </c>
      <c r="AH125" s="989">
        <v>116.33999633789</v>
      </c>
      <c r="AI125" s="989">
        <v>24.159999847412099</v>
      </c>
    </row>
    <row r="126" spans="1:65" ht="12" customHeight="1">
      <c r="A126" s="204"/>
      <c r="B126" s="216"/>
      <c r="C126" s="216"/>
      <c r="D126" s="216"/>
      <c r="E126" s="216"/>
      <c r="F126" s="216"/>
      <c r="G126" s="216"/>
      <c r="H126" s="216"/>
      <c r="I126" s="216"/>
      <c r="W126" s="404">
        <v>14</v>
      </c>
      <c r="X126" s="989">
        <v>49.743000030517535</v>
      </c>
      <c r="Y126" s="989">
        <v>125.66285814557708</v>
      </c>
      <c r="Z126" s="989">
        <v>131.74585723876913</v>
      </c>
      <c r="AA126" s="989">
        <v>14.828142711094401</v>
      </c>
      <c r="AB126" s="989">
        <v>13.217000007629398</v>
      </c>
      <c r="AC126" s="990">
        <v>121.81457192557171</v>
      </c>
      <c r="AD126" s="989">
        <v>78.037142072405103</v>
      </c>
      <c r="AE126" s="989">
        <v>14.082857131957956</v>
      </c>
      <c r="AF126" s="989">
        <v>10.001428604125973</v>
      </c>
      <c r="AG126" s="989">
        <v>1.3691428899764975</v>
      </c>
      <c r="AH126" s="989">
        <v>126.18428475516127</v>
      </c>
      <c r="AI126" s="989">
        <v>22.646999904087572</v>
      </c>
    </row>
    <row r="127" spans="1:65" ht="12" customHeight="1">
      <c r="A127" s="204"/>
      <c r="B127" s="216"/>
      <c r="C127" s="216"/>
      <c r="D127" s="216"/>
      <c r="E127" s="216"/>
      <c r="F127" s="216"/>
      <c r="G127" s="216"/>
      <c r="H127" s="216"/>
      <c r="I127" s="216"/>
      <c r="W127" s="404">
        <v>15</v>
      </c>
      <c r="X127" s="989">
        <v>54.414285387311615</v>
      </c>
      <c r="Y127" s="989">
        <v>127.68985639299636</v>
      </c>
      <c r="Z127" s="989">
        <v>71.706143515450577</v>
      </c>
      <c r="AA127" s="989">
        <v>15.017142977033298</v>
      </c>
      <c r="AB127" s="989">
        <v>11.291000366210898</v>
      </c>
      <c r="AC127" s="990">
        <v>184.69442967006074</v>
      </c>
      <c r="AD127" s="989">
        <v>74.048570905412902</v>
      </c>
      <c r="AE127" s="989">
        <v>17.312857082911869</v>
      </c>
      <c r="AF127" s="989">
        <v>10.005714416503881</v>
      </c>
      <c r="AG127" s="989">
        <v>1.6558571543012313</v>
      </c>
      <c r="AH127" s="989">
        <v>140.54571315220355</v>
      </c>
      <c r="AI127" s="989">
        <v>22.742571422031897</v>
      </c>
    </row>
    <row r="128" spans="1:65" ht="25.5" customHeight="1">
      <c r="A128" s="204"/>
      <c r="B128" s="1315"/>
      <c r="C128" s="1315"/>
      <c r="D128" s="486"/>
      <c r="E128" s="486"/>
      <c r="F128" s="482"/>
      <c r="G128" s="216"/>
      <c r="H128" s="216"/>
      <c r="I128" s="216"/>
      <c r="V128" s="404">
        <v>16</v>
      </c>
      <c r="W128" s="404">
        <v>16</v>
      </c>
      <c r="X128" s="989">
        <v>47.73</v>
      </c>
      <c r="Y128" s="989">
        <v>97.4</v>
      </c>
      <c r="Z128" s="989">
        <v>53.49</v>
      </c>
      <c r="AA128" s="989">
        <v>13.98</v>
      </c>
      <c r="AB128" s="989">
        <v>11.63</v>
      </c>
      <c r="AC128" s="990">
        <v>164.52</v>
      </c>
      <c r="AD128" s="989">
        <v>81.069999999999993</v>
      </c>
      <c r="AE128" s="989">
        <v>21.07</v>
      </c>
      <c r="AF128" s="989">
        <v>10.01</v>
      </c>
      <c r="AG128" s="989">
        <v>1.27</v>
      </c>
      <c r="AH128" s="989">
        <v>141.29</v>
      </c>
      <c r="AI128" s="989">
        <v>23.21</v>
      </c>
    </row>
    <row r="129" spans="1:35" ht="15" customHeight="1">
      <c r="A129" s="204"/>
      <c r="B129" s="484"/>
      <c r="C129" s="485"/>
      <c r="D129" s="484"/>
      <c r="E129" s="484"/>
      <c r="F129" s="487"/>
      <c r="G129" s="216"/>
      <c r="H129" s="216"/>
      <c r="I129" s="216"/>
      <c r="W129" s="404">
        <v>17</v>
      </c>
      <c r="X129" s="989">
        <v>42.142857687813873</v>
      </c>
      <c r="Y129" s="989">
        <v>85.487143380301248</v>
      </c>
      <c r="Z129" s="989">
        <v>51.424428122384178</v>
      </c>
      <c r="AA129" s="989">
        <v>12.944285669999999</v>
      </c>
      <c r="AB129" s="989">
        <v>10.010000228881799</v>
      </c>
      <c r="AC129" s="990">
        <v>152.88357325962556</v>
      </c>
      <c r="AD129" s="989">
        <v>64.311428070000005</v>
      </c>
      <c r="AE129" s="989">
        <v>16.638571469999999</v>
      </c>
      <c r="AF129" s="989">
        <v>10.004285812377887</v>
      </c>
      <c r="AG129" s="989">
        <v>1.7342857122421229</v>
      </c>
      <c r="AH129" s="989">
        <v>105.73500061035119</v>
      </c>
      <c r="AI129" s="989">
        <v>19.724285806928286</v>
      </c>
    </row>
    <row r="130" spans="1:35" ht="15" customHeight="1">
      <c r="A130" s="204"/>
      <c r="B130" s="484"/>
      <c r="C130" s="485"/>
      <c r="D130" s="484"/>
      <c r="E130" s="484"/>
      <c r="F130" s="487"/>
      <c r="G130" s="216"/>
      <c r="H130" s="216"/>
      <c r="I130" s="216"/>
      <c r="W130" s="404">
        <v>18</v>
      </c>
      <c r="X130" s="989">
        <v>27.452428545270582</v>
      </c>
      <c r="Y130" s="989">
        <v>62.369998931884716</v>
      </c>
      <c r="Z130" s="989">
        <v>34.353571755545424</v>
      </c>
      <c r="AA130" s="989">
        <v>10.727142742701899</v>
      </c>
      <c r="AB130" s="989">
        <v>6.3112858363560251</v>
      </c>
      <c r="AC130" s="990">
        <v>98.225285121372636</v>
      </c>
      <c r="AD130" s="989">
        <v>46.242857796805197</v>
      </c>
      <c r="AE130" s="989">
        <v>10.637142998831566</v>
      </c>
      <c r="AF130" s="989">
        <v>10.007143020629858</v>
      </c>
      <c r="AG130" s="989">
        <v>1.4345714194433998</v>
      </c>
      <c r="AH130" s="989">
        <v>72.620000566754968</v>
      </c>
      <c r="AI130" s="989">
        <v>14.075714383806471</v>
      </c>
    </row>
    <row r="131" spans="1:35" ht="15" customHeight="1">
      <c r="A131" s="204"/>
      <c r="B131" s="484"/>
      <c r="C131" s="485"/>
      <c r="D131" s="484"/>
      <c r="E131" s="484"/>
      <c r="F131" s="487"/>
      <c r="G131" s="216"/>
      <c r="H131" s="216"/>
      <c r="I131" s="216"/>
      <c r="W131" s="404">
        <v>19</v>
      </c>
      <c r="X131" s="989">
        <v>21.857142584664455</v>
      </c>
      <c r="Y131" s="989">
        <v>58.684285300118525</v>
      </c>
      <c r="Z131" s="989">
        <v>29.207143238612552</v>
      </c>
      <c r="AA131" s="989">
        <v>9.4342857088361427</v>
      </c>
      <c r="AB131" s="989">
        <v>7.4910001754760689</v>
      </c>
      <c r="AC131" s="990">
        <v>86.615142822265582</v>
      </c>
      <c r="AD131" s="989">
        <v>41.954286302838973</v>
      </c>
      <c r="AE131" s="989">
        <v>9.4342857088361427</v>
      </c>
      <c r="AF131" s="989">
        <v>10.004285812377914</v>
      </c>
      <c r="AG131" s="989">
        <v>1.3051428794860784</v>
      </c>
      <c r="AH131" s="989">
        <v>60.497857775006928</v>
      </c>
      <c r="AI131" s="989">
        <v>12.797142846243686</v>
      </c>
    </row>
    <row r="132" spans="1:35" ht="15" customHeight="1">
      <c r="A132" s="204"/>
      <c r="B132" s="484"/>
      <c r="C132" s="485"/>
      <c r="D132" s="484"/>
      <c r="E132" s="484"/>
      <c r="F132" s="487"/>
      <c r="G132" s="216"/>
      <c r="H132" s="216"/>
      <c r="I132" s="216"/>
      <c r="V132" s="404">
        <v>20</v>
      </c>
      <c r="W132" s="404">
        <v>20</v>
      </c>
      <c r="X132" s="989">
        <v>19.5</v>
      </c>
      <c r="Y132" s="989">
        <v>54</v>
      </c>
      <c r="Z132" s="989">
        <v>22.1</v>
      </c>
      <c r="AA132" s="989">
        <v>9.1999999999999993</v>
      </c>
      <c r="AB132" s="989">
        <v>6.8</v>
      </c>
      <c r="AC132" s="990">
        <v>78.2</v>
      </c>
      <c r="AD132" s="989">
        <v>39.6</v>
      </c>
      <c r="AE132" s="989">
        <v>8.6</v>
      </c>
      <c r="AF132" s="989">
        <v>10</v>
      </c>
      <c r="AG132" s="989">
        <v>1.6</v>
      </c>
      <c r="AH132" s="989">
        <v>56.6</v>
      </c>
      <c r="AI132" s="989">
        <v>12.9</v>
      </c>
    </row>
    <row r="133" spans="1:35" ht="15" customHeight="1">
      <c r="A133" s="204"/>
      <c r="B133" s="484"/>
      <c r="C133" s="485"/>
      <c r="D133" s="484"/>
      <c r="E133" s="484"/>
      <c r="F133" s="487"/>
      <c r="G133" s="216"/>
      <c r="H133" s="216"/>
      <c r="I133" s="216"/>
      <c r="W133" s="404">
        <v>21</v>
      </c>
      <c r="X133" s="989">
        <v>19.485713958740185</v>
      </c>
      <c r="Y133" s="989">
        <v>50.756999969482365</v>
      </c>
      <c r="Z133" s="989">
        <v>17.473428726196214</v>
      </c>
      <c r="AA133" s="989">
        <v>9.0128573008945967</v>
      </c>
      <c r="AB133" s="989">
        <v>5.4099998474121005</v>
      </c>
      <c r="AC133" s="990">
        <v>73.744141714913454</v>
      </c>
      <c r="AD133" s="989">
        <v>44.79285812377924</v>
      </c>
      <c r="AE133" s="989">
        <v>10.11999988555907</v>
      </c>
      <c r="AF133" s="989">
        <v>10.011428560529414</v>
      </c>
      <c r="AG133" s="989">
        <v>1.2349999972752113</v>
      </c>
      <c r="AH133" s="989">
        <v>52.17071369716097</v>
      </c>
      <c r="AI133" s="989">
        <v>11.968571390424414</v>
      </c>
    </row>
    <row r="134" spans="1:35" ht="15" customHeight="1">
      <c r="A134" s="204"/>
      <c r="B134" s="484"/>
      <c r="C134" s="485"/>
      <c r="D134" s="484"/>
      <c r="E134" s="484"/>
      <c r="F134" s="487"/>
      <c r="G134" s="216"/>
      <c r="H134" s="216"/>
      <c r="I134" s="216"/>
      <c r="W134" s="404">
        <v>22</v>
      </c>
      <c r="X134" s="989">
        <v>16.329999999999998</v>
      </c>
      <c r="Y134" s="989">
        <v>46.59</v>
      </c>
      <c r="Z134" s="989">
        <v>17.04</v>
      </c>
      <c r="AA134" s="989">
        <v>7.95</v>
      </c>
      <c r="AB134" s="989">
        <v>3.82</v>
      </c>
      <c r="AC134" s="990">
        <v>66.739999999999995</v>
      </c>
      <c r="AD134" s="989">
        <v>34.01</v>
      </c>
      <c r="AE134" s="989">
        <v>8.15</v>
      </c>
      <c r="AF134" s="989">
        <v>10.02</v>
      </c>
      <c r="AG134" s="989">
        <v>1.52</v>
      </c>
      <c r="AH134" s="989">
        <v>46.88</v>
      </c>
      <c r="AI134" s="989">
        <v>9.89</v>
      </c>
    </row>
    <row r="135" spans="1:35" ht="15" customHeight="1">
      <c r="A135" s="204"/>
      <c r="B135" s="484"/>
      <c r="C135" s="485"/>
      <c r="D135" s="484"/>
      <c r="E135" s="484"/>
      <c r="F135" s="487"/>
      <c r="G135" s="216"/>
      <c r="H135" s="216"/>
      <c r="I135" s="216"/>
      <c r="W135" s="404">
        <v>23</v>
      </c>
      <c r="X135" s="989">
        <v>15.18</v>
      </c>
      <c r="Y135" s="989">
        <v>40.29</v>
      </c>
      <c r="Z135" s="989">
        <v>22.12</v>
      </c>
      <c r="AA135" s="989">
        <v>7.6</v>
      </c>
      <c r="AB135" s="989">
        <v>3.22</v>
      </c>
      <c r="AC135" s="990">
        <v>59.4</v>
      </c>
      <c r="AD135" s="989">
        <v>28.71</v>
      </c>
      <c r="AE135" s="989">
        <v>7.74</v>
      </c>
      <c r="AF135" s="989">
        <v>10</v>
      </c>
      <c r="AG135" s="989">
        <v>1.55</v>
      </c>
      <c r="AH135" s="989">
        <v>43.39</v>
      </c>
      <c r="AI135" s="989">
        <v>8.57</v>
      </c>
    </row>
    <row r="136" spans="1:35" ht="15" customHeight="1">
      <c r="A136" s="204"/>
      <c r="B136" s="484"/>
      <c r="C136" s="485"/>
      <c r="D136" s="484"/>
      <c r="E136" s="484"/>
      <c r="F136" s="487"/>
      <c r="G136" s="216"/>
      <c r="H136" s="216"/>
      <c r="I136" s="216"/>
      <c r="V136" s="404">
        <v>24</v>
      </c>
      <c r="W136" s="404">
        <v>24</v>
      </c>
      <c r="X136" s="989">
        <v>15.1</v>
      </c>
      <c r="Y136" s="989">
        <v>35.630000000000003</v>
      </c>
      <c r="Z136" s="989">
        <v>13.87</v>
      </c>
      <c r="AA136" s="989">
        <v>9.57</v>
      </c>
      <c r="AB136" s="989">
        <v>3.42</v>
      </c>
      <c r="AC136" s="990">
        <v>54.3</v>
      </c>
      <c r="AD136" s="989">
        <v>30.83</v>
      </c>
      <c r="AE136" s="989">
        <v>7.53</v>
      </c>
      <c r="AF136" s="989">
        <v>10</v>
      </c>
      <c r="AG136" s="989">
        <v>1.6</v>
      </c>
      <c r="AH136" s="989">
        <v>40.28</v>
      </c>
      <c r="AI136" s="989">
        <v>9.6</v>
      </c>
    </row>
    <row r="137" spans="1:35" ht="15" customHeight="1">
      <c r="A137" s="204"/>
      <c r="B137" s="484"/>
      <c r="C137" s="485"/>
      <c r="D137" s="484"/>
      <c r="E137" s="484"/>
      <c r="F137" s="487"/>
      <c r="G137" s="216"/>
      <c r="H137" s="216"/>
      <c r="I137" s="216"/>
      <c r="W137" s="404">
        <v>25</v>
      </c>
      <c r="X137" s="989">
        <v>18.016999930000001</v>
      </c>
      <c r="Y137" s="989">
        <v>34.608428410000002</v>
      </c>
      <c r="Z137" s="989">
        <v>10.78285721</v>
      </c>
      <c r="AA137" s="989">
        <v>9.0548571179999993</v>
      </c>
      <c r="AB137" s="989">
        <v>3.2130000590000001</v>
      </c>
      <c r="AC137" s="990">
        <v>56.674428669999998</v>
      </c>
      <c r="AD137" s="989">
        <v>25.690000260000001</v>
      </c>
      <c r="AE137" s="989">
        <v>6.9342856409999998</v>
      </c>
      <c r="AF137" s="989">
        <v>10.00571442</v>
      </c>
      <c r="AG137" s="989">
        <v>1.254714302</v>
      </c>
      <c r="AH137" s="989">
        <v>37.560714179999998</v>
      </c>
      <c r="AI137" s="989">
        <v>7.91285726</v>
      </c>
    </row>
    <row r="138" spans="1:35" ht="15" customHeight="1">
      <c r="A138" s="204"/>
      <c r="B138" s="484"/>
      <c r="C138" s="485"/>
      <c r="D138" s="484"/>
      <c r="E138" s="484"/>
      <c r="F138" s="487"/>
      <c r="G138" s="216"/>
      <c r="H138" s="216"/>
      <c r="I138" s="216"/>
      <c r="W138" s="404">
        <v>26</v>
      </c>
      <c r="X138" s="989">
        <v>16.489714209999999</v>
      </c>
      <c r="Y138" s="989">
        <v>34.074285510000003</v>
      </c>
      <c r="Z138" s="989">
        <v>9.5958572120000003</v>
      </c>
      <c r="AA138" s="989">
        <v>8.8612857550000008</v>
      </c>
      <c r="AB138" s="989">
        <v>3.5</v>
      </c>
      <c r="AC138" s="990">
        <v>68.087428501674069</v>
      </c>
      <c r="AD138" s="989">
        <v>30.317143300000001</v>
      </c>
      <c r="AE138" s="989">
        <v>8.8971428190000008</v>
      </c>
      <c r="AF138" s="989">
        <v>10</v>
      </c>
      <c r="AG138" s="989">
        <v>1.4324285809999999</v>
      </c>
      <c r="AH138" s="989">
        <v>37.759999409999999</v>
      </c>
      <c r="AI138" s="989">
        <v>8.911428656</v>
      </c>
    </row>
    <row r="139" spans="1:35" ht="15" customHeight="1">
      <c r="A139" s="204"/>
      <c r="B139" s="484"/>
      <c r="C139" s="485"/>
      <c r="D139" s="484"/>
      <c r="E139" s="484"/>
      <c r="F139" s="487"/>
      <c r="G139" s="216"/>
      <c r="H139" s="216"/>
      <c r="I139" s="216"/>
      <c r="W139" s="404">
        <v>27</v>
      </c>
      <c r="X139" s="989">
        <v>16.199999810000001</v>
      </c>
      <c r="Y139" s="989">
        <v>29.599571770000001</v>
      </c>
      <c r="Z139" s="989">
        <v>7.8892858370000001</v>
      </c>
      <c r="AA139" s="989">
        <v>8.3185714990000008</v>
      </c>
      <c r="AB139" s="989">
        <v>4.0900001530000001</v>
      </c>
      <c r="AC139" s="990">
        <v>60.110428400000004</v>
      </c>
      <c r="AD139" s="989">
        <v>28.581429350000001</v>
      </c>
      <c r="AE139" s="989">
        <v>7.9442856649999998</v>
      </c>
      <c r="AF139" s="989">
        <v>10.001428600000001</v>
      </c>
      <c r="AG139" s="989">
        <v>1.455999987</v>
      </c>
      <c r="AH139" s="989">
        <v>35.967143470000003</v>
      </c>
      <c r="AI139" s="989">
        <v>7.2057142259999996</v>
      </c>
    </row>
    <row r="140" spans="1:35" ht="15" customHeight="1">
      <c r="A140" s="204"/>
      <c r="B140" s="484"/>
      <c r="C140" s="485"/>
      <c r="D140" s="484"/>
      <c r="E140" s="484"/>
      <c r="F140" s="487"/>
      <c r="G140" s="216"/>
      <c r="H140" s="216"/>
      <c r="I140" s="216"/>
      <c r="V140" s="404">
        <v>28</v>
      </c>
      <c r="W140" s="404">
        <v>28</v>
      </c>
      <c r="X140" s="989">
        <v>12.016285760000001</v>
      </c>
      <c r="Y140" s="989">
        <v>29.3955713</v>
      </c>
      <c r="Z140" s="989">
        <v>7.2334286140000001</v>
      </c>
      <c r="AA140" s="989">
        <v>7.789714268</v>
      </c>
      <c r="AB140" s="989">
        <v>3.119999886</v>
      </c>
      <c r="AC140" s="990">
        <v>60.986856189999997</v>
      </c>
      <c r="AD140" s="989">
        <v>27.099999836512943</v>
      </c>
      <c r="AE140" s="989">
        <v>7.4514284819999999</v>
      </c>
      <c r="AF140" s="989">
        <v>10.0128573</v>
      </c>
      <c r="AG140" s="989">
        <v>1.5508571609999999</v>
      </c>
      <c r="AH140" s="989">
        <v>47.66357095</v>
      </c>
      <c r="AI140" s="989">
        <v>9.9999998639999994</v>
      </c>
    </row>
    <row r="141" spans="1:35" ht="15" customHeight="1">
      <c r="A141" s="204"/>
      <c r="B141" s="484"/>
      <c r="C141" s="485"/>
      <c r="D141" s="484"/>
      <c r="E141" s="484"/>
      <c r="F141" s="487"/>
      <c r="G141" s="216"/>
      <c r="H141" s="216"/>
      <c r="I141" s="216"/>
      <c r="W141" s="404">
        <v>29</v>
      </c>
      <c r="X141" s="989">
        <v>10.423571450000001</v>
      </c>
      <c r="Y141" s="989">
        <v>32.468857079999999</v>
      </c>
      <c r="Z141" s="989">
        <v>6.729428564</v>
      </c>
      <c r="AA141" s="989">
        <v>7.1615714349999999</v>
      </c>
      <c r="AB141" s="989">
        <v>3.4249999519999998</v>
      </c>
      <c r="AC141" s="990">
        <v>56.540714260000001</v>
      </c>
      <c r="AD141" s="989">
        <v>23.477142610000001</v>
      </c>
      <c r="AE141" s="989">
        <v>6.2828570089999998</v>
      </c>
      <c r="AF141" s="989">
        <v>10.001428600000001</v>
      </c>
      <c r="AG141" s="989">
        <v>2.1035714489999999</v>
      </c>
      <c r="AH141" s="989">
        <v>44.25</v>
      </c>
      <c r="AI141" s="989">
        <v>6.7128572460000004</v>
      </c>
    </row>
    <row r="142" spans="1:35" ht="15" customHeight="1">
      <c r="A142" s="204"/>
      <c r="B142" s="484"/>
      <c r="C142" s="485"/>
      <c r="D142" s="484"/>
      <c r="E142" s="484"/>
      <c r="F142" s="487"/>
      <c r="G142" s="216"/>
      <c r="H142" s="216"/>
      <c r="I142" s="216"/>
      <c r="W142" s="404">
        <v>30</v>
      </c>
      <c r="X142" s="989">
        <v>10.043285640000001</v>
      </c>
      <c r="Y142" s="989">
        <v>32.112285890000003</v>
      </c>
      <c r="Z142" s="989">
        <v>5.6338571819999999</v>
      </c>
      <c r="AA142" s="989">
        <v>6.6714285440000003</v>
      </c>
      <c r="AB142" s="989">
        <v>2.8789999489999998</v>
      </c>
      <c r="AC142" s="990">
        <v>65.491856709999993</v>
      </c>
      <c r="AD142" s="989">
        <v>21.095714300000001</v>
      </c>
      <c r="AE142" s="989">
        <v>5.8057142669999999</v>
      </c>
      <c r="AF142" s="989">
        <v>10.01142883</v>
      </c>
      <c r="AG142" s="989">
        <v>1.8491428750000001</v>
      </c>
      <c r="AH142" s="989">
        <v>42.498571668352326</v>
      </c>
      <c r="AI142" s="989">
        <v>6.0797142300000004</v>
      </c>
    </row>
    <row r="143" spans="1:35" ht="15" customHeight="1">
      <c r="A143" s="204"/>
      <c r="B143" s="484"/>
      <c r="C143" s="485"/>
      <c r="D143" s="484"/>
      <c r="E143" s="484"/>
      <c r="F143" s="487"/>
      <c r="G143" s="216"/>
      <c r="H143" s="216"/>
      <c r="I143" s="216"/>
      <c r="W143" s="404">
        <v>31</v>
      </c>
      <c r="X143" s="989">
        <v>10.086428642272944</v>
      </c>
      <c r="Y143" s="989">
        <v>29.132714407784558</v>
      </c>
      <c r="Z143" s="989">
        <v>5.181999887738904</v>
      </c>
      <c r="AA143" s="989">
        <v>6.2387143543788328</v>
      </c>
      <c r="AB143" s="989">
        <v>2.9382856232779297</v>
      </c>
      <c r="AC143" s="990">
        <v>65.491856711251344</v>
      </c>
      <c r="AD143" s="989">
        <v>20.037142889840243</v>
      </c>
      <c r="AE143" s="989">
        <v>5.4814286231994549</v>
      </c>
      <c r="AF143" s="989">
        <v>10.011428833007772</v>
      </c>
      <c r="AG143" s="989">
        <v>1.8019999946866672</v>
      </c>
      <c r="AH143" s="989">
        <v>39.98428617204933</v>
      </c>
      <c r="AI143" s="989">
        <v>4.9059999329703157</v>
      </c>
    </row>
    <row r="144" spans="1:35" ht="15" customHeight="1">
      <c r="A144" s="204"/>
      <c r="B144" s="484"/>
      <c r="C144" s="485"/>
      <c r="D144" s="484"/>
      <c r="E144" s="484"/>
      <c r="F144" s="487"/>
      <c r="G144" s="216"/>
      <c r="H144" s="216"/>
      <c r="I144" s="216"/>
      <c r="V144" s="404">
        <v>32</v>
      </c>
      <c r="W144" s="404">
        <v>32</v>
      </c>
      <c r="X144" s="989">
        <v>12.08228561</v>
      </c>
      <c r="Y144" s="989">
        <v>34.150143489999998</v>
      </c>
      <c r="Z144" s="989">
        <v>4.8032856669999999</v>
      </c>
      <c r="AA144" s="989">
        <v>6.1697142459999998</v>
      </c>
      <c r="AB144" s="989">
        <v>3.2030000689999998</v>
      </c>
      <c r="AC144" s="990">
        <v>49.942714418571427</v>
      </c>
      <c r="AD144" s="989">
        <v>23.275714059999999</v>
      </c>
      <c r="AE144" s="989">
        <v>5.8257142479999997</v>
      </c>
      <c r="AF144" s="989">
        <v>10.004285810000001</v>
      </c>
      <c r="AG144" s="989">
        <v>1.2214285650000001</v>
      </c>
      <c r="AH144" s="989">
        <v>36.654999320000002</v>
      </c>
      <c r="AI144" s="989">
        <v>4.0242800000000001</v>
      </c>
    </row>
    <row r="145" spans="1:35" ht="15" customHeight="1">
      <c r="A145" s="204"/>
      <c r="B145" s="484"/>
      <c r="C145" s="485"/>
      <c r="D145" s="484"/>
      <c r="E145" s="484"/>
      <c r="F145" s="487"/>
      <c r="G145" s="216"/>
      <c r="H145" s="216"/>
      <c r="I145" s="216"/>
      <c r="W145" s="404">
        <v>33</v>
      </c>
      <c r="X145" s="989">
        <v>11.874000004359614</v>
      </c>
      <c r="Y145" s="989">
        <v>35.225571223667643</v>
      </c>
      <c r="Z145" s="989">
        <v>4.3821428843906904</v>
      </c>
      <c r="AA145" s="989">
        <v>6.3728570940000004</v>
      </c>
      <c r="AB145" s="989">
        <v>2.841857144</v>
      </c>
      <c r="AC145" s="990">
        <v>57.183571406773112</v>
      </c>
      <c r="AD145" s="989">
        <v>22.619999750000002</v>
      </c>
      <c r="AE145" s="989">
        <v>5.5228571210000004</v>
      </c>
      <c r="AF145" s="989">
        <v>10</v>
      </c>
      <c r="AG145" s="989">
        <v>1.3032857349940685</v>
      </c>
      <c r="AH145" s="989">
        <v>35.152857099999999</v>
      </c>
      <c r="AI145" s="989">
        <v>4.354285752</v>
      </c>
    </row>
    <row r="146" spans="1:35" ht="15" customHeight="1">
      <c r="A146" s="204"/>
      <c r="B146" s="484"/>
      <c r="C146" s="485"/>
      <c r="D146" s="484"/>
      <c r="E146" s="484"/>
      <c r="F146" s="487"/>
      <c r="G146" s="216"/>
      <c r="H146" s="216"/>
      <c r="I146" s="216"/>
      <c r="W146" s="404">
        <v>34</v>
      </c>
      <c r="X146" s="989">
        <v>10.842857090000001</v>
      </c>
      <c r="Y146" s="989">
        <v>35.168570930000001</v>
      </c>
      <c r="Z146" s="989">
        <v>13.837000059999999</v>
      </c>
      <c r="AA146" s="989">
        <v>6.1195714130000001</v>
      </c>
      <c r="AB146" s="989">
        <v>3.058000088</v>
      </c>
      <c r="AC146" s="990">
        <v>49.366142269999997</v>
      </c>
      <c r="AD146" s="989">
        <v>25.04757145</v>
      </c>
      <c r="AE146" s="989">
        <v>5.8727143149999996</v>
      </c>
      <c r="AF146" s="989">
        <v>10.00857162</v>
      </c>
      <c r="AG146" s="989">
        <v>1.2842857160000001</v>
      </c>
      <c r="AH146" s="989">
        <v>34.115715029999997</v>
      </c>
      <c r="AI146" s="989">
        <v>4.3511429509999999</v>
      </c>
    </row>
    <row r="147" spans="1:35" ht="15" customHeight="1">
      <c r="A147" s="132"/>
      <c r="B147" s="484"/>
      <c r="C147" s="485"/>
      <c r="D147" s="484"/>
      <c r="E147" s="484"/>
      <c r="F147" s="487"/>
      <c r="G147" s="236"/>
      <c r="H147" s="221"/>
      <c r="I147" s="221"/>
      <c r="W147" s="404">
        <v>35</v>
      </c>
      <c r="X147" s="989">
        <v>10.48142842</v>
      </c>
      <c r="Y147" s="989">
        <v>37.824428560000001</v>
      </c>
      <c r="Z147" s="989">
        <v>3.922857182</v>
      </c>
      <c r="AA147" s="989">
        <v>5.9814286230000002</v>
      </c>
      <c r="AB147" s="989">
        <v>1.506999969</v>
      </c>
      <c r="AC147" s="990">
        <v>56.934856959999998</v>
      </c>
      <c r="AD147" s="989">
        <v>21.374285830000002</v>
      </c>
      <c r="AE147" s="989">
        <v>4.9342857090000001</v>
      </c>
      <c r="AF147" s="989">
        <v>10.28714289</v>
      </c>
      <c r="AG147" s="989">
        <v>1.5979999810000001</v>
      </c>
      <c r="AH147" s="989">
        <v>30.92</v>
      </c>
      <c r="AI147" s="989">
        <v>5.3042856629999999</v>
      </c>
    </row>
    <row r="148" spans="1:35" ht="15" customHeight="1">
      <c r="A148" s="237"/>
      <c r="B148" s="484"/>
      <c r="C148" s="485"/>
      <c r="D148" s="484"/>
      <c r="E148" s="484"/>
      <c r="F148" s="487"/>
      <c r="G148" s="195"/>
      <c r="H148" s="239"/>
      <c r="I148" s="239"/>
      <c r="V148" s="404">
        <v>36</v>
      </c>
      <c r="W148" s="404">
        <v>36</v>
      </c>
      <c r="X148" s="989">
        <v>11.85</v>
      </c>
      <c r="Y148" s="989">
        <v>39.78</v>
      </c>
      <c r="Z148" s="989">
        <v>4.9800000000000004</v>
      </c>
      <c r="AA148" s="989">
        <v>6.03</v>
      </c>
      <c r="AB148" s="989">
        <v>2.8</v>
      </c>
      <c r="AC148" s="990">
        <v>48.51</v>
      </c>
      <c r="AD148" s="989">
        <v>22.661428449999999</v>
      </c>
      <c r="AE148" s="989">
        <v>4.9800000000000004</v>
      </c>
      <c r="AF148" s="989">
        <v>11.01</v>
      </c>
      <c r="AG148" s="989">
        <v>1.63</v>
      </c>
      <c r="AH148" s="989">
        <v>30.922143120000001</v>
      </c>
      <c r="AI148" s="989">
        <v>7.46</v>
      </c>
    </row>
    <row r="149" spans="1:35" ht="15" customHeight="1">
      <c r="A149" s="195"/>
      <c r="B149" s="484"/>
      <c r="C149" s="485"/>
      <c r="D149" s="484"/>
      <c r="E149" s="484"/>
      <c r="F149" s="487"/>
      <c r="G149" s="238"/>
      <c r="H149" s="239"/>
      <c r="I149" s="239"/>
      <c r="W149" s="404">
        <v>37</v>
      </c>
      <c r="X149" s="989">
        <v>12.08</v>
      </c>
      <c r="Y149" s="989">
        <v>44.25</v>
      </c>
      <c r="Z149" s="989">
        <v>4.92</v>
      </c>
      <c r="AA149" s="989">
        <v>6.03</v>
      </c>
      <c r="AB149" s="989">
        <v>2.37</v>
      </c>
      <c r="AC149" s="990">
        <v>43.99</v>
      </c>
      <c r="AD149" s="989">
        <v>19.149999999999999</v>
      </c>
      <c r="AE149" s="989">
        <v>5.31</v>
      </c>
      <c r="AF149" s="989">
        <v>11</v>
      </c>
      <c r="AG149" s="989">
        <v>1.59</v>
      </c>
      <c r="AH149" s="989">
        <v>29.33</v>
      </c>
      <c r="AI149" s="989">
        <v>7.79</v>
      </c>
    </row>
    <row r="150" spans="1:35" ht="15" customHeight="1">
      <c r="A150" s="195"/>
      <c r="B150" s="484"/>
      <c r="C150" s="485"/>
      <c r="D150" s="484"/>
      <c r="E150" s="484"/>
      <c r="F150" s="487"/>
      <c r="G150" s="195"/>
      <c r="H150" s="239"/>
      <c r="I150" s="239"/>
      <c r="W150" s="404">
        <v>38</v>
      </c>
      <c r="X150" s="989">
        <v>11.88371427</v>
      </c>
      <c r="Y150" s="989">
        <v>41.311858039999997</v>
      </c>
      <c r="Z150" s="989">
        <v>4.6447142870000002</v>
      </c>
      <c r="AA150" s="989">
        <v>6.5951428410000004</v>
      </c>
      <c r="AB150" s="989">
        <v>3.0060000420000001</v>
      </c>
      <c r="AC150" s="990">
        <v>47.220570700000003</v>
      </c>
      <c r="AD150" s="989">
        <v>22.304285589999999</v>
      </c>
      <c r="AE150" s="989">
        <v>5.581428528</v>
      </c>
      <c r="AF150" s="989">
        <v>10.85142858</v>
      </c>
      <c r="AG150" s="989">
        <v>1.5402856890000001</v>
      </c>
      <c r="AH150" s="989">
        <v>34.179286410000003</v>
      </c>
      <c r="AI150" s="989">
        <v>8.5442856379999998</v>
      </c>
    </row>
    <row r="151" spans="1:35" ht="15" customHeight="1">
      <c r="A151" s="240"/>
      <c r="B151" s="484"/>
      <c r="C151" s="485"/>
      <c r="D151" s="484"/>
      <c r="E151" s="484"/>
      <c r="F151" s="487"/>
      <c r="G151" s="240"/>
      <c r="H151" s="240"/>
      <c r="I151" s="240"/>
      <c r="V151" s="404">
        <v>39</v>
      </c>
      <c r="W151" s="404">
        <v>39</v>
      </c>
      <c r="X151" s="989">
        <v>13.06</v>
      </c>
      <c r="Y151" s="989">
        <v>41.13</v>
      </c>
      <c r="Z151" s="989">
        <v>4.2699999999999996</v>
      </c>
      <c r="AA151" s="989">
        <v>6.84</v>
      </c>
      <c r="AB151" s="989">
        <v>3.32</v>
      </c>
      <c r="AC151" s="990">
        <v>63.05</v>
      </c>
      <c r="AD151" s="989">
        <v>48.7</v>
      </c>
      <c r="AE151" s="989">
        <v>7.81</v>
      </c>
      <c r="AF151" s="989">
        <v>11.15</v>
      </c>
      <c r="AG151" s="989">
        <v>1.32</v>
      </c>
      <c r="AH151" s="989">
        <v>38.82</v>
      </c>
      <c r="AI151" s="989">
        <v>6.81</v>
      </c>
    </row>
    <row r="152" spans="1:35" ht="15" customHeight="1">
      <c r="A152" s="241"/>
      <c r="B152" s="484"/>
      <c r="C152" s="485"/>
      <c r="D152" s="484"/>
      <c r="E152" s="484"/>
      <c r="F152" s="487"/>
      <c r="G152" s="195"/>
      <c r="H152" s="239"/>
      <c r="I152" s="239"/>
      <c r="W152" s="404">
        <v>40</v>
      </c>
      <c r="X152" s="989">
        <v>15.95</v>
      </c>
      <c r="Y152" s="989">
        <v>46.47</v>
      </c>
      <c r="Z152" s="989">
        <v>5.36</v>
      </c>
      <c r="AA152" s="989">
        <v>7.69</v>
      </c>
      <c r="AB152" s="989">
        <v>3.16</v>
      </c>
      <c r="AC152" s="990">
        <v>61.54</v>
      </c>
      <c r="AD152" s="989">
        <v>37.93</v>
      </c>
      <c r="AE152" s="989">
        <v>7.92</v>
      </c>
      <c r="AF152" s="989">
        <v>11.01</v>
      </c>
      <c r="AG152" s="989">
        <v>1.38</v>
      </c>
      <c r="AH152" s="989">
        <v>43.88</v>
      </c>
      <c r="AI152" s="989">
        <v>6.28</v>
      </c>
    </row>
    <row r="153" spans="1:35" ht="8.85" customHeight="1">
      <c r="A153" s="195"/>
      <c r="B153" s="195"/>
      <c r="C153" s="195"/>
      <c r="D153" s="195"/>
      <c r="E153" s="195"/>
      <c r="F153" s="195"/>
      <c r="G153" s="195"/>
      <c r="H153" s="242"/>
      <c r="I153" s="242"/>
      <c r="W153" s="404">
        <v>41</v>
      </c>
      <c r="X153" s="989">
        <v>15.85</v>
      </c>
      <c r="Y153" s="989">
        <v>37.270000000000003</v>
      </c>
      <c r="Z153" s="989">
        <v>6.97</v>
      </c>
      <c r="AA153" s="989">
        <v>7.1</v>
      </c>
      <c r="AB153" s="989">
        <v>2.9</v>
      </c>
      <c r="AC153" s="990">
        <v>58.12</v>
      </c>
      <c r="AD153" s="989">
        <v>48.92</v>
      </c>
      <c r="AE153" s="989">
        <v>8.59</v>
      </c>
      <c r="AF153" s="989">
        <v>11</v>
      </c>
      <c r="AG153" s="989">
        <v>1.32</v>
      </c>
      <c r="AH153" s="989">
        <v>45.63</v>
      </c>
      <c r="AI153" s="989">
        <v>9.93</v>
      </c>
    </row>
    <row r="154" spans="1:35" ht="8.85" customHeight="1">
      <c r="A154" s="197"/>
      <c r="B154" s="197"/>
      <c r="C154" s="197"/>
      <c r="D154" s="197"/>
      <c r="E154" s="197"/>
      <c r="F154" s="197"/>
      <c r="G154" s="197"/>
      <c r="H154" s="197"/>
      <c r="I154" s="197"/>
      <c r="W154" s="404">
        <v>42</v>
      </c>
      <c r="X154" s="989">
        <v>15.55</v>
      </c>
      <c r="Y154" s="989">
        <v>48.57</v>
      </c>
      <c r="Z154" s="989">
        <v>11.1</v>
      </c>
      <c r="AA154" s="989">
        <v>6.76</v>
      </c>
      <c r="AB154" s="989">
        <v>2.87</v>
      </c>
      <c r="AC154" s="990">
        <v>58.89</v>
      </c>
      <c r="AD154" s="989">
        <v>55.62</v>
      </c>
      <c r="AE154" s="989">
        <v>9.51</v>
      </c>
      <c r="AF154" s="989">
        <v>11.01</v>
      </c>
      <c r="AG154" s="989">
        <v>1.22</v>
      </c>
      <c r="AH154" s="989">
        <v>52.62</v>
      </c>
      <c r="AI154" s="989">
        <v>9.68</v>
      </c>
    </row>
    <row r="155" spans="1:35" ht="8.85" customHeight="1">
      <c r="A155" s="197"/>
      <c r="B155" s="197"/>
      <c r="C155" s="197"/>
      <c r="D155" s="197"/>
      <c r="E155" s="197"/>
      <c r="F155" s="197"/>
      <c r="G155" s="197"/>
      <c r="H155" s="197"/>
      <c r="I155" s="197"/>
      <c r="V155" s="404">
        <v>43</v>
      </c>
      <c r="W155" s="404">
        <v>43</v>
      </c>
      <c r="X155" s="989">
        <v>13.17</v>
      </c>
      <c r="Y155" s="989">
        <v>35.32</v>
      </c>
      <c r="Z155" s="989">
        <v>6.01</v>
      </c>
      <c r="AA155" s="989">
        <v>6.53</v>
      </c>
      <c r="AB155" s="989">
        <v>2.37</v>
      </c>
      <c r="AC155" s="990">
        <v>69.2</v>
      </c>
      <c r="AD155" s="989">
        <v>54.58</v>
      </c>
      <c r="AE155" s="989">
        <v>8.23</v>
      </c>
      <c r="AF155" s="989">
        <v>11.01</v>
      </c>
      <c r="AG155" s="989">
        <v>1.35</v>
      </c>
      <c r="AH155" s="989">
        <v>50.71</v>
      </c>
      <c r="AI155" s="989">
        <v>10.33</v>
      </c>
    </row>
    <row r="156" spans="1:35" ht="8.85" customHeight="1">
      <c r="A156" s="197"/>
      <c r="B156" s="197"/>
      <c r="C156" s="197"/>
      <c r="D156" s="197"/>
      <c r="E156" s="197"/>
      <c r="F156" s="197"/>
      <c r="G156" s="197"/>
      <c r="H156" s="197"/>
      <c r="I156" s="197"/>
      <c r="W156" s="404">
        <v>44</v>
      </c>
      <c r="X156" s="989">
        <v>13.18</v>
      </c>
      <c r="Y156" s="989">
        <v>36.83</v>
      </c>
      <c r="Z156" s="989">
        <v>4.57</v>
      </c>
      <c r="AA156" s="989">
        <v>7.58</v>
      </c>
      <c r="AB156" s="989">
        <v>4.8899999999999997</v>
      </c>
      <c r="AC156" s="990">
        <v>51.59</v>
      </c>
      <c r="AD156" s="989">
        <v>57.65</v>
      </c>
      <c r="AE156" s="989">
        <v>7.72</v>
      </c>
      <c r="AF156" s="989">
        <v>11.01</v>
      </c>
      <c r="AG156" s="989">
        <v>1.47</v>
      </c>
      <c r="AH156" s="989">
        <v>48.41</v>
      </c>
      <c r="AI156" s="989">
        <v>11.29</v>
      </c>
    </row>
    <row r="157" spans="1:35" ht="8.85" customHeight="1">
      <c r="A157" s="197"/>
      <c r="B157" s="197"/>
      <c r="C157" s="197"/>
      <c r="D157" s="197"/>
      <c r="E157" s="197"/>
      <c r="F157" s="197"/>
      <c r="G157" s="197"/>
      <c r="H157" s="197"/>
      <c r="I157" s="197"/>
      <c r="W157" s="404">
        <v>45</v>
      </c>
      <c r="X157" s="989">
        <v>13.49</v>
      </c>
      <c r="Y157" s="989">
        <v>39.520000000000003</v>
      </c>
      <c r="Z157" s="989">
        <v>4.83</v>
      </c>
      <c r="AA157" s="989">
        <v>6.95</v>
      </c>
      <c r="AB157" s="989">
        <v>1.61</v>
      </c>
      <c r="AC157" s="990">
        <v>72.92</v>
      </c>
      <c r="AD157" s="989">
        <v>67.069999999999993</v>
      </c>
      <c r="AE157" s="989">
        <v>6.9</v>
      </c>
      <c r="AF157" s="989">
        <v>11</v>
      </c>
      <c r="AG157" s="989">
        <v>1.42</v>
      </c>
      <c r="AH157" s="989">
        <v>47.24</v>
      </c>
      <c r="AI157" s="989">
        <v>9</v>
      </c>
    </row>
    <row r="158" spans="1:35" ht="8.85" customHeight="1">
      <c r="A158" s="197"/>
      <c r="B158" s="197"/>
      <c r="C158" s="197"/>
      <c r="D158" s="197"/>
      <c r="E158" s="197"/>
      <c r="F158" s="197"/>
      <c r="G158" s="197"/>
      <c r="H158" s="197"/>
      <c r="I158" s="197"/>
      <c r="W158" s="404">
        <v>46</v>
      </c>
      <c r="X158" s="989">
        <v>15.4</v>
      </c>
      <c r="Y158" s="989">
        <v>53.38</v>
      </c>
      <c r="Z158" s="989">
        <v>3.73</v>
      </c>
      <c r="AA158" s="989">
        <v>6.86</v>
      </c>
      <c r="AB158" s="989">
        <v>1.64</v>
      </c>
      <c r="AC158" s="990">
        <v>58.4</v>
      </c>
      <c r="AD158" s="989">
        <v>34.979999999999997</v>
      </c>
      <c r="AE158" s="989">
        <v>5.07</v>
      </c>
      <c r="AF158" s="989">
        <v>11.01</v>
      </c>
      <c r="AG158" s="989">
        <v>1.38</v>
      </c>
      <c r="AH158" s="989">
        <v>40.61</v>
      </c>
      <c r="AI158" s="989">
        <v>8.81</v>
      </c>
    </row>
    <row r="159" spans="1:35" ht="8.85" customHeight="1">
      <c r="A159" s="197"/>
      <c r="B159" s="197"/>
      <c r="C159" s="197"/>
      <c r="D159" s="197"/>
      <c r="E159" s="197"/>
      <c r="F159" s="197"/>
      <c r="G159" s="197"/>
      <c r="H159" s="197"/>
      <c r="I159" s="197"/>
      <c r="W159" s="404">
        <v>47</v>
      </c>
      <c r="X159" s="989">
        <v>16.41</v>
      </c>
      <c r="Y159" s="989">
        <v>61.85</v>
      </c>
      <c r="Z159" s="989">
        <v>2.52</v>
      </c>
      <c r="AA159" s="989">
        <v>6.99</v>
      </c>
      <c r="AB159" s="989">
        <v>1.51</v>
      </c>
      <c r="AC159" s="990">
        <v>52.55</v>
      </c>
      <c r="AD159" s="989">
        <v>29.08</v>
      </c>
      <c r="AE159" s="989">
        <v>4.2699999999999996</v>
      </c>
      <c r="AF159" s="989">
        <v>11</v>
      </c>
      <c r="AG159" s="989">
        <v>1.63</v>
      </c>
      <c r="AH159" s="989">
        <v>41.63</v>
      </c>
      <c r="AI159" s="989">
        <v>9.35</v>
      </c>
    </row>
    <row r="160" spans="1:35" ht="8.85" customHeight="1">
      <c r="A160" s="197"/>
      <c r="B160" s="197"/>
      <c r="C160" s="197"/>
      <c r="D160" s="197"/>
      <c r="E160" s="197"/>
      <c r="F160" s="197"/>
      <c r="G160" s="197"/>
      <c r="H160" s="197"/>
      <c r="I160" s="197"/>
      <c r="V160" s="404">
        <v>48</v>
      </c>
      <c r="W160" s="404">
        <v>48</v>
      </c>
      <c r="X160" s="989">
        <v>16.329999999999998</v>
      </c>
      <c r="Y160" s="989">
        <v>65.33</v>
      </c>
      <c r="Z160" s="989">
        <v>3.57</v>
      </c>
      <c r="AA160" s="989">
        <v>7.11</v>
      </c>
      <c r="AB160" s="989">
        <v>1.47</v>
      </c>
      <c r="AC160" s="990">
        <v>53.43</v>
      </c>
      <c r="AD160" s="989">
        <v>88.06</v>
      </c>
      <c r="AE160" s="989">
        <v>7.88</v>
      </c>
      <c r="AF160" s="989">
        <v>10.86</v>
      </c>
      <c r="AG160" s="989">
        <v>1.6</v>
      </c>
      <c r="AH160" s="989">
        <v>41.01</v>
      </c>
      <c r="AI160" s="989">
        <v>14.19</v>
      </c>
    </row>
    <row r="161" spans="1:35" ht="8.85" customHeight="1">
      <c r="A161" s="197"/>
      <c r="B161" s="197"/>
      <c r="C161" s="197"/>
      <c r="D161" s="197"/>
      <c r="E161" s="197"/>
      <c r="F161" s="197"/>
      <c r="G161" s="197"/>
      <c r="H161" s="197"/>
      <c r="I161" s="197"/>
      <c r="W161" s="404">
        <v>49</v>
      </c>
      <c r="X161" s="989">
        <v>20.239999999999998</v>
      </c>
      <c r="Y161" s="989">
        <v>66.680000000000007</v>
      </c>
      <c r="Z161" s="989">
        <v>6.1</v>
      </c>
      <c r="AA161" s="989">
        <v>8.43</v>
      </c>
      <c r="AB161" s="989">
        <v>2.2400000000000002</v>
      </c>
      <c r="AC161" s="990">
        <v>61.07</v>
      </c>
      <c r="AD161" s="989">
        <v>106.59</v>
      </c>
      <c r="AE161" s="989">
        <v>16.09</v>
      </c>
      <c r="AF161" s="989">
        <v>10.5</v>
      </c>
      <c r="AG161" s="989">
        <v>1.1200000000000001</v>
      </c>
      <c r="AH161" s="989">
        <v>83.6</v>
      </c>
      <c r="AI161" s="989">
        <v>22.62</v>
      </c>
    </row>
    <row r="162" spans="1:35" ht="8.85" customHeight="1">
      <c r="A162" s="197"/>
      <c r="B162" s="197"/>
      <c r="C162" s="197"/>
      <c r="D162" s="197"/>
      <c r="E162" s="197"/>
      <c r="F162" s="197"/>
      <c r="G162" s="197"/>
      <c r="H162" s="197"/>
      <c r="I162" s="197"/>
      <c r="W162" s="404">
        <v>50</v>
      </c>
      <c r="X162" s="989">
        <v>19.809999999999999</v>
      </c>
      <c r="Y162" s="989">
        <v>61.31</v>
      </c>
      <c r="Z162" s="989">
        <v>6.69</v>
      </c>
      <c r="AA162" s="989">
        <v>8.32</v>
      </c>
      <c r="AB162" s="989">
        <v>2.19</v>
      </c>
      <c r="AC162" s="990">
        <v>78.02</v>
      </c>
      <c r="AD162" s="989">
        <v>104.79</v>
      </c>
      <c r="AE162" s="989">
        <v>18.649999999999999</v>
      </c>
      <c r="AF162" s="989">
        <v>10.51</v>
      </c>
      <c r="AG162" s="989">
        <v>1.1399999999999999</v>
      </c>
      <c r="AH162" s="989">
        <v>66.8</v>
      </c>
      <c r="AI162" s="989">
        <v>22.62</v>
      </c>
    </row>
    <row r="163" spans="1:35" ht="8.85" customHeight="1">
      <c r="A163" s="197"/>
      <c r="B163" s="197"/>
      <c r="C163" s="197"/>
      <c r="D163" s="197"/>
      <c r="E163" s="197"/>
      <c r="F163" s="197"/>
      <c r="G163" s="197"/>
      <c r="H163" s="197"/>
      <c r="I163" s="197"/>
      <c r="W163" s="404">
        <v>51</v>
      </c>
      <c r="X163" s="989">
        <v>21.91</v>
      </c>
      <c r="Y163" s="989">
        <v>70.790000000000006</v>
      </c>
      <c r="Z163" s="989">
        <v>13.15</v>
      </c>
      <c r="AA163" s="989">
        <v>9.08</v>
      </c>
      <c r="AB163" s="989">
        <v>3.71</v>
      </c>
      <c r="AC163" s="990">
        <v>67.64</v>
      </c>
      <c r="AD163" s="989">
        <v>69.61</v>
      </c>
      <c r="AE163" s="989">
        <v>11.22</v>
      </c>
      <c r="AF163" s="989">
        <v>10.5</v>
      </c>
      <c r="AG163" s="989">
        <v>1.37</v>
      </c>
      <c r="AH163" s="989">
        <v>55.42</v>
      </c>
      <c r="AI163" s="989">
        <v>17.489999999999998</v>
      </c>
    </row>
    <row r="164" spans="1:35" ht="8.85" customHeight="1">
      <c r="A164" s="197"/>
      <c r="B164" s="197"/>
      <c r="C164" s="197"/>
      <c r="D164" s="197"/>
      <c r="E164" s="197"/>
      <c r="F164" s="197"/>
      <c r="G164" s="197"/>
      <c r="H164" s="197"/>
      <c r="I164" s="197"/>
      <c r="V164" s="404">
        <v>52</v>
      </c>
      <c r="W164" s="404">
        <v>52</v>
      </c>
      <c r="X164" s="989">
        <v>22</v>
      </c>
      <c r="Y164" s="989">
        <v>77.430000000000007</v>
      </c>
      <c r="Z164" s="989">
        <v>17.760000000000002</v>
      </c>
      <c r="AA164" s="989">
        <v>8.42</v>
      </c>
      <c r="AB164" s="989">
        <v>3.57</v>
      </c>
      <c r="AC164" s="990">
        <v>56.19</v>
      </c>
      <c r="AD164" s="989">
        <v>58.45</v>
      </c>
      <c r="AE164" s="989">
        <v>8.01</v>
      </c>
      <c r="AF164" s="989">
        <v>10.51</v>
      </c>
      <c r="AG164" s="989">
        <v>1.53</v>
      </c>
      <c r="AH164" s="989">
        <v>59.55</v>
      </c>
      <c r="AI164" s="989">
        <v>18.61</v>
      </c>
    </row>
    <row r="165" spans="1:35" ht="8.85" customHeight="1">
      <c r="A165" s="197"/>
      <c r="B165" s="197"/>
      <c r="C165" s="197"/>
      <c r="D165" s="197"/>
      <c r="E165" s="197"/>
      <c r="F165" s="197"/>
      <c r="G165" s="197"/>
      <c r="H165" s="197"/>
      <c r="I165" s="197"/>
      <c r="U165" s="632">
        <v>2017</v>
      </c>
      <c r="V165" s="1002">
        <v>1</v>
      </c>
      <c r="W165" s="980">
        <v>1</v>
      </c>
      <c r="X165" s="989">
        <v>41.55</v>
      </c>
      <c r="Y165" s="989">
        <v>103.58</v>
      </c>
      <c r="Z165" s="989">
        <v>29.67</v>
      </c>
      <c r="AA165" s="989">
        <v>13.85</v>
      </c>
      <c r="AB165" s="989">
        <v>11.3</v>
      </c>
      <c r="AC165" s="990">
        <v>104.02</v>
      </c>
      <c r="AD165" s="989">
        <v>148.43</v>
      </c>
      <c r="AE165" s="989">
        <v>24.1</v>
      </c>
      <c r="AF165" s="989">
        <v>10.220000000000001</v>
      </c>
      <c r="AG165" s="989">
        <v>3.28</v>
      </c>
      <c r="AH165" s="989">
        <v>89.46</v>
      </c>
      <c r="AI165" s="989">
        <v>25.43</v>
      </c>
    </row>
    <row r="166" spans="1:35" ht="8.85" customHeight="1">
      <c r="A166" s="197"/>
      <c r="B166" s="197"/>
      <c r="C166" s="197"/>
      <c r="D166" s="197"/>
      <c r="E166" s="197"/>
      <c r="F166" s="197"/>
      <c r="G166" s="197"/>
      <c r="H166" s="197"/>
      <c r="I166" s="197"/>
      <c r="U166" s="632"/>
      <c r="V166" s="1002"/>
      <c r="W166" s="980">
        <v>2</v>
      </c>
      <c r="X166" s="989">
        <v>39.6</v>
      </c>
      <c r="Y166" s="989">
        <v>105.01</v>
      </c>
      <c r="Z166" s="989">
        <v>51.2</v>
      </c>
      <c r="AA166" s="989">
        <v>14.96</v>
      </c>
      <c r="AB166" s="989">
        <v>15.4</v>
      </c>
      <c r="AC166" s="990">
        <v>143.97</v>
      </c>
      <c r="AD166" s="989">
        <v>175.88</v>
      </c>
      <c r="AE166" s="989">
        <v>33.74</v>
      </c>
      <c r="AF166" s="989">
        <v>10.17</v>
      </c>
      <c r="AG166" s="989">
        <v>6.45</v>
      </c>
      <c r="AH166" s="989">
        <v>178.14</v>
      </c>
      <c r="AI166" s="989">
        <v>55.67</v>
      </c>
    </row>
    <row r="167" spans="1:35" ht="8.85" customHeight="1">
      <c r="A167" s="197"/>
      <c r="B167" s="197"/>
      <c r="C167" s="197"/>
      <c r="D167" s="197"/>
      <c r="E167" s="197"/>
      <c r="F167" s="197"/>
      <c r="G167" s="197"/>
      <c r="H167" s="197"/>
      <c r="I167" s="197"/>
      <c r="U167" s="632"/>
      <c r="V167" s="1002"/>
      <c r="W167" s="980">
        <v>3</v>
      </c>
      <c r="X167" s="989">
        <v>73.650000000000006</v>
      </c>
      <c r="Y167" s="989">
        <v>137.41</v>
      </c>
      <c r="Z167" s="989">
        <v>43.26</v>
      </c>
      <c r="AA167" s="989">
        <v>28.98</v>
      </c>
      <c r="AB167" s="989">
        <v>21.94</v>
      </c>
      <c r="AC167" s="990">
        <v>355.12</v>
      </c>
      <c r="AD167" s="989">
        <v>177.57</v>
      </c>
      <c r="AE167" s="989">
        <v>35.49</v>
      </c>
      <c r="AF167" s="989">
        <v>10</v>
      </c>
      <c r="AG167" s="989">
        <v>9.0500000000000007</v>
      </c>
      <c r="AH167" s="989">
        <v>174.94</v>
      </c>
      <c r="AI167" s="989">
        <v>58.31</v>
      </c>
    </row>
    <row r="168" spans="1:35" ht="8.85" customHeight="1">
      <c r="A168" s="197"/>
      <c r="B168" s="197"/>
      <c r="C168" s="197"/>
      <c r="D168" s="197"/>
      <c r="E168" s="197"/>
      <c r="F168" s="197"/>
      <c r="G168" s="197"/>
      <c r="H168" s="197"/>
      <c r="I168" s="197"/>
      <c r="U168" s="632"/>
      <c r="V168" s="1002">
        <v>4</v>
      </c>
      <c r="W168" s="980">
        <v>4</v>
      </c>
      <c r="X168" s="989">
        <v>65.03</v>
      </c>
      <c r="Y168" s="989">
        <v>127.83</v>
      </c>
      <c r="Z168" s="989">
        <v>32.72</v>
      </c>
      <c r="AA168" s="989">
        <v>30.46</v>
      </c>
      <c r="AB168" s="989">
        <v>23.91</v>
      </c>
      <c r="AC168" s="990">
        <v>519.4</v>
      </c>
      <c r="AD168" s="989">
        <v>205.76</v>
      </c>
      <c r="AE168" s="989">
        <v>48.48</v>
      </c>
      <c r="AF168" s="989">
        <v>10</v>
      </c>
      <c r="AG168" s="989">
        <v>2.4300000000000002</v>
      </c>
      <c r="AH168" s="989">
        <v>141.31</v>
      </c>
      <c r="AI168" s="989">
        <v>47.49</v>
      </c>
    </row>
    <row r="169" spans="1:35" ht="8.85" customHeight="1">
      <c r="A169" s="197"/>
      <c r="B169" s="197"/>
      <c r="C169" s="197"/>
      <c r="D169" s="197"/>
      <c r="E169" s="197"/>
      <c r="F169" s="197"/>
      <c r="G169" s="197"/>
      <c r="H169" s="197"/>
      <c r="I169" s="197"/>
      <c r="W169" s="980">
        <v>5</v>
      </c>
      <c r="X169" s="404">
        <v>56.95</v>
      </c>
      <c r="Y169" s="404">
        <v>97.31</v>
      </c>
      <c r="Z169" s="404">
        <v>48.46</v>
      </c>
      <c r="AA169" s="404">
        <v>21.36</v>
      </c>
      <c r="AB169" s="404">
        <v>18.07</v>
      </c>
      <c r="AC169" s="404">
        <v>330.78</v>
      </c>
      <c r="AD169" s="404">
        <v>123.41</v>
      </c>
      <c r="AE169" s="404">
        <v>25.33</v>
      </c>
      <c r="AF169" s="404">
        <v>11.41</v>
      </c>
      <c r="AG169" s="404">
        <v>2.87</v>
      </c>
      <c r="AH169" s="404">
        <v>123.59</v>
      </c>
      <c r="AI169" s="404">
        <v>45.46</v>
      </c>
    </row>
    <row r="170" spans="1:35" ht="8.85" customHeight="1">
      <c r="A170" s="197"/>
      <c r="B170" s="197"/>
      <c r="C170" s="197"/>
      <c r="D170" s="197"/>
      <c r="E170" s="197"/>
      <c r="F170" s="197"/>
      <c r="G170" s="197"/>
      <c r="H170" s="197"/>
      <c r="I170" s="197"/>
      <c r="W170" s="404">
        <v>6</v>
      </c>
      <c r="X170" s="404">
        <v>61.87</v>
      </c>
      <c r="Y170" s="404">
        <v>123.44</v>
      </c>
      <c r="Z170" s="404">
        <v>72.52</v>
      </c>
      <c r="AA170" s="404">
        <v>25.42</v>
      </c>
      <c r="AB170" s="404">
        <v>21.42</v>
      </c>
      <c r="AC170" s="404">
        <v>200.58</v>
      </c>
      <c r="AD170" s="404">
        <v>108.48</v>
      </c>
      <c r="AE170" s="404">
        <v>22.99</v>
      </c>
      <c r="AF170" s="404">
        <v>10.57</v>
      </c>
      <c r="AG170" s="404">
        <v>3.01</v>
      </c>
      <c r="AH170" s="404">
        <v>85.48</v>
      </c>
      <c r="AI170" s="404">
        <v>8.9600000000000009</v>
      </c>
    </row>
    <row r="171" spans="1:35" ht="8.85" customHeight="1">
      <c r="A171" s="197"/>
      <c r="B171" s="197"/>
      <c r="C171" s="197"/>
      <c r="D171" s="197"/>
      <c r="E171" s="197"/>
      <c r="F171" s="197"/>
      <c r="G171" s="197"/>
      <c r="H171" s="197"/>
      <c r="I171" s="197"/>
      <c r="W171" s="404">
        <v>7</v>
      </c>
      <c r="X171" s="404">
        <v>77.569999999999993</v>
      </c>
      <c r="Y171" s="404">
        <v>145.02000000000001</v>
      </c>
      <c r="Z171" s="404">
        <v>59.16</v>
      </c>
      <c r="AA171" s="404">
        <v>35.43</v>
      </c>
      <c r="AB171" s="404">
        <v>25.12</v>
      </c>
      <c r="AC171" s="404">
        <v>393.69</v>
      </c>
      <c r="AD171" s="404">
        <v>144.62</v>
      </c>
      <c r="AE171" s="404">
        <v>39.44</v>
      </c>
      <c r="AF171" s="404">
        <v>10</v>
      </c>
      <c r="AG171" s="404">
        <v>2.88</v>
      </c>
      <c r="AH171" s="404">
        <v>100.57</v>
      </c>
      <c r="AI171" s="404">
        <v>9.42</v>
      </c>
    </row>
    <row r="172" spans="1:35" ht="8.85" customHeight="1">
      <c r="A172" s="197"/>
      <c r="B172" s="197"/>
      <c r="C172" s="197"/>
      <c r="D172" s="197"/>
      <c r="E172" s="197"/>
      <c r="F172" s="197"/>
      <c r="G172" s="197"/>
      <c r="H172" s="197"/>
      <c r="I172" s="197"/>
      <c r="V172" s="404">
        <v>8</v>
      </c>
      <c r="W172" s="404">
        <v>8</v>
      </c>
      <c r="X172" s="404">
        <v>86.94</v>
      </c>
      <c r="Y172" s="404">
        <v>175.03</v>
      </c>
      <c r="Z172" s="404">
        <v>24.36</v>
      </c>
      <c r="AA172" s="404">
        <v>30.45</v>
      </c>
      <c r="AB172" s="404">
        <v>23.33</v>
      </c>
      <c r="AC172" s="404">
        <v>345.37</v>
      </c>
      <c r="AD172" s="404">
        <v>140.63</v>
      </c>
      <c r="AE172" s="404">
        <v>30.47</v>
      </c>
      <c r="AF172" s="404">
        <v>9.58</v>
      </c>
      <c r="AG172" s="404">
        <v>2.0699999999999998</v>
      </c>
      <c r="AH172" s="404">
        <v>163.72999999999999</v>
      </c>
      <c r="AI172" s="404">
        <v>58.84</v>
      </c>
    </row>
    <row r="173" spans="1:35" ht="8.85" customHeight="1">
      <c r="A173" s="197"/>
      <c r="B173" s="197"/>
      <c r="C173" s="197"/>
      <c r="D173" s="197"/>
      <c r="E173" s="197"/>
      <c r="F173" s="197"/>
      <c r="G173" s="197"/>
      <c r="H173" s="197"/>
      <c r="I173" s="197"/>
      <c r="W173" s="404">
        <v>9</v>
      </c>
      <c r="X173" s="404">
        <v>85.13</v>
      </c>
      <c r="Y173" s="404">
        <v>206.14</v>
      </c>
      <c r="Z173" s="404">
        <v>39.07</v>
      </c>
      <c r="AA173" s="404">
        <v>37.72</v>
      </c>
      <c r="AB173" s="404">
        <v>24.83</v>
      </c>
      <c r="AC173" s="404">
        <v>567.22</v>
      </c>
      <c r="AD173" s="404">
        <v>245.85</v>
      </c>
      <c r="AE173" s="404">
        <v>67.56</v>
      </c>
      <c r="AF173" s="404">
        <v>9.01</v>
      </c>
      <c r="AG173" s="404">
        <v>7.33</v>
      </c>
      <c r="AH173" s="404">
        <v>285.31</v>
      </c>
      <c r="AI173" s="404">
        <v>102.26</v>
      </c>
    </row>
    <row r="174" spans="1:35" ht="8.85" customHeight="1">
      <c r="A174" s="197"/>
      <c r="B174" s="197"/>
      <c r="C174" s="197"/>
      <c r="D174" s="197"/>
      <c r="E174" s="197"/>
      <c r="F174" s="197"/>
      <c r="G174" s="197"/>
      <c r="H174" s="197"/>
      <c r="I174" s="197"/>
      <c r="W174" s="404">
        <v>10</v>
      </c>
      <c r="X174" s="404">
        <v>84.78</v>
      </c>
      <c r="Y174" s="404">
        <v>270.17</v>
      </c>
      <c r="Z174" s="404">
        <v>109.16</v>
      </c>
      <c r="AA174" s="404">
        <v>36.46</v>
      </c>
      <c r="AB174" s="404">
        <v>24.95</v>
      </c>
      <c r="AC174" s="404">
        <v>467.04</v>
      </c>
      <c r="AD174" s="404">
        <v>188.01</v>
      </c>
      <c r="AE174" s="404">
        <v>50.5</v>
      </c>
      <c r="AF174" s="404">
        <v>10.06</v>
      </c>
      <c r="AG174" s="404">
        <v>3.71</v>
      </c>
      <c r="AH174" s="404">
        <v>374.33</v>
      </c>
      <c r="AI174" s="404">
        <v>83.74</v>
      </c>
    </row>
    <row r="175" spans="1:35" ht="8.85" customHeight="1">
      <c r="A175" s="197"/>
      <c r="B175" s="197"/>
      <c r="C175" s="197"/>
      <c r="D175" s="197"/>
      <c r="E175" s="197"/>
      <c r="F175" s="197"/>
      <c r="G175" s="197"/>
      <c r="H175" s="197"/>
      <c r="I175" s="197"/>
      <c r="W175" s="404">
        <v>11</v>
      </c>
      <c r="X175" s="404">
        <v>84.78</v>
      </c>
      <c r="Y175" s="404">
        <v>376.42</v>
      </c>
      <c r="Z175" s="404">
        <v>188.18</v>
      </c>
      <c r="AA175" s="404">
        <v>35.590000000000003</v>
      </c>
      <c r="AB175" s="404">
        <v>26.89</v>
      </c>
      <c r="AC175" s="404">
        <v>448.3</v>
      </c>
      <c r="AD175" s="404">
        <v>169.95</v>
      </c>
      <c r="AE175" s="404">
        <v>51.21</v>
      </c>
      <c r="AF175" s="404">
        <v>26.15</v>
      </c>
      <c r="AG175" s="404">
        <v>8.66</v>
      </c>
      <c r="AH175" s="404">
        <v>219.86</v>
      </c>
      <c r="AI175" s="404">
        <v>62.42</v>
      </c>
    </row>
    <row r="176" spans="1:35" ht="8.85" customHeight="1">
      <c r="A176" s="197"/>
      <c r="B176" s="197"/>
      <c r="C176" s="197"/>
      <c r="D176" s="197"/>
      <c r="E176" s="197"/>
      <c r="F176" s="197"/>
      <c r="G176" s="197"/>
      <c r="H176" s="197"/>
      <c r="I176" s="197"/>
      <c r="V176" s="404">
        <v>12</v>
      </c>
      <c r="W176" s="404">
        <v>12</v>
      </c>
      <c r="X176" s="404">
        <v>106.16</v>
      </c>
      <c r="Y176" s="404">
        <v>351.57</v>
      </c>
      <c r="Z176" s="404">
        <v>159.6</v>
      </c>
      <c r="AA176" s="404">
        <v>37.82</v>
      </c>
      <c r="AB176" s="404">
        <v>20.6</v>
      </c>
      <c r="AC176" s="404">
        <v>350.87</v>
      </c>
      <c r="AD176" s="404">
        <v>146.01</v>
      </c>
      <c r="AE176" s="404">
        <v>38.08</v>
      </c>
      <c r="AF176" s="404">
        <v>12.43</v>
      </c>
      <c r="AG176" s="404">
        <v>5.63</v>
      </c>
      <c r="AH176" s="404">
        <v>190.11</v>
      </c>
      <c r="AI176" s="404">
        <v>52.01</v>
      </c>
    </row>
    <row r="177" spans="1:35" ht="8.85" customHeight="1">
      <c r="A177" s="197"/>
      <c r="B177" s="197"/>
      <c r="C177" s="197"/>
      <c r="D177" s="197"/>
      <c r="E177" s="197"/>
      <c r="F177" s="197"/>
      <c r="G177" s="197"/>
      <c r="H177" s="197"/>
      <c r="I177" s="197"/>
      <c r="W177" s="404">
        <v>13</v>
      </c>
      <c r="X177" s="404">
        <v>101.71</v>
      </c>
      <c r="Y177" s="404">
        <v>384.37</v>
      </c>
      <c r="Z177" s="404">
        <v>161.77000000000001</v>
      </c>
      <c r="AA177" s="404">
        <v>35.93</v>
      </c>
      <c r="AB177" s="404">
        <v>25.47</v>
      </c>
      <c r="AC177" s="404">
        <v>380.48</v>
      </c>
      <c r="AD177" s="404">
        <v>173.02</v>
      </c>
      <c r="AE177" s="404">
        <v>38.869999999999997</v>
      </c>
      <c r="AF177" s="404">
        <v>11.98</v>
      </c>
      <c r="AG177" s="404">
        <v>5.83</v>
      </c>
      <c r="AH177" s="404">
        <v>272.08999999999997</v>
      </c>
      <c r="AI177" s="404">
        <v>65.430000000000007</v>
      </c>
    </row>
    <row r="178" spans="1:35" ht="8.85" customHeight="1">
      <c r="A178" s="197"/>
      <c r="B178" s="197"/>
      <c r="C178" s="197"/>
      <c r="D178" s="197"/>
      <c r="E178" s="197"/>
      <c r="F178" s="197"/>
      <c r="G178" s="197"/>
      <c r="H178" s="197"/>
      <c r="I178" s="197"/>
      <c r="W178" s="404">
        <v>14</v>
      </c>
      <c r="X178" s="404">
        <v>83.1</v>
      </c>
      <c r="Y178" s="404">
        <v>337.84</v>
      </c>
      <c r="Z178" s="404">
        <v>115.43</v>
      </c>
      <c r="AA178" s="404">
        <v>42.9</v>
      </c>
      <c r="AB178" s="404">
        <v>27.42</v>
      </c>
      <c r="AC178" s="404">
        <v>427.28</v>
      </c>
      <c r="AD178" s="404">
        <v>137.65</v>
      </c>
      <c r="AE178" s="404">
        <v>35.950000000000003</v>
      </c>
      <c r="AF178" s="404">
        <v>28.72</v>
      </c>
      <c r="AG178" s="404">
        <v>4.95</v>
      </c>
      <c r="AH178" s="404">
        <v>301.82</v>
      </c>
      <c r="AI178" s="404">
        <v>71.06</v>
      </c>
    </row>
    <row r="179" spans="1:35" ht="8.85" customHeight="1">
      <c r="A179" s="197"/>
      <c r="B179" s="197"/>
      <c r="C179" s="197"/>
      <c r="D179" s="197"/>
      <c r="E179" s="197"/>
      <c r="F179" s="197"/>
      <c r="G179" s="197"/>
      <c r="H179" s="197"/>
      <c r="I179" s="197"/>
      <c r="W179" s="404">
        <v>15</v>
      </c>
      <c r="X179" s="404">
        <v>61.23</v>
      </c>
      <c r="Y179" s="404">
        <v>282.32</v>
      </c>
      <c r="Z179" s="404">
        <v>98.92</v>
      </c>
      <c r="AA179" s="404">
        <v>31.19</v>
      </c>
      <c r="AB179" s="404">
        <v>20.8</v>
      </c>
      <c r="AC179" s="404">
        <v>334.14</v>
      </c>
      <c r="AD179" s="404">
        <v>129.9</v>
      </c>
      <c r="AE179" s="404">
        <v>29.93</v>
      </c>
      <c r="AF179" s="404">
        <v>16.28</v>
      </c>
      <c r="AG179" s="404">
        <v>1.82</v>
      </c>
      <c r="AH179" s="404">
        <v>203.49</v>
      </c>
      <c r="AI179" s="404">
        <v>77.099999999999994</v>
      </c>
    </row>
    <row r="180" spans="1:35" ht="8.85" customHeight="1">
      <c r="A180" s="197"/>
      <c r="B180" s="197"/>
      <c r="C180" s="197"/>
      <c r="D180" s="197"/>
      <c r="E180" s="197"/>
      <c r="F180" s="197"/>
      <c r="G180" s="197"/>
      <c r="H180" s="197"/>
      <c r="I180" s="197"/>
      <c r="V180" s="404">
        <v>16</v>
      </c>
      <c r="W180" s="404">
        <v>16</v>
      </c>
      <c r="X180" s="404">
        <v>49.8</v>
      </c>
      <c r="Y180" s="404">
        <v>191.65</v>
      </c>
      <c r="Z180" s="404">
        <v>82.48</v>
      </c>
      <c r="AA180" s="404">
        <v>22.8</v>
      </c>
      <c r="AB180" s="404">
        <v>15.73</v>
      </c>
      <c r="AC180" s="404">
        <v>218.96</v>
      </c>
      <c r="AD180" s="404">
        <v>100.66</v>
      </c>
      <c r="AE180" s="404">
        <v>21.85</v>
      </c>
      <c r="AF180" s="404">
        <v>15.43</v>
      </c>
      <c r="AG180" s="404">
        <v>2.33</v>
      </c>
      <c r="AH180" s="404">
        <v>155.33000000000001</v>
      </c>
      <c r="AI180" s="404">
        <v>48.77</v>
      </c>
    </row>
    <row r="181" spans="1:35" ht="13.5" customHeight="1">
      <c r="A181" s="197"/>
      <c r="B181" s="197"/>
      <c r="C181" s="197"/>
      <c r="D181" s="197"/>
      <c r="E181" s="197"/>
      <c r="F181" s="197"/>
      <c r="G181" s="197"/>
      <c r="H181" s="197"/>
      <c r="I181" s="197"/>
      <c r="W181" s="404">
        <v>17</v>
      </c>
      <c r="X181" s="404">
        <v>40.21</v>
      </c>
      <c r="Y181" s="404">
        <v>160.35</v>
      </c>
      <c r="Z181" s="404">
        <v>77.02</v>
      </c>
      <c r="AA181" s="404">
        <v>20.18</v>
      </c>
      <c r="AB181" s="404">
        <v>13.18</v>
      </c>
      <c r="AC181" s="404">
        <v>180.47</v>
      </c>
      <c r="AD181" s="404">
        <v>91.24</v>
      </c>
      <c r="AE181" s="404">
        <v>18.89</v>
      </c>
      <c r="AF181" s="404">
        <v>12.29</v>
      </c>
      <c r="AG181" s="404">
        <v>1.9</v>
      </c>
      <c r="AH181" s="404">
        <v>111.37</v>
      </c>
      <c r="AI181" s="404">
        <v>34.409999999999997</v>
      </c>
    </row>
    <row r="182" spans="1:35" ht="8.85" customHeight="1">
      <c r="A182" s="197"/>
      <c r="B182" s="197"/>
      <c r="C182" s="197"/>
      <c r="D182" s="197"/>
      <c r="E182" s="197"/>
      <c r="F182" s="197"/>
      <c r="G182" s="197"/>
      <c r="H182" s="197"/>
      <c r="I182" s="197"/>
      <c r="U182" s="633"/>
      <c r="V182" s="632"/>
      <c r="W182" s="980"/>
      <c r="X182" s="1004"/>
      <c r="Y182" s="1004"/>
      <c r="Z182" s="1004"/>
      <c r="AA182" s="1004"/>
      <c r="AB182" s="1004"/>
      <c r="AC182" s="1004"/>
      <c r="AD182" s="1004"/>
      <c r="AE182" s="1004"/>
      <c r="AF182" s="1004"/>
      <c r="AG182" s="1004"/>
      <c r="AH182" s="1004"/>
      <c r="AI182" s="1004"/>
    </row>
    <row r="183" spans="1:35" ht="8.85" customHeight="1">
      <c r="A183" s="197"/>
      <c r="B183" s="197"/>
      <c r="C183" s="197"/>
      <c r="D183" s="197"/>
      <c r="E183" s="197"/>
      <c r="F183" s="197"/>
      <c r="G183" s="197"/>
      <c r="H183" s="197"/>
      <c r="I183" s="197"/>
      <c r="U183" s="633"/>
      <c r="V183" s="632"/>
      <c r="W183" s="980"/>
      <c r="X183" s="1004"/>
      <c r="Y183" s="1004"/>
      <c r="Z183" s="1004"/>
      <c r="AA183" s="1004"/>
      <c r="AB183" s="1004"/>
      <c r="AC183" s="1004"/>
      <c r="AD183" s="1004"/>
      <c r="AE183" s="1004"/>
      <c r="AF183" s="1004"/>
      <c r="AG183" s="1004"/>
      <c r="AH183" s="1004"/>
      <c r="AI183" s="1004"/>
    </row>
    <row r="184" spans="1:35" ht="8.85" customHeight="1">
      <c r="A184" s="197"/>
      <c r="B184" s="197"/>
      <c r="C184" s="197"/>
      <c r="D184" s="197"/>
      <c r="E184" s="197"/>
      <c r="F184" s="197"/>
      <c r="G184" s="197"/>
      <c r="H184" s="197"/>
      <c r="I184" s="197"/>
      <c r="U184" s="633"/>
      <c r="V184" s="632"/>
      <c r="W184" s="980"/>
      <c r="X184" s="1004"/>
      <c r="Y184" s="1004"/>
      <c r="Z184" s="1004"/>
      <c r="AA184" s="1004"/>
      <c r="AB184" s="1004"/>
      <c r="AC184" s="1004"/>
      <c r="AD184" s="1004"/>
      <c r="AE184" s="1004"/>
      <c r="AF184" s="1004"/>
      <c r="AG184" s="1004"/>
      <c r="AH184" s="1004"/>
      <c r="AI184" s="1004"/>
    </row>
    <row r="185" spans="1:35" ht="8.85" customHeight="1">
      <c r="A185" s="197"/>
      <c r="B185" s="197"/>
      <c r="C185" s="197"/>
      <c r="D185" s="197"/>
      <c r="E185" s="197"/>
      <c r="F185" s="197"/>
      <c r="G185" s="197"/>
      <c r="H185" s="197"/>
      <c r="I185" s="197"/>
      <c r="U185" s="633"/>
      <c r="V185" s="632"/>
      <c r="W185" s="980"/>
      <c r="X185" s="1004"/>
      <c r="Y185" s="1004"/>
      <c r="Z185" s="1004"/>
      <c r="AA185" s="1004"/>
      <c r="AB185" s="1004"/>
      <c r="AC185" s="1004"/>
      <c r="AD185" s="1004"/>
      <c r="AE185" s="1004"/>
      <c r="AF185" s="1004"/>
      <c r="AG185" s="1004"/>
      <c r="AH185" s="1004"/>
      <c r="AI185" s="1004"/>
    </row>
    <row r="186" spans="1:35" ht="8.85" customHeight="1">
      <c r="A186" s="197"/>
      <c r="B186" s="197"/>
      <c r="C186" s="197"/>
      <c r="D186" s="197"/>
      <c r="E186" s="197"/>
      <c r="F186" s="197"/>
      <c r="G186" s="197"/>
      <c r="H186" s="197"/>
      <c r="I186" s="197"/>
      <c r="U186" s="633"/>
      <c r="V186" s="632"/>
      <c r="W186" s="980"/>
      <c r="X186" s="1004"/>
      <c r="Y186" s="1004"/>
      <c r="Z186" s="1004"/>
      <c r="AA186" s="1004"/>
      <c r="AB186" s="1004"/>
      <c r="AC186" s="1004"/>
      <c r="AD186" s="1004"/>
      <c r="AE186" s="1004"/>
      <c r="AF186" s="1004"/>
      <c r="AG186" s="1004"/>
      <c r="AH186" s="1004"/>
      <c r="AI186" s="1004"/>
    </row>
    <row r="187" spans="1:35" ht="8.85" customHeight="1">
      <c r="A187" s="197"/>
      <c r="B187" s="197"/>
      <c r="C187" s="197"/>
      <c r="D187" s="197"/>
      <c r="E187" s="197"/>
      <c r="F187" s="197"/>
      <c r="G187" s="197"/>
      <c r="H187" s="197"/>
      <c r="I187" s="197"/>
      <c r="U187" s="633"/>
      <c r="V187" s="632"/>
      <c r="W187" s="980"/>
      <c r="X187" s="1004"/>
      <c r="Y187" s="1004"/>
      <c r="Z187" s="1004"/>
      <c r="AA187" s="1004"/>
      <c r="AB187" s="1004"/>
      <c r="AC187" s="1004"/>
      <c r="AD187" s="1004"/>
      <c r="AE187" s="1004"/>
      <c r="AF187" s="1004"/>
      <c r="AG187" s="1004"/>
      <c r="AH187" s="1004"/>
      <c r="AI187" s="1004"/>
    </row>
    <row r="188" spans="1:35" ht="8.85" customHeight="1">
      <c r="A188" s="197"/>
      <c r="B188" s="197"/>
      <c r="C188" s="197"/>
      <c r="D188" s="197"/>
      <c r="E188" s="197"/>
      <c r="F188" s="197"/>
      <c r="G188" s="197"/>
      <c r="H188" s="197"/>
      <c r="I188" s="197"/>
      <c r="U188" s="633"/>
      <c r="V188" s="632"/>
      <c r="W188" s="980"/>
      <c r="X188" s="1004"/>
      <c r="Y188" s="1004"/>
      <c r="Z188" s="1004"/>
      <c r="AA188" s="1004"/>
      <c r="AB188" s="1004"/>
      <c r="AC188" s="1004"/>
      <c r="AD188" s="1004"/>
      <c r="AE188" s="1004"/>
      <c r="AF188" s="1004"/>
      <c r="AG188" s="1004"/>
      <c r="AH188" s="1004"/>
      <c r="AI188" s="1004"/>
    </row>
    <row r="189" spans="1:35" ht="8.85" customHeight="1">
      <c r="A189" s="197"/>
      <c r="B189" s="197"/>
      <c r="C189" s="197"/>
      <c r="D189" s="197"/>
      <c r="E189" s="197"/>
      <c r="F189" s="197"/>
      <c r="G189" s="197"/>
      <c r="H189" s="197"/>
      <c r="I189" s="197"/>
      <c r="U189" s="633"/>
      <c r="V189" s="632"/>
      <c r="W189" s="980"/>
      <c r="X189" s="1004"/>
      <c r="Y189" s="1004"/>
      <c r="Z189" s="1004"/>
      <c r="AA189" s="1004"/>
      <c r="AB189" s="1004"/>
      <c r="AC189" s="1004"/>
      <c r="AD189" s="1004"/>
      <c r="AE189" s="1004"/>
      <c r="AF189" s="1004"/>
      <c r="AG189" s="1004"/>
      <c r="AH189" s="1004"/>
      <c r="AI189" s="1004"/>
    </row>
    <row r="190" spans="1:35" ht="8.85" customHeight="1">
      <c r="A190" s="197"/>
      <c r="B190" s="197"/>
      <c r="C190" s="197"/>
      <c r="D190" s="197"/>
      <c r="E190" s="197"/>
      <c r="F190" s="197"/>
      <c r="G190" s="197"/>
      <c r="H190" s="197"/>
      <c r="I190" s="197"/>
      <c r="U190" s="633"/>
      <c r="V190" s="632"/>
      <c r="W190" s="980"/>
      <c r="X190" s="1004"/>
      <c r="Y190" s="1004"/>
      <c r="Z190" s="1004"/>
      <c r="AA190" s="1004"/>
      <c r="AB190" s="1004"/>
      <c r="AC190" s="1004"/>
      <c r="AD190" s="1004"/>
      <c r="AE190" s="1004"/>
      <c r="AF190" s="1004"/>
      <c r="AG190" s="1004"/>
      <c r="AH190" s="1004"/>
      <c r="AI190" s="1004"/>
    </row>
    <row r="191" spans="1:35" ht="8.85" customHeight="1">
      <c r="A191" s="197"/>
      <c r="B191" s="197"/>
      <c r="C191" s="197"/>
      <c r="D191" s="197"/>
      <c r="E191" s="197"/>
      <c r="F191" s="197"/>
      <c r="G191" s="197"/>
      <c r="H191" s="197"/>
      <c r="I191" s="197"/>
      <c r="U191" s="633"/>
      <c r="V191" s="632"/>
      <c r="W191" s="980"/>
      <c r="X191" s="1004"/>
      <c r="Y191" s="1004"/>
      <c r="Z191" s="1004"/>
      <c r="AA191" s="1004"/>
      <c r="AB191" s="1004"/>
      <c r="AC191" s="1004"/>
      <c r="AD191" s="1004"/>
      <c r="AE191" s="1004"/>
      <c r="AF191" s="1004"/>
      <c r="AG191" s="1004"/>
      <c r="AH191" s="1004"/>
      <c r="AI191" s="1004"/>
    </row>
    <row r="192" spans="1:35" ht="8.85" customHeight="1">
      <c r="A192" s="197"/>
      <c r="B192" s="197"/>
      <c r="C192" s="197"/>
      <c r="D192" s="197"/>
      <c r="E192" s="197"/>
      <c r="F192" s="197"/>
      <c r="G192" s="197"/>
      <c r="H192" s="197"/>
      <c r="I192" s="197"/>
      <c r="U192" s="633"/>
      <c r="V192" s="632"/>
      <c r="W192" s="980"/>
      <c r="X192" s="1004"/>
      <c r="Y192" s="1004"/>
      <c r="Z192" s="1004"/>
      <c r="AA192" s="1004"/>
      <c r="AB192" s="1004"/>
      <c r="AC192" s="1004"/>
      <c r="AD192" s="1004"/>
      <c r="AE192" s="1004"/>
      <c r="AF192" s="1004"/>
      <c r="AG192" s="1004"/>
      <c r="AH192" s="1004"/>
      <c r="AI192" s="1004"/>
    </row>
    <row r="193" spans="1:35" ht="8.85" customHeight="1">
      <c r="A193" s="197"/>
      <c r="B193" s="197"/>
      <c r="C193" s="197"/>
      <c r="D193" s="197"/>
      <c r="E193" s="197"/>
      <c r="F193" s="197"/>
      <c r="G193" s="197"/>
      <c r="H193" s="197"/>
      <c r="I193" s="197"/>
      <c r="U193" s="633"/>
      <c r="V193" s="632"/>
      <c r="W193" s="980"/>
      <c r="X193" s="1004"/>
      <c r="Y193" s="1004"/>
      <c r="Z193" s="1004"/>
      <c r="AA193" s="1004"/>
      <c r="AB193" s="1004"/>
      <c r="AC193" s="1004"/>
      <c r="AD193" s="1004"/>
      <c r="AE193" s="1004"/>
      <c r="AF193" s="1004"/>
      <c r="AG193" s="1004"/>
      <c r="AH193" s="1004"/>
      <c r="AI193" s="1004"/>
    </row>
    <row r="194" spans="1:35" ht="8.85" customHeight="1">
      <c r="A194" s="197"/>
      <c r="B194" s="197"/>
      <c r="C194" s="197"/>
      <c r="D194" s="197"/>
      <c r="E194" s="197"/>
      <c r="F194" s="197"/>
      <c r="G194" s="197"/>
      <c r="H194" s="197"/>
      <c r="I194" s="197"/>
      <c r="U194" s="633"/>
      <c r="V194" s="632"/>
      <c r="W194" s="980"/>
      <c r="X194" s="1004"/>
      <c r="Y194" s="1004"/>
      <c r="Z194" s="1004"/>
      <c r="AA194" s="1004"/>
      <c r="AB194" s="1004"/>
      <c r="AC194" s="1004"/>
      <c r="AD194" s="1004"/>
      <c r="AE194" s="1004"/>
      <c r="AF194" s="1004"/>
      <c r="AG194" s="1004"/>
      <c r="AH194" s="1004"/>
      <c r="AI194" s="1004"/>
    </row>
    <row r="195" spans="1:35" ht="8.85" customHeight="1">
      <c r="A195" s="197"/>
      <c r="B195" s="197"/>
      <c r="C195" s="197"/>
      <c r="D195" s="197"/>
      <c r="E195" s="197"/>
      <c r="F195" s="197"/>
      <c r="G195" s="197"/>
      <c r="H195" s="197"/>
      <c r="I195" s="197"/>
      <c r="U195" s="633"/>
      <c r="V195" s="632"/>
      <c r="W195" s="980"/>
      <c r="X195" s="1004"/>
      <c r="Y195" s="1004"/>
      <c r="Z195" s="1004"/>
      <c r="AA195" s="1004"/>
      <c r="AB195" s="1004"/>
      <c r="AC195" s="1004"/>
      <c r="AD195" s="1004"/>
      <c r="AE195" s="1004"/>
      <c r="AF195" s="1004"/>
      <c r="AG195" s="1004"/>
      <c r="AH195" s="1004"/>
      <c r="AI195" s="1004"/>
    </row>
    <row r="196" spans="1:35" ht="8.85" customHeight="1">
      <c r="A196" s="197"/>
      <c r="B196" s="197"/>
      <c r="C196" s="197"/>
      <c r="D196" s="197"/>
      <c r="E196" s="197"/>
      <c r="F196" s="197"/>
      <c r="G196" s="197"/>
      <c r="H196" s="197"/>
      <c r="I196" s="197"/>
      <c r="U196" s="633"/>
      <c r="V196" s="632"/>
      <c r="W196" s="980"/>
      <c r="X196" s="1004"/>
      <c r="Y196" s="1004"/>
      <c r="Z196" s="1004"/>
      <c r="AA196" s="1004"/>
      <c r="AB196" s="1004"/>
      <c r="AC196" s="1004"/>
      <c r="AD196" s="1004"/>
      <c r="AE196" s="1004"/>
      <c r="AF196" s="1004"/>
      <c r="AG196" s="1004"/>
      <c r="AH196" s="1004"/>
      <c r="AI196" s="1004"/>
    </row>
    <row r="197" spans="1:35" ht="8.85" customHeight="1">
      <c r="A197" s="197"/>
      <c r="B197" s="197"/>
      <c r="C197" s="197"/>
      <c r="D197" s="197"/>
      <c r="E197" s="197"/>
      <c r="F197" s="197"/>
      <c r="G197" s="197"/>
      <c r="H197" s="197"/>
      <c r="I197" s="197"/>
      <c r="U197" s="633"/>
      <c r="V197" s="632"/>
      <c r="W197" s="980"/>
      <c r="X197" s="1004"/>
      <c r="Y197" s="1004"/>
      <c r="Z197" s="1004"/>
      <c r="AA197" s="1004"/>
      <c r="AB197" s="1004"/>
      <c r="AC197" s="1004"/>
      <c r="AD197" s="1004"/>
      <c r="AE197" s="1004"/>
      <c r="AF197" s="1004"/>
      <c r="AG197" s="1004"/>
      <c r="AH197" s="1004"/>
      <c r="AI197" s="1004"/>
    </row>
    <row r="198" spans="1:35" ht="8.85" customHeight="1">
      <c r="A198" s="197"/>
      <c r="B198" s="197"/>
      <c r="C198" s="197"/>
      <c r="D198" s="197"/>
      <c r="E198" s="197"/>
      <c r="F198" s="197"/>
      <c r="G198" s="197"/>
      <c r="H198" s="197"/>
      <c r="I198" s="197"/>
      <c r="U198" s="633"/>
      <c r="V198" s="632"/>
      <c r="W198" s="980"/>
      <c r="X198" s="1004"/>
      <c r="Y198" s="1004"/>
      <c r="Z198" s="1004"/>
      <c r="AA198" s="1004"/>
      <c r="AB198" s="1004"/>
      <c r="AC198" s="1004"/>
      <c r="AD198" s="1004"/>
      <c r="AE198" s="1004"/>
      <c r="AF198" s="1004"/>
      <c r="AG198" s="1004"/>
      <c r="AH198" s="1004"/>
      <c r="AI198" s="1004"/>
    </row>
    <row r="199" spans="1:35" ht="8.85" customHeight="1">
      <c r="A199" s="197"/>
      <c r="B199" s="197"/>
      <c r="C199" s="197"/>
      <c r="D199" s="197"/>
      <c r="E199" s="197"/>
      <c r="F199" s="197"/>
      <c r="G199" s="197"/>
      <c r="H199" s="197"/>
      <c r="I199" s="197"/>
      <c r="U199" s="633"/>
      <c r="V199" s="632"/>
      <c r="W199" s="980"/>
      <c r="X199" s="1004"/>
      <c r="Y199" s="1004"/>
      <c r="Z199" s="1004"/>
      <c r="AA199" s="1004"/>
      <c r="AB199" s="1004"/>
      <c r="AC199" s="1004"/>
      <c r="AD199" s="1004"/>
      <c r="AE199" s="1004"/>
      <c r="AF199" s="1004"/>
      <c r="AG199" s="1004"/>
      <c r="AH199" s="1004"/>
      <c r="AI199" s="1004"/>
    </row>
    <row r="200" spans="1:35" ht="8.85" customHeight="1">
      <c r="A200" s="197"/>
      <c r="B200" s="197"/>
      <c r="C200" s="197"/>
      <c r="D200" s="197"/>
      <c r="E200" s="197"/>
      <c r="F200" s="197"/>
      <c r="G200" s="197"/>
      <c r="H200" s="197"/>
      <c r="I200" s="197"/>
      <c r="U200" s="633"/>
      <c r="V200" s="632"/>
      <c r="W200" s="980"/>
      <c r="X200" s="1004"/>
      <c r="Y200" s="1004"/>
      <c r="Z200" s="1004"/>
      <c r="AA200" s="1004"/>
      <c r="AB200" s="1004"/>
      <c r="AC200" s="1004"/>
      <c r="AD200" s="1004"/>
      <c r="AE200" s="1004"/>
      <c r="AF200" s="1004"/>
      <c r="AG200" s="1004"/>
      <c r="AH200" s="1004"/>
      <c r="AI200" s="1004"/>
    </row>
    <row r="201" spans="1:35" ht="8.85" customHeight="1">
      <c r="A201" s="197"/>
      <c r="B201" s="197"/>
      <c r="C201" s="197"/>
      <c r="D201" s="197"/>
      <c r="E201" s="197"/>
      <c r="F201" s="197"/>
      <c r="G201" s="197"/>
      <c r="H201" s="197"/>
      <c r="I201" s="197"/>
      <c r="U201" s="633"/>
      <c r="V201" s="632"/>
      <c r="W201" s="980"/>
      <c r="X201" s="1004"/>
      <c r="Y201" s="1004"/>
      <c r="Z201" s="1004"/>
      <c r="AA201" s="1004"/>
      <c r="AB201" s="1004"/>
      <c r="AC201" s="1004"/>
      <c r="AD201" s="1004"/>
      <c r="AE201" s="1004"/>
      <c r="AF201" s="1004"/>
      <c r="AG201" s="1004"/>
      <c r="AH201" s="1004"/>
      <c r="AI201" s="1004"/>
    </row>
    <row r="202" spans="1:35" ht="8.85" customHeight="1">
      <c r="A202" s="197"/>
      <c r="B202" s="197"/>
      <c r="C202" s="197"/>
      <c r="D202" s="197"/>
      <c r="E202" s="197"/>
      <c r="F202" s="197"/>
      <c r="G202" s="197"/>
      <c r="H202" s="197"/>
      <c r="I202" s="197"/>
      <c r="U202" s="633"/>
      <c r="V202" s="632"/>
      <c r="W202" s="980"/>
      <c r="X202" s="1004"/>
      <c r="Y202" s="1004"/>
      <c r="Z202" s="1004"/>
      <c r="AA202" s="1004"/>
      <c r="AB202" s="1004"/>
      <c r="AC202" s="1004"/>
      <c r="AD202" s="1004"/>
      <c r="AE202" s="1004"/>
      <c r="AF202" s="1004"/>
      <c r="AG202" s="1004"/>
      <c r="AH202" s="1004"/>
      <c r="AI202" s="1004"/>
    </row>
    <row r="203" spans="1:35" ht="8.85" customHeight="1">
      <c r="A203" s="197"/>
      <c r="B203" s="197"/>
      <c r="C203" s="197"/>
      <c r="D203" s="197"/>
      <c r="E203" s="197"/>
      <c r="F203" s="197"/>
      <c r="G203" s="197"/>
      <c r="H203" s="197"/>
      <c r="I203" s="197"/>
      <c r="U203" s="633"/>
      <c r="V203" s="632"/>
      <c r="W203" s="980"/>
      <c r="X203" s="1004"/>
      <c r="Y203" s="1004"/>
      <c r="Z203" s="1004"/>
      <c r="AA203" s="1004"/>
      <c r="AB203" s="1004"/>
      <c r="AC203" s="1004"/>
      <c r="AD203" s="1004"/>
      <c r="AE203" s="1004"/>
      <c r="AF203" s="1004"/>
      <c r="AG203" s="1004"/>
      <c r="AH203" s="1004"/>
      <c r="AI203" s="1004"/>
    </row>
    <row r="204" spans="1:35" ht="8.85" customHeight="1">
      <c r="A204" s="197"/>
      <c r="B204" s="197"/>
      <c r="C204" s="197"/>
      <c r="D204" s="197"/>
      <c r="E204" s="197"/>
      <c r="F204" s="197"/>
      <c r="G204" s="197"/>
      <c r="H204" s="197"/>
      <c r="I204" s="197"/>
      <c r="U204" s="633"/>
      <c r="V204" s="632"/>
      <c r="W204" s="980"/>
      <c r="X204" s="1004"/>
      <c r="Y204" s="1004"/>
      <c r="Z204" s="1004"/>
      <c r="AA204" s="1004"/>
      <c r="AB204" s="1004"/>
      <c r="AC204" s="1004"/>
      <c r="AD204" s="1004"/>
      <c r="AE204" s="1004"/>
      <c r="AF204" s="1004"/>
      <c r="AG204" s="1004"/>
      <c r="AH204" s="1004"/>
      <c r="AI204" s="1004"/>
    </row>
    <row r="205" spans="1:35" ht="8.85" customHeight="1">
      <c r="A205" s="197"/>
      <c r="B205" s="197"/>
      <c r="C205" s="197"/>
      <c r="D205" s="197"/>
      <c r="E205" s="197"/>
      <c r="F205" s="197"/>
      <c r="G205" s="197"/>
      <c r="H205" s="197"/>
      <c r="I205" s="197"/>
      <c r="U205" s="633"/>
      <c r="V205" s="632"/>
      <c r="W205" s="980"/>
      <c r="X205" s="1004"/>
      <c r="Y205" s="1004"/>
      <c r="Z205" s="1004"/>
      <c r="AA205" s="1004"/>
      <c r="AB205" s="1004"/>
      <c r="AC205" s="1004"/>
      <c r="AD205" s="1004"/>
      <c r="AE205" s="1004"/>
      <c r="AF205" s="1004"/>
      <c r="AG205" s="1004"/>
      <c r="AH205" s="1004"/>
      <c r="AI205" s="1004"/>
    </row>
    <row r="206" spans="1:35" ht="8.85" customHeight="1">
      <c r="A206" s="197"/>
      <c r="B206" s="197"/>
      <c r="C206" s="197"/>
      <c r="D206" s="197"/>
      <c r="E206" s="197"/>
      <c r="F206" s="197"/>
      <c r="G206" s="197"/>
      <c r="H206" s="197"/>
      <c r="I206" s="197"/>
      <c r="U206" s="633"/>
      <c r="V206" s="632"/>
      <c r="W206" s="980"/>
      <c r="X206" s="1004"/>
      <c r="Y206" s="1004"/>
      <c r="Z206" s="1004"/>
      <c r="AA206" s="1004"/>
      <c r="AB206" s="1004"/>
      <c r="AC206" s="1004"/>
      <c r="AD206" s="1004"/>
      <c r="AE206" s="1004"/>
      <c r="AF206" s="1004"/>
      <c r="AG206" s="1004"/>
      <c r="AH206" s="1004"/>
      <c r="AI206" s="1004"/>
    </row>
    <row r="207" spans="1:35" ht="8.85" customHeight="1">
      <c r="A207" s="197"/>
      <c r="B207" s="197"/>
      <c r="C207" s="197"/>
      <c r="D207" s="197"/>
      <c r="E207" s="197"/>
      <c r="F207" s="197"/>
      <c r="G207" s="197"/>
      <c r="H207" s="197"/>
      <c r="I207" s="197"/>
      <c r="U207" s="633"/>
      <c r="V207" s="632"/>
      <c r="W207" s="980"/>
      <c r="X207" s="1004"/>
      <c r="Y207" s="1004"/>
      <c r="Z207" s="1004"/>
      <c r="AA207" s="1004"/>
      <c r="AB207" s="1004"/>
      <c r="AC207" s="1004"/>
      <c r="AD207" s="1004"/>
      <c r="AE207" s="1004"/>
      <c r="AF207" s="1004"/>
      <c r="AG207" s="1004"/>
      <c r="AH207" s="1004"/>
      <c r="AI207" s="1004"/>
    </row>
    <row r="208" spans="1:35" ht="8.85" customHeight="1">
      <c r="A208" s="197"/>
      <c r="B208" s="197"/>
      <c r="C208" s="197"/>
      <c r="D208" s="197"/>
      <c r="E208" s="197"/>
      <c r="F208" s="197"/>
      <c r="G208" s="197"/>
      <c r="H208" s="197"/>
      <c r="I208" s="197"/>
      <c r="U208" s="633"/>
      <c r="V208" s="632"/>
      <c r="W208" s="980"/>
      <c r="X208" s="1004"/>
      <c r="Y208" s="1004"/>
      <c r="Z208" s="1004"/>
      <c r="AA208" s="1004"/>
      <c r="AB208" s="1004"/>
      <c r="AC208" s="1004"/>
      <c r="AD208" s="1004"/>
      <c r="AE208" s="1004"/>
      <c r="AF208" s="1004"/>
      <c r="AG208" s="1004"/>
      <c r="AH208" s="1004"/>
      <c r="AI208" s="1004"/>
    </row>
    <row r="209" spans="1:35" ht="8.85" customHeight="1">
      <c r="A209" s="197"/>
      <c r="B209" s="197"/>
      <c r="C209" s="197"/>
      <c r="D209" s="197"/>
      <c r="E209" s="197"/>
      <c r="F209" s="197"/>
      <c r="G209" s="197"/>
      <c r="H209" s="197"/>
      <c r="I209" s="197"/>
      <c r="U209" s="633"/>
      <c r="V209" s="632"/>
      <c r="W209" s="980"/>
      <c r="X209" s="1004"/>
      <c r="Y209" s="1004"/>
      <c r="Z209" s="1004"/>
      <c r="AA209" s="1004"/>
      <c r="AB209" s="1004"/>
      <c r="AC209" s="1004"/>
      <c r="AD209" s="1004"/>
      <c r="AE209" s="1004"/>
      <c r="AF209" s="1004"/>
      <c r="AG209" s="1004"/>
      <c r="AH209" s="1004"/>
      <c r="AI209" s="1004"/>
    </row>
    <row r="210" spans="1:35" ht="8.85" customHeight="1">
      <c r="A210" s="197"/>
      <c r="B210" s="197"/>
      <c r="C210" s="197"/>
      <c r="D210" s="197"/>
      <c r="E210" s="197"/>
      <c r="F210" s="197"/>
      <c r="G210" s="197"/>
      <c r="H210" s="197"/>
      <c r="I210" s="197"/>
      <c r="U210" s="633"/>
      <c r="V210" s="632"/>
      <c r="W210" s="980"/>
      <c r="X210" s="1004"/>
      <c r="Y210" s="1004"/>
      <c r="Z210" s="1004"/>
      <c r="AA210" s="1004"/>
      <c r="AB210" s="1004"/>
      <c r="AC210" s="1004"/>
      <c r="AD210" s="1004"/>
      <c r="AE210" s="1004"/>
      <c r="AF210" s="1004"/>
      <c r="AG210" s="1004"/>
      <c r="AH210" s="1004"/>
      <c r="AI210" s="1004"/>
    </row>
    <row r="211" spans="1:35" ht="8.85" customHeight="1">
      <c r="A211" s="197"/>
      <c r="B211" s="197"/>
      <c r="C211" s="197"/>
      <c r="D211" s="197"/>
      <c r="E211" s="197"/>
      <c r="F211" s="197"/>
      <c r="G211" s="197"/>
      <c r="H211" s="197"/>
      <c r="I211" s="197"/>
      <c r="U211" s="633"/>
      <c r="V211" s="632"/>
      <c r="W211" s="980"/>
      <c r="X211" s="1004"/>
      <c r="Y211" s="1004"/>
      <c r="Z211" s="1004"/>
      <c r="AA211" s="1004"/>
      <c r="AB211" s="1004"/>
      <c r="AC211" s="1004"/>
      <c r="AD211" s="1004"/>
      <c r="AE211" s="1004"/>
      <c r="AF211" s="1004"/>
      <c r="AG211" s="1004"/>
      <c r="AH211" s="1004"/>
      <c r="AI211" s="1004"/>
    </row>
    <row r="212" spans="1:35" ht="8.85" customHeight="1">
      <c r="A212" s="197"/>
      <c r="B212" s="197"/>
      <c r="C212" s="197"/>
      <c r="D212" s="197"/>
      <c r="E212" s="197"/>
      <c r="F212" s="197"/>
      <c r="G212" s="197"/>
      <c r="H212" s="197"/>
      <c r="I212" s="197"/>
      <c r="U212" s="633"/>
      <c r="V212" s="632"/>
      <c r="W212" s="980"/>
      <c r="X212" s="1004"/>
      <c r="Y212" s="1004"/>
      <c r="Z212" s="1004"/>
      <c r="AA212" s="1004"/>
      <c r="AB212" s="1004"/>
      <c r="AC212" s="1004"/>
      <c r="AD212" s="1004"/>
      <c r="AE212" s="1004"/>
      <c r="AF212" s="1004"/>
      <c r="AG212" s="1004"/>
      <c r="AH212" s="1004"/>
      <c r="AI212" s="1004"/>
    </row>
    <row r="213" spans="1:35" ht="8.85" customHeight="1">
      <c r="A213" s="197"/>
      <c r="B213" s="197"/>
      <c r="C213" s="197"/>
      <c r="D213" s="197"/>
      <c r="E213" s="197"/>
      <c r="F213" s="197"/>
      <c r="G213" s="197"/>
      <c r="H213" s="197"/>
      <c r="I213" s="197"/>
      <c r="U213" s="633"/>
      <c r="V213" s="632"/>
      <c r="W213" s="980"/>
      <c r="X213" s="1004"/>
      <c r="Y213" s="1004"/>
      <c r="Z213" s="1004"/>
      <c r="AA213" s="1004"/>
      <c r="AB213" s="1004"/>
      <c r="AC213" s="1004"/>
      <c r="AD213" s="1004"/>
      <c r="AE213" s="1004"/>
      <c r="AF213" s="1004"/>
      <c r="AG213" s="1004"/>
      <c r="AH213" s="1004"/>
      <c r="AI213" s="1004"/>
    </row>
    <row r="214" spans="1:35" ht="8.85" customHeight="1">
      <c r="A214" s="197"/>
      <c r="B214" s="197"/>
      <c r="C214" s="197"/>
      <c r="D214" s="197"/>
      <c r="E214" s="197"/>
      <c r="F214" s="197"/>
      <c r="G214" s="197"/>
      <c r="H214" s="197"/>
      <c r="I214" s="197"/>
      <c r="U214" s="633"/>
      <c r="V214" s="632"/>
      <c r="W214" s="980"/>
      <c r="X214" s="1004"/>
      <c r="Y214" s="1004"/>
      <c r="Z214" s="1004"/>
      <c r="AA214" s="1004"/>
      <c r="AB214" s="1004"/>
      <c r="AC214" s="1004"/>
      <c r="AD214" s="1004"/>
      <c r="AE214" s="1004"/>
      <c r="AF214" s="1004"/>
      <c r="AG214" s="1004"/>
      <c r="AH214" s="1004"/>
      <c r="AI214" s="1004"/>
    </row>
    <row r="215" spans="1:35" ht="8.85" customHeight="1">
      <c r="A215" s="197"/>
      <c r="B215" s="197"/>
      <c r="C215" s="197"/>
      <c r="D215" s="197"/>
      <c r="E215" s="197"/>
      <c r="F215" s="197"/>
      <c r="G215" s="197"/>
      <c r="H215" s="197"/>
      <c r="I215" s="197"/>
      <c r="U215" s="633"/>
      <c r="V215" s="632"/>
      <c r="W215" s="980"/>
      <c r="X215" s="1004"/>
      <c r="Y215" s="1004"/>
      <c r="Z215" s="1004"/>
      <c r="AA215" s="1004"/>
      <c r="AB215" s="1004"/>
      <c r="AC215" s="1004"/>
      <c r="AD215" s="1004"/>
      <c r="AE215" s="1004"/>
      <c r="AF215" s="1004"/>
      <c r="AG215" s="1004"/>
      <c r="AH215" s="1004"/>
      <c r="AI215" s="1004"/>
    </row>
    <row r="216" spans="1:35" ht="8.85" customHeight="1">
      <c r="A216" s="197"/>
      <c r="B216" s="197"/>
      <c r="C216" s="197"/>
      <c r="D216" s="197"/>
      <c r="E216" s="197"/>
      <c r="F216" s="197"/>
      <c r="G216" s="197"/>
      <c r="H216" s="197"/>
      <c r="I216" s="197"/>
      <c r="U216" s="633"/>
      <c r="V216" s="632"/>
      <c r="W216" s="980"/>
      <c r="X216" s="1004"/>
      <c r="Y216" s="1004"/>
      <c r="Z216" s="1004"/>
      <c r="AA216" s="1004"/>
      <c r="AB216" s="1004"/>
      <c r="AC216" s="1004"/>
      <c r="AD216" s="1004"/>
      <c r="AE216" s="1004"/>
      <c r="AF216" s="1004"/>
      <c r="AG216" s="1004"/>
      <c r="AH216" s="1004"/>
      <c r="AI216" s="1004"/>
    </row>
    <row r="217" spans="1:35" ht="8.85" customHeight="1">
      <c r="A217" s="197"/>
      <c r="B217" s="197"/>
      <c r="C217" s="197"/>
      <c r="D217" s="197"/>
      <c r="E217" s="197"/>
      <c r="F217" s="197"/>
      <c r="G217" s="197"/>
      <c r="H217" s="197"/>
      <c r="I217" s="197"/>
      <c r="U217" s="633"/>
      <c r="V217" s="632"/>
      <c r="W217" s="980"/>
      <c r="X217" s="1004"/>
      <c r="Y217" s="1004"/>
      <c r="Z217" s="1004"/>
      <c r="AA217" s="1004"/>
      <c r="AB217" s="1004"/>
      <c r="AC217" s="1004"/>
      <c r="AD217" s="1004"/>
      <c r="AE217" s="1004"/>
      <c r="AF217" s="1004"/>
      <c r="AG217" s="1004"/>
      <c r="AH217" s="1004"/>
      <c r="AI217" s="1004"/>
    </row>
    <row r="218" spans="1:35" ht="8.85" customHeight="1">
      <c r="A218" s="197"/>
      <c r="B218" s="197"/>
      <c r="C218" s="197"/>
      <c r="D218" s="197"/>
      <c r="E218" s="197"/>
      <c r="F218" s="197"/>
      <c r="G218" s="197"/>
      <c r="H218" s="197"/>
      <c r="I218" s="197"/>
      <c r="U218" s="633"/>
      <c r="V218" s="632"/>
      <c r="W218" s="980"/>
      <c r="X218" s="1004"/>
      <c r="Y218" s="1004"/>
      <c r="Z218" s="1004"/>
      <c r="AA218" s="1004"/>
      <c r="AB218" s="1004"/>
      <c r="AC218" s="1004"/>
      <c r="AD218" s="1004"/>
      <c r="AE218" s="1004"/>
      <c r="AF218" s="1004"/>
      <c r="AG218" s="1004"/>
      <c r="AH218" s="1004"/>
      <c r="AI218" s="1004"/>
    </row>
    <row r="219" spans="1:35" ht="8.85" customHeight="1">
      <c r="A219" s="197"/>
      <c r="B219" s="197"/>
      <c r="C219" s="197"/>
      <c r="D219" s="197"/>
      <c r="E219" s="197"/>
      <c r="F219" s="197"/>
      <c r="G219" s="197"/>
      <c r="H219" s="197"/>
      <c r="I219" s="197"/>
      <c r="U219" s="633"/>
      <c r="V219" s="632"/>
      <c r="W219" s="980"/>
      <c r="X219" s="1004"/>
      <c r="Y219" s="1004"/>
      <c r="Z219" s="1004"/>
      <c r="AA219" s="1004"/>
      <c r="AB219" s="1004"/>
      <c r="AC219" s="1004"/>
      <c r="AD219" s="1004"/>
      <c r="AE219" s="1004"/>
      <c r="AF219" s="1004"/>
      <c r="AG219" s="1004"/>
      <c r="AH219" s="1004"/>
      <c r="AI219" s="1004"/>
    </row>
    <row r="220" spans="1:35" ht="8.85" customHeight="1">
      <c r="A220" s="197"/>
      <c r="B220" s="197"/>
      <c r="C220" s="197"/>
      <c r="D220" s="197"/>
      <c r="E220" s="197"/>
      <c r="F220" s="197"/>
      <c r="G220" s="197"/>
      <c r="H220" s="197"/>
      <c r="I220" s="197"/>
      <c r="U220" s="633"/>
      <c r="V220" s="632"/>
      <c r="W220" s="980"/>
      <c r="X220" s="1004"/>
      <c r="Y220" s="1004"/>
      <c r="Z220" s="1004"/>
      <c r="AA220" s="1004"/>
      <c r="AB220" s="1004"/>
      <c r="AC220" s="1004"/>
      <c r="AD220" s="1004"/>
      <c r="AE220" s="1004"/>
      <c r="AF220" s="1004"/>
      <c r="AG220" s="1004"/>
      <c r="AH220" s="1004"/>
      <c r="AI220" s="1004"/>
    </row>
    <row r="221" spans="1:35" ht="8.85" customHeight="1">
      <c r="A221" s="197"/>
      <c r="B221" s="197"/>
      <c r="C221" s="197"/>
      <c r="D221" s="197"/>
      <c r="E221" s="197"/>
      <c r="F221" s="197"/>
      <c r="G221" s="197"/>
      <c r="H221" s="197"/>
      <c r="I221" s="197"/>
      <c r="U221" s="633"/>
      <c r="V221" s="632"/>
      <c r="W221" s="980"/>
      <c r="X221" s="1004"/>
      <c r="Y221" s="1004"/>
      <c r="Z221" s="1004"/>
      <c r="AA221" s="1004"/>
      <c r="AB221" s="1004"/>
      <c r="AC221" s="1004"/>
      <c r="AD221" s="1004"/>
      <c r="AE221" s="1004"/>
      <c r="AF221" s="1004"/>
      <c r="AG221" s="1004"/>
      <c r="AH221" s="1004"/>
      <c r="AI221" s="1004"/>
    </row>
    <row r="222" spans="1:35" ht="8.85" customHeight="1">
      <c r="A222" s="197"/>
      <c r="B222" s="197"/>
      <c r="C222" s="197"/>
      <c r="D222" s="197"/>
      <c r="E222" s="197"/>
      <c r="F222" s="197"/>
      <c r="G222" s="197"/>
      <c r="H222" s="197"/>
      <c r="I222" s="197"/>
      <c r="U222" s="633"/>
      <c r="V222" s="632"/>
      <c r="W222" s="980"/>
      <c r="X222" s="1004"/>
      <c r="Y222" s="1004"/>
      <c r="Z222" s="1004"/>
      <c r="AA222" s="1004"/>
      <c r="AB222" s="1004"/>
      <c r="AC222" s="1004"/>
      <c r="AD222" s="1004"/>
      <c r="AE222" s="1004"/>
      <c r="AF222" s="1004"/>
      <c r="AG222" s="1004"/>
      <c r="AH222" s="1004"/>
      <c r="AI222" s="1004"/>
    </row>
    <row r="223" spans="1:35" ht="8.85" customHeight="1">
      <c r="A223" s="197"/>
      <c r="B223" s="197"/>
      <c r="C223" s="197"/>
      <c r="D223" s="197"/>
      <c r="E223" s="197"/>
      <c r="F223" s="197"/>
      <c r="G223" s="197"/>
      <c r="H223" s="197"/>
      <c r="I223" s="197"/>
      <c r="U223" s="633"/>
      <c r="V223" s="632"/>
      <c r="W223" s="980"/>
      <c r="X223" s="1004"/>
      <c r="Y223" s="1004"/>
      <c r="Z223" s="1004"/>
      <c r="AA223" s="1004"/>
      <c r="AB223" s="1004"/>
      <c r="AC223" s="1004"/>
      <c r="AD223" s="1004"/>
      <c r="AE223" s="1004"/>
      <c r="AF223" s="1004"/>
      <c r="AG223" s="1004"/>
      <c r="AH223" s="1004"/>
      <c r="AI223" s="1004"/>
    </row>
    <row r="224" spans="1:35" ht="8.85" customHeight="1">
      <c r="A224" s="197"/>
      <c r="B224" s="197"/>
      <c r="C224" s="197"/>
      <c r="D224" s="197"/>
      <c r="E224" s="197"/>
      <c r="F224" s="197"/>
      <c r="G224" s="197"/>
      <c r="H224" s="197"/>
      <c r="I224" s="197"/>
      <c r="U224" s="633"/>
      <c r="V224" s="632"/>
      <c r="W224" s="980"/>
      <c r="X224" s="1004"/>
      <c r="Y224" s="1004"/>
      <c r="Z224" s="1004"/>
      <c r="AA224" s="1004"/>
      <c r="AB224" s="1004"/>
      <c r="AC224" s="1004"/>
      <c r="AD224" s="1004"/>
      <c r="AE224" s="1004"/>
      <c r="AF224" s="1004"/>
      <c r="AG224" s="1004"/>
      <c r="AH224" s="1004"/>
      <c r="AI224" s="1004"/>
    </row>
    <row r="225" spans="1:35" ht="8.85" customHeight="1">
      <c r="A225" s="197"/>
      <c r="B225" s="197"/>
      <c r="C225" s="197"/>
      <c r="D225" s="197"/>
      <c r="E225" s="197"/>
      <c r="F225" s="197"/>
      <c r="G225" s="197"/>
      <c r="H225" s="197"/>
      <c r="I225" s="197"/>
      <c r="U225" s="633"/>
      <c r="V225" s="632"/>
      <c r="W225" s="980"/>
      <c r="X225" s="1004"/>
      <c r="Y225" s="1004"/>
      <c r="Z225" s="1004"/>
      <c r="AA225" s="1004"/>
      <c r="AB225" s="1004"/>
      <c r="AC225" s="1004"/>
      <c r="AD225" s="1004"/>
      <c r="AE225" s="1004"/>
      <c r="AF225" s="1004"/>
      <c r="AG225" s="1004"/>
      <c r="AH225" s="1004"/>
      <c r="AI225" s="1004"/>
    </row>
    <row r="226" spans="1:35" ht="8.85" customHeight="1">
      <c r="A226" s="197"/>
      <c r="B226" s="197"/>
      <c r="C226" s="197"/>
      <c r="D226" s="197"/>
      <c r="E226" s="197"/>
      <c r="F226" s="197"/>
      <c r="G226" s="197"/>
      <c r="H226" s="197"/>
      <c r="I226" s="197"/>
      <c r="U226" s="633"/>
      <c r="V226" s="632"/>
      <c r="W226" s="980"/>
      <c r="X226" s="1004"/>
      <c r="Y226" s="1004"/>
      <c r="Z226" s="1004"/>
      <c r="AA226" s="1004"/>
      <c r="AB226" s="1004"/>
      <c r="AC226" s="1004"/>
      <c r="AD226" s="1004"/>
      <c r="AE226" s="1004"/>
      <c r="AF226" s="1004"/>
      <c r="AG226" s="1004"/>
      <c r="AH226" s="1004"/>
      <c r="AI226" s="1004"/>
    </row>
    <row r="227" spans="1:35" ht="8.85" customHeight="1">
      <c r="A227" s="197"/>
      <c r="B227" s="197"/>
      <c r="C227" s="197"/>
      <c r="D227" s="197"/>
      <c r="E227" s="197"/>
      <c r="F227" s="197"/>
      <c r="G227" s="197"/>
      <c r="H227" s="197"/>
      <c r="I227" s="197"/>
      <c r="U227" s="633"/>
      <c r="V227" s="632"/>
      <c r="W227" s="980"/>
      <c r="X227" s="1004"/>
      <c r="Y227" s="1004"/>
      <c r="Z227" s="1004"/>
      <c r="AA227" s="1004"/>
      <c r="AB227" s="1004"/>
      <c r="AC227" s="1004"/>
      <c r="AD227" s="1004"/>
      <c r="AE227" s="1004"/>
      <c r="AF227" s="1004"/>
      <c r="AG227" s="1004"/>
      <c r="AH227" s="1004"/>
      <c r="AI227" s="1004"/>
    </row>
    <row r="228" spans="1:35" ht="8.85" customHeight="1">
      <c r="A228" s="197"/>
      <c r="B228" s="197"/>
      <c r="C228" s="197"/>
      <c r="D228" s="197"/>
      <c r="E228" s="197"/>
      <c r="F228" s="197"/>
      <c r="G228" s="197"/>
      <c r="H228" s="197"/>
      <c r="I228" s="197"/>
      <c r="U228" s="633"/>
      <c r="V228" s="632"/>
      <c r="W228" s="980"/>
      <c r="X228" s="1004"/>
      <c r="Y228" s="1004"/>
      <c r="Z228" s="1004"/>
      <c r="AA228" s="1004"/>
      <c r="AB228" s="1004"/>
      <c r="AC228" s="1004"/>
      <c r="AD228" s="1004"/>
      <c r="AE228" s="1004"/>
      <c r="AF228" s="1004"/>
      <c r="AG228" s="1004"/>
      <c r="AH228" s="1004"/>
      <c r="AI228" s="1004"/>
    </row>
    <row r="229" spans="1:35" ht="8.85" customHeight="1">
      <c r="A229" s="197"/>
      <c r="B229" s="197"/>
      <c r="C229" s="197"/>
      <c r="D229" s="197"/>
      <c r="E229" s="197"/>
      <c r="F229" s="197"/>
      <c r="G229" s="197"/>
      <c r="H229" s="197"/>
      <c r="I229" s="197"/>
      <c r="U229" s="633"/>
      <c r="V229" s="632"/>
      <c r="W229" s="980"/>
      <c r="X229" s="1004"/>
      <c r="Y229" s="1004"/>
      <c r="Z229" s="1004"/>
      <c r="AA229" s="1004"/>
      <c r="AB229" s="1004"/>
      <c r="AC229" s="1004"/>
      <c r="AD229" s="1004"/>
      <c r="AE229" s="1004"/>
      <c r="AF229" s="1004"/>
      <c r="AG229" s="1004"/>
      <c r="AH229" s="1004"/>
      <c r="AI229" s="1004"/>
    </row>
    <row r="230" spans="1:35" ht="8.85" customHeight="1">
      <c r="A230" s="197"/>
      <c r="B230" s="197"/>
      <c r="C230" s="197"/>
      <c r="D230" s="197"/>
      <c r="E230" s="197"/>
      <c r="F230" s="197"/>
      <c r="G230" s="197"/>
      <c r="H230" s="197"/>
      <c r="I230" s="197"/>
      <c r="U230" s="633"/>
      <c r="V230" s="632"/>
      <c r="W230" s="980"/>
      <c r="X230" s="1004"/>
      <c r="Y230" s="1004"/>
      <c r="Z230" s="1004"/>
      <c r="AA230" s="1004"/>
      <c r="AB230" s="1004"/>
      <c r="AC230" s="1004"/>
      <c r="AD230" s="1004"/>
      <c r="AE230" s="1004"/>
      <c r="AF230" s="1004"/>
      <c r="AG230" s="1004"/>
      <c r="AH230" s="1004"/>
      <c r="AI230" s="1004"/>
    </row>
    <row r="231" spans="1:35" ht="8.85" customHeight="1">
      <c r="A231" s="197"/>
      <c r="B231" s="197"/>
      <c r="C231" s="197"/>
      <c r="D231" s="197"/>
      <c r="E231" s="197"/>
      <c r="F231" s="197"/>
      <c r="G231" s="197"/>
      <c r="H231" s="197"/>
      <c r="I231" s="197"/>
      <c r="U231" s="633"/>
      <c r="V231" s="632"/>
      <c r="W231" s="980"/>
      <c r="X231" s="1004"/>
      <c r="Y231" s="1004"/>
      <c r="Z231" s="1004"/>
      <c r="AA231" s="1004"/>
      <c r="AB231" s="1004"/>
      <c r="AC231" s="1004"/>
      <c r="AD231" s="1004"/>
      <c r="AE231" s="1004"/>
      <c r="AF231" s="1004"/>
      <c r="AG231" s="1004"/>
      <c r="AH231" s="1004"/>
      <c r="AI231" s="1004"/>
    </row>
    <row r="232" spans="1:35" ht="8.85" customHeight="1">
      <c r="A232" s="197"/>
      <c r="B232" s="197"/>
      <c r="C232" s="197"/>
      <c r="D232" s="197"/>
      <c r="E232" s="197"/>
      <c r="F232" s="197"/>
      <c r="G232" s="197"/>
      <c r="H232" s="197"/>
      <c r="I232" s="197"/>
      <c r="U232" s="633"/>
      <c r="V232" s="632"/>
      <c r="W232" s="980"/>
      <c r="X232" s="1004"/>
      <c r="Y232" s="1004"/>
      <c r="Z232" s="1004"/>
      <c r="AA232" s="1004"/>
      <c r="AB232" s="1004"/>
      <c r="AC232" s="1004"/>
      <c r="AD232" s="1004"/>
      <c r="AE232" s="1004"/>
      <c r="AF232" s="1004"/>
      <c r="AG232" s="1004"/>
      <c r="AH232" s="1004"/>
      <c r="AI232" s="1004"/>
    </row>
    <row r="233" spans="1:35" ht="8.85" customHeight="1">
      <c r="A233" s="197"/>
      <c r="B233" s="197"/>
      <c r="C233" s="197"/>
      <c r="D233" s="197"/>
      <c r="E233" s="197"/>
      <c r="F233" s="197"/>
      <c r="G233" s="197"/>
      <c r="H233" s="197"/>
      <c r="I233" s="197"/>
      <c r="U233" s="633"/>
      <c r="V233" s="632"/>
      <c r="W233" s="980"/>
      <c r="X233" s="1004"/>
      <c r="Y233" s="1004"/>
      <c r="Z233" s="1004"/>
      <c r="AA233" s="1004"/>
      <c r="AB233" s="1004"/>
      <c r="AC233" s="1004"/>
      <c r="AD233" s="1004"/>
      <c r="AE233" s="1004"/>
      <c r="AF233" s="1004"/>
      <c r="AG233" s="1004"/>
      <c r="AH233" s="1004"/>
      <c r="AI233" s="1004"/>
    </row>
    <row r="234" spans="1:35" ht="8.85" customHeight="1">
      <c r="A234" s="197"/>
      <c r="B234" s="197"/>
      <c r="C234" s="197"/>
      <c r="D234" s="197"/>
      <c r="E234" s="197"/>
      <c r="F234" s="197"/>
      <c r="G234" s="197"/>
      <c r="H234" s="197"/>
      <c r="I234" s="197"/>
      <c r="U234" s="633"/>
      <c r="V234" s="632"/>
      <c r="W234" s="980"/>
      <c r="X234" s="1004"/>
      <c r="Y234" s="1004"/>
      <c r="Z234" s="1004"/>
      <c r="AA234" s="1004"/>
      <c r="AB234" s="1004"/>
      <c r="AC234" s="1004"/>
      <c r="AD234" s="1004"/>
      <c r="AE234" s="1004"/>
      <c r="AF234" s="1004"/>
      <c r="AG234" s="1004"/>
      <c r="AH234" s="1004"/>
      <c r="AI234" s="1004"/>
    </row>
    <row r="235" spans="1:35" ht="8.85" customHeight="1">
      <c r="A235" s="197"/>
      <c r="B235" s="197"/>
      <c r="C235" s="197"/>
      <c r="D235" s="197"/>
      <c r="E235" s="197"/>
      <c r="F235" s="197"/>
      <c r="G235" s="197"/>
      <c r="H235" s="197"/>
      <c r="I235" s="197"/>
      <c r="U235" s="633"/>
      <c r="V235" s="632"/>
      <c r="W235" s="980"/>
      <c r="X235" s="1004"/>
      <c r="Y235" s="1004"/>
      <c r="Z235" s="1004"/>
      <c r="AA235" s="1004"/>
      <c r="AB235" s="1004"/>
      <c r="AC235" s="1004"/>
      <c r="AD235" s="1004"/>
      <c r="AE235" s="1004"/>
      <c r="AF235" s="1004"/>
      <c r="AG235" s="1004"/>
      <c r="AH235" s="1004"/>
      <c r="AI235" s="1004"/>
    </row>
    <row r="236" spans="1:35" ht="8.85" customHeight="1">
      <c r="A236" s="197"/>
      <c r="B236" s="197"/>
      <c r="C236" s="197"/>
      <c r="D236" s="197"/>
      <c r="E236" s="197"/>
      <c r="F236" s="197"/>
      <c r="G236" s="197"/>
      <c r="H236" s="197"/>
      <c r="I236" s="197"/>
      <c r="U236" s="633"/>
      <c r="V236" s="632"/>
      <c r="W236" s="980"/>
      <c r="X236" s="1004"/>
      <c r="Y236" s="1004"/>
      <c r="Z236" s="1004"/>
      <c r="AA236" s="1004"/>
      <c r="AB236" s="1004"/>
      <c r="AC236" s="1004"/>
      <c r="AD236" s="1004"/>
      <c r="AE236" s="1004"/>
      <c r="AF236" s="1004"/>
      <c r="AG236" s="1004"/>
      <c r="AH236" s="1004"/>
      <c r="AI236" s="1004"/>
    </row>
    <row r="237" spans="1:35" ht="8.85" customHeight="1">
      <c r="A237" s="197"/>
      <c r="B237" s="197"/>
      <c r="C237" s="197"/>
      <c r="D237" s="197"/>
      <c r="E237" s="197"/>
      <c r="F237" s="197"/>
      <c r="G237" s="197"/>
      <c r="H237" s="197"/>
      <c r="I237" s="197"/>
      <c r="U237" s="633"/>
      <c r="V237" s="632"/>
      <c r="W237" s="980"/>
      <c r="X237" s="1004"/>
      <c r="Y237" s="1004"/>
      <c r="Z237" s="1004"/>
      <c r="AA237" s="1004"/>
      <c r="AB237" s="1004"/>
      <c r="AC237" s="1004"/>
      <c r="AD237" s="1004"/>
      <c r="AE237" s="1004"/>
      <c r="AF237" s="1004"/>
      <c r="AG237" s="1004"/>
      <c r="AH237" s="1004"/>
      <c r="AI237" s="1004"/>
    </row>
    <row r="238" spans="1:35" ht="8.85" customHeight="1">
      <c r="A238" s="197"/>
      <c r="B238" s="197"/>
      <c r="C238" s="197"/>
      <c r="D238" s="197"/>
      <c r="E238" s="197"/>
      <c r="F238" s="197"/>
      <c r="G238" s="197"/>
      <c r="H238" s="197"/>
      <c r="I238" s="197"/>
      <c r="U238" s="633"/>
      <c r="V238" s="632"/>
      <c r="W238" s="980"/>
      <c r="X238" s="1004"/>
      <c r="Y238" s="1004"/>
      <c r="Z238" s="1004"/>
      <c r="AA238" s="1004"/>
      <c r="AB238" s="1004"/>
      <c r="AC238" s="1004"/>
      <c r="AD238" s="1004"/>
      <c r="AE238" s="1004"/>
      <c r="AF238" s="1004"/>
      <c r="AG238" s="1004"/>
      <c r="AH238" s="1004"/>
      <c r="AI238" s="1004"/>
    </row>
    <row r="239" spans="1:35" ht="8.85" customHeight="1">
      <c r="A239" s="197"/>
      <c r="B239" s="197"/>
      <c r="C239" s="197"/>
      <c r="D239" s="197"/>
      <c r="E239" s="197"/>
      <c r="F239" s="197"/>
      <c r="G239" s="197"/>
      <c r="H239" s="197"/>
      <c r="I239" s="197"/>
      <c r="U239" s="633"/>
      <c r="V239" s="632"/>
      <c r="W239" s="980"/>
      <c r="X239" s="1004"/>
      <c r="Y239" s="1004"/>
      <c r="Z239" s="1004"/>
      <c r="AA239" s="1004"/>
      <c r="AB239" s="1004"/>
      <c r="AC239" s="1004"/>
      <c r="AD239" s="1004"/>
      <c r="AE239" s="1004"/>
      <c r="AF239" s="1004"/>
      <c r="AG239" s="1004"/>
      <c r="AH239" s="1004"/>
      <c r="AI239" s="1004"/>
    </row>
    <row r="240" spans="1:35" ht="8.85" customHeight="1">
      <c r="A240" s="197"/>
      <c r="B240" s="197"/>
      <c r="C240" s="197"/>
      <c r="D240" s="197"/>
      <c r="E240" s="197"/>
      <c r="F240" s="197"/>
      <c r="G240" s="197"/>
      <c r="H240" s="197"/>
      <c r="I240" s="197"/>
      <c r="U240" s="633"/>
      <c r="V240" s="632"/>
      <c r="W240" s="980"/>
      <c r="X240" s="1004"/>
      <c r="Y240" s="1004"/>
      <c r="Z240" s="1004"/>
      <c r="AA240" s="1004"/>
      <c r="AB240" s="1004"/>
      <c r="AC240" s="1004"/>
      <c r="AD240" s="1004"/>
      <c r="AE240" s="1004"/>
      <c r="AF240" s="1004"/>
      <c r="AG240" s="1004"/>
      <c r="AH240" s="1004"/>
      <c r="AI240" s="1004"/>
    </row>
    <row r="241" spans="1:35" ht="8.85" customHeight="1">
      <c r="A241" s="197"/>
      <c r="B241" s="197"/>
      <c r="C241" s="197"/>
      <c r="D241" s="197"/>
      <c r="E241" s="197"/>
      <c r="F241" s="197"/>
      <c r="G241" s="197"/>
      <c r="H241" s="197"/>
      <c r="I241" s="197"/>
      <c r="U241" s="633"/>
      <c r="V241" s="632"/>
      <c r="W241" s="980"/>
      <c r="X241" s="1004"/>
      <c r="Y241" s="1004"/>
      <c r="Z241" s="1004"/>
      <c r="AA241" s="1004"/>
      <c r="AB241" s="1004"/>
      <c r="AC241" s="1004"/>
      <c r="AD241" s="1004"/>
      <c r="AE241" s="1004"/>
      <c r="AF241" s="1004"/>
      <c r="AG241" s="1004"/>
      <c r="AH241" s="1004"/>
      <c r="AI241" s="1004"/>
    </row>
    <row r="242" spans="1:35" ht="8.85" customHeight="1">
      <c r="A242" s="197"/>
      <c r="B242" s="197"/>
      <c r="C242" s="197"/>
      <c r="D242" s="197"/>
      <c r="E242" s="197"/>
      <c r="F242" s="197"/>
      <c r="G242" s="197"/>
      <c r="H242" s="197"/>
      <c r="I242" s="197"/>
      <c r="U242" s="633"/>
      <c r="V242" s="632"/>
      <c r="W242" s="980"/>
      <c r="X242" s="1004"/>
      <c r="Y242" s="1004"/>
      <c r="Z242" s="1004"/>
      <c r="AA242" s="1004"/>
      <c r="AB242" s="1004"/>
      <c r="AC242" s="1004"/>
      <c r="AD242" s="1004"/>
      <c r="AE242" s="1004"/>
      <c r="AF242" s="1004"/>
      <c r="AG242" s="1004"/>
      <c r="AH242" s="1004"/>
      <c r="AI242" s="1004"/>
    </row>
    <row r="243" spans="1:35" ht="8.85" customHeight="1">
      <c r="A243" s="197"/>
      <c r="B243" s="197"/>
      <c r="C243" s="197"/>
      <c r="D243" s="197"/>
      <c r="E243" s="197"/>
      <c r="F243" s="197"/>
      <c r="G243" s="197"/>
      <c r="H243" s="197"/>
      <c r="I243" s="197"/>
      <c r="U243" s="633"/>
      <c r="V243" s="632"/>
      <c r="W243" s="980"/>
      <c r="X243" s="1004"/>
      <c r="Y243" s="1004"/>
      <c r="Z243" s="1004"/>
      <c r="AA243" s="1004"/>
      <c r="AB243" s="1004"/>
      <c r="AC243" s="1004"/>
      <c r="AD243" s="1004"/>
      <c r="AE243" s="1004"/>
      <c r="AF243" s="1004"/>
      <c r="AG243" s="1004"/>
      <c r="AH243" s="1004"/>
      <c r="AI243" s="1004"/>
    </row>
    <row r="244" spans="1:35" ht="8.85" customHeight="1">
      <c r="A244" s="197"/>
      <c r="B244" s="197"/>
      <c r="C244" s="197"/>
      <c r="D244" s="197"/>
      <c r="E244" s="197"/>
      <c r="F244" s="197"/>
      <c r="G244" s="197"/>
      <c r="H244" s="197"/>
      <c r="I244" s="197"/>
      <c r="U244" s="633"/>
      <c r="V244" s="632"/>
      <c r="W244" s="980"/>
      <c r="X244" s="1004"/>
      <c r="Y244" s="1004"/>
      <c r="Z244" s="1004"/>
      <c r="AA244" s="1004"/>
      <c r="AB244" s="1004"/>
      <c r="AC244" s="1004"/>
      <c r="AD244" s="1004"/>
      <c r="AE244" s="1004"/>
      <c r="AF244" s="1004"/>
      <c r="AG244" s="1004"/>
      <c r="AH244" s="1004"/>
      <c r="AI244" s="1004"/>
    </row>
    <row r="245" spans="1:35" ht="8.85" customHeight="1">
      <c r="A245" s="197"/>
      <c r="B245" s="197"/>
      <c r="C245" s="197"/>
      <c r="D245" s="197"/>
      <c r="E245" s="197"/>
      <c r="F245" s="197"/>
      <c r="G245" s="197"/>
      <c r="H245" s="197"/>
      <c r="I245" s="197"/>
      <c r="U245" s="633"/>
      <c r="V245" s="632"/>
      <c r="W245" s="980"/>
      <c r="X245" s="1004"/>
      <c r="Y245" s="1004"/>
      <c r="Z245" s="1004"/>
      <c r="AA245" s="1004"/>
      <c r="AB245" s="1004"/>
      <c r="AC245" s="1004"/>
      <c r="AD245" s="1004"/>
      <c r="AE245" s="1004"/>
      <c r="AF245" s="1004"/>
      <c r="AG245" s="1004"/>
      <c r="AH245" s="1004"/>
      <c r="AI245" s="1004"/>
    </row>
    <row r="246" spans="1:35" ht="8.85" customHeight="1">
      <c r="A246" s="197"/>
      <c r="B246" s="197"/>
      <c r="C246" s="197"/>
      <c r="D246" s="197"/>
      <c r="E246" s="197"/>
      <c r="F246" s="197"/>
      <c r="G246" s="197"/>
      <c r="H246" s="197"/>
      <c r="I246" s="197"/>
      <c r="U246" s="633"/>
      <c r="V246" s="632"/>
      <c r="W246" s="980"/>
      <c r="X246" s="1004"/>
      <c r="Y246" s="1004"/>
      <c r="Z246" s="1004"/>
      <c r="AA246" s="1004"/>
      <c r="AB246" s="1004"/>
      <c r="AC246" s="1004"/>
      <c r="AD246" s="1004"/>
      <c r="AE246" s="1004"/>
      <c r="AF246" s="1004"/>
      <c r="AG246" s="1004"/>
      <c r="AH246" s="1004"/>
      <c r="AI246" s="1004"/>
    </row>
    <row r="247" spans="1:35" ht="8.85" customHeight="1">
      <c r="A247" s="197"/>
      <c r="B247" s="197"/>
      <c r="C247" s="197"/>
      <c r="D247" s="197"/>
      <c r="E247" s="197"/>
      <c r="F247" s="197"/>
      <c r="G247" s="197"/>
      <c r="H247" s="197"/>
      <c r="I247" s="197"/>
      <c r="U247" s="633"/>
      <c r="V247" s="632"/>
      <c r="W247" s="980"/>
      <c r="X247" s="1004"/>
      <c r="Y247" s="1004"/>
      <c r="Z247" s="1004"/>
      <c r="AA247" s="1004"/>
      <c r="AB247" s="1004"/>
      <c r="AC247" s="1004"/>
      <c r="AD247" s="1004"/>
      <c r="AE247" s="1004"/>
      <c r="AF247" s="1004"/>
      <c r="AG247" s="1004"/>
      <c r="AH247" s="1004"/>
      <c r="AI247" s="1004"/>
    </row>
    <row r="248" spans="1:35" ht="8.85" customHeight="1">
      <c r="A248" s="197"/>
      <c r="B248" s="197"/>
      <c r="C248" s="197"/>
      <c r="D248" s="197"/>
      <c r="E248" s="197"/>
      <c r="F248" s="197"/>
      <c r="G248" s="197"/>
      <c r="H248" s="197"/>
      <c r="I248" s="197"/>
      <c r="U248" s="633"/>
      <c r="V248" s="632"/>
      <c r="W248" s="980"/>
      <c r="X248" s="1004"/>
      <c r="Y248" s="1004"/>
      <c r="Z248" s="1004"/>
      <c r="AA248" s="1004"/>
      <c r="AB248" s="1004"/>
      <c r="AC248" s="1004"/>
      <c r="AD248" s="1004"/>
      <c r="AE248" s="1004"/>
      <c r="AF248" s="1004"/>
      <c r="AG248" s="1004"/>
      <c r="AH248" s="1004"/>
      <c r="AI248" s="1004"/>
    </row>
    <row r="249" spans="1:35" ht="8.85" customHeight="1">
      <c r="A249" s="197"/>
      <c r="B249" s="197"/>
      <c r="C249" s="197"/>
      <c r="D249" s="197"/>
      <c r="E249" s="197"/>
      <c r="F249" s="197"/>
      <c r="G249" s="197"/>
      <c r="H249" s="197"/>
      <c r="I249" s="197"/>
      <c r="U249" s="633"/>
      <c r="V249" s="632"/>
      <c r="W249" s="980"/>
      <c r="X249" s="1004"/>
      <c r="Y249" s="1004"/>
      <c r="Z249" s="1004"/>
      <c r="AA249" s="1004"/>
      <c r="AB249" s="1004"/>
      <c r="AC249" s="1004"/>
      <c r="AD249" s="1004"/>
      <c r="AE249" s="1004"/>
      <c r="AF249" s="1004"/>
      <c r="AG249" s="1004"/>
      <c r="AH249" s="1004"/>
      <c r="AI249" s="1004"/>
    </row>
    <row r="250" spans="1:35" ht="8.85" customHeight="1">
      <c r="A250" s="197"/>
      <c r="B250" s="197"/>
      <c r="C250" s="197"/>
      <c r="D250" s="197"/>
      <c r="E250" s="197"/>
      <c r="F250" s="197"/>
      <c r="G250" s="197"/>
      <c r="H250" s="197"/>
      <c r="I250" s="197"/>
      <c r="U250" s="633"/>
      <c r="V250" s="632"/>
      <c r="W250" s="980"/>
      <c r="X250" s="1004"/>
      <c r="Y250" s="1004"/>
      <c r="Z250" s="1004"/>
      <c r="AA250" s="1004"/>
      <c r="AB250" s="1004"/>
      <c r="AC250" s="1004"/>
      <c r="AD250" s="1004"/>
      <c r="AE250" s="1004"/>
      <c r="AF250" s="1004"/>
      <c r="AG250" s="1004"/>
      <c r="AH250" s="1004"/>
      <c r="AI250" s="1004"/>
    </row>
    <row r="251" spans="1:35" ht="8.85" customHeight="1">
      <c r="A251" s="197"/>
      <c r="B251" s="197"/>
      <c r="C251" s="197"/>
      <c r="D251" s="197"/>
      <c r="E251" s="197"/>
      <c r="F251" s="197"/>
      <c r="G251" s="197"/>
      <c r="H251" s="197"/>
      <c r="I251" s="197"/>
      <c r="U251" s="633"/>
      <c r="V251" s="632"/>
      <c r="W251" s="980"/>
      <c r="X251" s="1004"/>
      <c r="Y251" s="1004"/>
      <c r="Z251" s="1004"/>
      <c r="AA251" s="1004"/>
      <c r="AB251" s="1004"/>
      <c r="AC251" s="1004"/>
      <c r="AD251" s="1004"/>
      <c r="AE251" s="1004"/>
      <c r="AF251" s="1004"/>
      <c r="AG251" s="1004"/>
      <c r="AH251" s="1004"/>
      <c r="AI251" s="1004"/>
    </row>
    <row r="252" spans="1:35" ht="8.85" customHeight="1">
      <c r="A252" s="197"/>
      <c r="B252" s="197"/>
      <c r="C252" s="197"/>
      <c r="D252" s="197"/>
      <c r="E252" s="197"/>
      <c r="F252" s="197"/>
      <c r="G252" s="197"/>
      <c r="H252" s="197"/>
      <c r="I252" s="197"/>
      <c r="U252" s="633"/>
      <c r="V252" s="632"/>
      <c r="W252" s="980"/>
      <c r="X252" s="1004"/>
      <c r="Y252" s="1004"/>
      <c r="Z252" s="1004"/>
      <c r="AA252" s="1004"/>
      <c r="AB252" s="1004"/>
      <c r="AC252" s="1004"/>
      <c r="AD252" s="1004"/>
      <c r="AE252" s="1004"/>
      <c r="AF252" s="1004"/>
      <c r="AG252" s="1004"/>
      <c r="AH252" s="1004"/>
      <c r="AI252" s="1004"/>
    </row>
    <row r="253" spans="1:35" ht="8.85" customHeight="1">
      <c r="A253" s="197"/>
      <c r="B253" s="197"/>
      <c r="C253" s="197"/>
      <c r="D253" s="197"/>
      <c r="E253" s="197"/>
      <c r="F253" s="197"/>
      <c r="G253" s="197"/>
      <c r="H253" s="197"/>
      <c r="I253" s="197"/>
      <c r="U253" s="633"/>
      <c r="V253" s="632"/>
      <c r="W253" s="980"/>
      <c r="X253" s="1004"/>
      <c r="Y253" s="1004"/>
      <c r="Z253" s="1004"/>
      <c r="AA253" s="1004"/>
      <c r="AB253" s="1004"/>
      <c r="AC253" s="1004"/>
      <c r="AD253" s="1004"/>
      <c r="AE253" s="1004"/>
      <c r="AF253" s="1004"/>
      <c r="AG253" s="1004"/>
      <c r="AH253" s="1004"/>
      <c r="AI253" s="1004"/>
    </row>
    <row r="254" spans="1:35" ht="8.85" customHeight="1">
      <c r="A254" s="197"/>
      <c r="B254" s="197"/>
      <c r="C254" s="197"/>
      <c r="D254" s="197"/>
      <c r="E254" s="197"/>
      <c r="F254" s="197"/>
      <c r="G254" s="197"/>
      <c r="H254" s="197"/>
      <c r="I254" s="197"/>
      <c r="U254" s="633"/>
      <c r="V254" s="632"/>
      <c r="W254" s="980"/>
      <c r="X254" s="1004"/>
      <c r="Y254" s="1004"/>
      <c r="Z254" s="1004"/>
      <c r="AA254" s="1004"/>
      <c r="AB254" s="1004"/>
      <c r="AC254" s="1004"/>
      <c r="AD254" s="1004"/>
      <c r="AE254" s="1004"/>
      <c r="AF254" s="1004"/>
      <c r="AG254" s="1004"/>
      <c r="AH254" s="1004"/>
      <c r="AI254" s="1004"/>
    </row>
    <row r="255" spans="1:35" ht="8.85" customHeight="1">
      <c r="A255" s="197"/>
      <c r="B255" s="197"/>
      <c r="C255" s="197"/>
      <c r="D255" s="197"/>
      <c r="E255" s="197"/>
      <c r="F255" s="197"/>
      <c r="G255" s="197"/>
      <c r="H255" s="197"/>
      <c r="I255" s="197"/>
      <c r="U255" s="633"/>
      <c r="V255" s="632"/>
      <c r="W255" s="980"/>
      <c r="X255" s="1004"/>
      <c r="Y255" s="1004"/>
      <c r="Z255" s="1004"/>
      <c r="AA255" s="1004"/>
      <c r="AB255" s="1004"/>
      <c r="AC255" s="1004"/>
      <c r="AD255" s="1004"/>
      <c r="AE255" s="1004"/>
      <c r="AF255" s="1004"/>
      <c r="AG255" s="1004"/>
      <c r="AH255" s="1004"/>
      <c r="AI255" s="1004"/>
    </row>
    <row r="256" spans="1:35" ht="8.85" customHeight="1">
      <c r="A256" s="197"/>
      <c r="B256" s="197"/>
      <c r="C256" s="197"/>
      <c r="D256" s="197"/>
      <c r="E256" s="197"/>
      <c r="F256" s="197"/>
      <c r="G256" s="197"/>
      <c r="H256" s="197"/>
      <c r="I256" s="197"/>
      <c r="U256" s="633"/>
      <c r="V256" s="632"/>
      <c r="W256" s="980"/>
      <c r="X256" s="1004"/>
      <c r="Y256" s="1004"/>
      <c r="Z256" s="1004"/>
      <c r="AA256" s="1004"/>
      <c r="AB256" s="1004"/>
      <c r="AC256" s="1004"/>
      <c r="AD256" s="1004"/>
      <c r="AE256" s="1004"/>
      <c r="AF256" s="1004"/>
      <c r="AG256" s="1004"/>
      <c r="AH256" s="1004"/>
      <c r="AI256" s="1004"/>
    </row>
    <row r="257" spans="1:35" ht="8.85" customHeight="1">
      <c r="A257" s="197"/>
      <c r="B257" s="197"/>
      <c r="C257" s="197"/>
      <c r="D257" s="197"/>
      <c r="E257" s="197"/>
      <c r="F257" s="197"/>
      <c r="G257" s="197"/>
      <c r="H257" s="197"/>
      <c r="I257" s="197"/>
      <c r="U257" s="633"/>
      <c r="V257" s="632"/>
      <c r="W257" s="980"/>
      <c r="X257" s="1004"/>
      <c r="Y257" s="1004"/>
      <c r="Z257" s="1004"/>
      <c r="AA257" s="1004"/>
      <c r="AB257" s="1004"/>
      <c r="AC257" s="1004"/>
      <c r="AD257" s="1004"/>
      <c r="AE257" s="1004"/>
      <c r="AF257" s="1004"/>
      <c r="AG257" s="1004"/>
      <c r="AH257" s="1004"/>
      <c r="AI257" s="1004"/>
    </row>
    <row r="258" spans="1:35" ht="8.85" customHeight="1">
      <c r="A258" s="197"/>
      <c r="B258" s="197"/>
      <c r="C258" s="197"/>
      <c r="D258" s="197"/>
      <c r="E258" s="197"/>
      <c r="F258" s="197"/>
      <c r="G258" s="197"/>
      <c r="H258" s="197"/>
      <c r="I258" s="197"/>
      <c r="U258" s="633"/>
      <c r="V258" s="632"/>
      <c r="W258" s="980"/>
      <c r="X258" s="1004"/>
      <c r="Y258" s="1004"/>
      <c r="Z258" s="1004"/>
      <c r="AA258" s="1004"/>
      <c r="AB258" s="1004"/>
      <c r="AC258" s="1004"/>
      <c r="AD258" s="1004"/>
      <c r="AE258" s="1004"/>
      <c r="AF258" s="1004"/>
      <c r="AG258" s="1004"/>
      <c r="AH258" s="1004"/>
      <c r="AI258" s="1004"/>
    </row>
    <row r="259" spans="1:35" ht="8.85" customHeight="1">
      <c r="A259" s="197"/>
      <c r="B259" s="197"/>
      <c r="C259" s="197"/>
      <c r="D259" s="197"/>
      <c r="E259" s="197"/>
      <c r="F259" s="197"/>
      <c r="G259" s="197"/>
      <c r="H259" s="197"/>
      <c r="I259" s="197"/>
      <c r="U259" s="633"/>
      <c r="V259" s="632"/>
      <c r="W259" s="980"/>
      <c r="X259" s="1004"/>
      <c r="Y259" s="1004"/>
      <c r="Z259" s="1004"/>
      <c r="AA259" s="1004"/>
      <c r="AB259" s="1004"/>
      <c r="AC259" s="1004"/>
      <c r="AD259" s="1004"/>
      <c r="AE259" s="1004"/>
      <c r="AF259" s="1004"/>
      <c r="AG259" s="1004"/>
      <c r="AH259" s="1004"/>
      <c r="AI259" s="1004"/>
    </row>
    <row r="260" spans="1:35" ht="8.85" customHeight="1">
      <c r="A260" s="197"/>
      <c r="B260" s="197"/>
      <c r="C260" s="197"/>
      <c r="D260" s="197"/>
      <c r="E260" s="197"/>
      <c r="F260" s="197"/>
      <c r="G260" s="197"/>
      <c r="H260" s="197"/>
      <c r="I260" s="197"/>
      <c r="U260" s="633"/>
      <c r="V260" s="632"/>
      <c r="W260" s="980"/>
      <c r="X260" s="1004"/>
      <c r="Y260" s="1004"/>
      <c r="Z260" s="1004"/>
      <c r="AA260" s="1004"/>
      <c r="AB260" s="1004"/>
      <c r="AC260" s="1004"/>
      <c r="AD260" s="1004"/>
      <c r="AE260" s="1004"/>
      <c r="AF260" s="1004"/>
      <c r="AG260" s="1004"/>
      <c r="AH260" s="1004"/>
      <c r="AI260" s="1004"/>
    </row>
    <row r="261" spans="1:35" ht="8.85" customHeight="1">
      <c r="A261" s="197"/>
      <c r="B261" s="197"/>
      <c r="C261" s="197"/>
      <c r="D261" s="197"/>
      <c r="E261" s="197"/>
      <c r="F261" s="197"/>
      <c r="G261" s="197"/>
      <c r="H261" s="197"/>
      <c r="I261" s="197"/>
      <c r="U261" s="633"/>
      <c r="V261" s="632"/>
      <c r="W261" s="980"/>
      <c r="X261" s="1004"/>
      <c r="Y261" s="1004"/>
      <c r="Z261" s="1004"/>
      <c r="AA261" s="1004"/>
      <c r="AB261" s="1004"/>
      <c r="AC261" s="1004"/>
      <c r="AD261" s="1004"/>
      <c r="AE261" s="1004"/>
      <c r="AF261" s="1004"/>
      <c r="AG261" s="1004"/>
      <c r="AH261" s="1004"/>
      <c r="AI261" s="1004"/>
    </row>
    <row r="262" spans="1:35" ht="8.85" customHeight="1">
      <c r="A262" s="197"/>
      <c r="B262" s="197"/>
      <c r="C262" s="197"/>
      <c r="D262" s="197"/>
      <c r="E262" s="197"/>
      <c r="F262" s="197"/>
      <c r="G262" s="197"/>
      <c r="H262" s="197"/>
      <c r="I262" s="197"/>
      <c r="U262" s="633"/>
      <c r="V262" s="632"/>
      <c r="W262" s="980"/>
      <c r="X262" s="1004"/>
      <c r="Y262" s="1004"/>
      <c r="Z262" s="1004"/>
      <c r="AA262" s="1004"/>
      <c r="AB262" s="1004"/>
      <c r="AC262" s="1004"/>
      <c r="AD262" s="1004"/>
      <c r="AE262" s="1004"/>
      <c r="AF262" s="1004"/>
      <c r="AG262" s="1004"/>
      <c r="AH262" s="1004"/>
      <c r="AI262" s="1004"/>
    </row>
    <row r="263" spans="1:35" ht="8.85" customHeight="1">
      <c r="A263" s="197"/>
      <c r="B263" s="197"/>
      <c r="C263" s="197"/>
      <c r="D263" s="197"/>
      <c r="E263" s="197"/>
      <c r="F263" s="197"/>
      <c r="G263" s="197"/>
      <c r="H263" s="197"/>
      <c r="I263" s="197"/>
      <c r="U263" s="633"/>
      <c r="V263" s="632"/>
      <c r="W263" s="980"/>
      <c r="X263" s="1004"/>
      <c r="Y263" s="1004"/>
      <c r="Z263" s="1004"/>
      <c r="AA263" s="1004"/>
      <c r="AB263" s="1004"/>
      <c r="AC263" s="1004"/>
      <c r="AD263" s="1004"/>
      <c r="AE263" s="1004"/>
      <c r="AF263" s="1004"/>
      <c r="AG263" s="1004"/>
      <c r="AH263" s="1004"/>
      <c r="AI263" s="1004"/>
    </row>
    <row r="264" spans="1:35" ht="8.85" customHeight="1">
      <c r="A264" s="197"/>
      <c r="B264" s="197"/>
      <c r="C264" s="197"/>
      <c r="D264" s="197"/>
      <c r="E264" s="197"/>
      <c r="F264" s="197"/>
      <c r="G264" s="197"/>
      <c r="H264" s="197"/>
      <c r="I264" s="197"/>
      <c r="U264" s="633"/>
      <c r="V264" s="632"/>
      <c r="W264" s="980"/>
      <c r="X264" s="1004"/>
      <c r="Y264" s="1004"/>
      <c r="Z264" s="1004"/>
      <c r="AA264" s="1004"/>
      <c r="AB264" s="1004"/>
      <c r="AC264" s="1004"/>
      <c r="AD264" s="1004"/>
      <c r="AE264" s="1004"/>
      <c r="AF264" s="1004"/>
      <c r="AG264" s="1004"/>
      <c r="AH264" s="1004"/>
      <c r="AI264" s="1004"/>
    </row>
    <row r="265" spans="1:35" ht="8.85" customHeight="1">
      <c r="A265" s="197"/>
      <c r="B265" s="197"/>
      <c r="C265" s="197"/>
      <c r="D265" s="197"/>
      <c r="E265" s="197"/>
      <c r="F265" s="197"/>
      <c r="G265" s="197"/>
      <c r="H265" s="197"/>
      <c r="I265" s="197"/>
      <c r="U265" s="633"/>
      <c r="V265" s="632"/>
      <c r="W265" s="980"/>
      <c r="X265" s="1004"/>
      <c r="Y265" s="1004"/>
      <c r="Z265" s="1004"/>
      <c r="AA265" s="1004"/>
      <c r="AB265" s="1004"/>
      <c r="AC265" s="1004"/>
      <c r="AD265" s="1004"/>
      <c r="AE265" s="1004"/>
      <c r="AF265" s="1004"/>
      <c r="AG265" s="1004"/>
      <c r="AH265" s="1004"/>
      <c r="AI265" s="1004"/>
    </row>
    <row r="266" spans="1:35" ht="8.85" customHeight="1">
      <c r="A266" s="197"/>
      <c r="B266" s="197"/>
      <c r="C266" s="197"/>
      <c r="D266" s="197"/>
      <c r="E266" s="197"/>
      <c r="F266" s="197"/>
      <c r="G266" s="197"/>
      <c r="H266" s="197"/>
      <c r="I266" s="197"/>
      <c r="U266" s="633"/>
      <c r="V266" s="632"/>
      <c r="W266" s="980"/>
      <c r="X266" s="1004"/>
      <c r="Y266" s="1004"/>
      <c r="Z266" s="1004"/>
      <c r="AA266" s="1004"/>
      <c r="AB266" s="1004"/>
      <c r="AC266" s="1004"/>
      <c r="AD266" s="1004"/>
      <c r="AE266" s="1004"/>
      <c r="AF266" s="1004"/>
      <c r="AG266" s="1004"/>
      <c r="AH266" s="1004"/>
      <c r="AI266" s="1004"/>
    </row>
    <row r="267" spans="1:35" ht="8.85" customHeight="1">
      <c r="A267" s="197"/>
      <c r="B267" s="197"/>
      <c r="C267" s="197"/>
      <c r="D267" s="197"/>
      <c r="E267" s="197"/>
      <c r="F267" s="197"/>
      <c r="G267" s="197"/>
      <c r="H267" s="197"/>
      <c r="I267" s="197"/>
      <c r="U267" s="633"/>
      <c r="V267" s="632"/>
      <c r="W267" s="980"/>
      <c r="X267" s="1004"/>
      <c r="Y267" s="1004"/>
      <c r="Z267" s="1004"/>
      <c r="AA267" s="1004"/>
      <c r="AB267" s="1004"/>
      <c r="AC267" s="1004"/>
      <c r="AD267" s="1004"/>
      <c r="AE267" s="1004"/>
      <c r="AF267" s="1004"/>
      <c r="AG267" s="1004"/>
      <c r="AH267" s="1004"/>
      <c r="AI267" s="1004"/>
    </row>
    <row r="268" spans="1:35" ht="8.85" customHeight="1">
      <c r="A268" s="197"/>
      <c r="B268" s="197"/>
      <c r="C268" s="197"/>
      <c r="D268" s="197"/>
      <c r="E268" s="197"/>
      <c r="F268" s="197"/>
      <c r="G268" s="197"/>
      <c r="H268" s="197"/>
      <c r="I268" s="197"/>
      <c r="U268" s="633"/>
      <c r="V268" s="632"/>
      <c r="W268" s="980"/>
      <c r="X268" s="1004"/>
      <c r="Y268" s="1004"/>
      <c r="Z268" s="1004"/>
      <c r="AA268" s="1004"/>
      <c r="AB268" s="1004"/>
      <c r="AC268" s="1004"/>
      <c r="AD268" s="1004"/>
      <c r="AE268" s="1004"/>
      <c r="AF268" s="1004"/>
      <c r="AG268" s="1004"/>
      <c r="AH268" s="1004"/>
      <c r="AI268" s="1004"/>
    </row>
    <row r="269" spans="1:35" ht="8.85" customHeight="1">
      <c r="A269" s="197"/>
      <c r="B269" s="197"/>
      <c r="C269" s="197"/>
      <c r="D269" s="197"/>
      <c r="E269" s="197"/>
      <c r="F269" s="197"/>
      <c r="G269" s="197"/>
      <c r="H269" s="197"/>
      <c r="I269" s="197"/>
      <c r="U269" s="633"/>
      <c r="V269" s="632"/>
      <c r="W269" s="980"/>
      <c r="X269" s="1004"/>
      <c r="Y269" s="1004"/>
      <c r="Z269" s="1004"/>
      <c r="AA269" s="1004"/>
      <c r="AB269" s="1004"/>
      <c r="AC269" s="1004"/>
      <c r="AD269" s="1004"/>
      <c r="AE269" s="1004"/>
      <c r="AF269" s="1004"/>
      <c r="AG269" s="1004"/>
      <c r="AH269" s="1004"/>
      <c r="AI269" s="1004"/>
    </row>
    <row r="270" spans="1:35" ht="8.85" customHeight="1">
      <c r="A270" s="197"/>
      <c r="B270" s="197"/>
      <c r="C270" s="197"/>
      <c r="D270" s="197"/>
      <c r="E270" s="197"/>
      <c r="F270" s="197"/>
      <c r="G270" s="197"/>
      <c r="H270" s="197"/>
      <c r="I270" s="197"/>
      <c r="U270" s="633"/>
      <c r="V270" s="632"/>
      <c r="W270" s="980"/>
      <c r="X270" s="1004"/>
      <c r="Y270" s="1004"/>
      <c r="Z270" s="1004"/>
      <c r="AA270" s="1004"/>
      <c r="AB270" s="1004"/>
      <c r="AC270" s="1004"/>
      <c r="AD270" s="1004"/>
      <c r="AE270" s="1004"/>
      <c r="AF270" s="1004"/>
      <c r="AG270" s="1004"/>
      <c r="AH270" s="1004"/>
      <c r="AI270" s="1004"/>
    </row>
    <row r="271" spans="1:35" ht="8.85" customHeight="1">
      <c r="A271" s="197"/>
      <c r="B271" s="197"/>
      <c r="C271" s="197"/>
      <c r="D271" s="197"/>
      <c r="E271" s="197"/>
      <c r="F271" s="197"/>
      <c r="G271" s="197"/>
      <c r="H271" s="197"/>
      <c r="I271" s="197"/>
      <c r="U271" s="633"/>
      <c r="V271" s="632"/>
      <c r="W271" s="980"/>
      <c r="X271" s="1004"/>
      <c r="Y271" s="1004"/>
      <c r="Z271" s="1004"/>
      <c r="AA271" s="1004"/>
      <c r="AB271" s="1004"/>
      <c r="AC271" s="1004"/>
      <c r="AD271" s="1004"/>
      <c r="AE271" s="1004"/>
      <c r="AF271" s="1004"/>
      <c r="AG271" s="1004"/>
      <c r="AH271" s="1004"/>
      <c r="AI271" s="1004"/>
    </row>
    <row r="272" spans="1:35" ht="8.85" customHeight="1">
      <c r="A272" s="197"/>
      <c r="B272" s="197"/>
      <c r="C272" s="197"/>
      <c r="D272" s="197"/>
      <c r="E272" s="197"/>
      <c r="F272" s="197"/>
      <c r="G272" s="197"/>
      <c r="H272" s="197"/>
      <c r="I272" s="197"/>
      <c r="U272" s="633"/>
      <c r="V272" s="632"/>
      <c r="W272" s="980"/>
      <c r="X272" s="1004"/>
      <c r="Y272" s="1004"/>
      <c r="Z272" s="1004"/>
      <c r="AA272" s="1004"/>
      <c r="AB272" s="1004"/>
      <c r="AC272" s="1004"/>
      <c r="AD272" s="1004"/>
      <c r="AE272" s="1004"/>
      <c r="AF272" s="1004"/>
      <c r="AG272" s="1004"/>
      <c r="AH272" s="1004"/>
      <c r="AI272" s="1004"/>
    </row>
    <row r="273" spans="1:35" ht="8.85" customHeight="1">
      <c r="A273" s="197"/>
      <c r="B273" s="197"/>
      <c r="C273" s="197"/>
      <c r="D273" s="197"/>
      <c r="E273" s="197"/>
      <c r="F273" s="197"/>
      <c r="G273" s="197"/>
      <c r="H273" s="197"/>
      <c r="I273" s="197"/>
      <c r="U273" s="633"/>
      <c r="V273" s="632"/>
      <c r="W273" s="980"/>
      <c r="X273" s="1004"/>
      <c r="Y273" s="1004"/>
      <c r="Z273" s="1004"/>
      <c r="AA273" s="1004"/>
      <c r="AB273" s="1004"/>
      <c r="AC273" s="1004"/>
      <c r="AD273" s="1004"/>
      <c r="AE273" s="1004"/>
      <c r="AF273" s="1004"/>
      <c r="AG273" s="1004"/>
      <c r="AH273" s="1004"/>
      <c r="AI273" s="1004"/>
    </row>
    <row r="274" spans="1:35" ht="8.85" customHeight="1">
      <c r="A274" s="197"/>
      <c r="B274" s="197"/>
      <c r="C274" s="197"/>
      <c r="D274" s="197"/>
      <c r="E274" s="197"/>
      <c r="F274" s="197"/>
      <c r="G274" s="197"/>
      <c r="H274" s="197"/>
      <c r="I274" s="197"/>
      <c r="U274" s="633"/>
      <c r="V274" s="632"/>
      <c r="W274" s="980"/>
      <c r="X274" s="1004"/>
      <c r="Y274" s="1004"/>
      <c r="Z274" s="1004"/>
      <c r="AA274" s="1004"/>
      <c r="AB274" s="1004"/>
      <c r="AC274" s="1004"/>
      <c r="AD274" s="1004"/>
      <c r="AE274" s="1004"/>
      <c r="AF274" s="1004"/>
      <c r="AG274" s="1004"/>
      <c r="AH274" s="1004"/>
      <c r="AI274" s="1004"/>
    </row>
    <row r="275" spans="1:35" ht="8.85" customHeight="1">
      <c r="A275" s="197"/>
      <c r="B275" s="197"/>
      <c r="C275" s="197"/>
      <c r="D275" s="197"/>
      <c r="E275" s="197"/>
      <c r="F275" s="197"/>
      <c r="G275" s="197"/>
      <c r="H275" s="197"/>
      <c r="I275" s="197"/>
      <c r="U275" s="633"/>
      <c r="V275" s="632"/>
      <c r="W275" s="980"/>
      <c r="X275" s="1004"/>
      <c r="Y275" s="1004"/>
      <c r="Z275" s="1004"/>
      <c r="AA275" s="1004"/>
      <c r="AB275" s="1004"/>
      <c r="AC275" s="1004"/>
      <c r="AD275" s="1004"/>
      <c r="AE275" s="1004"/>
      <c r="AF275" s="1004"/>
      <c r="AG275" s="1004"/>
      <c r="AH275" s="1004"/>
      <c r="AI275" s="1004"/>
    </row>
    <row r="276" spans="1:35" ht="8.85" customHeight="1">
      <c r="A276" s="197"/>
      <c r="B276" s="197"/>
      <c r="C276" s="197"/>
      <c r="D276" s="197"/>
      <c r="E276" s="197"/>
      <c r="F276" s="197"/>
      <c r="G276" s="197"/>
      <c r="H276" s="197"/>
      <c r="I276" s="197"/>
      <c r="U276" s="633"/>
      <c r="V276" s="632"/>
      <c r="W276" s="980"/>
      <c r="X276" s="1004"/>
      <c r="Y276" s="1004"/>
      <c r="Z276" s="1004"/>
      <c r="AA276" s="1004"/>
      <c r="AB276" s="1004"/>
      <c r="AC276" s="1004"/>
      <c r="AD276" s="1004"/>
      <c r="AE276" s="1004"/>
      <c r="AF276" s="1004"/>
      <c r="AG276" s="1004"/>
      <c r="AH276" s="1004"/>
      <c r="AI276" s="1004"/>
    </row>
    <row r="277" spans="1:35" ht="8.85" customHeight="1">
      <c r="A277" s="197"/>
      <c r="B277" s="197"/>
      <c r="C277" s="197"/>
      <c r="D277" s="197"/>
      <c r="E277" s="197"/>
      <c r="F277" s="197"/>
      <c r="G277" s="197"/>
      <c r="H277" s="197"/>
      <c r="I277" s="197"/>
      <c r="U277" s="633"/>
      <c r="V277" s="632"/>
      <c r="W277" s="980"/>
      <c r="X277" s="1004"/>
      <c r="Y277" s="1004"/>
      <c r="Z277" s="1004"/>
      <c r="AA277" s="1004"/>
      <c r="AB277" s="1004"/>
      <c r="AC277" s="1004"/>
      <c r="AD277" s="1004"/>
      <c r="AE277" s="1004"/>
      <c r="AF277" s="1004"/>
      <c r="AG277" s="1004"/>
      <c r="AH277" s="1004"/>
      <c r="AI277" s="1004"/>
    </row>
    <row r="278" spans="1:35" ht="8.85" customHeight="1">
      <c r="A278" s="197"/>
      <c r="B278" s="197"/>
      <c r="C278" s="197"/>
      <c r="D278" s="197"/>
      <c r="E278" s="197"/>
      <c r="F278" s="197"/>
      <c r="G278" s="197"/>
      <c r="H278" s="197"/>
      <c r="I278" s="197"/>
      <c r="U278" s="633"/>
      <c r="V278" s="632"/>
      <c r="W278" s="980"/>
      <c r="X278" s="1004"/>
      <c r="Y278" s="1004"/>
      <c r="Z278" s="1004"/>
      <c r="AA278" s="1004"/>
      <c r="AB278" s="1004"/>
      <c r="AC278" s="1004"/>
      <c r="AD278" s="1004"/>
      <c r="AE278" s="1004"/>
      <c r="AF278" s="1004"/>
      <c r="AG278" s="1004"/>
      <c r="AH278" s="1004"/>
      <c r="AI278" s="1004"/>
    </row>
    <row r="279" spans="1:35" ht="8.85" customHeight="1">
      <c r="A279" s="197"/>
      <c r="B279" s="197"/>
      <c r="C279" s="197"/>
      <c r="D279" s="197"/>
      <c r="E279" s="197"/>
      <c r="F279" s="197"/>
      <c r="G279" s="197"/>
      <c r="H279" s="197"/>
      <c r="I279" s="197"/>
      <c r="U279" s="633"/>
      <c r="V279" s="632"/>
      <c r="W279" s="980"/>
      <c r="X279" s="1004"/>
      <c r="Y279" s="1004"/>
      <c r="Z279" s="1004"/>
      <c r="AA279" s="1004"/>
      <c r="AB279" s="1004"/>
      <c r="AC279" s="1004"/>
      <c r="AD279" s="1004"/>
      <c r="AE279" s="1004"/>
      <c r="AF279" s="1004"/>
      <c r="AG279" s="1004"/>
      <c r="AH279" s="1004"/>
      <c r="AI279" s="1004"/>
    </row>
    <row r="280" spans="1:35" ht="8.85" customHeight="1">
      <c r="A280" s="197"/>
      <c r="B280" s="197"/>
      <c r="C280" s="197"/>
      <c r="D280" s="197"/>
      <c r="E280" s="197"/>
      <c r="F280" s="197"/>
      <c r="G280" s="197"/>
      <c r="H280" s="197"/>
      <c r="I280" s="197"/>
      <c r="U280" s="633"/>
      <c r="V280" s="632"/>
      <c r="W280" s="980"/>
      <c r="X280" s="1004"/>
      <c r="Y280" s="1004"/>
      <c r="Z280" s="1004"/>
      <c r="AA280" s="1004"/>
      <c r="AB280" s="1004"/>
      <c r="AC280" s="1004"/>
      <c r="AD280" s="1004"/>
      <c r="AE280" s="1004"/>
      <c r="AF280" s="1004"/>
      <c r="AG280" s="1004"/>
      <c r="AH280" s="1004"/>
      <c r="AI280" s="1004"/>
    </row>
    <row r="281" spans="1:35" ht="8.85" customHeight="1">
      <c r="A281" s="197"/>
      <c r="B281" s="197"/>
      <c r="C281" s="197"/>
      <c r="D281" s="197"/>
      <c r="E281" s="197"/>
      <c r="F281" s="197"/>
      <c r="G281" s="197"/>
      <c r="H281" s="197"/>
      <c r="I281" s="197"/>
      <c r="M281" s="800"/>
      <c r="U281" s="633"/>
      <c r="V281" s="632"/>
      <c r="W281" s="980"/>
      <c r="X281" s="1004"/>
      <c r="Y281" s="1004"/>
      <c r="Z281" s="1004"/>
      <c r="AA281" s="1004"/>
      <c r="AB281" s="1004"/>
      <c r="AC281" s="1004"/>
      <c r="AD281" s="1004"/>
      <c r="AE281" s="1004"/>
      <c r="AF281" s="1004"/>
      <c r="AG281" s="1004"/>
      <c r="AH281" s="1004"/>
      <c r="AI281" s="1004"/>
    </row>
    <row r="282" spans="1:35" ht="8.85" customHeight="1">
      <c r="A282" s="197"/>
      <c r="B282" s="197"/>
      <c r="C282" s="197"/>
      <c r="D282" s="197"/>
      <c r="E282" s="197"/>
      <c r="F282" s="197"/>
      <c r="G282" s="197"/>
      <c r="H282" s="197"/>
      <c r="I282" s="197"/>
      <c r="U282" s="633"/>
      <c r="V282" s="632"/>
      <c r="W282" s="980"/>
      <c r="X282" s="1004"/>
      <c r="Y282" s="1004"/>
      <c r="Z282" s="1004"/>
      <c r="AA282" s="1004"/>
      <c r="AB282" s="1004"/>
      <c r="AC282" s="1004"/>
      <c r="AD282" s="1004"/>
      <c r="AE282" s="1004"/>
      <c r="AF282" s="1004"/>
      <c r="AG282" s="1004"/>
      <c r="AH282" s="1004"/>
      <c r="AI282" s="1004"/>
    </row>
    <row r="283" spans="1:35" ht="8.85" customHeight="1">
      <c r="A283" s="197"/>
      <c r="B283" s="197"/>
      <c r="C283" s="197"/>
      <c r="D283" s="197"/>
      <c r="E283" s="197"/>
      <c r="F283" s="197"/>
      <c r="G283" s="197"/>
      <c r="H283" s="197"/>
      <c r="I283" s="197"/>
      <c r="U283" s="633"/>
      <c r="V283" s="632"/>
      <c r="W283" s="980"/>
      <c r="X283" s="1004"/>
      <c r="Y283" s="1004"/>
      <c r="Z283" s="1004"/>
      <c r="AA283" s="1004"/>
      <c r="AB283" s="1004"/>
      <c r="AC283" s="1004"/>
      <c r="AD283" s="1004"/>
      <c r="AE283" s="1004"/>
      <c r="AF283" s="1004"/>
      <c r="AG283" s="1004"/>
      <c r="AH283" s="1004"/>
      <c r="AI283" s="1004"/>
    </row>
    <row r="284" spans="1:35" ht="8.85" customHeight="1">
      <c r="A284" s="197"/>
      <c r="B284" s="197"/>
      <c r="C284" s="197"/>
      <c r="D284" s="197"/>
      <c r="E284" s="197"/>
      <c r="F284" s="197"/>
      <c r="G284" s="197"/>
      <c r="H284" s="197"/>
      <c r="I284" s="197"/>
      <c r="U284" s="633"/>
      <c r="V284" s="632"/>
      <c r="W284" s="980"/>
      <c r="X284" s="1004"/>
      <c r="Y284" s="1004"/>
      <c r="Z284" s="1004"/>
      <c r="AA284" s="1004"/>
      <c r="AB284" s="1004"/>
      <c r="AC284" s="1004"/>
      <c r="AD284" s="1004"/>
      <c r="AE284" s="1004"/>
      <c r="AF284" s="1004"/>
      <c r="AG284" s="1004"/>
      <c r="AH284" s="1004"/>
      <c r="AI284" s="1004"/>
    </row>
    <row r="285" spans="1:35" ht="8.85" customHeight="1">
      <c r="A285" s="197"/>
      <c r="B285" s="197"/>
      <c r="C285" s="197"/>
      <c r="D285" s="197"/>
      <c r="E285" s="197"/>
      <c r="F285" s="197"/>
      <c r="G285" s="197"/>
      <c r="H285" s="197"/>
      <c r="I285" s="197"/>
      <c r="U285" s="633"/>
      <c r="V285" s="632"/>
      <c r="W285" s="980"/>
      <c r="X285" s="1004"/>
      <c r="Y285" s="1004"/>
      <c r="Z285" s="1004"/>
      <c r="AA285" s="1004"/>
      <c r="AB285" s="1004"/>
      <c r="AC285" s="1004"/>
      <c r="AD285" s="1004"/>
      <c r="AE285" s="1004"/>
      <c r="AF285" s="1004"/>
      <c r="AG285" s="1004"/>
      <c r="AH285" s="1004"/>
      <c r="AI285" s="1004"/>
    </row>
    <row r="286" spans="1:35" ht="8.85" customHeight="1">
      <c r="A286" s="197"/>
      <c r="B286" s="197"/>
      <c r="C286" s="197"/>
      <c r="D286" s="197"/>
      <c r="E286" s="197"/>
      <c r="F286" s="197"/>
      <c r="G286" s="197"/>
      <c r="H286" s="197"/>
      <c r="I286" s="197"/>
      <c r="U286" s="633"/>
      <c r="V286" s="632"/>
      <c r="W286" s="980"/>
      <c r="X286" s="1004"/>
      <c r="Y286" s="1004"/>
      <c r="Z286" s="1004"/>
      <c r="AA286" s="1004"/>
      <c r="AB286" s="1004"/>
      <c r="AC286" s="1004"/>
      <c r="AD286" s="1004"/>
      <c r="AE286" s="1004"/>
      <c r="AF286" s="1004"/>
      <c r="AG286" s="1004"/>
      <c r="AH286" s="1004"/>
      <c r="AI286" s="1004"/>
    </row>
    <row r="287" spans="1:35" ht="8.85" customHeight="1">
      <c r="A287" s="197"/>
      <c r="B287" s="197"/>
      <c r="C287" s="197"/>
      <c r="D287" s="197"/>
      <c r="E287" s="197"/>
      <c r="F287" s="197"/>
      <c r="G287" s="197"/>
      <c r="H287" s="197"/>
      <c r="I287" s="197"/>
      <c r="U287" s="633"/>
      <c r="V287" s="632"/>
      <c r="W287" s="980"/>
      <c r="X287" s="1004"/>
      <c r="Y287" s="1004"/>
      <c r="Z287" s="1004"/>
      <c r="AA287" s="1004"/>
      <c r="AB287" s="1004"/>
      <c r="AC287" s="1004"/>
      <c r="AD287" s="1004"/>
      <c r="AE287" s="1004"/>
      <c r="AF287" s="1004"/>
      <c r="AG287" s="1004"/>
      <c r="AH287" s="1004"/>
      <c r="AI287" s="1004"/>
    </row>
    <row r="288" spans="1:35" ht="8.85" customHeight="1">
      <c r="A288" s="197"/>
      <c r="B288" s="197"/>
      <c r="C288" s="197"/>
      <c r="D288" s="197"/>
      <c r="E288" s="197"/>
      <c r="F288" s="197"/>
      <c r="G288" s="197"/>
      <c r="H288" s="197"/>
      <c r="I288" s="197"/>
      <c r="U288" s="633"/>
      <c r="V288" s="632"/>
      <c r="W288" s="980"/>
      <c r="X288" s="1004"/>
      <c r="Y288" s="1004"/>
      <c r="Z288" s="1004"/>
      <c r="AA288" s="1004"/>
      <c r="AB288" s="1004"/>
      <c r="AC288" s="1004"/>
      <c r="AD288" s="1004"/>
      <c r="AE288" s="1004"/>
      <c r="AF288" s="1004"/>
      <c r="AG288" s="1004"/>
      <c r="AH288" s="1004"/>
      <c r="AI288" s="1004"/>
    </row>
    <row r="289" spans="1:35" ht="8.85" customHeight="1">
      <c r="A289" s="197"/>
      <c r="B289" s="197"/>
      <c r="C289" s="197"/>
      <c r="D289" s="197"/>
      <c r="E289" s="197"/>
      <c r="F289" s="197"/>
      <c r="G289" s="197"/>
      <c r="H289" s="197"/>
      <c r="I289" s="197"/>
      <c r="U289" s="633"/>
      <c r="V289" s="632"/>
      <c r="W289" s="980"/>
      <c r="X289" s="1004"/>
      <c r="Y289" s="1004"/>
      <c r="Z289" s="1004"/>
      <c r="AA289" s="1004"/>
      <c r="AB289" s="1004"/>
      <c r="AC289" s="1004"/>
      <c r="AD289" s="1004"/>
      <c r="AE289" s="1004"/>
      <c r="AF289" s="1004"/>
      <c r="AG289" s="1004"/>
      <c r="AH289" s="1004"/>
      <c r="AI289" s="1004"/>
    </row>
    <row r="290" spans="1:35" ht="8.85" customHeight="1">
      <c r="A290" s="197"/>
      <c r="B290" s="197"/>
      <c r="C290" s="197"/>
      <c r="D290" s="197"/>
      <c r="E290" s="197"/>
      <c r="F290" s="197"/>
      <c r="G290" s="197"/>
      <c r="H290" s="197"/>
      <c r="I290" s="197"/>
      <c r="U290" s="633"/>
      <c r="V290" s="632"/>
      <c r="W290" s="980"/>
      <c r="X290" s="1004"/>
      <c r="Y290" s="1004"/>
      <c r="Z290" s="1004"/>
      <c r="AA290" s="1004"/>
      <c r="AB290" s="1004"/>
      <c r="AC290" s="1004"/>
      <c r="AD290" s="1004"/>
      <c r="AE290" s="1004"/>
      <c r="AF290" s="1004"/>
      <c r="AG290" s="1004"/>
      <c r="AH290" s="1004"/>
      <c r="AI290" s="1004"/>
    </row>
    <row r="291" spans="1:35" ht="8.85" customHeight="1">
      <c r="A291" s="197"/>
      <c r="B291" s="197"/>
      <c r="C291" s="197"/>
      <c r="D291" s="197"/>
      <c r="E291" s="197"/>
      <c r="F291" s="197"/>
      <c r="G291" s="197"/>
      <c r="H291" s="197"/>
      <c r="I291" s="197"/>
      <c r="U291" s="633"/>
      <c r="V291" s="632"/>
      <c r="W291" s="980"/>
      <c r="X291" s="1004"/>
      <c r="Y291" s="1004"/>
      <c r="Z291" s="1004"/>
      <c r="AA291" s="1004"/>
      <c r="AB291" s="1004"/>
      <c r="AC291" s="1004"/>
      <c r="AD291" s="1004"/>
      <c r="AE291" s="1004"/>
      <c r="AF291" s="1004"/>
      <c r="AG291" s="1004"/>
      <c r="AH291" s="1004"/>
      <c r="AI291" s="1004"/>
    </row>
    <row r="292" spans="1:35" ht="8.85" customHeight="1">
      <c r="A292" s="197"/>
      <c r="B292" s="197"/>
      <c r="C292" s="197"/>
      <c r="D292" s="197"/>
      <c r="E292" s="197"/>
      <c r="F292" s="197"/>
      <c r="G292" s="197"/>
      <c r="H292" s="197"/>
      <c r="I292" s="197"/>
      <c r="U292" s="633"/>
      <c r="V292" s="632"/>
      <c r="W292" s="980"/>
      <c r="X292" s="1004"/>
      <c r="Y292" s="1004"/>
      <c r="Z292" s="1004"/>
      <c r="AA292" s="1004"/>
      <c r="AB292" s="1004"/>
      <c r="AC292" s="1004"/>
      <c r="AD292" s="1004"/>
      <c r="AE292" s="1004"/>
      <c r="AF292" s="1004"/>
      <c r="AG292" s="1004"/>
      <c r="AH292" s="1004"/>
      <c r="AI292" s="1004"/>
    </row>
    <row r="293" spans="1:35" ht="8.85" customHeight="1">
      <c r="A293" s="197"/>
      <c r="B293" s="197"/>
      <c r="C293" s="197"/>
      <c r="D293" s="197"/>
      <c r="E293" s="197"/>
      <c r="F293" s="197"/>
      <c r="G293" s="197"/>
      <c r="H293" s="197"/>
      <c r="I293" s="197"/>
      <c r="U293" s="633"/>
      <c r="V293" s="632"/>
      <c r="W293" s="980"/>
      <c r="X293" s="1004"/>
      <c r="Y293" s="1004"/>
      <c r="Z293" s="1004"/>
      <c r="AA293" s="1004"/>
      <c r="AB293" s="1004"/>
      <c r="AC293" s="1004"/>
      <c r="AD293" s="1004"/>
      <c r="AE293" s="1004"/>
      <c r="AF293" s="1004"/>
      <c r="AG293" s="1004"/>
      <c r="AH293" s="1004"/>
      <c r="AI293" s="1004"/>
    </row>
    <row r="294" spans="1:35" ht="8.85" customHeight="1">
      <c r="A294" s="197"/>
      <c r="B294" s="197"/>
      <c r="C294" s="197"/>
      <c r="D294" s="197"/>
      <c r="E294" s="197"/>
      <c r="F294" s="197"/>
      <c r="G294" s="197"/>
      <c r="H294" s="197"/>
      <c r="I294" s="197"/>
      <c r="U294" s="633"/>
      <c r="V294" s="632"/>
      <c r="W294" s="980"/>
      <c r="X294" s="1004"/>
      <c r="Y294" s="1004"/>
      <c r="Z294" s="1004"/>
      <c r="AA294" s="1004"/>
      <c r="AB294" s="1004"/>
      <c r="AC294" s="1004"/>
      <c r="AD294" s="1004"/>
      <c r="AE294" s="1004"/>
      <c r="AF294" s="1004"/>
      <c r="AG294" s="1004"/>
      <c r="AH294" s="1004"/>
      <c r="AI294" s="1004"/>
    </row>
    <row r="295" spans="1:35" ht="8.85" customHeight="1">
      <c r="A295" s="197"/>
      <c r="B295" s="197"/>
      <c r="C295" s="197"/>
      <c r="D295" s="197"/>
      <c r="E295" s="197"/>
      <c r="F295" s="197"/>
      <c r="G295" s="197"/>
      <c r="H295" s="197"/>
      <c r="I295" s="197"/>
      <c r="U295" s="633"/>
      <c r="V295" s="632"/>
      <c r="W295" s="980"/>
      <c r="X295" s="1004"/>
      <c r="Y295" s="1004"/>
      <c r="Z295" s="1004"/>
      <c r="AA295" s="1004"/>
      <c r="AB295" s="1004"/>
      <c r="AC295" s="1004"/>
      <c r="AD295" s="1004"/>
      <c r="AE295" s="1004"/>
      <c r="AF295" s="1004"/>
      <c r="AG295" s="1004"/>
      <c r="AH295" s="1004"/>
      <c r="AI295" s="1004"/>
    </row>
    <row r="296" spans="1:35" ht="8.85" customHeight="1">
      <c r="A296" s="197"/>
      <c r="B296" s="197"/>
      <c r="C296" s="197"/>
      <c r="D296" s="197"/>
      <c r="E296" s="197"/>
      <c r="F296" s="197"/>
      <c r="G296" s="197"/>
      <c r="H296" s="197"/>
      <c r="I296" s="197"/>
      <c r="U296" s="633"/>
      <c r="V296" s="632"/>
      <c r="W296" s="980"/>
      <c r="X296" s="1004"/>
      <c r="Y296" s="1004"/>
      <c r="Z296" s="1004"/>
      <c r="AA296" s="1004"/>
      <c r="AB296" s="1004"/>
      <c r="AC296" s="1004"/>
      <c r="AD296" s="1004"/>
      <c r="AE296" s="1004"/>
      <c r="AF296" s="1004"/>
      <c r="AG296" s="1004"/>
      <c r="AH296" s="1004"/>
      <c r="AI296" s="1004"/>
    </row>
    <row r="297" spans="1:35" ht="8.85" customHeight="1">
      <c r="A297" s="197"/>
      <c r="B297" s="197"/>
      <c r="C297" s="197"/>
      <c r="D297" s="197"/>
      <c r="E297" s="197"/>
      <c r="F297" s="197"/>
      <c r="G297" s="197"/>
      <c r="H297" s="197"/>
      <c r="I297" s="197"/>
      <c r="U297" s="633"/>
      <c r="V297" s="632"/>
      <c r="W297" s="980"/>
      <c r="X297" s="1004"/>
      <c r="Y297" s="1004"/>
      <c r="Z297" s="1004"/>
      <c r="AA297" s="1004"/>
      <c r="AB297" s="1004"/>
      <c r="AC297" s="1004"/>
      <c r="AD297" s="1004"/>
      <c r="AE297" s="1004"/>
      <c r="AF297" s="1004"/>
      <c r="AG297" s="1004"/>
      <c r="AH297" s="1004"/>
      <c r="AI297" s="1004"/>
    </row>
    <row r="298" spans="1:35" ht="8.85" customHeight="1">
      <c r="A298" s="197"/>
      <c r="B298" s="197"/>
      <c r="C298" s="197"/>
      <c r="D298" s="197"/>
      <c r="E298" s="197"/>
      <c r="F298" s="197"/>
      <c r="G298" s="197"/>
      <c r="H298" s="197"/>
      <c r="I298" s="197"/>
      <c r="U298" s="633"/>
      <c r="V298" s="632"/>
      <c r="W298" s="980"/>
      <c r="X298" s="1004"/>
      <c r="Y298" s="1004"/>
      <c r="Z298" s="1004"/>
      <c r="AA298" s="1004"/>
      <c r="AB298" s="1004"/>
      <c r="AC298" s="1004"/>
      <c r="AD298" s="1004"/>
      <c r="AE298" s="1004"/>
      <c r="AF298" s="1004"/>
      <c r="AG298" s="1004"/>
      <c r="AH298" s="1004"/>
      <c r="AI298" s="1004"/>
    </row>
    <row r="299" spans="1:35" ht="8.85" customHeight="1">
      <c r="A299" s="197"/>
      <c r="B299" s="197"/>
      <c r="C299" s="197"/>
      <c r="D299" s="197"/>
      <c r="E299" s="197"/>
      <c r="F299" s="197"/>
      <c r="G299" s="197"/>
      <c r="H299" s="197"/>
      <c r="I299" s="197"/>
      <c r="U299" s="633"/>
      <c r="V299" s="632"/>
      <c r="W299" s="980"/>
      <c r="X299" s="1004"/>
      <c r="Y299" s="1004"/>
      <c r="Z299" s="1004"/>
      <c r="AA299" s="1004"/>
      <c r="AB299" s="1004"/>
      <c r="AC299" s="1004"/>
      <c r="AD299" s="1004"/>
      <c r="AE299" s="1004"/>
      <c r="AF299" s="1004"/>
      <c r="AG299" s="1004"/>
      <c r="AH299" s="1004"/>
      <c r="AI299" s="1004"/>
    </row>
    <row r="300" spans="1:35" ht="8.85" customHeight="1">
      <c r="A300" s="197"/>
      <c r="B300" s="197"/>
      <c r="C300" s="197"/>
      <c r="D300" s="197"/>
      <c r="E300" s="197"/>
      <c r="F300" s="197"/>
      <c r="G300" s="197"/>
      <c r="H300" s="197"/>
      <c r="I300" s="197"/>
      <c r="U300" s="633"/>
      <c r="V300" s="632"/>
      <c r="W300" s="980"/>
      <c r="X300" s="1004"/>
      <c r="Y300" s="1004"/>
      <c r="Z300" s="1004"/>
      <c r="AA300" s="1004"/>
      <c r="AB300" s="1004"/>
      <c r="AC300" s="1004"/>
      <c r="AD300" s="1004"/>
      <c r="AE300" s="1004"/>
      <c r="AF300" s="1004"/>
      <c r="AG300" s="1004"/>
      <c r="AH300" s="1004"/>
      <c r="AI300" s="1004"/>
    </row>
    <row r="301" spans="1:35" ht="8.85" customHeight="1">
      <c r="A301" s="197"/>
      <c r="B301" s="197"/>
      <c r="C301" s="197"/>
      <c r="D301" s="197"/>
      <c r="E301" s="197"/>
      <c r="F301" s="197"/>
      <c r="G301" s="197"/>
      <c r="H301" s="197"/>
      <c r="I301" s="197"/>
      <c r="U301" s="633"/>
      <c r="V301" s="632"/>
      <c r="W301" s="980"/>
      <c r="X301" s="1004"/>
      <c r="Y301" s="1004"/>
      <c r="Z301" s="1004"/>
      <c r="AA301" s="1004"/>
      <c r="AB301" s="1004"/>
      <c r="AC301" s="1004"/>
      <c r="AD301" s="1004"/>
      <c r="AE301" s="1004"/>
      <c r="AF301" s="1004"/>
      <c r="AG301" s="1004"/>
      <c r="AH301" s="1004"/>
      <c r="AI301" s="1004"/>
    </row>
    <row r="302" spans="1:35" ht="8.85" customHeight="1">
      <c r="A302" s="197"/>
      <c r="B302" s="197"/>
      <c r="C302" s="197"/>
      <c r="D302" s="197"/>
      <c r="E302" s="197"/>
      <c r="F302" s="197"/>
      <c r="G302" s="197"/>
      <c r="H302" s="197"/>
      <c r="I302" s="197"/>
      <c r="U302" s="633"/>
      <c r="V302" s="632"/>
      <c r="W302" s="980"/>
      <c r="X302" s="1004"/>
      <c r="Y302" s="1004"/>
      <c r="Z302" s="1004"/>
      <c r="AA302" s="1004"/>
      <c r="AB302" s="1004"/>
      <c r="AC302" s="1004"/>
      <c r="AD302" s="1004"/>
      <c r="AE302" s="1004"/>
      <c r="AF302" s="1004"/>
      <c r="AG302" s="1004"/>
      <c r="AH302" s="1004"/>
      <c r="AI302" s="1004"/>
    </row>
    <row r="303" spans="1:35" ht="8.85" customHeight="1">
      <c r="A303" s="197"/>
      <c r="B303" s="197"/>
      <c r="C303" s="197"/>
      <c r="D303" s="197"/>
      <c r="E303" s="197"/>
      <c r="F303" s="197"/>
      <c r="G303" s="197"/>
      <c r="H303" s="197"/>
      <c r="I303" s="197"/>
      <c r="U303" s="633"/>
      <c r="V303" s="632"/>
      <c r="W303" s="980"/>
      <c r="X303" s="1004"/>
      <c r="Y303" s="1004"/>
      <c r="Z303" s="1004"/>
      <c r="AA303" s="1004"/>
      <c r="AB303" s="1004"/>
      <c r="AC303" s="1004"/>
      <c r="AD303" s="1004"/>
      <c r="AE303" s="1004"/>
      <c r="AF303" s="1004"/>
      <c r="AG303" s="1004"/>
      <c r="AH303" s="1004"/>
      <c r="AI303" s="1004"/>
    </row>
    <row r="304" spans="1:35" ht="8.85" customHeight="1">
      <c r="A304" s="197"/>
      <c r="B304" s="197"/>
      <c r="C304" s="197"/>
      <c r="D304" s="197"/>
      <c r="E304" s="197"/>
      <c r="F304" s="197"/>
      <c r="G304" s="197"/>
      <c r="H304" s="197"/>
      <c r="I304" s="197"/>
      <c r="U304" s="633"/>
      <c r="V304" s="632"/>
      <c r="W304" s="980"/>
      <c r="X304" s="1004"/>
      <c r="Y304" s="1004"/>
      <c r="Z304" s="1004"/>
      <c r="AA304" s="1004"/>
      <c r="AB304" s="1004"/>
      <c r="AC304" s="1004"/>
      <c r="AD304" s="1004"/>
      <c r="AE304" s="1004"/>
      <c r="AF304" s="1004"/>
      <c r="AG304" s="1004"/>
      <c r="AH304" s="1004"/>
      <c r="AI304" s="1004"/>
    </row>
    <row r="305" spans="1:35" ht="8.85" customHeight="1">
      <c r="A305" s="197"/>
      <c r="B305" s="197"/>
      <c r="C305" s="197"/>
      <c r="D305" s="197"/>
      <c r="E305" s="197"/>
      <c r="F305" s="197"/>
      <c r="G305" s="197"/>
      <c r="H305" s="197"/>
      <c r="I305" s="197"/>
      <c r="U305" s="633"/>
      <c r="V305" s="632"/>
      <c r="W305" s="980"/>
      <c r="X305" s="1004"/>
      <c r="Y305" s="1004"/>
      <c r="Z305" s="1004"/>
      <c r="AA305" s="1004"/>
      <c r="AB305" s="1004"/>
      <c r="AC305" s="1004"/>
      <c r="AD305" s="1004"/>
      <c r="AE305" s="1004"/>
      <c r="AF305" s="1004"/>
      <c r="AG305" s="1004"/>
      <c r="AH305" s="1004"/>
      <c r="AI305" s="1004"/>
    </row>
    <row r="306" spans="1:35" ht="8.85" customHeight="1">
      <c r="A306" s="197"/>
      <c r="B306" s="197"/>
      <c r="C306" s="197"/>
      <c r="D306" s="197"/>
      <c r="E306" s="197"/>
      <c r="F306" s="197"/>
      <c r="G306" s="197"/>
      <c r="H306" s="197"/>
      <c r="I306" s="197"/>
      <c r="U306" s="633"/>
      <c r="V306" s="632"/>
      <c r="W306" s="980"/>
      <c r="X306" s="1004"/>
      <c r="Y306" s="1004"/>
      <c r="Z306" s="1004"/>
      <c r="AA306" s="1004"/>
      <c r="AB306" s="1004"/>
      <c r="AC306" s="1004"/>
      <c r="AD306" s="1004"/>
      <c r="AE306" s="1004"/>
      <c r="AF306" s="1004"/>
      <c r="AG306" s="1004"/>
      <c r="AH306" s="1004"/>
      <c r="AI306" s="1004"/>
    </row>
    <row r="307" spans="1:35" ht="8.85" customHeight="1">
      <c r="A307" s="197"/>
      <c r="B307" s="197"/>
      <c r="C307" s="197"/>
      <c r="D307" s="197"/>
      <c r="E307" s="197"/>
      <c r="F307" s="197"/>
      <c r="G307" s="197"/>
      <c r="H307" s="197"/>
      <c r="I307" s="197"/>
      <c r="U307" s="633"/>
      <c r="V307" s="632"/>
      <c r="W307" s="980"/>
      <c r="X307" s="1004"/>
      <c r="Y307" s="1004"/>
      <c r="Z307" s="1004"/>
      <c r="AA307" s="1004"/>
      <c r="AB307" s="1004"/>
      <c r="AC307" s="1004"/>
      <c r="AD307" s="1004"/>
      <c r="AE307" s="1004"/>
      <c r="AF307" s="1004"/>
      <c r="AG307" s="1004"/>
      <c r="AH307" s="1004"/>
      <c r="AI307" s="1004"/>
    </row>
    <row r="308" spans="1:35" ht="8.85" customHeight="1">
      <c r="A308" s="197"/>
      <c r="B308" s="197"/>
      <c r="C308" s="197"/>
      <c r="D308" s="197"/>
      <c r="E308" s="197"/>
      <c r="F308" s="197"/>
      <c r="G308" s="197"/>
      <c r="H308" s="197"/>
      <c r="I308" s="197"/>
      <c r="U308" s="633"/>
      <c r="V308" s="632"/>
      <c r="W308" s="980"/>
      <c r="X308" s="1004"/>
      <c r="Y308" s="1004"/>
      <c r="Z308" s="1004"/>
      <c r="AA308" s="1004"/>
      <c r="AB308" s="1004"/>
      <c r="AC308" s="1004"/>
      <c r="AD308" s="1004"/>
      <c r="AE308" s="1004"/>
      <c r="AF308" s="1004"/>
      <c r="AG308" s="1004"/>
      <c r="AH308" s="1004"/>
      <c r="AI308" s="1004"/>
    </row>
    <row r="309" spans="1:35" ht="8.85" customHeight="1">
      <c r="A309" s="197"/>
      <c r="B309" s="197"/>
      <c r="C309" s="197"/>
      <c r="D309" s="197"/>
      <c r="E309" s="197"/>
      <c r="F309" s="197"/>
      <c r="G309" s="197"/>
      <c r="H309" s="197"/>
      <c r="I309" s="197"/>
      <c r="U309" s="633"/>
      <c r="V309" s="632"/>
      <c r="W309" s="980"/>
      <c r="X309" s="1004"/>
      <c r="Y309" s="1004"/>
      <c r="Z309" s="1004"/>
      <c r="AA309" s="1004"/>
      <c r="AB309" s="1004"/>
      <c r="AC309" s="1004"/>
      <c r="AD309" s="1004"/>
      <c r="AE309" s="1004"/>
      <c r="AF309" s="1004"/>
      <c r="AG309" s="1004"/>
      <c r="AH309" s="1004"/>
      <c r="AI309" s="1004"/>
    </row>
    <row r="310" spans="1:35" ht="8.85" customHeight="1">
      <c r="A310" s="197"/>
      <c r="B310" s="197"/>
      <c r="C310" s="197"/>
      <c r="D310" s="197"/>
      <c r="E310" s="197"/>
      <c r="F310" s="197"/>
      <c r="G310" s="197"/>
      <c r="H310" s="197"/>
      <c r="I310" s="197"/>
      <c r="U310" s="633"/>
      <c r="V310" s="632"/>
      <c r="W310" s="980"/>
      <c r="X310" s="1004"/>
      <c r="Y310" s="1004"/>
      <c r="Z310" s="1004"/>
      <c r="AA310" s="1004"/>
      <c r="AB310" s="1004"/>
      <c r="AC310" s="1004"/>
      <c r="AD310" s="1004"/>
      <c r="AE310" s="1004"/>
      <c r="AF310" s="1004"/>
      <c r="AG310" s="1004"/>
      <c r="AH310" s="1004"/>
      <c r="AI310" s="1004"/>
    </row>
    <row r="311" spans="1:35" ht="8.85" customHeight="1">
      <c r="A311" s="197"/>
      <c r="B311" s="197"/>
      <c r="C311" s="197"/>
      <c r="D311" s="197"/>
      <c r="E311" s="197"/>
      <c r="F311" s="197"/>
      <c r="G311" s="197"/>
      <c r="H311" s="197"/>
      <c r="I311" s="197"/>
      <c r="U311" s="633"/>
      <c r="V311" s="632"/>
      <c r="W311" s="980"/>
      <c r="X311" s="1004"/>
      <c r="Y311" s="1004"/>
      <c r="Z311" s="1004"/>
      <c r="AA311" s="1004"/>
      <c r="AB311" s="1004"/>
      <c r="AC311" s="1004"/>
      <c r="AD311" s="1004"/>
      <c r="AE311" s="1004"/>
      <c r="AF311" s="1004"/>
      <c r="AG311" s="1004"/>
      <c r="AH311" s="1004"/>
      <c r="AI311" s="1004"/>
    </row>
    <row r="312" spans="1:35" ht="8.85" customHeight="1">
      <c r="A312" s="197"/>
      <c r="B312" s="197"/>
      <c r="C312" s="197"/>
      <c r="D312" s="197"/>
      <c r="E312" s="197"/>
      <c r="F312" s="197"/>
      <c r="G312" s="197"/>
      <c r="H312" s="197"/>
      <c r="I312" s="197"/>
      <c r="U312" s="633"/>
      <c r="V312" s="632"/>
      <c r="W312" s="980"/>
      <c r="X312" s="1004"/>
      <c r="Y312" s="1004"/>
      <c r="Z312" s="1004"/>
      <c r="AA312" s="1004"/>
      <c r="AB312" s="1004"/>
      <c r="AC312" s="1004"/>
      <c r="AD312" s="1004"/>
      <c r="AE312" s="1004"/>
      <c r="AF312" s="1004"/>
      <c r="AG312" s="1004"/>
      <c r="AH312" s="1004"/>
      <c r="AI312" s="1004"/>
    </row>
    <row r="313" spans="1:35" ht="8.85" customHeight="1">
      <c r="A313" s="197"/>
      <c r="B313" s="197"/>
      <c r="C313" s="197"/>
      <c r="D313" s="197"/>
      <c r="E313" s="197"/>
      <c r="F313" s="197"/>
      <c r="G313" s="197"/>
      <c r="H313" s="197"/>
      <c r="I313" s="197"/>
      <c r="U313" s="633"/>
      <c r="V313" s="632"/>
      <c r="W313" s="980"/>
      <c r="X313" s="1004"/>
      <c r="Y313" s="1004"/>
      <c r="Z313" s="1004"/>
      <c r="AA313" s="1004"/>
      <c r="AB313" s="1004"/>
      <c r="AC313" s="1004"/>
      <c r="AD313" s="1004"/>
      <c r="AE313" s="1004"/>
      <c r="AF313" s="1004"/>
      <c r="AG313" s="1004"/>
      <c r="AH313" s="1004"/>
      <c r="AI313" s="1004"/>
    </row>
    <row r="314" spans="1:35" ht="8.85" customHeight="1">
      <c r="A314" s="197"/>
      <c r="B314" s="197"/>
      <c r="C314" s="197"/>
      <c r="D314" s="197"/>
      <c r="E314" s="197"/>
      <c r="F314" s="197"/>
      <c r="G314" s="197"/>
      <c r="H314" s="197"/>
      <c r="I314" s="197"/>
      <c r="U314" s="633"/>
      <c r="V314" s="632"/>
      <c r="W314" s="980"/>
      <c r="X314" s="1004"/>
      <c r="Y314" s="1004"/>
      <c r="Z314" s="1004"/>
      <c r="AA314" s="1004"/>
      <c r="AB314" s="1004"/>
      <c r="AC314" s="1004"/>
      <c r="AD314" s="1004"/>
      <c r="AE314" s="1004"/>
      <c r="AF314" s="1004"/>
      <c r="AG314" s="1004"/>
      <c r="AH314" s="1004"/>
      <c r="AI314" s="1004"/>
    </row>
    <row r="315" spans="1:35" ht="8.85" customHeight="1">
      <c r="A315" s="197"/>
      <c r="B315" s="197"/>
      <c r="C315" s="197"/>
      <c r="D315" s="197"/>
      <c r="E315" s="197"/>
      <c r="F315" s="197"/>
      <c r="G315" s="197"/>
      <c r="H315" s="197"/>
      <c r="I315" s="197"/>
      <c r="U315" s="633"/>
      <c r="V315" s="632"/>
      <c r="W315" s="980"/>
      <c r="X315" s="1004"/>
      <c r="Y315" s="1004"/>
      <c r="Z315" s="1004"/>
      <c r="AA315" s="1004"/>
      <c r="AB315" s="1004"/>
      <c r="AC315" s="1004"/>
      <c r="AD315" s="1004"/>
      <c r="AE315" s="1004"/>
      <c r="AF315" s="1004"/>
      <c r="AG315" s="1004"/>
      <c r="AH315" s="1004"/>
      <c r="AI315" s="1004"/>
    </row>
    <row r="316" spans="1:35" ht="8.85" customHeight="1">
      <c r="A316" s="197"/>
      <c r="B316" s="197"/>
      <c r="C316" s="197"/>
      <c r="D316" s="197"/>
      <c r="E316" s="197"/>
      <c r="F316" s="197"/>
      <c r="G316" s="197"/>
      <c r="H316" s="197"/>
      <c r="I316" s="197"/>
      <c r="U316" s="633"/>
      <c r="V316" s="632"/>
      <c r="W316" s="980"/>
      <c r="X316" s="1004"/>
      <c r="Y316" s="1004"/>
      <c r="Z316" s="1004"/>
      <c r="AA316" s="1004"/>
      <c r="AB316" s="1004"/>
      <c r="AC316" s="1004"/>
      <c r="AD316" s="1004"/>
      <c r="AE316" s="1004"/>
      <c r="AF316" s="1004"/>
      <c r="AG316" s="1004"/>
      <c r="AH316" s="1004"/>
      <c r="AI316" s="1004"/>
    </row>
    <row r="317" spans="1:35" ht="8.85" customHeight="1">
      <c r="A317" s="197"/>
      <c r="B317" s="197"/>
      <c r="C317" s="197"/>
      <c r="D317" s="197"/>
      <c r="E317" s="197"/>
      <c r="F317" s="197"/>
      <c r="G317" s="197"/>
      <c r="H317" s="197"/>
      <c r="I317" s="197"/>
      <c r="U317" s="633"/>
      <c r="V317" s="632"/>
      <c r="W317" s="980"/>
      <c r="X317" s="1004"/>
      <c r="Y317" s="1004"/>
      <c r="Z317" s="1004"/>
      <c r="AA317" s="1004"/>
      <c r="AB317" s="1004"/>
      <c r="AC317" s="1004"/>
      <c r="AD317" s="1004"/>
      <c r="AE317" s="1004"/>
      <c r="AF317" s="1004"/>
      <c r="AG317" s="1004"/>
      <c r="AH317" s="1004"/>
      <c r="AI317" s="1004"/>
    </row>
    <row r="318" spans="1:35" ht="8.85" customHeight="1">
      <c r="U318" s="633"/>
      <c r="V318" s="632"/>
      <c r="W318" s="980"/>
      <c r="X318" s="1004"/>
      <c r="Y318" s="1004"/>
      <c r="Z318" s="1004"/>
      <c r="AA318" s="1004"/>
      <c r="AB318" s="1004"/>
      <c r="AC318" s="1004"/>
      <c r="AD318" s="1004"/>
      <c r="AE318" s="1004"/>
      <c r="AF318" s="1004"/>
      <c r="AG318" s="1004"/>
      <c r="AH318" s="1004"/>
      <c r="AI318" s="1004"/>
    </row>
    <row r="319" spans="1:35" ht="8.85" customHeight="1">
      <c r="U319" s="633"/>
      <c r="V319" s="632"/>
      <c r="W319" s="980"/>
      <c r="X319" s="1004"/>
      <c r="Y319" s="1004"/>
      <c r="Z319" s="1004"/>
      <c r="AA319" s="1004"/>
      <c r="AB319" s="1004"/>
      <c r="AC319" s="1004"/>
      <c r="AD319" s="1004"/>
      <c r="AE319" s="1004"/>
      <c r="AF319" s="1004"/>
      <c r="AG319" s="1004"/>
      <c r="AH319" s="1004"/>
      <c r="AI319" s="1004"/>
    </row>
    <row r="320" spans="1:35" ht="8.85" customHeight="1">
      <c r="U320" s="633"/>
      <c r="V320" s="632"/>
      <c r="W320" s="980"/>
      <c r="X320" s="1004"/>
      <c r="Y320" s="1004"/>
      <c r="Z320" s="1004"/>
      <c r="AA320" s="1004"/>
      <c r="AB320" s="1004"/>
      <c r="AC320" s="1004"/>
      <c r="AD320" s="1004"/>
      <c r="AE320" s="1004"/>
      <c r="AF320" s="1004"/>
      <c r="AG320" s="1004"/>
      <c r="AH320" s="1004"/>
      <c r="AI320" s="1004"/>
    </row>
    <row r="321" spans="21:35" ht="8.85" customHeight="1">
      <c r="U321" s="633"/>
      <c r="V321" s="632"/>
      <c r="W321" s="980"/>
      <c r="X321" s="1004"/>
      <c r="Y321" s="1004"/>
      <c r="Z321" s="1004"/>
      <c r="AA321" s="1004"/>
      <c r="AB321" s="1004"/>
      <c r="AC321" s="1004"/>
      <c r="AD321" s="1004"/>
      <c r="AE321" s="1004"/>
      <c r="AF321" s="1004"/>
      <c r="AG321" s="1004"/>
      <c r="AH321" s="1004"/>
      <c r="AI321" s="1004"/>
    </row>
    <row r="322" spans="21:35" ht="8.85" customHeight="1">
      <c r="U322" s="633"/>
      <c r="V322" s="632"/>
      <c r="W322" s="980"/>
      <c r="X322" s="1004"/>
      <c r="Y322" s="1004"/>
      <c r="Z322" s="1004"/>
      <c r="AA322" s="1004"/>
      <c r="AB322" s="1004"/>
      <c r="AC322" s="1004"/>
      <c r="AD322" s="1004"/>
      <c r="AE322" s="1004"/>
      <c r="AF322" s="1004"/>
      <c r="AG322" s="1004"/>
      <c r="AH322" s="1004"/>
      <c r="AI322" s="1004"/>
    </row>
    <row r="323" spans="21:35" ht="8.85" customHeight="1">
      <c r="U323" s="633"/>
      <c r="V323" s="632"/>
      <c r="W323" s="980"/>
      <c r="X323" s="1004"/>
      <c r="Y323" s="1004"/>
      <c r="Z323" s="1004"/>
      <c r="AA323" s="1004"/>
      <c r="AB323" s="1004"/>
      <c r="AC323" s="1004"/>
      <c r="AD323" s="1004"/>
      <c r="AE323" s="1004"/>
      <c r="AF323" s="1004"/>
      <c r="AG323" s="1004"/>
      <c r="AH323" s="1004"/>
      <c r="AI323" s="1004"/>
    </row>
    <row r="324" spans="21:35" ht="8.85" customHeight="1">
      <c r="U324" s="633"/>
      <c r="V324" s="632"/>
      <c r="W324" s="980"/>
      <c r="X324" s="1004"/>
      <c r="Y324" s="1004"/>
      <c r="Z324" s="1004"/>
      <c r="AA324" s="1004"/>
      <c r="AB324" s="1004"/>
      <c r="AC324" s="1004"/>
      <c r="AD324" s="1004"/>
      <c r="AE324" s="1004"/>
      <c r="AF324" s="1004"/>
      <c r="AG324" s="1004"/>
      <c r="AH324" s="1004"/>
      <c r="AI324" s="1004"/>
    </row>
    <row r="325" spans="21:35" ht="8.85" customHeight="1">
      <c r="U325" s="633"/>
      <c r="V325" s="632"/>
      <c r="W325" s="980"/>
      <c r="X325" s="1004"/>
      <c r="Y325" s="1004"/>
      <c r="Z325" s="1004"/>
      <c r="AA325" s="1004"/>
      <c r="AB325" s="1004"/>
      <c r="AC325" s="1004"/>
      <c r="AD325" s="1004"/>
      <c r="AE325" s="1004"/>
      <c r="AF325" s="1004"/>
      <c r="AG325" s="1004"/>
      <c r="AH325" s="1004"/>
      <c r="AI325" s="1004"/>
    </row>
    <row r="326" spans="21:35" ht="8.85" customHeight="1">
      <c r="U326" s="633"/>
      <c r="V326" s="632"/>
      <c r="W326" s="980"/>
      <c r="X326" s="1004"/>
      <c r="Y326" s="1004"/>
      <c r="Z326" s="1004"/>
      <c r="AA326" s="1004"/>
      <c r="AB326" s="1004"/>
      <c r="AC326" s="1004"/>
      <c r="AD326" s="1004"/>
      <c r="AE326" s="1004"/>
      <c r="AF326" s="1004"/>
      <c r="AG326" s="1004"/>
      <c r="AH326" s="1004"/>
      <c r="AI326" s="1004"/>
    </row>
    <row r="327" spans="21:35" ht="8.85" customHeight="1">
      <c r="U327" s="633"/>
      <c r="V327" s="632"/>
      <c r="W327" s="980"/>
      <c r="X327" s="1004"/>
      <c r="Y327" s="1004"/>
      <c r="Z327" s="1004"/>
      <c r="AA327" s="1004"/>
      <c r="AB327" s="1004"/>
      <c r="AC327" s="1004"/>
      <c r="AD327" s="1004"/>
      <c r="AE327" s="1004"/>
      <c r="AF327" s="1004"/>
      <c r="AG327" s="1004"/>
      <c r="AH327" s="1004"/>
      <c r="AI327" s="1004"/>
    </row>
    <row r="328" spans="21:35" ht="8.85" customHeight="1">
      <c r="U328" s="633"/>
      <c r="V328" s="632"/>
      <c r="W328" s="980"/>
      <c r="X328" s="1004"/>
      <c r="Y328" s="1004"/>
      <c r="Z328" s="1004"/>
      <c r="AA328" s="1004"/>
      <c r="AB328" s="1004"/>
      <c r="AC328" s="1004"/>
      <c r="AD328" s="1004"/>
      <c r="AE328" s="1004"/>
      <c r="AF328" s="1004"/>
      <c r="AG328" s="1004"/>
      <c r="AH328" s="1004"/>
      <c r="AI328" s="1004"/>
    </row>
    <row r="329" spans="21:35" ht="8.85" customHeight="1">
      <c r="U329" s="633"/>
      <c r="V329" s="632"/>
      <c r="W329" s="980"/>
      <c r="X329" s="1004"/>
      <c r="Y329" s="1004"/>
      <c r="Z329" s="1004"/>
      <c r="AA329" s="1004"/>
      <c r="AB329" s="1004"/>
      <c r="AC329" s="1004"/>
      <c r="AD329" s="1004"/>
      <c r="AE329" s="1004"/>
      <c r="AF329" s="1004"/>
      <c r="AG329" s="1004"/>
      <c r="AH329" s="1004"/>
      <c r="AI329" s="1004"/>
    </row>
    <row r="330" spans="21:35" ht="8.85" customHeight="1">
      <c r="U330" s="633"/>
      <c r="V330" s="632"/>
      <c r="W330" s="980"/>
      <c r="X330" s="1004"/>
      <c r="Y330" s="1004"/>
      <c r="Z330" s="1004"/>
      <c r="AA330" s="1004"/>
      <c r="AB330" s="1004"/>
      <c r="AC330" s="1004"/>
      <c r="AD330" s="1004"/>
      <c r="AE330" s="1004"/>
      <c r="AF330" s="1004"/>
      <c r="AG330" s="1004"/>
      <c r="AH330" s="1004"/>
      <c r="AI330" s="1004"/>
    </row>
    <row r="331" spans="21:35" ht="8.85" customHeight="1">
      <c r="U331" s="633"/>
      <c r="V331" s="632"/>
      <c r="W331" s="980"/>
      <c r="X331" s="1004"/>
      <c r="Y331" s="1004"/>
      <c r="Z331" s="1004"/>
      <c r="AA331" s="1004"/>
      <c r="AB331" s="1004"/>
      <c r="AC331" s="1004"/>
      <c r="AD331" s="1004"/>
      <c r="AE331" s="1004"/>
      <c r="AF331" s="1004"/>
      <c r="AG331" s="1004"/>
      <c r="AH331" s="1004"/>
      <c r="AI331" s="1004"/>
    </row>
    <row r="332" spans="21:35" ht="8.85" customHeight="1">
      <c r="U332" s="633"/>
      <c r="V332" s="632"/>
      <c r="W332" s="980"/>
      <c r="X332" s="1004"/>
      <c r="Y332" s="1004"/>
      <c r="Z332" s="1004"/>
      <c r="AA332" s="1004"/>
      <c r="AB332" s="1004"/>
      <c r="AC332" s="1004"/>
      <c r="AD332" s="1004"/>
      <c r="AE332" s="1004"/>
      <c r="AF332" s="1004"/>
      <c r="AG332" s="1004"/>
      <c r="AH332" s="1004"/>
      <c r="AI332" s="1004"/>
    </row>
    <row r="333" spans="21:35" ht="8.85" customHeight="1">
      <c r="U333" s="633"/>
      <c r="V333" s="632"/>
      <c r="W333" s="980"/>
      <c r="X333" s="1004"/>
      <c r="Y333" s="1004"/>
      <c r="Z333" s="1004"/>
      <c r="AA333" s="1004"/>
      <c r="AB333" s="1004"/>
      <c r="AC333" s="1004"/>
      <c r="AD333" s="1004"/>
      <c r="AE333" s="1004"/>
      <c r="AF333" s="1004"/>
      <c r="AG333" s="1004"/>
      <c r="AH333" s="1004"/>
      <c r="AI333" s="1004"/>
    </row>
    <row r="334" spans="21:35" ht="8.85" customHeight="1">
      <c r="U334" s="633"/>
      <c r="V334" s="632"/>
      <c r="W334" s="980"/>
      <c r="X334" s="1004"/>
      <c r="Y334" s="1004"/>
      <c r="Z334" s="1004"/>
      <c r="AA334" s="1004"/>
      <c r="AB334" s="1004"/>
      <c r="AC334" s="1004"/>
      <c r="AD334" s="1004"/>
      <c r="AE334" s="1004"/>
      <c r="AF334" s="1004"/>
      <c r="AG334" s="1004"/>
      <c r="AH334" s="1004"/>
      <c r="AI334" s="1004"/>
    </row>
    <row r="335" spans="21:35" ht="8.85" customHeight="1">
      <c r="U335" s="633"/>
      <c r="V335" s="632"/>
      <c r="W335" s="980"/>
      <c r="X335" s="1004"/>
      <c r="Y335" s="1004"/>
      <c r="Z335" s="1004"/>
      <c r="AA335" s="1004"/>
      <c r="AB335" s="1004"/>
      <c r="AC335" s="1004"/>
      <c r="AD335" s="1004"/>
      <c r="AE335" s="1004"/>
      <c r="AF335" s="1004"/>
      <c r="AG335" s="1004"/>
      <c r="AH335" s="1004"/>
      <c r="AI335" s="1004"/>
    </row>
    <row r="336" spans="21:35" ht="8.85" customHeight="1">
      <c r="U336" s="633"/>
      <c r="V336" s="632"/>
      <c r="W336" s="980"/>
      <c r="X336" s="1004"/>
      <c r="Y336" s="1004"/>
      <c r="Z336" s="1004"/>
      <c r="AA336" s="1004"/>
      <c r="AB336" s="1004"/>
      <c r="AC336" s="1004"/>
      <c r="AD336" s="1004"/>
      <c r="AE336" s="1004"/>
      <c r="AF336" s="1004"/>
      <c r="AG336" s="1004"/>
      <c r="AH336" s="1004"/>
      <c r="AI336" s="1004"/>
    </row>
    <row r="337" spans="21:35" ht="8.85" customHeight="1">
      <c r="U337" s="633"/>
      <c r="V337" s="632"/>
      <c r="W337" s="980"/>
      <c r="X337" s="1004"/>
      <c r="Y337" s="1004"/>
      <c r="Z337" s="1004"/>
      <c r="AA337" s="1004"/>
      <c r="AB337" s="1004"/>
      <c r="AC337" s="1004"/>
      <c r="AD337" s="1004"/>
      <c r="AE337" s="1004"/>
      <c r="AF337" s="1004"/>
      <c r="AG337" s="1004"/>
      <c r="AH337" s="1004"/>
      <c r="AI337" s="1004"/>
    </row>
    <row r="338" spans="21:35" ht="8.85" customHeight="1">
      <c r="U338" s="633"/>
      <c r="V338" s="632"/>
      <c r="W338" s="980"/>
      <c r="X338" s="1004"/>
      <c r="Y338" s="1004"/>
      <c r="Z338" s="1004"/>
      <c r="AA338" s="1004"/>
      <c r="AB338" s="1004"/>
      <c r="AC338" s="1004"/>
      <c r="AD338" s="1004"/>
      <c r="AE338" s="1004"/>
      <c r="AF338" s="1004"/>
      <c r="AG338" s="1004"/>
      <c r="AH338" s="1004"/>
      <c r="AI338" s="1004"/>
    </row>
    <row r="339" spans="21:35" ht="8.85" customHeight="1">
      <c r="U339" s="633"/>
      <c r="V339" s="632"/>
      <c r="W339" s="980"/>
      <c r="X339" s="1004"/>
      <c r="Y339" s="1004"/>
      <c r="Z339" s="1004"/>
      <c r="AA339" s="1004"/>
      <c r="AB339" s="1004"/>
      <c r="AC339" s="1004"/>
      <c r="AD339" s="1004"/>
      <c r="AE339" s="1004"/>
      <c r="AF339" s="1004"/>
      <c r="AG339" s="1004"/>
      <c r="AH339" s="1004"/>
      <c r="AI339" s="1004"/>
    </row>
    <row r="340" spans="21:35" ht="8.85" customHeight="1">
      <c r="U340" s="633"/>
      <c r="V340" s="632"/>
      <c r="W340" s="980"/>
      <c r="X340" s="1004"/>
      <c r="Y340" s="1004"/>
      <c r="Z340" s="1004"/>
      <c r="AA340" s="1004"/>
      <c r="AB340" s="1004"/>
      <c r="AC340" s="1004"/>
      <c r="AD340" s="1004"/>
      <c r="AE340" s="1004"/>
      <c r="AF340" s="1004"/>
      <c r="AG340" s="1004"/>
      <c r="AH340" s="1004"/>
      <c r="AI340" s="1004"/>
    </row>
    <row r="341" spans="21:35" ht="8.85" customHeight="1">
      <c r="U341" s="633"/>
      <c r="V341" s="632"/>
      <c r="W341" s="980"/>
      <c r="X341" s="1004"/>
      <c r="Y341" s="1004"/>
      <c r="Z341" s="1004"/>
      <c r="AA341" s="1004"/>
      <c r="AB341" s="1004"/>
      <c r="AC341" s="1004"/>
      <c r="AD341" s="1004"/>
      <c r="AE341" s="1004"/>
      <c r="AF341" s="1004"/>
      <c r="AG341" s="1004"/>
      <c r="AH341" s="1004"/>
      <c r="AI341" s="1004"/>
    </row>
    <row r="342" spans="21:35" ht="8.85" customHeight="1">
      <c r="U342" s="633"/>
      <c r="V342" s="632"/>
      <c r="W342" s="980"/>
      <c r="X342" s="1004"/>
      <c r="Y342" s="1004"/>
      <c r="Z342" s="1004"/>
      <c r="AA342" s="1004"/>
      <c r="AB342" s="1004"/>
      <c r="AC342" s="1004"/>
      <c r="AD342" s="1004"/>
      <c r="AE342" s="1004"/>
      <c r="AF342" s="1004"/>
      <c r="AG342" s="1004"/>
      <c r="AH342" s="1004"/>
      <c r="AI342" s="1004"/>
    </row>
    <row r="343" spans="21:35" ht="8.85" customHeight="1">
      <c r="U343" s="633"/>
      <c r="V343" s="632"/>
      <c r="W343" s="980"/>
      <c r="X343" s="1004"/>
      <c r="Y343" s="1004"/>
      <c r="Z343" s="1004"/>
      <c r="AA343" s="1004"/>
      <c r="AB343" s="1004"/>
      <c r="AC343" s="1004"/>
      <c r="AD343" s="1004"/>
      <c r="AE343" s="1004"/>
      <c r="AF343" s="1004"/>
      <c r="AG343" s="1004"/>
      <c r="AH343" s="1004"/>
      <c r="AI343" s="1004"/>
    </row>
    <row r="344" spans="21:35" ht="8.85" customHeight="1">
      <c r="U344" s="633"/>
      <c r="V344" s="632"/>
      <c r="W344" s="980"/>
      <c r="X344" s="1004"/>
      <c r="Y344" s="1004"/>
      <c r="Z344" s="1004"/>
      <c r="AA344" s="1004"/>
      <c r="AB344" s="1004"/>
      <c r="AC344" s="1004"/>
      <c r="AD344" s="1004"/>
      <c r="AE344" s="1004"/>
      <c r="AF344" s="1004"/>
      <c r="AG344" s="1004"/>
      <c r="AH344" s="1004"/>
      <c r="AI344" s="1004"/>
    </row>
    <row r="345" spans="21:35" ht="8.85" customHeight="1">
      <c r="U345" s="633"/>
      <c r="V345" s="632"/>
      <c r="W345" s="980"/>
      <c r="X345" s="1004"/>
      <c r="Y345" s="1004"/>
      <c r="Z345" s="1004"/>
      <c r="AA345" s="1004"/>
      <c r="AB345" s="1004"/>
      <c r="AC345" s="1004"/>
      <c r="AD345" s="1004"/>
      <c r="AE345" s="1004"/>
      <c r="AF345" s="1004"/>
      <c r="AG345" s="1004"/>
      <c r="AH345" s="1004"/>
      <c r="AI345" s="1004"/>
    </row>
    <row r="346" spans="21:35" ht="8.85" customHeight="1">
      <c r="U346" s="633"/>
      <c r="V346" s="632"/>
      <c r="W346" s="980"/>
      <c r="X346" s="1004"/>
      <c r="Y346" s="1004"/>
      <c r="Z346" s="1004"/>
      <c r="AA346" s="1004"/>
      <c r="AB346" s="1004"/>
      <c r="AC346" s="1004"/>
      <c r="AD346" s="1004"/>
      <c r="AE346" s="1004"/>
      <c r="AF346" s="1004"/>
      <c r="AG346" s="1004"/>
      <c r="AH346" s="1004"/>
      <c r="AI346" s="1004"/>
    </row>
    <row r="347" spans="21:35" ht="8.85" customHeight="1">
      <c r="U347" s="633"/>
      <c r="V347" s="632"/>
      <c r="W347" s="980"/>
      <c r="X347" s="1004"/>
      <c r="Y347" s="1004"/>
      <c r="Z347" s="1004"/>
      <c r="AA347" s="1004"/>
      <c r="AB347" s="1004"/>
      <c r="AC347" s="1004"/>
      <c r="AD347" s="1004"/>
      <c r="AE347" s="1004"/>
      <c r="AF347" s="1004"/>
      <c r="AG347" s="1004"/>
      <c r="AH347" s="1004"/>
      <c r="AI347" s="1004"/>
    </row>
    <row r="348" spans="21:35" ht="8.85" customHeight="1">
      <c r="U348" s="633"/>
      <c r="V348" s="632"/>
      <c r="W348" s="980"/>
      <c r="X348" s="1004"/>
      <c r="Y348" s="1004"/>
      <c r="Z348" s="1004"/>
      <c r="AA348" s="1004"/>
      <c r="AB348" s="1004"/>
      <c r="AC348" s="1004"/>
      <c r="AD348" s="1004"/>
      <c r="AE348" s="1004"/>
      <c r="AF348" s="1004"/>
      <c r="AG348" s="1004"/>
      <c r="AH348" s="1004"/>
      <c r="AI348" s="1004"/>
    </row>
    <row r="349" spans="21:35" ht="8.85" customHeight="1">
      <c r="U349" s="633"/>
      <c r="V349" s="632"/>
      <c r="W349" s="980"/>
      <c r="X349" s="1004"/>
      <c r="Y349" s="1004"/>
      <c r="Z349" s="1004"/>
      <c r="AA349" s="1004"/>
      <c r="AB349" s="1004"/>
      <c r="AC349" s="1004"/>
      <c r="AD349" s="1004"/>
      <c r="AE349" s="1004"/>
      <c r="AF349" s="1004"/>
      <c r="AG349" s="1004"/>
      <c r="AH349" s="1004"/>
      <c r="AI349" s="1004"/>
    </row>
    <row r="350" spans="21:35" ht="8.85" customHeight="1">
      <c r="U350" s="633"/>
      <c r="V350" s="632"/>
      <c r="W350" s="980"/>
      <c r="X350" s="1004"/>
      <c r="Y350" s="1004"/>
      <c r="Z350" s="1004"/>
      <c r="AA350" s="1004"/>
      <c r="AB350" s="1004"/>
      <c r="AC350" s="1004"/>
      <c r="AD350" s="1004"/>
      <c r="AE350" s="1004"/>
      <c r="AF350" s="1004"/>
      <c r="AG350" s="1004"/>
      <c r="AH350" s="1004"/>
      <c r="AI350" s="1004"/>
    </row>
    <row r="351" spans="21:35" ht="8.85" customHeight="1">
      <c r="U351" s="633"/>
      <c r="V351" s="632"/>
      <c r="W351" s="980"/>
      <c r="X351" s="1004"/>
      <c r="Y351" s="1004"/>
      <c r="Z351" s="1004"/>
      <c r="AA351" s="1004"/>
      <c r="AB351" s="1004"/>
      <c r="AC351" s="1004"/>
      <c r="AD351" s="1004"/>
      <c r="AE351" s="1004"/>
      <c r="AF351" s="1004"/>
      <c r="AG351" s="1004"/>
      <c r="AH351" s="1004"/>
      <c r="AI351" s="1004"/>
    </row>
    <row r="352" spans="21:35" ht="8.85" customHeight="1">
      <c r="U352" s="633"/>
      <c r="V352" s="632"/>
      <c r="W352" s="980"/>
      <c r="X352" s="1005"/>
      <c r="Y352" s="1005"/>
      <c r="Z352" s="1005"/>
      <c r="AA352" s="1005"/>
      <c r="AB352" s="1005"/>
      <c r="AC352" s="1005"/>
      <c r="AD352" s="1005"/>
      <c r="AE352" s="1005"/>
      <c r="AF352" s="1005"/>
      <c r="AG352" s="1005"/>
      <c r="AH352" s="1005"/>
      <c r="AI352" s="1005"/>
    </row>
    <row r="353" spans="21:35" ht="8.85" customHeight="1">
      <c r="U353" s="633"/>
      <c r="V353" s="632"/>
      <c r="W353" s="980"/>
      <c r="X353" s="1005"/>
      <c r="Y353" s="1005"/>
      <c r="Z353" s="1005"/>
      <c r="AA353" s="1005"/>
      <c r="AB353" s="1005"/>
      <c r="AC353" s="1005"/>
      <c r="AD353" s="1005"/>
      <c r="AE353" s="1005"/>
      <c r="AF353" s="1005"/>
      <c r="AG353" s="1005"/>
      <c r="AH353" s="1005"/>
      <c r="AI353" s="1005"/>
    </row>
    <row r="354" spans="21:35" ht="8.85" customHeight="1">
      <c r="U354" s="633"/>
      <c r="V354" s="632"/>
      <c r="W354" s="980"/>
      <c r="X354" s="1005"/>
      <c r="Y354" s="1005"/>
      <c r="Z354" s="1005"/>
      <c r="AA354" s="1005"/>
      <c r="AB354" s="1005"/>
      <c r="AC354" s="1005"/>
      <c r="AD354" s="1005"/>
      <c r="AE354" s="1005"/>
      <c r="AF354" s="1005"/>
      <c r="AG354" s="1005"/>
      <c r="AH354" s="1005"/>
      <c r="AI354" s="1005"/>
    </row>
    <row r="355" spans="21:35" ht="8.85" customHeight="1">
      <c r="U355" s="633"/>
      <c r="V355" s="632"/>
      <c r="W355" s="980"/>
      <c r="X355" s="1005"/>
      <c r="Y355" s="1005"/>
      <c r="Z355" s="1005"/>
      <c r="AA355" s="1005"/>
      <c r="AB355" s="1005"/>
      <c r="AC355" s="1005"/>
      <c r="AD355" s="1005"/>
      <c r="AE355" s="1005"/>
      <c r="AF355" s="1005"/>
      <c r="AG355" s="1005"/>
      <c r="AH355" s="1005"/>
      <c r="AI355" s="1005"/>
    </row>
    <row r="356" spans="21:35" ht="8.85" customHeight="1">
      <c r="U356" s="633"/>
      <c r="V356" s="632"/>
      <c r="W356" s="980"/>
      <c r="X356" s="1005"/>
      <c r="Y356" s="1005"/>
      <c r="Z356" s="1005"/>
      <c r="AA356" s="1005"/>
      <c r="AB356" s="1005"/>
      <c r="AC356" s="1005"/>
      <c r="AD356" s="1005"/>
      <c r="AE356" s="1005"/>
      <c r="AF356" s="1005"/>
      <c r="AG356" s="1005"/>
      <c r="AH356" s="1005"/>
      <c r="AI356" s="1005"/>
    </row>
    <row r="357" spans="21:35" ht="8.85" customHeight="1">
      <c r="U357" s="633"/>
      <c r="V357" s="632"/>
      <c r="W357" s="980"/>
      <c r="X357" s="1005"/>
      <c r="Y357" s="1005"/>
      <c r="Z357" s="1005"/>
      <c r="AA357" s="1005"/>
      <c r="AB357" s="1005"/>
      <c r="AC357" s="1005"/>
      <c r="AD357" s="1005"/>
      <c r="AE357" s="1005"/>
      <c r="AF357" s="1005"/>
      <c r="AG357" s="1005"/>
      <c r="AH357" s="1005"/>
      <c r="AI357" s="1005"/>
    </row>
    <row r="358" spans="21:35" ht="8.85" customHeight="1">
      <c r="U358" s="633"/>
      <c r="V358" s="632"/>
      <c r="W358" s="980"/>
      <c r="X358" s="1005"/>
      <c r="Y358" s="1005"/>
      <c r="Z358" s="1005"/>
      <c r="AA358" s="1005"/>
      <c r="AB358" s="1005"/>
      <c r="AC358" s="1005"/>
      <c r="AD358" s="1005"/>
      <c r="AE358" s="1005"/>
      <c r="AF358" s="1005"/>
      <c r="AG358" s="1005"/>
      <c r="AH358" s="1005"/>
      <c r="AI358" s="1005"/>
    </row>
    <row r="359" spans="21:35" ht="8.85" customHeight="1">
      <c r="U359" s="633"/>
      <c r="V359" s="632"/>
      <c r="W359" s="980"/>
      <c r="X359" s="1005"/>
      <c r="Y359" s="1005"/>
      <c r="Z359" s="1005"/>
      <c r="AA359" s="1005"/>
      <c r="AB359" s="1005"/>
      <c r="AC359" s="1005"/>
      <c r="AD359" s="1005"/>
      <c r="AE359" s="1005"/>
      <c r="AF359" s="1005"/>
      <c r="AG359" s="1005"/>
      <c r="AH359" s="1005"/>
      <c r="AI359" s="1005"/>
    </row>
    <row r="360" spans="21:35" ht="8.85" customHeight="1">
      <c r="U360" s="633"/>
      <c r="V360" s="632"/>
      <c r="W360" s="980"/>
      <c r="X360" s="1005"/>
      <c r="Y360" s="1005"/>
      <c r="Z360" s="1005"/>
      <c r="AA360" s="1005"/>
      <c r="AB360" s="1005"/>
      <c r="AC360" s="1005"/>
      <c r="AD360" s="1005"/>
      <c r="AE360" s="1005"/>
      <c r="AF360" s="1005"/>
      <c r="AG360" s="1005"/>
      <c r="AH360" s="1005"/>
      <c r="AI360" s="1005"/>
    </row>
    <row r="361" spans="21:35" ht="8.85" customHeight="1">
      <c r="U361" s="633"/>
      <c r="V361" s="632"/>
      <c r="W361" s="980"/>
      <c r="X361" s="1005"/>
      <c r="Y361" s="1005"/>
      <c r="Z361" s="1005"/>
      <c r="AA361" s="1005"/>
      <c r="AB361" s="1005"/>
      <c r="AC361" s="1005"/>
      <c r="AD361" s="1005"/>
      <c r="AE361" s="1005"/>
      <c r="AF361" s="1005"/>
      <c r="AG361" s="1005"/>
      <c r="AH361" s="1005"/>
      <c r="AI361" s="1005"/>
    </row>
    <row r="362" spans="21:35" ht="8.85" customHeight="1">
      <c r="U362" s="633"/>
      <c r="V362" s="632"/>
      <c r="W362" s="980"/>
      <c r="X362" s="1005"/>
      <c r="Y362" s="1005"/>
      <c r="Z362" s="1005"/>
      <c r="AA362" s="1005"/>
      <c r="AB362" s="1005"/>
      <c r="AC362" s="1005"/>
      <c r="AD362" s="1005"/>
      <c r="AE362" s="1005"/>
      <c r="AF362" s="1005"/>
      <c r="AG362" s="1005"/>
      <c r="AH362" s="1005"/>
      <c r="AI362" s="1005"/>
    </row>
    <row r="363" spans="21:35" ht="8.85" customHeight="1">
      <c r="U363" s="633"/>
      <c r="V363" s="632"/>
      <c r="W363" s="980"/>
      <c r="X363" s="1005"/>
      <c r="Y363" s="1005"/>
      <c r="Z363" s="1005"/>
      <c r="AA363" s="1005"/>
      <c r="AB363" s="1005"/>
      <c r="AC363" s="1005"/>
      <c r="AD363" s="1005"/>
      <c r="AE363" s="1005"/>
      <c r="AF363" s="1005"/>
      <c r="AG363" s="1005"/>
      <c r="AH363" s="1005"/>
      <c r="AI363" s="1005"/>
    </row>
    <row r="364" spans="21:35" ht="12.75">
      <c r="U364" s="633"/>
      <c r="V364" s="632"/>
      <c r="W364" s="980"/>
      <c r="X364" s="1005"/>
      <c r="Y364" s="1005"/>
      <c r="Z364" s="1005"/>
      <c r="AA364" s="1005"/>
      <c r="AB364" s="1005"/>
      <c r="AC364" s="1005"/>
      <c r="AD364" s="1005"/>
      <c r="AE364" s="1005"/>
      <c r="AF364" s="1005"/>
      <c r="AG364" s="1005"/>
      <c r="AH364" s="1005"/>
      <c r="AI364" s="1005"/>
    </row>
    <row r="365" spans="21:35" ht="12.75">
      <c r="U365" s="633"/>
      <c r="V365" s="632"/>
      <c r="W365" s="980"/>
      <c r="X365" s="1005"/>
      <c r="Y365" s="1005"/>
      <c r="Z365" s="1005"/>
      <c r="AA365" s="1005"/>
      <c r="AB365" s="1005"/>
      <c r="AC365" s="1005"/>
      <c r="AD365" s="1005"/>
      <c r="AE365" s="1005"/>
      <c r="AF365" s="1005"/>
      <c r="AG365" s="1005"/>
      <c r="AH365" s="1005"/>
      <c r="AI365" s="1005"/>
    </row>
    <row r="366" spans="21:35" ht="12.75">
      <c r="U366" s="633"/>
      <c r="V366" s="632"/>
      <c r="W366" s="980"/>
      <c r="X366" s="1005"/>
      <c r="Y366" s="1005"/>
      <c r="Z366" s="1005"/>
      <c r="AA366" s="1005"/>
      <c r="AB366" s="1005"/>
      <c r="AC366" s="1005"/>
      <c r="AD366" s="1005"/>
      <c r="AE366" s="1005"/>
      <c r="AF366" s="1005"/>
      <c r="AG366" s="1005"/>
      <c r="AH366" s="1005"/>
      <c r="AI366" s="1005"/>
    </row>
    <row r="367" spans="21:35" ht="12.75">
      <c r="U367" s="633"/>
      <c r="V367" s="632"/>
      <c r="W367" s="980"/>
      <c r="X367" s="1005"/>
      <c r="Y367" s="1005"/>
      <c r="Z367" s="1005"/>
      <c r="AA367" s="1005"/>
      <c r="AB367" s="1005"/>
      <c r="AC367" s="1005"/>
      <c r="AD367" s="1005"/>
      <c r="AE367" s="1005"/>
      <c r="AF367" s="1005"/>
      <c r="AG367" s="1005"/>
      <c r="AH367" s="1005"/>
      <c r="AI367" s="1005"/>
    </row>
    <row r="368" spans="21:35" ht="12.75">
      <c r="U368" s="633"/>
      <c r="V368" s="632"/>
      <c r="W368" s="980"/>
      <c r="X368" s="1005"/>
      <c r="Y368" s="1005"/>
      <c r="Z368" s="1005"/>
      <c r="AA368" s="1005"/>
      <c r="AB368" s="1005"/>
      <c r="AC368" s="1005"/>
      <c r="AD368" s="1005"/>
      <c r="AE368" s="1005"/>
      <c r="AF368" s="1005"/>
      <c r="AG368" s="1005"/>
      <c r="AH368" s="1005"/>
      <c r="AI368" s="1005"/>
    </row>
    <row r="369" spans="21:35" ht="12.75">
      <c r="U369" s="633"/>
      <c r="V369" s="632"/>
      <c r="W369" s="980"/>
      <c r="X369" s="1005"/>
      <c r="Y369" s="1005"/>
      <c r="Z369" s="1005"/>
      <c r="AA369" s="1005"/>
      <c r="AB369" s="1005"/>
      <c r="AC369" s="1005"/>
      <c r="AD369" s="1005"/>
      <c r="AE369" s="1005"/>
      <c r="AF369" s="1005"/>
      <c r="AG369" s="1005"/>
      <c r="AH369" s="1005"/>
      <c r="AI369" s="1005"/>
    </row>
    <row r="370" spans="21:35" ht="12.75">
      <c r="U370" s="633"/>
      <c r="V370" s="632"/>
      <c r="W370" s="980"/>
      <c r="X370" s="1005"/>
      <c r="Y370" s="1005"/>
      <c r="Z370" s="1005"/>
      <c r="AA370" s="1005"/>
      <c r="AB370" s="1005"/>
      <c r="AC370" s="1005"/>
      <c r="AD370" s="1005"/>
      <c r="AE370" s="1005"/>
      <c r="AF370" s="1005"/>
      <c r="AG370" s="1005"/>
      <c r="AH370" s="1005"/>
      <c r="AI370" s="1005"/>
    </row>
    <row r="371" spans="21:35" ht="12.75">
      <c r="U371" s="633"/>
      <c r="V371" s="632"/>
      <c r="W371" s="980"/>
      <c r="X371" s="1005"/>
      <c r="Y371" s="1005"/>
      <c r="Z371" s="1005"/>
      <c r="AA371" s="1005"/>
      <c r="AB371" s="1005"/>
      <c r="AC371" s="1005"/>
      <c r="AD371" s="1005"/>
      <c r="AE371" s="1005"/>
      <c r="AF371" s="1005"/>
      <c r="AG371" s="1005"/>
      <c r="AH371" s="1005"/>
      <c r="AI371" s="1005"/>
    </row>
    <row r="372" spans="21:35" ht="12.75">
      <c r="U372" s="633"/>
      <c r="V372" s="632"/>
      <c r="W372" s="980"/>
      <c r="X372" s="1005"/>
      <c r="Y372" s="1005"/>
      <c r="Z372" s="1005"/>
      <c r="AA372" s="1005"/>
      <c r="AB372" s="1005"/>
      <c r="AC372" s="1005"/>
      <c r="AD372" s="1005"/>
      <c r="AE372" s="1005"/>
      <c r="AF372" s="1005"/>
      <c r="AG372" s="1005"/>
      <c r="AH372" s="1005"/>
      <c r="AI372" s="1005"/>
    </row>
    <row r="373" spans="21:35" ht="12.75">
      <c r="U373" s="633"/>
      <c r="V373" s="632"/>
      <c r="W373" s="980"/>
      <c r="X373" s="1005"/>
      <c r="Y373" s="1005"/>
      <c r="Z373" s="1005"/>
      <c r="AA373" s="1005"/>
      <c r="AB373" s="1005"/>
      <c r="AC373" s="1005"/>
      <c r="AD373" s="1005"/>
      <c r="AE373" s="1005"/>
      <c r="AF373" s="1005"/>
      <c r="AG373" s="1005"/>
      <c r="AH373" s="1005"/>
      <c r="AI373" s="1005"/>
    </row>
    <row r="374" spans="21:35" ht="12.75">
      <c r="U374" s="633"/>
      <c r="V374" s="632"/>
      <c r="W374" s="980"/>
      <c r="X374" s="1005"/>
      <c r="Y374" s="1005"/>
      <c r="Z374" s="1005"/>
      <c r="AA374" s="1005"/>
      <c r="AB374" s="1005"/>
      <c r="AC374" s="1005"/>
      <c r="AD374" s="1005"/>
      <c r="AE374" s="1005"/>
      <c r="AF374" s="1005"/>
      <c r="AG374" s="1005"/>
      <c r="AH374" s="1005"/>
      <c r="AI374" s="1005"/>
    </row>
    <row r="375" spans="21:35" ht="12.75">
      <c r="U375" s="633"/>
      <c r="V375" s="632"/>
      <c r="W375" s="980"/>
      <c r="X375" s="1005"/>
      <c r="Y375" s="1005"/>
      <c r="Z375" s="1005"/>
      <c r="AA375" s="1005"/>
      <c r="AB375" s="1005"/>
      <c r="AC375" s="1005"/>
      <c r="AD375" s="1005"/>
      <c r="AE375" s="1005"/>
      <c r="AF375" s="1005"/>
      <c r="AG375" s="1005"/>
      <c r="AH375" s="1005"/>
      <c r="AI375" s="1005"/>
    </row>
    <row r="376" spans="21:35" ht="12.75">
      <c r="U376" s="633"/>
      <c r="V376" s="632"/>
      <c r="W376" s="980"/>
      <c r="X376" s="1005"/>
      <c r="Y376" s="1005"/>
      <c r="Z376" s="1005"/>
      <c r="AA376" s="1005"/>
      <c r="AB376" s="1005"/>
      <c r="AC376" s="1005"/>
      <c r="AD376" s="1005"/>
      <c r="AE376" s="1005"/>
      <c r="AF376" s="1005"/>
      <c r="AG376" s="1005"/>
      <c r="AH376" s="1005"/>
      <c r="AI376" s="1005"/>
    </row>
    <row r="377" spans="21:35" ht="12.75">
      <c r="U377" s="633"/>
      <c r="V377" s="632"/>
      <c r="W377" s="980"/>
      <c r="X377" s="1005"/>
      <c r="Y377" s="1005"/>
      <c r="Z377" s="1005"/>
      <c r="AA377" s="1005"/>
      <c r="AB377" s="1005"/>
      <c r="AC377" s="1005"/>
      <c r="AD377" s="1005"/>
      <c r="AE377" s="1005"/>
      <c r="AF377" s="1005"/>
      <c r="AG377" s="1005"/>
      <c r="AH377" s="1005"/>
      <c r="AI377" s="1005"/>
    </row>
    <row r="378" spans="21:35" ht="12.75">
      <c r="U378" s="633"/>
      <c r="V378" s="632"/>
      <c r="W378" s="980"/>
      <c r="X378" s="1006"/>
      <c r="Y378" s="1006"/>
      <c r="Z378" s="1006"/>
      <c r="AA378" s="1006"/>
      <c r="AB378" s="1006"/>
      <c r="AC378" s="1006"/>
      <c r="AD378" s="1006"/>
      <c r="AE378" s="1006"/>
      <c r="AF378" s="1006"/>
      <c r="AG378" s="1006"/>
      <c r="AH378" s="1006"/>
      <c r="AI378" s="1006"/>
    </row>
    <row r="379" spans="21:35" ht="12.75">
      <c r="U379" s="633"/>
      <c r="V379" s="632"/>
      <c r="W379" s="980"/>
      <c r="X379" s="1006"/>
      <c r="Y379" s="1006"/>
      <c r="Z379" s="1006"/>
      <c r="AA379" s="1006"/>
      <c r="AB379" s="1006"/>
      <c r="AC379" s="1006"/>
      <c r="AD379" s="1006"/>
      <c r="AE379" s="1006"/>
      <c r="AF379" s="1006"/>
      <c r="AG379" s="1006"/>
      <c r="AH379" s="1006"/>
      <c r="AI379" s="1006"/>
    </row>
    <row r="380" spans="21:35" ht="12.75">
      <c r="U380" s="633"/>
      <c r="V380" s="632"/>
      <c r="W380" s="980"/>
      <c r="X380" s="1006"/>
      <c r="Y380" s="1006"/>
      <c r="Z380" s="1006"/>
      <c r="AA380" s="1006"/>
      <c r="AB380" s="1006"/>
      <c r="AC380" s="1006"/>
      <c r="AD380" s="1006"/>
      <c r="AE380" s="1006"/>
      <c r="AF380" s="1006"/>
      <c r="AG380" s="1006"/>
      <c r="AH380" s="1006"/>
      <c r="AI380" s="1006"/>
    </row>
    <row r="381" spans="21:35" ht="12.75">
      <c r="U381" s="633"/>
      <c r="V381" s="632"/>
      <c r="W381" s="980"/>
      <c r="X381" s="1006"/>
      <c r="Y381" s="1006"/>
      <c r="Z381" s="1006"/>
      <c r="AA381" s="1006"/>
      <c r="AB381" s="1006"/>
      <c r="AC381" s="1006"/>
      <c r="AD381" s="1006"/>
      <c r="AE381" s="1006"/>
      <c r="AF381" s="1006"/>
      <c r="AG381" s="1006"/>
      <c r="AH381" s="1006"/>
      <c r="AI381" s="1006"/>
    </row>
    <row r="382" spans="21:35" ht="12.75">
      <c r="U382" s="633"/>
      <c r="V382" s="632"/>
      <c r="W382" s="980"/>
      <c r="X382" s="1006"/>
      <c r="Y382" s="1006"/>
      <c r="Z382" s="1006"/>
      <c r="AA382" s="1006"/>
      <c r="AB382" s="1006"/>
      <c r="AC382" s="1006"/>
      <c r="AD382" s="1006"/>
      <c r="AE382" s="1006"/>
      <c r="AF382" s="1006"/>
      <c r="AG382" s="1006"/>
      <c r="AH382" s="1006"/>
      <c r="AI382" s="1006"/>
    </row>
    <row r="383" spans="21:35" ht="12.75">
      <c r="U383" s="633"/>
      <c r="V383" s="632"/>
      <c r="W383" s="980"/>
      <c r="X383" s="1006"/>
      <c r="Y383" s="1006"/>
      <c r="Z383" s="1006"/>
      <c r="AA383" s="1006"/>
      <c r="AB383" s="1006"/>
      <c r="AC383" s="1006"/>
      <c r="AD383" s="1006"/>
      <c r="AE383" s="1006"/>
      <c r="AF383" s="1006"/>
      <c r="AG383" s="1006"/>
      <c r="AH383" s="1006"/>
      <c r="AI383" s="1006"/>
    </row>
    <row r="384" spans="21:35" ht="12.75">
      <c r="U384" s="633"/>
      <c r="V384" s="632"/>
      <c r="W384" s="980"/>
      <c r="X384" s="1006"/>
      <c r="Y384" s="1006"/>
      <c r="Z384" s="1006"/>
      <c r="AA384" s="1006"/>
      <c r="AB384" s="1006"/>
      <c r="AC384" s="1006"/>
      <c r="AD384" s="1006"/>
      <c r="AE384" s="1006"/>
      <c r="AF384" s="1006"/>
      <c r="AG384" s="1006"/>
      <c r="AH384" s="1006"/>
      <c r="AI384" s="1006"/>
    </row>
    <row r="385" spans="21:35" ht="12.75">
      <c r="U385" s="633"/>
      <c r="V385" s="632"/>
      <c r="W385" s="980"/>
      <c r="X385" s="1006"/>
      <c r="Y385" s="1006"/>
      <c r="Z385" s="1006"/>
      <c r="AA385" s="1006"/>
      <c r="AB385" s="1006"/>
      <c r="AC385" s="1006"/>
      <c r="AD385" s="1006"/>
      <c r="AE385" s="1006"/>
      <c r="AF385" s="1006"/>
      <c r="AG385" s="1006"/>
      <c r="AH385" s="1006"/>
      <c r="AI385" s="1006"/>
    </row>
    <row r="386" spans="21:35" ht="12.75">
      <c r="U386" s="633"/>
      <c r="V386" s="632"/>
      <c r="W386" s="980"/>
      <c r="X386" s="1006"/>
      <c r="Y386" s="1006"/>
      <c r="Z386" s="1006"/>
      <c r="AA386" s="1006"/>
      <c r="AB386" s="1006"/>
      <c r="AC386" s="1006"/>
      <c r="AD386" s="1006"/>
      <c r="AE386" s="1006"/>
      <c r="AF386" s="1006"/>
      <c r="AG386" s="1006"/>
      <c r="AH386" s="1006"/>
      <c r="AI386" s="1006"/>
    </row>
    <row r="387" spans="21:35" ht="12.75">
      <c r="U387" s="633"/>
      <c r="V387" s="632"/>
      <c r="W387" s="980"/>
      <c r="X387" s="1006"/>
      <c r="Y387" s="1006"/>
      <c r="Z387" s="1006"/>
      <c r="AA387" s="1006"/>
      <c r="AB387" s="1006"/>
      <c r="AC387" s="1006"/>
      <c r="AD387" s="1006"/>
      <c r="AE387" s="1006"/>
      <c r="AF387" s="1006"/>
      <c r="AG387" s="1006"/>
      <c r="AH387" s="1006"/>
      <c r="AI387" s="1006"/>
    </row>
    <row r="388" spans="21:35" ht="12.75">
      <c r="U388" s="633"/>
      <c r="V388" s="632"/>
      <c r="W388" s="980"/>
      <c r="X388" s="1006"/>
      <c r="Y388" s="1006"/>
      <c r="Z388" s="1006"/>
      <c r="AA388" s="1006"/>
      <c r="AB388" s="1006"/>
      <c r="AC388" s="1006"/>
      <c r="AD388" s="1006"/>
      <c r="AE388" s="1006"/>
      <c r="AF388" s="1006"/>
      <c r="AG388" s="1006"/>
      <c r="AH388" s="1006"/>
      <c r="AI388" s="1006"/>
    </row>
    <row r="389" spans="21:35" ht="12.75">
      <c r="U389" s="633"/>
      <c r="V389" s="632"/>
      <c r="W389" s="980"/>
      <c r="X389" s="1006"/>
      <c r="Y389" s="1006"/>
      <c r="Z389" s="1006"/>
      <c r="AA389" s="1006"/>
      <c r="AB389" s="1006"/>
      <c r="AC389" s="1006"/>
      <c r="AD389" s="1006"/>
      <c r="AE389" s="1006"/>
      <c r="AF389" s="1006"/>
      <c r="AG389" s="1006"/>
      <c r="AH389" s="1006"/>
      <c r="AI389" s="1006"/>
    </row>
    <row r="390" spans="21:35" ht="12.75">
      <c r="U390" s="633"/>
      <c r="V390" s="632"/>
      <c r="W390" s="980"/>
      <c r="X390" s="1006"/>
      <c r="Y390" s="1006"/>
      <c r="Z390" s="1006"/>
      <c r="AA390" s="1006"/>
      <c r="AB390" s="1006"/>
      <c r="AC390" s="1006"/>
      <c r="AD390" s="1006"/>
      <c r="AE390" s="1006"/>
      <c r="AF390" s="1006"/>
      <c r="AG390" s="1006"/>
      <c r="AH390" s="1006"/>
      <c r="AI390" s="1006"/>
    </row>
    <row r="391" spans="21:35" ht="12.75">
      <c r="U391" s="633"/>
      <c r="V391" s="632"/>
      <c r="W391" s="980"/>
      <c r="X391" s="1006"/>
      <c r="Y391" s="1006"/>
      <c r="Z391" s="1006"/>
      <c r="AA391" s="1006"/>
      <c r="AB391" s="1006"/>
      <c r="AC391" s="1006"/>
      <c r="AD391" s="1006"/>
      <c r="AE391" s="1006"/>
      <c r="AF391" s="1006"/>
      <c r="AG391" s="1006"/>
      <c r="AH391" s="1006"/>
      <c r="AI391" s="1006"/>
    </row>
    <row r="392" spans="21:35" ht="12.75">
      <c r="U392" s="633"/>
      <c r="V392" s="632"/>
      <c r="W392" s="980"/>
      <c r="X392" s="1006"/>
      <c r="Y392" s="1006"/>
      <c r="Z392" s="1006"/>
      <c r="AA392" s="1006"/>
      <c r="AB392" s="1006"/>
      <c r="AC392" s="1006"/>
      <c r="AD392" s="1006"/>
      <c r="AE392" s="1006"/>
      <c r="AF392" s="1006"/>
      <c r="AG392" s="1006"/>
      <c r="AH392" s="1006"/>
      <c r="AI392" s="1006"/>
    </row>
    <row r="393" spans="21:35" ht="12.75">
      <c r="U393" s="633"/>
      <c r="V393" s="632"/>
      <c r="W393" s="980"/>
      <c r="X393" s="1006"/>
      <c r="Y393" s="1006"/>
      <c r="Z393" s="1006"/>
      <c r="AA393" s="1006"/>
      <c r="AB393" s="1006"/>
      <c r="AC393" s="1006"/>
      <c r="AD393" s="1006"/>
      <c r="AE393" s="1006"/>
      <c r="AF393" s="1006"/>
      <c r="AG393" s="1006"/>
      <c r="AH393" s="1006"/>
      <c r="AI393" s="1006"/>
    </row>
    <row r="394" spans="21:35" ht="12.75">
      <c r="U394" s="633"/>
      <c r="V394" s="632"/>
      <c r="W394" s="980"/>
      <c r="X394" s="1006"/>
      <c r="Y394" s="1006"/>
      <c r="Z394" s="1006"/>
      <c r="AA394" s="1006"/>
      <c r="AB394" s="1006"/>
      <c r="AC394" s="1006"/>
      <c r="AD394" s="1006"/>
      <c r="AE394" s="1006"/>
      <c r="AF394" s="1006"/>
      <c r="AG394" s="1006"/>
      <c r="AH394" s="1006"/>
      <c r="AI394" s="1006"/>
    </row>
    <row r="395" spans="21:35" ht="12.75">
      <c r="U395" s="633"/>
      <c r="V395" s="632"/>
      <c r="W395" s="980"/>
      <c r="X395" s="1006"/>
      <c r="Y395" s="1006"/>
      <c r="Z395" s="1006"/>
      <c r="AA395" s="1006"/>
      <c r="AB395" s="1006"/>
      <c r="AC395" s="1006"/>
      <c r="AD395" s="1006"/>
      <c r="AE395" s="1006"/>
      <c r="AF395" s="1006"/>
      <c r="AG395" s="1006"/>
      <c r="AH395" s="1006"/>
      <c r="AI395" s="1006"/>
    </row>
    <row r="396" spans="21:35" ht="12.75">
      <c r="U396" s="633"/>
      <c r="V396" s="632"/>
      <c r="W396" s="980"/>
      <c r="X396" s="1006"/>
      <c r="Y396" s="1006"/>
      <c r="Z396" s="1006"/>
      <c r="AA396" s="1006"/>
      <c r="AB396" s="1006"/>
      <c r="AC396" s="1006"/>
      <c r="AD396" s="1006"/>
      <c r="AE396" s="1006"/>
      <c r="AF396" s="1006"/>
      <c r="AG396" s="1006"/>
      <c r="AH396" s="1006"/>
      <c r="AI396" s="1006"/>
    </row>
    <row r="397" spans="21:35" ht="12.75">
      <c r="U397" s="633"/>
      <c r="V397" s="632"/>
      <c r="W397" s="980"/>
      <c r="X397" s="1006"/>
      <c r="Y397" s="1006"/>
      <c r="Z397" s="1006"/>
      <c r="AA397" s="1006"/>
      <c r="AB397" s="1006"/>
      <c r="AC397" s="1006"/>
      <c r="AD397" s="1006"/>
      <c r="AE397" s="1006"/>
      <c r="AF397" s="1006"/>
      <c r="AG397" s="1006"/>
      <c r="AH397" s="1006"/>
      <c r="AI397" s="1006"/>
    </row>
    <row r="398" spans="21:35" ht="12.75">
      <c r="U398" s="633"/>
      <c r="V398" s="632"/>
      <c r="W398" s="980"/>
      <c r="X398" s="1006"/>
      <c r="Y398" s="1006"/>
      <c r="Z398" s="1006"/>
      <c r="AA398" s="1006"/>
      <c r="AB398" s="1006"/>
      <c r="AC398" s="1006"/>
      <c r="AD398" s="1006"/>
      <c r="AE398" s="1006"/>
      <c r="AF398" s="1006"/>
      <c r="AG398" s="1006"/>
      <c r="AH398" s="1006"/>
      <c r="AI398" s="1006"/>
    </row>
    <row r="399" spans="21:35" ht="12.75">
      <c r="U399" s="633"/>
      <c r="V399" s="632"/>
      <c r="W399" s="980"/>
      <c r="X399" s="1006"/>
      <c r="Y399" s="1006"/>
      <c r="Z399" s="1006"/>
      <c r="AA399" s="1006"/>
      <c r="AB399" s="1006"/>
      <c r="AC399" s="1006"/>
      <c r="AD399" s="1006"/>
      <c r="AE399" s="1006"/>
      <c r="AF399" s="1006"/>
      <c r="AG399" s="1006"/>
      <c r="AH399" s="1006"/>
      <c r="AI399" s="1006"/>
    </row>
    <row r="400" spans="21:35" ht="12.75">
      <c r="U400" s="633"/>
      <c r="V400" s="632"/>
      <c r="W400" s="980"/>
      <c r="X400" s="1006"/>
      <c r="Y400" s="1006"/>
      <c r="Z400" s="1006"/>
      <c r="AA400" s="1006"/>
      <c r="AB400" s="1006"/>
      <c r="AC400" s="1006"/>
      <c r="AD400" s="1006"/>
      <c r="AE400" s="1006"/>
      <c r="AF400" s="1006"/>
      <c r="AG400" s="1006"/>
      <c r="AH400" s="1006"/>
      <c r="AI400" s="1006"/>
    </row>
    <row r="401" spans="21:35" ht="12.75">
      <c r="U401" s="633"/>
      <c r="V401" s="632"/>
      <c r="W401" s="980"/>
      <c r="X401" s="1006"/>
      <c r="Y401" s="1006"/>
      <c r="Z401" s="1006"/>
      <c r="AA401" s="1006"/>
      <c r="AB401" s="1006"/>
      <c r="AC401" s="1006"/>
      <c r="AD401" s="1006"/>
      <c r="AE401" s="1006"/>
      <c r="AF401" s="1006"/>
      <c r="AG401" s="1006"/>
      <c r="AH401" s="1006"/>
      <c r="AI401" s="1006"/>
    </row>
    <row r="402" spans="21:35" ht="12.75">
      <c r="U402" s="633"/>
      <c r="V402" s="632"/>
      <c r="W402" s="980"/>
      <c r="X402" s="1006"/>
      <c r="Y402" s="1006"/>
      <c r="Z402" s="1006"/>
      <c r="AA402" s="1006"/>
      <c r="AB402" s="1006"/>
      <c r="AC402" s="1006"/>
      <c r="AD402" s="1006"/>
      <c r="AE402" s="1006"/>
      <c r="AF402" s="1006"/>
      <c r="AG402" s="1006"/>
      <c r="AH402" s="1006"/>
      <c r="AI402" s="1006"/>
    </row>
    <row r="403" spans="21:35" ht="12.75">
      <c r="U403" s="633"/>
      <c r="V403" s="632"/>
      <c r="W403" s="980"/>
      <c r="X403" s="1006"/>
      <c r="Y403" s="1006"/>
      <c r="Z403" s="1006"/>
      <c r="AA403" s="1006"/>
      <c r="AB403" s="1006"/>
      <c r="AC403" s="1006"/>
      <c r="AD403" s="1006"/>
      <c r="AE403" s="1006"/>
      <c r="AF403" s="1006"/>
      <c r="AG403" s="1006"/>
      <c r="AH403" s="1006"/>
      <c r="AI403" s="1006"/>
    </row>
    <row r="404" spans="21:35" ht="12.75">
      <c r="U404" s="633"/>
      <c r="V404" s="632"/>
      <c r="W404" s="980"/>
      <c r="X404" s="1006"/>
      <c r="Y404" s="1006"/>
      <c r="Z404" s="1006"/>
      <c r="AA404" s="1006"/>
      <c r="AB404" s="1006"/>
      <c r="AC404" s="1006"/>
      <c r="AD404" s="1006"/>
      <c r="AE404" s="1006"/>
      <c r="AF404" s="1006"/>
      <c r="AG404" s="1006"/>
      <c r="AH404" s="1006"/>
      <c r="AI404" s="1006"/>
    </row>
    <row r="405" spans="21:35" ht="12.75">
      <c r="U405" s="633"/>
      <c r="V405" s="632"/>
      <c r="W405" s="980"/>
      <c r="X405" s="1006"/>
      <c r="Y405" s="1006"/>
      <c r="Z405" s="1006"/>
      <c r="AA405" s="1006"/>
      <c r="AB405" s="1006"/>
      <c r="AC405" s="1006"/>
      <c r="AD405" s="1006"/>
      <c r="AE405" s="1006"/>
      <c r="AF405" s="1006"/>
      <c r="AG405" s="1006"/>
      <c r="AH405" s="1006"/>
      <c r="AI405" s="1006"/>
    </row>
    <row r="406" spans="21:35" ht="12.75">
      <c r="U406" s="633"/>
      <c r="V406" s="632"/>
      <c r="W406" s="980"/>
      <c r="X406" s="1006"/>
      <c r="Y406" s="1006"/>
      <c r="Z406" s="1006"/>
      <c r="AA406" s="1006"/>
      <c r="AB406" s="1006"/>
      <c r="AC406" s="1006"/>
      <c r="AD406" s="1006"/>
      <c r="AE406" s="1006"/>
      <c r="AF406" s="1006"/>
      <c r="AG406" s="1006"/>
      <c r="AH406" s="1006"/>
      <c r="AI406" s="1006"/>
    </row>
    <row r="407" spans="21:35" ht="12.75">
      <c r="U407" s="633"/>
      <c r="V407" s="632"/>
      <c r="W407" s="980"/>
      <c r="X407" s="1006"/>
      <c r="Y407" s="1006"/>
      <c r="Z407" s="1006"/>
      <c r="AA407" s="1006"/>
      <c r="AB407" s="1006"/>
      <c r="AC407" s="1006"/>
      <c r="AD407" s="1006"/>
      <c r="AE407" s="1006"/>
      <c r="AF407" s="1006"/>
      <c r="AG407" s="1006"/>
      <c r="AH407" s="1006"/>
      <c r="AI407" s="1006"/>
    </row>
    <row r="408" spans="21:35" ht="12.75">
      <c r="U408" s="633"/>
      <c r="V408" s="632"/>
      <c r="W408" s="980"/>
      <c r="X408" s="1006"/>
      <c r="Y408" s="1006"/>
      <c r="Z408" s="1006"/>
      <c r="AA408" s="1006"/>
      <c r="AB408" s="1006"/>
      <c r="AC408" s="1006"/>
      <c r="AD408" s="1006"/>
      <c r="AE408" s="1006"/>
      <c r="AF408" s="1006"/>
      <c r="AG408" s="1006"/>
      <c r="AH408" s="1006"/>
      <c r="AI408" s="1006"/>
    </row>
    <row r="409" spans="21:35" ht="12.75">
      <c r="U409" s="633"/>
      <c r="V409" s="632"/>
      <c r="W409" s="980"/>
      <c r="X409" s="1006"/>
      <c r="Y409" s="1006"/>
      <c r="Z409" s="1006"/>
      <c r="AA409" s="1006"/>
      <c r="AB409" s="1006"/>
      <c r="AC409" s="1006"/>
      <c r="AD409" s="1006"/>
      <c r="AE409" s="1006"/>
      <c r="AF409" s="1006"/>
      <c r="AG409" s="1006"/>
      <c r="AH409" s="1006"/>
      <c r="AI409" s="1006"/>
    </row>
    <row r="410" spans="21:35" ht="12.75">
      <c r="U410" s="633"/>
      <c r="V410" s="632"/>
      <c r="W410" s="980"/>
      <c r="X410" s="1006"/>
      <c r="Y410" s="1006"/>
      <c r="Z410" s="1006"/>
      <c r="AA410" s="1006"/>
      <c r="AB410" s="1006"/>
      <c r="AC410" s="1006"/>
      <c r="AD410" s="1006"/>
      <c r="AE410" s="1006"/>
      <c r="AF410" s="1006"/>
      <c r="AG410" s="1006"/>
      <c r="AH410" s="1006"/>
      <c r="AI410" s="1006"/>
    </row>
    <row r="411" spans="21:35" ht="12.75">
      <c r="U411" s="633"/>
      <c r="V411" s="632"/>
      <c r="W411" s="980"/>
      <c r="X411" s="1006"/>
      <c r="Y411" s="1006"/>
      <c r="Z411" s="1006"/>
      <c r="AA411" s="1006"/>
      <c r="AB411" s="1006"/>
      <c r="AC411" s="1006"/>
      <c r="AD411" s="1006"/>
      <c r="AE411" s="1006"/>
      <c r="AF411" s="1006"/>
      <c r="AG411" s="1006"/>
      <c r="AH411" s="1006"/>
      <c r="AI411" s="1006"/>
    </row>
    <row r="412" spans="21:35" ht="12.75">
      <c r="U412" s="633"/>
      <c r="V412" s="632"/>
      <c r="W412" s="980"/>
      <c r="X412" s="1006"/>
      <c r="Y412" s="1006"/>
      <c r="Z412" s="1006"/>
      <c r="AA412" s="1006"/>
      <c r="AB412" s="1006"/>
      <c r="AC412" s="1006"/>
      <c r="AD412" s="1006"/>
      <c r="AE412" s="1006"/>
      <c r="AF412" s="1006"/>
      <c r="AG412" s="1006"/>
      <c r="AH412" s="1006"/>
      <c r="AI412" s="1006"/>
    </row>
    <row r="413" spans="21:35" ht="12.75">
      <c r="U413" s="633"/>
      <c r="V413" s="632"/>
      <c r="W413" s="980"/>
      <c r="X413" s="1006"/>
      <c r="Y413" s="1006"/>
      <c r="Z413" s="1006"/>
      <c r="AA413" s="1006"/>
      <c r="AB413" s="1006"/>
      <c r="AC413" s="1006"/>
      <c r="AD413" s="1006"/>
      <c r="AE413" s="1006"/>
      <c r="AF413" s="1006"/>
      <c r="AG413" s="1006"/>
      <c r="AH413" s="1006"/>
      <c r="AI413" s="1006"/>
    </row>
    <row r="414" spans="21:35" ht="12.75">
      <c r="U414" s="633"/>
      <c r="V414" s="632"/>
      <c r="W414" s="980"/>
      <c r="X414" s="1006"/>
      <c r="Y414" s="1006"/>
      <c r="Z414" s="1006"/>
      <c r="AA414" s="1006"/>
      <c r="AB414" s="1006"/>
      <c r="AC414" s="1006"/>
      <c r="AD414" s="1006"/>
      <c r="AE414" s="1006"/>
      <c r="AF414" s="1006"/>
      <c r="AG414" s="1006"/>
      <c r="AH414" s="1006"/>
      <c r="AI414" s="1006"/>
    </row>
    <row r="415" spans="21:35" ht="12.75">
      <c r="U415" s="633"/>
      <c r="V415" s="632"/>
      <c r="W415" s="980"/>
      <c r="X415" s="1006"/>
      <c r="Y415" s="1006"/>
      <c r="Z415" s="1006"/>
      <c r="AA415" s="1006"/>
      <c r="AB415" s="1006"/>
      <c r="AC415" s="1006"/>
      <c r="AD415" s="1006"/>
      <c r="AE415" s="1006"/>
      <c r="AF415" s="1006"/>
      <c r="AG415" s="1006"/>
      <c r="AH415" s="1006"/>
      <c r="AI415" s="1006"/>
    </row>
    <row r="416" spans="21:35" ht="12.75">
      <c r="U416" s="633"/>
      <c r="V416" s="632"/>
      <c r="W416" s="980"/>
      <c r="X416" s="1006"/>
      <c r="Y416" s="1006"/>
      <c r="Z416" s="1006"/>
      <c r="AA416" s="1006"/>
      <c r="AB416" s="1006"/>
      <c r="AC416" s="1006"/>
      <c r="AD416" s="1006"/>
      <c r="AE416" s="1006"/>
      <c r="AF416" s="1006"/>
      <c r="AG416" s="1006"/>
      <c r="AH416" s="1006"/>
      <c r="AI416" s="1006"/>
    </row>
    <row r="417" spans="21:35" ht="12.75">
      <c r="U417" s="633"/>
      <c r="V417" s="632"/>
      <c r="W417" s="980"/>
      <c r="X417" s="1006"/>
      <c r="Y417" s="1006"/>
      <c r="Z417" s="1006"/>
      <c r="AA417" s="1006"/>
      <c r="AB417" s="1006"/>
      <c r="AC417" s="1006"/>
      <c r="AD417" s="1006"/>
      <c r="AE417" s="1006"/>
      <c r="AF417" s="1006"/>
      <c r="AG417" s="1006"/>
      <c r="AH417" s="1006"/>
      <c r="AI417" s="1006"/>
    </row>
    <row r="418" spans="21:35" ht="12.75">
      <c r="U418" s="633"/>
      <c r="V418" s="632"/>
      <c r="W418" s="980"/>
      <c r="X418" s="1006"/>
      <c r="Y418" s="1006"/>
      <c r="Z418" s="1006"/>
      <c r="AA418" s="1006"/>
      <c r="AB418" s="1006"/>
      <c r="AC418" s="1006"/>
      <c r="AD418" s="1006"/>
      <c r="AE418" s="1006"/>
      <c r="AF418" s="1006"/>
      <c r="AG418" s="1006"/>
      <c r="AH418" s="1006"/>
      <c r="AI418" s="1006"/>
    </row>
    <row r="419" spans="21:35" ht="12.75">
      <c r="U419" s="633"/>
      <c r="V419" s="632"/>
      <c r="W419" s="980"/>
      <c r="X419" s="1006"/>
      <c r="Y419" s="1006"/>
      <c r="Z419" s="1006"/>
      <c r="AA419" s="1006"/>
      <c r="AB419" s="1006"/>
      <c r="AC419" s="1006"/>
      <c r="AD419" s="1006"/>
      <c r="AE419" s="1006"/>
      <c r="AF419" s="1006"/>
      <c r="AG419" s="1006"/>
      <c r="AH419" s="1006"/>
      <c r="AI419" s="1006"/>
    </row>
    <row r="420" spans="21:35" ht="12.75">
      <c r="U420" s="633"/>
      <c r="V420" s="632"/>
      <c r="W420" s="980"/>
      <c r="X420" s="1006"/>
      <c r="Y420" s="1006"/>
      <c r="Z420" s="1006"/>
      <c r="AA420" s="1006"/>
      <c r="AB420" s="1006"/>
      <c r="AC420" s="1006"/>
      <c r="AD420" s="1006"/>
      <c r="AE420" s="1006"/>
      <c r="AF420" s="1006"/>
      <c r="AG420" s="1006"/>
      <c r="AH420" s="1006"/>
      <c r="AI420" s="1006"/>
    </row>
    <row r="421" spans="21:35" ht="12.75">
      <c r="U421" s="633"/>
      <c r="V421" s="632"/>
      <c r="W421" s="980"/>
      <c r="X421" s="1006"/>
      <c r="Y421" s="1006"/>
      <c r="Z421" s="1006"/>
      <c r="AA421" s="1006"/>
      <c r="AB421" s="1006"/>
      <c r="AC421" s="1006"/>
      <c r="AD421" s="1006"/>
      <c r="AE421" s="1006"/>
      <c r="AF421" s="1006"/>
      <c r="AG421" s="1006"/>
      <c r="AH421" s="1006"/>
      <c r="AI421" s="1006"/>
    </row>
    <row r="422" spans="21:35" ht="12.75">
      <c r="U422" s="633"/>
      <c r="V422" s="632"/>
      <c r="W422" s="980"/>
      <c r="X422" s="1006"/>
      <c r="Y422" s="1006"/>
      <c r="Z422" s="1006"/>
      <c r="AA422" s="1006"/>
      <c r="AB422" s="1006"/>
      <c r="AC422" s="1006"/>
      <c r="AD422" s="1006"/>
      <c r="AE422" s="1006"/>
      <c r="AF422" s="1006"/>
      <c r="AG422" s="1006"/>
      <c r="AH422" s="1006"/>
      <c r="AI422" s="1006"/>
    </row>
    <row r="423" spans="21:35" ht="12.75">
      <c r="U423" s="633"/>
      <c r="V423" s="632"/>
      <c r="W423" s="980"/>
      <c r="X423" s="1006"/>
      <c r="Y423" s="1006"/>
      <c r="Z423" s="1006"/>
      <c r="AA423" s="1006"/>
      <c r="AB423" s="1006"/>
      <c r="AC423" s="1006"/>
      <c r="AD423" s="1006"/>
      <c r="AE423" s="1006"/>
      <c r="AF423" s="1006"/>
      <c r="AG423" s="1006"/>
      <c r="AH423" s="1006"/>
      <c r="AI423" s="1006"/>
    </row>
    <row r="424" spans="21:35" ht="12.75">
      <c r="U424" s="633"/>
      <c r="V424" s="632"/>
      <c r="W424" s="980"/>
      <c r="X424" s="1006"/>
      <c r="Y424" s="1006"/>
      <c r="Z424" s="1006"/>
      <c r="AA424" s="1006"/>
      <c r="AB424" s="1006"/>
      <c r="AC424" s="1006"/>
      <c r="AD424" s="1006"/>
      <c r="AE424" s="1006"/>
      <c r="AF424" s="1006"/>
      <c r="AG424" s="1006"/>
      <c r="AH424" s="1006"/>
      <c r="AI424" s="1006"/>
    </row>
    <row r="425" spans="21:35" ht="12.75">
      <c r="U425" s="633"/>
      <c r="V425" s="632"/>
      <c r="W425" s="980"/>
      <c r="X425" s="1006"/>
      <c r="Y425" s="1006"/>
      <c r="Z425" s="1006"/>
      <c r="AA425" s="1006"/>
      <c r="AB425" s="1006"/>
      <c r="AC425" s="1006"/>
      <c r="AD425" s="1006"/>
      <c r="AE425" s="1006"/>
      <c r="AF425" s="1006"/>
      <c r="AG425" s="1006"/>
      <c r="AH425" s="1006"/>
      <c r="AI425" s="1006"/>
    </row>
    <row r="426" spans="21:35" ht="12.75">
      <c r="U426" s="633"/>
      <c r="V426" s="632"/>
      <c r="W426" s="980"/>
      <c r="X426" s="1006"/>
      <c r="Y426" s="1006"/>
      <c r="Z426" s="1006"/>
      <c r="AA426" s="1006"/>
      <c r="AB426" s="1006"/>
      <c r="AC426" s="1006"/>
      <c r="AD426" s="1006"/>
      <c r="AE426" s="1006"/>
      <c r="AF426" s="1006"/>
      <c r="AG426" s="1006"/>
      <c r="AH426" s="1006"/>
      <c r="AI426" s="1006"/>
    </row>
    <row r="427" spans="21:35" ht="12.75">
      <c r="U427" s="633"/>
      <c r="V427" s="632"/>
      <c r="W427" s="980"/>
      <c r="X427" s="1006"/>
      <c r="Y427" s="1006"/>
      <c r="Z427" s="1006"/>
      <c r="AA427" s="1006"/>
      <c r="AB427" s="1006"/>
      <c r="AC427" s="1006"/>
      <c r="AD427" s="1006"/>
      <c r="AE427" s="1006"/>
      <c r="AF427" s="1006"/>
      <c r="AG427" s="1006"/>
      <c r="AH427" s="1006"/>
      <c r="AI427" s="1006"/>
    </row>
    <row r="428" spans="21:35" ht="12.75">
      <c r="U428" s="633"/>
      <c r="V428" s="632"/>
      <c r="W428" s="980"/>
      <c r="X428" s="1006"/>
      <c r="Y428" s="1006"/>
      <c r="Z428" s="1006"/>
      <c r="AA428" s="1006"/>
      <c r="AB428" s="1006"/>
      <c r="AC428" s="1006"/>
      <c r="AD428" s="1006"/>
      <c r="AE428" s="1006"/>
      <c r="AF428" s="1006"/>
      <c r="AG428" s="1006"/>
      <c r="AH428" s="1006"/>
      <c r="AI428" s="1006"/>
    </row>
    <row r="429" spans="21:35" ht="13.5" thickBot="1">
      <c r="U429" s="633"/>
      <c r="V429" s="632"/>
      <c r="W429" s="980"/>
      <c r="X429" s="1006"/>
      <c r="Y429" s="1006"/>
      <c r="Z429" s="1006"/>
      <c r="AA429" s="1006"/>
      <c r="AB429" s="1006"/>
      <c r="AC429" s="1006"/>
      <c r="AD429" s="1006"/>
      <c r="AE429" s="1006"/>
      <c r="AF429" s="1006"/>
      <c r="AG429" s="1006"/>
      <c r="AH429" s="1006"/>
      <c r="AI429" s="1006"/>
    </row>
    <row r="430" spans="21:35" ht="12.75">
      <c r="U430" s="632"/>
      <c r="V430" s="986"/>
      <c r="W430" s="980"/>
      <c r="X430" s="1007"/>
      <c r="Y430" s="1007"/>
      <c r="Z430" s="1007"/>
      <c r="AA430" s="1007"/>
      <c r="AB430" s="1007"/>
      <c r="AC430" s="1007"/>
      <c r="AD430" s="1007"/>
      <c r="AE430" s="1007"/>
      <c r="AF430" s="1007"/>
      <c r="AG430" s="1007"/>
      <c r="AH430" s="1007"/>
      <c r="AI430" s="1007"/>
    </row>
    <row r="431" spans="21:35" ht="12.75">
      <c r="U431" s="633"/>
      <c r="V431" s="632"/>
      <c r="W431" s="980"/>
      <c r="X431" s="1007"/>
      <c r="Y431" s="1007"/>
      <c r="Z431" s="1007"/>
      <c r="AA431" s="1007"/>
      <c r="AB431" s="1007"/>
      <c r="AC431" s="1007"/>
      <c r="AD431" s="1007"/>
      <c r="AE431" s="1007"/>
      <c r="AF431" s="1007"/>
      <c r="AG431" s="1007"/>
      <c r="AH431" s="1007"/>
      <c r="AI431" s="1007"/>
    </row>
    <row r="432" spans="21:35" ht="12.75">
      <c r="U432" s="633"/>
      <c r="V432" s="632"/>
      <c r="W432" s="980"/>
      <c r="X432" s="1007"/>
      <c r="Y432" s="1007"/>
      <c r="Z432" s="1007"/>
      <c r="AA432" s="1007"/>
      <c r="AB432" s="1007"/>
      <c r="AC432" s="1007"/>
      <c r="AD432" s="1007"/>
      <c r="AE432" s="1007"/>
      <c r="AF432" s="1007"/>
      <c r="AG432" s="1007"/>
      <c r="AH432" s="1007"/>
      <c r="AI432" s="1007"/>
    </row>
    <row r="433" spans="21:35" ht="12.75">
      <c r="U433" s="633"/>
      <c r="V433" s="632"/>
      <c r="W433" s="980"/>
      <c r="X433" s="1007"/>
      <c r="Y433" s="1007"/>
      <c r="Z433" s="1007"/>
      <c r="AA433" s="1007"/>
      <c r="AB433" s="1007"/>
      <c r="AC433" s="1007"/>
      <c r="AD433" s="1007"/>
      <c r="AE433" s="1007"/>
      <c r="AF433" s="1007"/>
      <c r="AG433" s="1007"/>
      <c r="AH433" s="1007"/>
      <c r="AI433" s="1007"/>
    </row>
    <row r="434" spans="21:35" ht="12.75">
      <c r="U434" s="633"/>
      <c r="V434" s="632"/>
      <c r="W434" s="980"/>
      <c r="X434" s="1007"/>
      <c r="Y434" s="1007"/>
      <c r="Z434" s="1007"/>
      <c r="AA434" s="1007"/>
      <c r="AB434" s="1007"/>
      <c r="AC434" s="1007"/>
      <c r="AD434" s="1007"/>
      <c r="AE434" s="1007"/>
      <c r="AF434" s="1007"/>
      <c r="AG434" s="1007"/>
      <c r="AH434" s="1007"/>
      <c r="AI434" s="1007"/>
    </row>
    <row r="435" spans="21:35" ht="12.75">
      <c r="U435" s="633"/>
      <c r="V435" s="632"/>
      <c r="W435" s="980"/>
      <c r="X435" s="1007"/>
      <c r="Y435" s="1007"/>
      <c r="Z435" s="1007"/>
      <c r="AA435" s="1007"/>
      <c r="AB435" s="1007"/>
      <c r="AC435" s="1007"/>
      <c r="AD435" s="1007"/>
      <c r="AE435" s="1007"/>
      <c r="AF435" s="1007"/>
      <c r="AG435" s="1007"/>
      <c r="AH435" s="1007"/>
      <c r="AI435" s="1007"/>
    </row>
    <row r="436" spans="21:35" ht="12.75">
      <c r="U436" s="633"/>
      <c r="V436" s="632"/>
      <c r="W436" s="980"/>
      <c r="X436" s="1007"/>
      <c r="Y436" s="1007"/>
      <c r="Z436" s="1007"/>
      <c r="AA436" s="1007"/>
      <c r="AB436" s="1007"/>
      <c r="AC436" s="1007"/>
      <c r="AD436" s="1007"/>
      <c r="AE436" s="1007"/>
      <c r="AF436" s="1007"/>
      <c r="AG436" s="1007"/>
      <c r="AH436" s="1007"/>
      <c r="AI436" s="1007"/>
    </row>
    <row r="437" spans="21:35" ht="12.75">
      <c r="U437" s="633"/>
      <c r="V437" s="632"/>
      <c r="W437" s="980"/>
      <c r="X437" s="1007"/>
      <c r="Y437" s="1007"/>
      <c r="Z437" s="1007"/>
      <c r="AA437" s="1007"/>
      <c r="AB437" s="1007"/>
      <c r="AC437" s="1007"/>
      <c r="AD437" s="1007"/>
      <c r="AE437" s="1007"/>
      <c r="AF437" s="1007"/>
      <c r="AG437" s="1007"/>
      <c r="AH437" s="1007"/>
      <c r="AI437" s="1007"/>
    </row>
    <row r="438" spans="21:35" ht="12.75">
      <c r="U438" s="633"/>
      <c r="V438" s="632"/>
      <c r="W438" s="980"/>
      <c r="X438" s="1007"/>
      <c r="Y438" s="1007"/>
      <c r="Z438" s="1007"/>
      <c r="AA438" s="1007"/>
      <c r="AB438" s="1007"/>
      <c r="AC438" s="1007"/>
      <c r="AD438" s="1007"/>
      <c r="AE438" s="1007"/>
      <c r="AF438" s="1007"/>
      <c r="AG438" s="1007"/>
      <c r="AH438" s="1007"/>
      <c r="AI438" s="1007"/>
    </row>
    <row r="439" spans="21:35" ht="12.75">
      <c r="U439" s="633"/>
      <c r="V439" s="632"/>
      <c r="W439" s="980"/>
      <c r="X439" s="1007"/>
      <c r="Y439" s="1007"/>
      <c r="Z439" s="1007"/>
      <c r="AA439" s="1007"/>
      <c r="AB439" s="1007"/>
      <c r="AC439" s="1007"/>
      <c r="AD439" s="1007"/>
      <c r="AE439" s="1007"/>
      <c r="AF439" s="1007"/>
      <c r="AG439" s="1007"/>
      <c r="AH439" s="1007"/>
      <c r="AI439" s="1007"/>
    </row>
    <row r="440" spans="21:35" ht="12.75">
      <c r="U440" s="633"/>
      <c r="V440" s="632"/>
      <c r="W440" s="980"/>
      <c r="X440" s="1007"/>
      <c r="Y440" s="1007"/>
      <c r="Z440" s="1007"/>
      <c r="AA440" s="1007"/>
      <c r="AB440" s="1007"/>
      <c r="AC440" s="1007"/>
      <c r="AD440" s="1007"/>
      <c r="AE440" s="1007"/>
      <c r="AF440" s="1007"/>
      <c r="AG440" s="1007"/>
      <c r="AH440" s="1007"/>
      <c r="AI440" s="1007"/>
    </row>
    <row r="441" spans="21:35" ht="12.75">
      <c r="U441" s="633"/>
      <c r="V441" s="632"/>
      <c r="W441" s="980"/>
      <c r="X441" s="1007"/>
      <c r="Y441" s="1007"/>
      <c r="Z441" s="1007"/>
      <c r="AA441" s="1007"/>
      <c r="AB441" s="1007"/>
      <c r="AC441" s="1007"/>
      <c r="AD441" s="1007"/>
      <c r="AE441" s="1007"/>
      <c r="AF441" s="1007"/>
      <c r="AG441" s="1007"/>
      <c r="AH441" s="1007"/>
      <c r="AI441" s="1007"/>
    </row>
    <row r="442" spans="21:35" ht="12.75">
      <c r="U442" s="633"/>
      <c r="V442" s="632"/>
      <c r="W442" s="980"/>
      <c r="X442" s="1007"/>
      <c r="Y442" s="1007"/>
      <c r="Z442" s="1007"/>
      <c r="AA442" s="1007"/>
      <c r="AB442" s="1007"/>
      <c r="AC442" s="1007"/>
      <c r="AD442" s="1007"/>
      <c r="AE442" s="1007"/>
      <c r="AF442" s="1007"/>
      <c r="AG442" s="1007"/>
      <c r="AH442" s="1007"/>
      <c r="AI442" s="1007"/>
    </row>
    <row r="443" spans="21:35" ht="12.75">
      <c r="U443" s="633"/>
      <c r="V443" s="632"/>
      <c r="W443" s="980"/>
      <c r="X443" s="1007"/>
      <c r="Y443" s="1007"/>
      <c r="Z443" s="1007"/>
      <c r="AA443" s="1007"/>
      <c r="AB443" s="1007"/>
      <c r="AC443" s="1007"/>
      <c r="AD443" s="1007"/>
      <c r="AE443" s="1007"/>
      <c r="AF443" s="1007"/>
      <c r="AG443" s="1007"/>
      <c r="AH443" s="1007"/>
      <c r="AI443" s="1007"/>
    </row>
    <row r="444" spans="21:35" ht="12.75">
      <c r="U444" s="633"/>
      <c r="V444" s="632"/>
      <c r="W444" s="980"/>
      <c r="X444" s="1007"/>
      <c r="Y444" s="1007"/>
      <c r="Z444" s="1007"/>
      <c r="AA444" s="1007"/>
      <c r="AB444" s="1007"/>
      <c r="AC444" s="1007"/>
      <c r="AD444" s="1007"/>
      <c r="AE444" s="1007"/>
      <c r="AF444" s="1008"/>
      <c r="AG444" s="1007"/>
      <c r="AH444" s="1007"/>
      <c r="AI444" s="1007"/>
    </row>
    <row r="445" spans="21:35" ht="12.75">
      <c r="U445" s="633"/>
      <c r="V445" s="632"/>
      <c r="W445" s="980"/>
      <c r="X445" s="1007"/>
      <c r="Y445" s="1007"/>
      <c r="Z445" s="1007"/>
      <c r="AA445" s="1007"/>
      <c r="AB445" s="1007"/>
      <c r="AC445" s="1007"/>
      <c r="AD445" s="1007"/>
      <c r="AE445" s="1007"/>
      <c r="AF445" s="1007"/>
      <c r="AG445" s="1007"/>
      <c r="AH445" s="1007"/>
      <c r="AI445" s="1007"/>
    </row>
    <row r="446" spans="21:35" ht="12.75">
      <c r="U446" s="633"/>
      <c r="V446" s="632"/>
      <c r="W446" s="980"/>
      <c r="X446" s="1007"/>
      <c r="Y446" s="1007"/>
      <c r="Z446" s="1007"/>
      <c r="AA446" s="1007"/>
      <c r="AB446" s="1007"/>
      <c r="AC446" s="1007"/>
      <c r="AD446" s="1007"/>
      <c r="AE446" s="1007"/>
      <c r="AF446" s="1007"/>
      <c r="AG446" s="1007"/>
      <c r="AH446" s="1007"/>
      <c r="AI446" s="1007"/>
    </row>
    <row r="447" spans="21:35" ht="12.75">
      <c r="U447" s="633"/>
      <c r="V447" s="632"/>
      <c r="W447" s="980"/>
      <c r="X447" s="1007"/>
      <c r="Y447" s="1007"/>
      <c r="Z447" s="1007"/>
      <c r="AA447" s="1007"/>
      <c r="AB447" s="1007"/>
      <c r="AC447" s="1007"/>
      <c r="AD447" s="1007"/>
      <c r="AE447" s="1007"/>
      <c r="AF447" s="1007"/>
      <c r="AG447" s="1007"/>
      <c r="AH447" s="1007"/>
      <c r="AI447" s="1007"/>
    </row>
    <row r="448" spans="21:35" ht="12.75">
      <c r="U448" s="633"/>
      <c r="V448" s="632"/>
      <c r="W448" s="980"/>
      <c r="X448" s="1007"/>
      <c r="Y448" s="1007"/>
      <c r="Z448" s="1007"/>
      <c r="AA448" s="1007"/>
      <c r="AB448" s="1007"/>
      <c r="AC448" s="1007"/>
      <c r="AD448" s="1007"/>
      <c r="AE448" s="1007"/>
      <c r="AF448" s="1007"/>
      <c r="AG448" s="1007"/>
      <c r="AH448" s="1007"/>
      <c r="AI448" s="1007"/>
    </row>
    <row r="449" spans="21:35" ht="12.75">
      <c r="U449" s="633"/>
      <c r="V449" s="632"/>
      <c r="W449" s="980"/>
      <c r="X449" s="1007"/>
      <c r="Y449" s="1007"/>
      <c r="Z449" s="1007"/>
      <c r="AA449" s="1007"/>
      <c r="AB449" s="1007"/>
      <c r="AC449" s="1007"/>
      <c r="AD449" s="1007"/>
      <c r="AE449" s="1007"/>
      <c r="AF449" s="1007"/>
      <c r="AG449" s="1007"/>
      <c r="AH449" s="1007"/>
      <c r="AI449" s="1007"/>
    </row>
    <row r="450" spans="21:35" ht="12.75">
      <c r="U450" s="633"/>
      <c r="V450" s="632"/>
      <c r="W450" s="980"/>
      <c r="X450" s="1007"/>
      <c r="Y450" s="1007"/>
      <c r="Z450" s="1007"/>
      <c r="AA450" s="1007"/>
      <c r="AB450" s="1007"/>
      <c r="AC450" s="1007"/>
      <c r="AD450" s="1007"/>
      <c r="AE450" s="1007"/>
      <c r="AF450" s="1007"/>
      <c r="AG450" s="1007"/>
      <c r="AH450" s="1007"/>
      <c r="AI450" s="1007"/>
    </row>
    <row r="451" spans="21:35" ht="12.75">
      <c r="U451" s="633"/>
      <c r="V451" s="632"/>
      <c r="W451" s="980"/>
      <c r="X451" s="1007"/>
      <c r="Y451" s="1007"/>
      <c r="Z451" s="1007"/>
      <c r="AA451" s="1007"/>
      <c r="AB451" s="1007"/>
      <c r="AC451" s="1007"/>
      <c r="AD451" s="1007"/>
      <c r="AE451" s="1007"/>
      <c r="AF451" s="1007"/>
      <c r="AG451" s="1007"/>
      <c r="AH451" s="1007"/>
      <c r="AI451" s="1007"/>
    </row>
    <row r="452" spans="21:35" ht="12.75">
      <c r="U452" s="633"/>
      <c r="V452" s="632"/>
      <c r="W452" s="980"/>
      <c r="X452" s="1007"/>
      <c r="Y452" s="1007"/>
      <c r="Z452" s="1007"/>
      <c r="AA452" s="1007"/>
      <c r="AB452" s="1007"/>
      <c r="AC452" s="1007"/>
      <c r="AD452" s="1007"/>
      <c r="AE452" s="1007"/>
      <c r="AF452" s="1007"/>
      <c r="AG452" s="1007"/>
      <c r="AH452" s="1007"/>
      <c r="AI452" s="1007"/>
    </row>
    <row r="453" spans="21:35" ht="12.75">
      <c r="U453" s="633"/>
      <c r="V453" s="632"/>
      <c r="W453" s="980"/>
      <c r="X453" s="1007"/>
      <c r="Y453" s="1007"/>
      <c r="Z453" s="1007"/>
      <c r="AA453" s="1007"/>
      <c r="AB453" s="1007"/>
      <c r="AC453" s="1007"/>
      <c r="AD453" s="1007"/>
      <c r="AE453" s="1007"/>
      <c r="AF453" s="1007"/>
      <c r="AG453" s="1007"/>
      <c r="AH453" s="1007"/>
      <c r="AI453" s="1007"/>
    </row>
    <row r="454" spans="21:35" ht="12.75">
      <c r="U454" s="633"/>
      <c r="V454" s="632"/>
      <c r="W454" s="980"/>
      <c r="X454" s="1007"/>
      <c r="Y454" s="1007"/>
      <c r="Z454" s="1007"/>
      <c r="AA454" s="1007"/>
      <c r="AB454" s="1007"/>
      <c r="AC454" s="1007"/>
      <c r="AD454" s="1007"/>
      <c r="AE454" s="1007"/>
      <c r="AF454" s="1007"/>
      <c r="AG454" s="1007"/>
      <c r="AH454" s="1007"/>
      <c r="AI454" s="1007"/>
    </row>
    <row r="455" spans="21:35" ht="12.75">
      <c r="U455" s="633"/>
      <c r="V455" s="632"/>
      <c r="W455" s="980"/>
      <c r="X455" s="1007"/>
      <c r="Y455" s="1007"/>
      <c r="Z455" s="1007"/>
      <c r="AA455" s="1007"/>
      <c r="AB455" s="1007"/>
      <c r="AC455" s="1007"/>
      <c r="AD455" s="1007"/>
      <c r="AE455" s="1007"/>
      <c r="AF455" s="1007"/>
      <c r="AG455" s="1007"/>
      <c r="AH455" s="1007"/>
      <c r="AI455" s="1007"/>
    </row>
    <row r="456" spans="21:35" ht="12.75">
      <c r="U456" s="633"/>
      <c r="V456" s="632"/>
      <c r="W456" s="980"/>
      <c r="X456" s="1007"/>
      <c r="Y456" s="1007"/>
      <c r="Z456" s="1007"/>
      <c r="AA456" s="1007"/>
      <c r="AB456" s="1007"/>
      <c r="AC456" s="1007"/>
      <c r="AD456" s="1007"/>
      <c r="AE456" s="1007"/>
      <c r="AF456" s="1007"/>
      <c r="AG456" s="1007"/>
      <c r="AH456" s="1007"/>
      <c r="AI456" s="1007"/>
    </row>
    <row r="457" spans="21:35" ht="12.75">
      <c r="U457" s="633"/>
      <c r="V457" s="632"/>
      <c r="W457" s="980"/>
      <c r="X457" s="1007"/>
      <c r="Y457" s="1007"/>
      <c r="Z457" s="1007"/>
      <c r="AA457" s="1007"/>
      <c r="AB457" s="1007"/>
      <c r="AC457" s="1007"/>
      <c r="AD457" s="1007"/>
      <c r="AE457" s="1007"/>
      <c r="AF457" s="1007"/>
      <c r="AG457" s="1007"/>
      <c r="AH457" s="1007"/>
      <c r="AI457" s="1007"/>
    </row>
    <row r="458" spans="21:35" ht="12.75">
      <c r="U458" s="633"/>
      <c r="V458" s="632"/>
      <c r="W458" s="980"/>
      <c r="X458" s="1007"/>
      <c r="Y458" s="1007"/>
      <c r="Z458" s="1007"/>
      <c r="AA458" s="1007"/>
      <c r="AB458" s="1007"/>
      <c r="AC458" s="1007"/>
      <c r="AD458" s="1007"/>
      <c r="AE458" s="1007"/>
      <c r="AF458" s="1007"/>
      <c r="AG458" s="1007"/>
      <c r="AH458" s="1007"/>
      <c r="AI458" s="1007"/>
    </row>
    <row r="459" spans="21:35" ht="12.75">
      <c r="U459" s="633"/>
      <c r="V459" s="632"/>
      <c r="W459" s="980"/>
      <c r="X459" s="1007"/>
      <c r="Y459" s="1007"/>
      <c r="Z459" s="1007"/>
      <c r="AA459" s="1007"/>
      <c r="AB459" s="1007"/>
      <c r="AC459" s="1007"/>
      <c r="AD459" s="1007"/>
      <c r="AE459" s="1007"/>
      <c r="AF459" s="1007"/>
      <c r="AG459" s="1007"/>
      <c r="AH459" s="1007"/>
      <c r="AI459" s="1007"/>
    </row>
    <row r="460" spans="21:35" ht="12.75">
      <c r="U460" s="633"/>
      <c r="V460" s="632"/>
      <c r="W460" s="980"/>
      <c r="X460" s="1007"/>
      <c r="Y460" s="1007"/>
      <c r="Z460" s="1007"/>
      <c r="AA460" s="1007"/>
      <c r="AB460" s="1007"/>
      <c r="AC460" s="1007"/>
      <c r="AD460" s="1007"/>
      <c r="AE460" s="1007"/>
      <c r="AF460" s="1007"/>
      <c r="AG460" s="1007"/>
      <c r="AH460" s="1007"/>
      <c r="AI460" s="1007"/>
    </row>
    <row r="461" spans="21:35" ht="12.75">
      <c r="U461" s="633"/>
      <c r="V461" s="632"/>
      <c r="W461" s="980"/>
      <c r="X461" s="1007"/>
      <c r="Y461" s="1007"/>
      <c r="Z461" s="1007"/>
      <c r="AA461" s="1007"/>
      <c r="AB461" s="1007"/>
      <c r="AC461" s="1007"/>
      <c r="AD461" s="1007"/>
      <c r="AE461" s="1007"/>
      <c r="AF461" s="1007"/>
      <c r="AG461" s="1007"/>
      <c r="AH461" s="1007"/>
      <c r="AI461" s="1007"/>
    </row>
    <row r="462" spans="21:35" ht="12.75">
      <c r="U462" s="633"/>
      <c r="V462" s="632"/>
      <c r="W462" s="980"/>
      <c r="X462" s="1007"/>
      <c r="Y462" s="1007"/>
      <c r="Z462" s="1007"/>
      <c r="AA462" s="1007"/>
      <c r="AB462" s="1007"/>
      <c r="AC462" s="1007"/>
      <c r="AD462" s="1007"/>
      <c r="AE462" s="1007"/>
      <c r="AF462" s="1007"/>
      <c r="AG462" s="1007"/>
      <c r="AH462" s="1007"/>
      <c r="AI462" s="1007"/>
    </row>
    <row r="463" spans="21:35" ht="12.75">
      <c r="U463" s="633"/>
      <c r="V463" s="632"/>
      <c r="W463" s="980"/>
      <c r="X463" s="1007"/>
      <c r="Y463" s="1007"/>
      <c r="Z463" s="1007"/>
      <c r="AA463" s="1007"/>
      <c r="AB463" s="1007"/>
      <c r="AC463" s="1007"/>
      <c r="AD463" s="1007"/>
      <c r="AE463" s="1007"/>
      <c r="AF463" s="1007"/>
      <c r="AG463" s="1007"/>
      <c r="AH463" s="1007"/>
      <c r="AI463" s="1007"/>
    </row>
    <row r="464" spans="21:35" ht="12.75">
      <c r="U464" s="633"/>
      <c r="V464" s="632"/>
      <c r="W464" s="980"/>
      <c r="X464" s="1007"/>
      <c r="Y464" s="1007"/>
      <c r="Z464" s="1007"/>
      <c r="AA464" s="1007"/>
      <c r="AB464" s="1007"/>
      <c r="AC464" s="1007"/>
      <c r="AD464" s="1007"/>
      <c r="AE464" s="1007"/>
      <c r="AF464" s="1007"/>
      <c r="AG464" s="1007"/>
      <c r="AH464" s="1007"/>
      <c r="AI464" s="1007"/>
    </row>
    <row r="465" spans="21:35" ht="12.75">
      <c r="U465" s="633"/>
      <c r="V465" s="632"/>
      <c r="W465" s="980"/>
      <c r="X465" s="1007"/>
      <c r="Y465" s="1007"/>
      <c r="Z465" s="1007"/>
      <c r="AA465" s="1007"/>
      <c r="AB465" s="1007"/>
      <c r="AC465" s="1007"/>
      <c r="AD465" s="1007"/>
      <c r="AE465" s="1007"/>
      <c r="AF465" s="1007"/>
      <c r="AG465" s="1007"/>
      <c r="AH465" s="1007"/>
      <c r="AI465" s="1007"/>
    </row>
    <row r="466" spans="21:35" ht="12.75">
      <c r="U466" s="633"/>
      <c r="V466" s="632"/>
      <c r="W466" s="980"/>
      <c r="X466" s="1007"/>
      <c r="Y466" s="1007"/>
      <c r="Z466" s="1007"/>
      <c r="AA466" s="1007"/>
      <c r="AB466" s="1007"/>
      <c r="AC466" s="1007"/>
      <c r="AD466" s="1007"/>
      <c r="AE466" s="1007"/>
      <c r="AF466" s="1007"/>
      <c r="AG466" s="1007"/>
      <c r="AH466" s="1007"/>
      <c r="AI466" s="1007"/>
    </row>
    <row r="467" spans="21:35" ht="12.75">
      <c r="U467" s="633"/>
      <c r="V467" s="632"/>
      <c r="W467" s="980"/>
      <c r="X467" s="1007"/>
      <c r="Y467" s="1007"/>
      <c r="Z467" s="1007"/>
      <c r="AA467" s="1007"/>
      <c r="AB467" s="1007"/>
      <c r="AC467" s="1007"/>
      <c r="AD467" s="1007"/>
      <c r="AE467" s="1007"/>
      <c r="AF467" s="1007"/>
      <c r="AG467" s="1007"/>
      <c r="AH467" s="1007"/>
      <c r="AI467" s="1007"/>
    </row>
    <row r="468" spans="21:35" ht="12.75">
      <c r="U468" s="633"/>
      <c r="V468" s="632"/>
      <c r="W468" s="980"/>
      <c r="X468" s="1007"/>
      <c r="Y468" s="1007"/>
      <c r="Z468" s="1007"/>
      <c r="AA468" s="1007"/>
      <c r="AB468" s="1007"/>
      <c r="AC468" s="1007"/>
      <c r="AD468" s="1007"/>
      <c r="AE468" s="1007"/>
      <c r="AF468" s="1007"/>
      <c r="AG468" s="1007"/>
      <c r="AH468" s="1007"/>
      <c r="AI468" s="1007"/>
    </row>
    <row r="469" spans="21:35" ht="12.75">
      <c r="U469" s="633"/>
      <c r="V469" s="632"/>
      <c r="W469" s="980"/>
      <c r="X469" s="1007"/>
      <c r="Y469" s="1007"/>
      <c r="Z469" s="1007"/>
      <c r="AA469" s="1007"/>
      <c r="AB469" s="1007"/>
      <c r="AC469" s="1007"/>
      <c r="AD469" s="1007"/>
      <c r="AE469" s="1007"/>
      <c r="AF469" s="1007"/>
      <c r="AG469" s="1007"/>
      <c r="AH469" s="1007"/>
      <c r="AI469" s="1007"/>
    </row>
    <row r="470" spans="21:35" ht="12.75">
      <c r="U470" s="633"/>
      <c r="V470" s="632"/>
      <c r="W470" s="980"/>
      <c r="X470" s="1007"/>
      <c r="Y470" s="1007"/>
      <c r="Z470" s="1007"/>
      <c r="AA470" s="1007"/>
      <c r="AB470" s="1007"/>
      <c r="AC470" s="1007"/>
      <c r="AD470" s="1007"/>
      <c r="AE470" s="1007"/>
      <c r="AF470" s="1007"/>
      <c r="AG470" s="1007"/>
      <c r="AH470" s="1007"/>
      <c r="AI470" s="1007"/>
    </row>
    <row r="471" spans="21:35" ht="12.75">
      <c r="U471" s="633"/>
      <c r="V471" s="632"/>
      <c r="W471" s="980"/>
      <c r="X471" s="1007"/>
      <c r="Y471" s="1007"/>
      <c r="Z471" s="1007"/>
      <c r="AA471" s="1007"/>
      <c r="AB471" s="1007"/>
      <c r="AC471" s="1007"/>
      <c r="AD471" s="1007"/>
      <c r="AE471" s="1007"/>
      <c r="AF471" s="1007"/>
      <c r="AG471" s="1007"/>
      <c r="AH471" s="1007"/>
      <c r="AI471" s="1007"/>
    </row>
    <row r="472" spans="21:35" ht="12.75">
      <c r="U472" s="633"/>
      <c r="V472" s="632"/>
      <c r="W472" s="980"/>
      <c r="X472" s="1007"/>
      <c r="Y472" s="1007"/>
      <c r="Z472" s="1007"/>
      <c r="AA472" s="1007"/>
      <c r="AB472" s="1007"/>
      <c r="AC472" s="1007"/>
      <c r="AD472" s="1007"/>
      <c r="AE472" s="1007"/>
      <c r="AF472" s="1007"/>
      <c r="AG472" s="1007"/>
      <c r="AH472" s="1007"/>
      <c r="AI472" s="1007"/>
    </row>
    <row r="473" spans="21:35" ht="12.75">
      <c r="U473" s="633"/>
      <c r="V473" s="632"/>
      <c r="W473" s="980"/>
      <c r="X473" s="1007"/>
      <c r="Y473" s="1007"/>
      <c r="Z473" s="1007"/>
      <c r="AA473" s="1007"/>
      <c r="AB473" s="1007"/>
      <c r="AC473" s="1007"/>
      <c r="AD473" s="1007"/>
      <c r="AE473" s="1007"/>
      <c r="AF473" s="1007"/>
      <c r="AG473" s="1007"/>
      <c r="AH473" s="1007"/>
      <c r="AI473" s="1007"/>
    </row>
    <row r="474" spans="21:35" ht="12.75">
      <c r="U474" s="633"/>
      <c r="V474" s="632"/>
      <c r="W474" s="980"/>
      <c r="X474" s="1007"/>
      <c r="Y474" s="1007"/>
      <c r="Z474" s="1007"/>
      <c r="AA474" s="1007"/>
      <c r="AB474" s="1007"/>
      <c r="AC474" s="1007"/>
      <c r="AD474" s="1007"/>
      <c r="AE474" s="1007"/>
      <c r="AF474" s="1007"/>
      <c r="AG474" s="1007"/>
      <c r="AH474" s="1007"/>
      <c r="AI474" s="1007"/>
    </row>
    <row r="475" spans="21:35" ht="12.75">
      <c r="U475" s="633"/>
      <c r="V475" s="632"/>
      <c r="W475" s="980"/>
      <c r="X475" s="1007"/>
      <c r="Y475" s="1007"/>
      <c r="Z475" s="1007"/>
      <c r="AA475" s="1007"/>
      <c r="AB475" s="1007"/>
      <c r="AC475" s="1007"/>
      <c r="AD475" s="1007"/>
      <c r="AE475" s="1007"/>
      <c r="AF475" s="1007"/>
      <c r="AG475" s="1007"/>
      <c r="AH475" s="1007"/>
      <c r="AI475" s="1007"/>
    </row>
    <row r="476" spans="21:35" ht="12.75">
      <c r="U476" s="633"/>
      <c r="V476" s="632"/>
      <c r="W476" s="980"/>
      <c r="X476" s="1007"/>
      <c r="Y476" s="1007"/>
      <c r="Z476" s="1007"/>
      <c r="AA476" s="1007"/>
      <c r="AB476" s="1007"/>
      <c r="AC476" s="1007"/>
      <c r="AD476" s="1007"/>
      <c r="AE476" s="1007"/>
      <c r="AF476" s="1007"/>
      <c r="AG476" s="1007"/>
      <c r="AH476" s="1007"/>
      <c r="AI476" s="1007"/>
    </row>
    <row r="477" spans="21:35" ht="12.75">
      <c r="U477" s="633"/>
      <c r="V477" s="632"/>
      <c r="W477" s="980"/>
      <c r="X477" s="1007"/>
      <c r="Y477" s="1007"/>
      <c r="Z477" s="1007"/>
      <c r="AA477" s="1007"/>
      <c r="AB477" s="1007"/>
      <c r="AC477" s="1007"/>
      <c r="AD477" s="1007"/>
      <c r="AE477" s="1007"/>
      <c r="AF477" s="1007"/>
      <c r="AG477" s="1007"/>
      <c r="AH477" s="1007"/>
      <c r="AI477" s="1007"/>
    </row>
    <row r="478" spans="21:35" ht="12.75">
      <c r="U478" s="633"/>
      <c r="V478" s="632"/>
      <c r="W478" s="980"/>
      <c r="X478" s="1007"/>
      <c r="Y478" s="1007"/>
      <c r="Z478" s="1007"/>
      <c r="AA478" s="1007"/>
      <c r="AB478" s="1007"/>
      <c r="AC478" s="1007"/>
      <c r="AD478" s="1007"/>
      <c r="AE478" s="1007"/>
      <c r="AF478" s="1007"/>
      <c r="AG478" s="1007"/>
      <c r="AH478" s="1007"/>
      <c r="AI478" s="1007"/>
    </row>
    <row r="479" spans="21:35" ht="12.75">
      <c r="U479" s="633"/>
      <c r="V479" s="632"/>
      <c r="W479" s="980"/>
      <c r="X479" s="1007"/>
      <c r="Y479" s="1007"/>
      <c r="Z479" s="1007"/>
      <c r="AA479" s="1007"/>
      <c r="AB479" s="1007"/>
      <c r="AC479" s="1007"/>
      <c r="AD479" s="1007"/>
      <c r="AE479" s="1007"/>
      <c r="AF479" s="1007"/>
      <c r="AG479" s="1007"/>
      <c r="AH479" s="1007"/>
      <c r="AI479" s="1007"/>
    </row>
    <row r="480" spans="21:35" ht="12.75">
      <c r="U480" s="633"/>
      <c r="V480" s="632"/>
      <c r="W480" s="980"/>
      <c r="X480" s="1007"/>
      <c r="Y480" s="1007"/>
      <c r="Z480" s="1007"/>
      <c r="AA480" s="1007"/>
      <c r="AB480" s="1007"/>
      <c r="AC480" s="1007"/>
      <c r="AD480" s="1007"/>
      <c r="AE480" s="1007"/>
      <c r="AF480" s="1007"/>
      <c r="AG480" s="1007"/>
      <c r="AH480" s="1007"/>
      <c r="AI480" s="1007"/>
    </row>
    <row r="481" spans="21:35" ht="13.5" thickBot="1">
      <c r="U481" s="633"/>
      <c r="V481" s="632"/>
      <c r="W481" s="980"/>
      <c r="X481" s="1007"/>
      <c r="Y481" s="1007"/>
      <c r="Z481" s="1007"/>
      <c r="AA481" s="1007"/>
      <c r="AB481" s="1007"/>
      <c r="AC481" s="1007"/>
      <c r="AD481" s="1007"/>
      <c r="AE481" s="1007"/>
      <c r="AF481" s="1007"/>
      <c r="AG481" s="1007"/>
      <c r="AH481" s="1007"/>
      <c r="AI481" s="1007"/>
    </row>
    <row r="482" spans="21:35" ht="12.75">
      <c r="U482" s="632"/>
      <c r="V482" s="986"/>
      <c r="W482" s="980"/>
      <c r="X482" s="1009"/>
      <c r="Y482" s="1009"/>
      <c r="Z482" s="1009"/>
      <c r="AA482" s="1009"/>
      <c r="AB482" s="1009"/>
      <c r="AC482" s="1009"/>
      <c r="AD482" s="1009"/>
      <c r="AE482" s="1009"/>
      <c r="AF482" s="1010"/>
      <c r="AG482" s="1009"/>
      <c r="AH482" s="1009"/>
      <c r="AI482" s="1009"/>
    </row>
    <row r="483" spans="21:35" ht="12.75">
      <c r="U483" s="633"/>
      <c r="V483" s="632"/>
      <c r="W483" s="980"/>
      <c r="X483" s="1009"/>
      <c r="Y483" s="1009"/>
      <c r="Z483" s="1009"/>
      <c r="AA483" s="1009"/>
      <c r="AB483" s="1009"/>
      <c r="AC483" s="1009"/>
      <c r="AD483" s="1009"/>
      <c r="AE483" s="1009"/>
      <c r="AF483" s="1010"/>
      <c r="AG483" s="1009"/>
      <c r="AH483" s="1009"/>
      <c r="AI483" s="1009"/>
    </row>
    <row r="484" spans="21:35" ht="12.75">
      <c r="U484" s="633"/>
      <c r="V484" s="632"/>
      <c r="W484" s="980"/>
      <c r="X484" s="1009"/>
      <c r="Y484" s="1009"/>
      <c r="Z484" s="1009"/>
      <c r="AA484" s="1009"/>
      <c r="AB484" s="1009"/>
      <c r="AC484" s="1009"/>
      <c r="AD484" s="1009"/>
      <c r="AE484" s="1009"/>
      <c r="AF484" s="1010"/>
      <c r="AG484" s="1009"/>
      <c r="AH484" s="1009"/>
      <c r="AI484" s="1009"/>
    </row>
    <row r="485" spans="21:35" ht="12.75">
      <c r="U485" s="633"/>
      <c r="V485" s="632"/>
      <c r="W485" s="980"/>
      <c r="X485" s="1009"/>
      <c r="Y485" s="1009"/>
      <c r="Z485" s="1009"/>
      <c r="AA485" s="1009"/>
      <c r="AB485" s="1009"/>
      <c r="AC485" s="1009"/>
      <c r="AD485" s="1009"/>
      <c r="AE485" s="1009"/>
      <c r="AF485" s="1010"/>
      <c r="AG485" s="1009"/>
      <c r="AH485" s="1009"/>
      <c r="AI485" s="1009"/>
    </row>
    <row r="486" spans="21:35" ht="12.75">
      <c r="U486" s="633"/>
      <c r="V486" s="632"/>
      <c r="W486" s="980"/>
      <c r="X486" s="1009"/>
      <c r="Y486" s="1009"/>
      <c r="Z486" s="1009"/>
      <c r="AA486" s="1009"/>
      <c r="AB486" s="1009"/>
      <c r="AC486" s="1009"/>
      <c r="AD486" s="1009"/>
      <c r="AE486" s="1009"/>
      <c r="AF486" s="1010"/>
      <c r="AG486" s="1009"/>
      <c r="AH486" s="1009"/>
      <c r="AI486" s="1009"/>
    </row>
    <row r="487" spans="21:35" ht="12.75">
      <c r="U487" s="633"/>
      <c r="V487" s="632"/>
      <c r="W487" s="980"/>
      <c r="X487" s="1009"/>
      <c r="Y487" s="1009"/>
      <c r="Z487" s="1009"/>
      <c r="AA487" s="1009"/>
      <c r="AB487" s="1009"/>
      <c r="AC487" s="1009"/>
      <c r="AD487" s="1009"/>
      <c r="AE487" s="1009"/>
      <c r="AF487" s="1010"/>
      <c r="AG487" s="1009"/>
      <c r="AH487" s="1009"/>
      <c r="AI487" s="1009"/>
    </row>
    <row r="488" spans="21:35" ht="12.75">
      <c r="U488" s="633"/>
      <c r="V488" s="632"/>
      <c r="W488" s="980"/>
      <c r="X488" s="1009"/>
      <c r="Y488" s="1009"/>
      <c r="Z488" s="1009"/>
      <c r="AA488" s="1009"/>
      <c r="AB488" s="1009"/>
      <c r="AC488" s="1009"/>
      <c r="AD488" s="1009"/>
      <c r="AE488" s="1009"/>
      <c r="AF488" s="1010"/>
      <c r="AG488" s="1009"/>
      <c r="AH488" s="1009"/>
      <c r="AI488" s="1009"/>
    </row>
    <row r="489" spans="21:35" ht="12.75">
      <c r="U489" s="633"/>
      <c r="V489" s="632"/>
      <c r="W489" s="980"/>
      <c r="X489" s="1009"/>
      <c r="Y489" s="1009"/>
      <c r="Z489" s="1009"/>
      <c r="AA489" s="1009"/>
      <c r="AB489" s="1009"/>
      <c r="AC489" s="1009"/>
      <c r="AD489" s="1009"/>
      <c r="AE489" s="1009"/>
      <c r="AF489" s="1010"/>
      <c r="AG489" s="1009"/>
      <c r="AH489" s="1009"/>
      <c r="AI489" s="1009"/>
    </row>
    <row r="490" spans="21:35" ht="12.75">
      <c r="U490" s="633"/>
      <c r="V490" s="632"/>
      <c r="W490" s="980"/>
      <c r="X490" s="1009"/>
      <c r="Y490" s="1009"/>
      <c r="Z490" s="1009"/>
      <c r="AA490" s="1009"/>
      <c r="AB490" s="1009"/>
      <c r="AC490" s="1009"/>
      <c r="AD490" s="1009"/>
      <c r="AE490" s="1009"/>
      <c r="AF490" s="1010"/>
      <c r="AG490" s="1009"/>
      <c r="AH490" s="1009"/>
      <c r="AI490" s="1009"/>
    </row>
    <row r="491" spans="21:35" ht="12.75">
      <c r="U491" s="633"/>
      <c r="V491" s="632"/>
      <c r="W491" s="980"/>
      <c r="X491" s="1009"/>
      <c r="Y491" s="1009"/>
      <c r="Z491" s="1009"/>
      <c r="AA491" s="1009"/>
      <c r="AB491" s="1009"/>
      <c r="AC491" s="1009"/>
      <c r="AD491" s="1009"/>
      <c r="AE491" s="1009"/>
      <c r="AF491" s="1010"/>
      <c r="AG491" s="1009"/>
      <c r="AH491" s="1009"/>
      <c r="AI491" s="1009"/>
    </row>
    <row r="492" spans="21:35" ht="12.75">
      <c r="U492" s="633"/>
      <c r="V492" s="632"/>
      <c r="W492" s="980"/>
      <c r="X492" s="1009"/>
      <c r="Y492" s="1009"/>
      <c r="Z492" s="1009"/>
      <c r="AA492" s="1009"/>
      <c r="AB492" s="1009"/>
      <c r="AC492" s="1009"/>
      <c r="AD492" s="1009"/>
      <c r="AE492" s="1009"/>
      <c r="AF492" s="1010"/>
      <c r="AG492" s="1009"/>
      <c r="AH492" s="1009"/>
      <c r="AI492" s="1009"/>
    </row>
    <row r="493" spans="21:35" ht="12.75">
      <c r="U493" s="633"/>
      <c r="V493" s="632"/>
      <c r="W493" s="980"/>
      <c r="X493" s="1009"/>
      <c r="Y493" s="1009"/>
      <c r="Z493" s="1009"/>
      <c r="AA493" s="1009"/>
      <c r="AB493" s="1009"/>
      <c r="AC493" s="1009"/>
      <c r="AD493" s="1009"/>
      <c r="AE493" s="1009"/>
      <c r="AF493" s="1010"/>
      <c r="AG493" s="1009"/>
      <c r="AH493" s="1009"/>
      <c r="AI493" s="1009"/>
    </row>
    <row r="494" spans="21:35" ht="12.75">
      <c r="U494" s="633"/>
      <c r="V494" s="632"/>
      <c r="W494" s="980"/>
      <c r="X494" s="1009"/>
      <c r="Y494" s="1009"/>
      <c r="Z494" s="1009"/>
      <c r="AA494" s="1009"/>
      <c r="AB494" s="1009"/>
      <c r="AC494" s="1009"/>
      <c r="AD494" s="1009"/>
      <c r="AE494" s="1009"/>
      <c r="AF494" s="1009"/>
      <c r="AG494" s="1009"/>
      <c r="AH494" s="1009"/>
      <c r="AI494" s="1009"/>
    </row>
    <row r="495" spans="21:35" ht="12.75">
      <c r="U495" s="633"/>
      <c r="V495" s="632"/>
      <c r="W495" s="980"/>
      <c r="X495" s="1009"/>
      <c r="Y495" s="1009"/>
      <c r="Z495" s="1009"/>
      <c r="AA495" s="1009"/>
      <c r="AB495" s="1009"/>
      <c r="AC495" s="1009"/>
      <c r="AD495" s="1009"/>
      <c r="AE495" s="1009"/>
      <c r="AF495" s="1009"/>
      <c r="AG495" s="1009"/>
      <c r="AH495" s="1009"/>
      <c r="AI495" s="1009"/>
    </row>
    <row r="496" spans="21:35" ht="12.75">
      <c r="U496" s="633"/>
      <c r="V496" s="632"/>
      <c r="W496" s="980"/>
      <c r="X496" s="1009"/>
      <c r="Y496" s="1009"/>
      <c r="Z496" s="1009"/>
      <c r="AA496" s="1009"/>
      <c r="AB496" s="1009"/>
      <c r="AC496" s="1009"/>
      <c r="AD496" s="1009"/>
      <c r="AE496" s="1009"/>
      <c r="AF496" s="1009"/>
      <c r="AG496" s="1009"/>
      <c r="AH496" s="1009"/>
      <c r="AI496" s="1009"/>
    </row>
    <row r="497" spans="21:35" ht="12.75">
      <c r="U497" s="633"/>
      <c r="V497" s="632"/>
      <c r="W497" s="980"/>
      <c r="X497" s="1009"/>
      <c r="Y497" s="1009"/>
      <c r="Z497" s="1009"/>
      <c r="AA497" s="1009"/>
      <c r="AB497" s="1009"/>
      <c r="AC497" s="1009"/>
      <c r="AD497" s="1009"/>
      <c r="AE497" s="1009"/>
      <c r="AF497" s="1009"/>
      <c r="AG497" s="1009"/>
      <c r="AH497" s="1009"/>
      <c r="AI497" s="1009"/>
    </row>
    <row r="498" spans="21:35" ht="12.75">
      <c r="U498" s="633"/>
      <c r="V498" s="632"/>
      <c r="W498" s="980"/>
      <c r="X498" s="1009"/>
      <c r="Y498" s="1009"/>
      <c r="Z498" s="1009"/>
      <c r="AA498" s="1009"/>
      <c r="AB498" s="1009"/>
      <c r="AC498" s="1009"/>
      <c r="AD498" s="1009"/>
      <c r="AE498" s="1009"/>
      <c r="AF498" s="1009"/>
      <c r="AG498" s="1009"/>
      <c r="AH498" s="1009"/>
      <c r="AI498" s="1009"/>
    </row>
    <row r="499" spans="21:35" ht="12.75">
      <c r="U499" s="633"/>
      <c r="V499" s="632"/>
      <c r="W499" s="980"/>
      <c r="X499" s="1009"/>
      <c r="Y499" s="1009"/>
      <c r="Z499" s="1009"/>
      <c r="AA499" s="1009"/>
      <c r="AB499" s="1009"/>
      <c r="AC499" s="1009"/>
      <c r="AD499" s="1009"/>
      <c r="AE499" s="1009"/>
      <c r="AF499" s="1009"/>
      <c r="AG499" s="1009"/>
      <c r="AH499" s="1009"/>
      <c r="AI499" s="1009"/>
    </row>
    <row r="500" spans="21:35" ht="12.75">
      <c r="U500" s="633"/>
      <c r="V500" s="632"/>
      <c r="W500" s="980"/>
      <c r="X500" s="1009"/>
      <c r="Y500" s="1009"/>
      <c r="Z500" s="1009"/>
      <c r="AA500" s="1009"/>
      <c r="AB500" s="1009"/>
      <c r="AC500" s="1009"/>
      <c r="AD500" s="1009"/>
      <c r="AE500" s="1009"/>
      <c r="AF500" s="1009"/>
      <c r="AG500" s="1009"/>
      <c r="AH500" s="1009"/>
      <c r="AI500" s="1009"/>
    </row>
    <row r="501" spans="21:35" ht="12.75">
      <c r="U501" s="633"/>
      <c r="V501" s="632"/>
      <c r="W501" s="980"/>
      <c r="X501" s="1009"/>
      <c r="Y501" s="1009"/>
      <c r="Z501" s="1009"/>
      <c r="AA501" s="1009"/>
      <c r="AB501" s="1009"/>
      <c r="AC501" s="1009"/>
      <c r="AD501" s="1009"/>
      <c r="AE501" s="1009"/>
      <c r="AF501" s="1009"/>
      <c r="AG501" s="1009"/>
      <c r="AH501" s="1009"/>
      <c r="AI501" s="1009"/>
    </row>
    <row r="502" spans="21:35" ht="12.75">
      <c r="U502" s="633"/>
      <c r="V502" s="632"/>
      <c r="W502" s="980"/>
      <c r="X502" s="1009"/>
      <c r="Y502" s="1009"/>
      <c r="Z502" s="1009"/>
      <c r="AA502" s="1009"/>
      <c r="AB502" s="1009"/>
      <c r="AC502" s="1009"/>
      <c r="AD502" s="1009"/>
      <c r="AE502" s="1009"/>
      <c r="AF502" s="1009"/>
      <c r="AG502" s="1009"/>
      <c r="AH502" s="1009"/>
      <c r="AI502" s="1009"/>
    </row>
    <row r="503" spans="21:35" ht="12.75">
      <c r="U503" s="633"/>
      <c r="V503" s="632"/>
      <c r="W503" s="980"/>
      <c r="X503" s="1009"/>
      <c r="Y503" s="1009"/>
      <c r="Z503" s="1009"/>
      <c r="AA503" s="1009"/>
      <c r="AB503" s="1009"/>
      <c r="AC503" s="1009"/>
      <c r="AD503" s="1009"/>
      <c r="AE503" s="1009"/>
      <c r="AF503" s="1009"/>
      <c r="AG503" s="1009"/>
      <c r="AH503" s="1009"/>
      <c r="AI503" s="1009"/>
    </row>
    <row r="504" spans="21:35" ht="12.75">
      <c r="U504" s="633"/>
      <c r="V504" s="632"/>
      <c r="W504" s="980"/>
      <c r="X504" s="1009"/>
      <c r="Y504" s="1009"/>
      <c r="Z504" s="1009"/>
      <c r="AA504" s="1009"/>
      <c r="AB504" s="1009"/>
      <c r="AC504" s="1009"/>
      <c r="AD504" s="1009"/>
      <c r="AE504" s="1009"/>
      <c r="AF504" s="1009"/>
      <c r="AG504" s="1009"/>
      <c r="AH504" s="1009"/>
      <c r="AI504" s="1009"/>
    </row>
    <row r="505" spans="21:35" ht="12.75">
      <c r="U505" s="633"/>
      <c r="V505" s="632"/>
      <c r="W505" s="980"/>
      <c r="X505" s="1009"/>
      <c r="Y505" s="1009"/>
      <c r="Z505" s="1009"/>
      <c r="AA505" s="1009"/>
      <c r="AB505" s="1009"/>
      <c r="AC505" s="1009"/>
      <c r="AD505" s="1009"/>
      <c r="AE505" s="1009"/>
      <c r="AF505" s="1009"/>
      <c r="AG505" s="1009"/>
      <c r="AH505" s="1009"/>
      <c r="AI505" s="1009"/>
    </row>
    <row r="506" spans="21:35" ht="12.75">
      <c r="U506" s="633"/>
      <c r="V506" s="632"/>
      <c r="W506" s="980"/>
      <c r="X506" s="1009"/>
      <c r="Y506" s="1009"/>
      <c r="Z506" s="1009"/>
      <c r="AA506" s="1009"/>
      <c r="AB506" s="1009"/>
      <c r="AC506" s="1009"/>
      <c r="AD506" s="1009"/>
      <c r="AE506" s="1009"/>
      <c r="AF506" s="1009"/>
      <c r="AG506" s="1009"/>
      <c r="AH506" s="1009"/>
      <c r="AI506" s="1009"/>
    </row>
    <row r="507" spans="21:35" ht="12.75">
      <c r="U507" s="633"/>
      <c r="V507" s="632"/>
      <c r="W507" s="980"/>
      <c r="X507" s="1009"/>
      <c r="Y507" s="1009"/>
      <c r="Z507" s="1009"/>
      <c r="AA507" s="1009"/>
      <c r="AB507" s="1009"/>
      <c r="AC507" s="1009"/>
      <c r="AD507" s="1009"/>
      <c r="AE507" s="1009"/>
      <c r="AF507" s="1009"/>
      <c r="AG507" s="1009"/>
      <c r="AH507" s="1009"/>
      <c r="AI507" s="1009"/>
    </row>
    <row r="508" spans="21:35" ht="12.75">
      <c r="U508" s="633"/>
      <c r="V508" s="632"/>
      <c r="W508" s="980"/>
      <c r="X508" s="1009"/>
      <c r="Y508" s="1009"/>
      <c r="Z508" s="1009"/>
      <c r="AA508" s="1009"/>
      <c r="AB508" s="1009"/>
      <c r="AC508" s="1009"/>
      <c r="AD508" s="1009"/>
      <c r="AE508" s="1009"/>
      <c r="AF508" s="1009"/>
      <c r="AG508" s="1009"/>
      <c r="AH508" s="1009"/>
      <c r="AI508" s="1009"/>
    </row>
    <row r="509" spans="21:35" ht="12.75">
      <c r="U509" s="633"/>
      <c r="V509" s="632"/>
      <c r="W509" s="980"/>
      <c r="X509" s="1009"/>
      <c r="Y509" s="1009"/>
      <c r="Z509" s="1009"/>
      <c r="AA509" s="1009"/>
      <c r="AB509" s="1009"/>
      <c r="AC509" s="1009"/>
      <c r="AD509" s="1009"/>
      <c r="AE509" s="1009"/>
      <c r="AF509" s="1009"/>
      <c r="AG509" s="1009"/>
      <c r="AH509" s="1009"/>
      <c r="AI509" s="1009"/>
    </row>
    <row r="510" spans="21:35" ht="12.75">
      <c r="U510" s="633"/>
      <c r="V510" s="632"/>
      <c r="W510" s="980"/>
      <c r="X510" s="1009"/>
      <c r="Y510" s="1009"/>
      <c r="Z510" s="1009"/>
      <c r="AA510" s="1009"/>
      <c r="AB510" s="1009"/>
      <c r="AC510" s="1009"/>
      <c r="AD510" s="1009"/>
      <c r="AE510" s="1009"/>
      <c r="AF510" s="1009"/>
      <c r="AG510" s="1009"/>
      <c r="AH510" s="1009"/>
      <c r="AI510" s="1009"/>
    </row>
    <row r="511" spans="21:35" ht="12.75">
      <c r="U511" s="633"/>
      <c r="V511" s="632"/>
      <c r="W511" s="980"/>
      <c r="X511" s="1009"/>
      <c r="Y511" s="1009"/>
      <c r="Z511" s="1009"/>
      <c r="AA511" s="1009"/>
      <c r="AB511" s="1009"/>
      <c r="AC511" s="1009"/>
      <c r="AD511" s="1009"/>
      <c r="AE511" s="1009"/>
      <c r="AF511" s="1009"/>
      <c r="AG511" s="1009"/>
      <c r="AH511" s="1009"/>
      <c r="AI511" s="1009"/>
    </row>
    <row r="512" spans="21:35" ht="12.75">
      <c r="U512" s="633"/>
      <c r="V512" s="632"/>
      <c r="W512" s="980"/>
      <c r="X512" s="1009"/>
      <c r="Y512" s="1009"/>
      <c r="Z512" s="1009"/>
      <c r="AA512" s="1009"/>
      <c r="AB512" s="1009"/>
      <c r="AC512" s="1009"/>
      <c r="AD512" s="1009"/>
      <c r="AE512" s="1009"/>
      <c r="AF512" s="1009"/>
      <c r="AG512" s="1009"/>
      <c r="AH512" s="1009"/>
      <c r="AI512" s="1009"/>
    </row>
    <row r="513" spans="21:35" ht="12.75">
      <c r="U513" s="633"/>
      <c r="V513" s="632"/>
      <c r="W513" s="980"/>
      <c r="X513" s="1009"/>
      <c r="Y513" s="1009"/>
      <c r="Z513" s="1009"/>
      <c r="AA513" s="1009"/>
      <c r="AB513" s="1009"/>
      <c r="AC513" s="1009"/>
      <c r="AD513" s="1009"/>
      <c r="AE513" s="1009"/>
      <c r="AF513" s="1009"/>
      <c r="AG513" s="1009"/>
      <c r="AH513" s="1009"/>
      <c r="AI513" s="1009"/>
    </row>
    <row r="514" spans="21:35" ht="12.75">
      <c r="U514" s="633"/>
      <c r="V514" s="632"/>
      <c r="W514" s="980"/>
      <c r="X514" s="1009"/>
      <c r="Y514" s="1009"/>
      <c r="Z514" s="1009"/>
      <c r="AA514" s="1009"/>
      <c r="AB514" s="1009"/>
      <c r="AC514" s="1009"/>
      <c r="AD514" s="1009"/>
      <c r="AE514" s="1009"/>
      <c r="AF514" s="1009"/>
      <c r="AG514" s="1009"/>
      <c r="AH514" s="1009"/>
      <c r="AI514" s="1009"/>
    </row>
    <row r="515" spans="21:35" ht="12.75">
      <c r="U515" s="633"/>
      <c r="V515" s="632"/>
      <c r="W515" s="980"/>
      <c r="X515" s="1009"/>
      <c r="Y515" s="1009"/>
      <c r="Z515" s="1009"/>
      <c r="AA515" s="1009"/>
      <c r="AB515" s="1009"/>
      <c r="AC515" s="1009"/>
      <c r="AD515" s="1009"/>
      <c r="AE515" s="1009"/>
      <c r="AF515" s="1009"/>
      <c r="AG515" s="1009"/>
      <c r="AH515" s="1009"/>
      <c r="AI515" s="1009"/>
    </row>
    <row r="516" spans="21:35" ht="12.75">
      <c r="U516" s="633"/>
      <c r="V516" s="632"/>
      <c r="W516" s="980"/>
      <c r="X516" s="1009"/>
      <c r="Y516" s="1009"/>
      <c r="Z516" s="1009"/>
      <c r="AA516" s="1009"/>
      <c r="AB516" s="1009"/>
      <c r="AC516" s="1009"/>
      <c r="AD516" s="1009"/>
      <c r="AE516" s="1009"/>
      <c r="AF516" s="1009"/>
      <c r="AG516" s="1009"/>
      <c r="AH516" s="1009"/>
      <c r="AI516" s="1009"/>
    </row>
    <row r="517" spans="21:35" ht="12.75">
      <c r="U517" s="633"/>
      <c r="V517" s="632"/>
      <c r="W517" s="980"/>
      <c r="X517" s="1009"/>
      <c r="Y517" s="1009"/>
      <c r="Z517" s="1009"/>
      <c r="AA517" s="1009"/>
      <c r="AB517" s="1009"/>
      <c r="AC517" s="1009"/>
      <c r="AD517" s="1009"/>
      <c r="AE517" s="1009"/>
      <c r="AF517" s="1009"/>
      <c r="AG517" s="1009"/>
      <c r="AH517" s="1009"/>
      <c r="AI517" s="1009"/>
    </row>
    <row r="518" spans="21:35" ht="12.75">
      <c r="U518" s="633"/>
      <c r="V518" s="632"/>
      <c r="W518" s="980"/>
      <c r="X518" s="1009"/>
      <c r="Y518" s="1009"/>
      <c r="Z518" s="1009"/>
      <c r="AA518" s="1009"/>
      <c r="AB518" s="1009"/>
      <c r="AC518" s="1009"/>
      <c r="AD518" s="1009"/>
      <c r="AE518" s="1009"/>
      <c r="AF518" s="1009"/>
      <c r="AG518" s="1009"/>
      <c r="AH518" s="1009"/>
      <c r="AI518" s="1009"/>
    </row>
    <row r="519" spans="21:35" ht="12.75">
      <c r="U519" s="633"/>
      <c r="V519" s="632"/>
      <c r="W519" s="980"/>
      <c r="X519" s="1009"/>
      <c r="Y519" s="1009"/>
      <c r="Z519" s="1009"/>
      <c r="AA519" s="1009"/>
      <c r="AB519" s="1009"/>
      <c r="AC519" s="1009"/>
      <c r="AD519" s="1009"/>
      <c r="AE519" s="1009"/>
      <c r="AF519" s="1009"/>
      <c r="AG519" s="1009"/>
      <c r="AH519" s="1009"/>
      <c r="AI519" s="1009"/>
    </row>
    <row r="520" spans="21:35" ht="12.75">
      <c r="U520" s="633"/>
      <c r="V520" s="632"/>
      <c r="W520" s="980"/>
      <c r="X520" s="1009"/>
      <c r="Y520" s="1009"/>
      <c r="Z520" s="1009"/>
      <c r="AA520" s="1009"/>
      <c r="AB520" s="1009"/>
      <c r="AC520" s="1009"/>
      <c r="AD520" s="1009"/>
      <c r="AE520" s="1009"/>
      <c r="AF520" s="1009"/>
      <c r="AG520" s="1009"/>
      <c r="AH520" s="1009"/>
      <c r="AI520" s="1009"/>
    </row>
    <row r="521" spans="21:35" ht="12.75">
      <c r="U521" s="633"/>
      <c r="V521" s="632"/>
      <c r="W521" s="980"/>
      <c r="X521" s="1009"/>
      <c r="Y521" s="1009"/>
      <c r="Z521" s="1009"/>
      <c r="AA521" s="1009"/>
      <c r="AB521" s="1009"/>
      <c r="AC521" s="1009"/>
      <c r="AD521" s="1009"/>
      <c r="AE521" s="1009"/>
      <c r="AF521" s="1009"/>
      <c r="AG521" s="1009"/>
      <c r="AH521" s="1009"/>
      <c r="AI521" s="1009"/>
    </row>
    <row r="522" spans="21:35" ht="12.75">
      <c r="U522" s="633"/>
      <c r="V522" s="632"/>
      <c r="W522" s="980"/>
      <c r="X522" s="1009"/>
      <c r="Y522" s="1009"/>
      <c r="Z522" s="1009"/>
      <c r="AA522" s="1009"/>
      <c r="AB522" s="1009"/>
      <c r="AC522" s="1009"/>
      <c r="AD522" s="1009"/>
      <c r="AE522" s="1009"/>
      <c r="AF522" s="1009"/>
      <c r="AG522" s="1009"/>
      <c r="AH522" s="1009"/>
      <c r="AI522" s="1009"/>
    </row>
    <row r="523" spans="21:35" ht="12.75">
      <c r="U523" s="633"/>
      <c r="V523" s="632"/>
      <c r="W523" s="980"/>
      <c r="X523" s="1009"/>
      <c r="Y523" s="1009"/>
      <c r="Z523" s="1009"/>
      <c r="AA523" s="1009"/>
      <c r="AB523" s="1009"/>
      <c r="AC523" s="1009"/>
      <c r="AD523" s="1009"/>
      <c r="AE523" s="1009"/>
      <c r="AF523" s="1009"/>
      <c r="AG523" s="1009"/>
      <c r="AH523" s="1009"/>
      <c r="AI523" s="1009"/>
    </row>
    <row r="524" spans="21:35" ht="12.75">
      <c r="U524" s="633"/>
      <c r="V524" s="632"/>
      <c r="W524" s="980"/>
      <c r="X524" s="1009"/>
      <c r="Y524" s="1009"/>
      <c r="Z524" s="1009"/>
      <c r="AA524" s="1009"/>
      <c r="AB524" s="1009"/>
      <c r="AC524" s="1009"/>
      <c r="AD524" s="1009"/>
      <c r="AE524" s="1009"/>
      <c r="AF524" s="1009"/>
      <c r="AG524" s="1009"/>
      <c r="AH524" s="1009"/>
      <c r="AI524" s="1009"/>
    </row>
    <row r="525" spans="21:35" ht="12.75">
      <c r="U525" s="633"/>
      <c r="V525" s="632"/>
      <c r="W525" s="980"/>
      <c r="X525" s="1009"/>
      <c r="Y525" s="1009"/>
      <c r="Z525" s="1009"/>
      <c r="AA525" s="1009"/>
      <c r="AB525" s="1009"/>
      <c r="AC525" s="1009"/>
      <c r="AD525" s="1009"/>
      <c r="AE525" s="1009"/>
      <c r="AF525" s="1009"/>
      <c r="AG525" s="1009"/>
      <c r="AH525" s="1009"/>
      <c r="AI525" s="1009"/>
    </row>
    <row r="526" spans="21:35" ht="12.75">
      <c r="U526" s="633"/>
      <c r="V526" s="632"/>
      <c r="W526" s="980"/>
      <c r="X526" s="1009"/>
      <c r="Y526" s="1009"/>
      <c r="Z526" s="1009"/>
      <c r="AA526" s="1009"/>
      <c r="AB526" s="1009"/>
      <c r="AC526" s="1009"/>
      <c r="AD526" s="1009"/>
      <c r="AE526" s="1009"/>
      <c r="AF526" s="1009"/>
      <c r="AG526" s="1009"/>
      <c r="AH526" s="1009"/>
      <c r="AI526" s="1009"/>
    </row>
    <row r="527" spans="21:35" ht="12.75">
      <c r="U527" s="633"/>
      <c r="V527" s="632"/>
      <c r="W527" s="980"/>
      <c r="X527" s="1009"/>
      <c r="Y527" s="1009"/>
      <c r="Z527" s="1009"/>
      <c r="AA527" s="1009"/>
      <c r="AB527" s="1009"/>
      <c r="AC527" s="1009"/>
      <c r="AD527" s="1009"/>
      <c r="AE527" s="1009"/>
      <c r="AF527" s="1009"/>
      <c r="AG527" s="1009"/>
      <c r="AH527" s="1009"/>
      <c r="AI527" s="1009"/>
    </row>
    <row r="528" spans="21:35" ht="12.75">
      <c r="U528" s="633"/>
      <c r="V528" s="632"/>
      <c r="W528" s="980"/>
      <c r="X528" s="1009"/>
      <c r="Y528" s="1009"/>
      <c r="Z528" s="1009"/>
      <c r="AA528" s="1009"/>
      <c r="AB528" s="1009"/>
      <c r="AC528" s="1009"/>
      <c r="AD528" s="1009"/>
      <c r="AE528" s="1009"/>
      <c r="AF528" s="1009"/>
      <c r="AG528" s="1009"/>
      <c r="AH528" s="1009"/>
      <c r="AI528" s="1009"/>
    </row>
    <row r="529" spans="21:35" ht="12.75">
      <c r="U529" s="633"/>
      <c r="V529" s="632"/>
      <c r="W529" s="980"/>
      <c r="X529" s="1009"/>
      <c r="Y529" s="1009"/>
      <c r="Z529" s="1009"/>
      <c r="AA529" s="1009"/>
      <c r="AB529" s="1009"/>
      <c r="AC529" s="1009"/>
      <c r="AD529" s="1009"/>
      <c r="AE529" s="1009"/>
      <c r="AF529" s="1009"/>
      <c r="AG529" s="1009"/>
      <c r="AH529" s="1009"/>
      <c r="AI529" s="1009"/>
    </row>
    <row r="530" spans="21:35" ht="12.75">
      <c r="U530" s="633"/>
      <c r="V530" s="632"/>
      <c r="W530" s="980"/>
      <c r="X530" s="1009"/>
      <c r="Y530" s="1009"/>
      <c r="Z530" s="1009"/>
      <c r="AA530" s="1009"/>
      <c r="AB530" s="1009"/>
      <c r="AC530" s="1009"/>
      <c r="AD530" s="1009"/>
      <c r="AE530" s="1009"/>
      <c r="AF530" s="1009"/>
      <c r="AG530" s="1009"/>
      <c r="AH530" s="1009"/>
      <c r="AI530" s="1009"/>
    </row>
    <row r="531" spans="21:35" ht="12.75">
      <c r="U531" s="633"/>
      <c r="V531" s="632"/>
      <c r="W531" s="980"/>
      <c r="X531" s="1009"/>
      <c r="Y531" s="1009"/>
      <c r="Z531" s="1009"/>
      <c r="AA531" s="1009"/>
      <c r="AB531" s="1009"/>
      <c r="AC531" s="1009"/>
      <c r="AD531" s="1009"/>
      <c r="AE531" s="1009"/>
      <c r="AF531" s="1009"/>
      <c r="AG531" s="1009"/>
      <c r="AH531" s="1009"/>
      <c r="AI531" s="1009"/>
    </row>
    <row r="532" spans="21:35" ht="12.75">
      <c r="U532" s="633"/>
      <c r="V532" s="632"/>
      <c r="W532" s="980"/>
      <c r="X532" s="1009"/>
      <c r="Y532" s="1009"/>
      <c r="Z532" s="1009"/>
      <c r="AA532" s="1009"/>
      <c r="AB532" s="1009"/>
      <c r="AC532" s="1009"/>
      <c r="AD532" s="1009"/>
      <c r="AE532" s="1009"/>
      <c r="AF532" s="1009"/>
      <c r="AG532" s="1009"/>
      <c r="AH532" s="1009"/>
      <c r="AI532" s="1009"/>
    </row>
    <row r="533" spans="21:35" ht="13.5" thickBot="1">
      <c r="U533" s="632"/>
      <c r="V533" s="632"/>
      <c r="W533" s="980"/>
      <c r="X533" s="1009"/>
      <c r="Y533" s="1009"/>
      <c r="Z533" s="1009"/>
      <c r="AA533" s="1009"/>
      <c r="AB533" s="1009"/>
      <c r="AC533" s="1009"/>
      <c r="AD533" s="1009"/>
      <c r="AE533" s="1009"/>
      <c r="AF533" s="1009"/>
      <c r="AG533" s="1009"/>
      <c r="AH533" s="1009"/>
      <c r="AI533" s="1009"/>
    </row>
    <row r="534" spans="21:35" ht="12.75">
      <c r="U534" s="632"/>
      <c r="V534" s="986"/>
      <c r="W534" s="980"/>
      <c r="X534" s="1011"/>
      <c r="Y534" s="1011"/>
      <c r="Z534" s="1011"/>
      <c r="AA534" s="1011"/>
      <c r="AB534" s="1011"/>
      <c r="AC534" s="1011"/>
      <c r="AD534" s="1011"/>
      <c r="AE534" s="1011"/>
      <c r="AF534" s="1011"/>
      <c r="AG534" s="1011"/>
      <c r="AH534" s="1011"/>
      <c r="AI534" s="1011"/>
    </row>
    <row r="535" spans="21:35" ht="12.75">
      <c r="U535" s="633"/>
      <c r="V535" s="632"/>
      <c r="W535" s="980"/>
      <c r="X535" s="1011"/>
      <c r="Y535" s="1011"/>
      <c r="Z535" s="1011"/>
      <c r="AA535" s="1011"/>
      <c r="AB535" s="1011"/>
      <c r="AC535" s="1011"/>
      <c r="AD535" s="1011"/>
      <c r="AE535" s="1011"/>
      <c r="AF535" s="1011"/>
      <c r="AG535" s="1011"/>
      <c r="AH535" s="1011"/>
      <c r="AI535" s="1011"/>
    </row>
    <row r="536" spans="21:35" ht="12.75">
      <c r="U536" s="633"/>
      <c r="V536" s="632"/>
      <c r="W536" s="980"/>
      <c r="X536" s="1011"/>
      <c r="Y536" s="1011"/>
      <c r="Z536" s="1011"/>
      <c r="AA536" s="1011"/>
      <c r="AB536" s="1011"/>
      <c r="AC536" s="1011"/>
      <c r="AD536" s="1011"/>
      <c r="AE536" s="1011"/>
      <c r="AF536" s="1011"/>
      <c r="AG536" s="1011"/>
      <c r="AH536" s="1011"/>
      <c r="AI536" s="1011"/>
    </row>
    <row r="537" spans="21:35" ht="12.75">
      <c r="U537" s="633"/>
      <c r="V537" s="632"/>
      <c r="W537" s="980"/>
      <c r="X537" s="1011"/>
      <c r="Y537" s="1011"/>
      <c r="Z537" s="1011"/>
      <c r="AA537" s="1011"/>
      <c r="AB537" s="1011"/>
      <c r="AC537" s="1011"/>
      <c r="AD537" s="1011"/>
      <c r="AE537" s="1011"/>
      <c r="AF537" s="1011"/>
      <c r="AG537" s="1011"/>
      <c r="AH537" s="1011"/>
      <c r="AI537" s="1011"/>
    </row>
    <row r="538" spans="21:35" ht="12.75">
      <c r="U538" s="633"/>
      <c r="V538" s="632"/>
      <c r="W538" s="980"/>
      <c r="X538" s="1011"/>
      <c r="Y538" s="1011"/>
      <c r="Z538" s="1011"/>
      <c r="AA538" s="1011"/>
      <c r="AB538" s="1011"/>
      <c r="AC538" s="1011"/>
      <c r="AD538" s="1011"/>
      <c r="AE538" s="1011"/>
      <c r="AF538" s="1011"/>
      <c r="AG538" s="1011"/>
      <c r="AH538" s="1011"/>
      <c r="AI538" s="1011"/>
    </row>
    <row r="539" spans="21:35" ht="12.75">
      <c r="U539" s="633"/>
      <c r="V539" s="632"/>
      <c r="W539" s="980"/>
      <c r="X539" s="1011"/>
      <c r="Y539" s="1011"/>
      <c r="Z539" s="1011"/>
      <c r="AA539" s="1011"/>
      <c r="AB539" s="1011"/>
      <c r="AC539" s="1011"/>
      <c r="AD539" s="1011"/>
      <c r="AE539" s="1011"/>
      <c r="AF539" s="1011"/>
      <c r="AG539" s="1011"/>
      <c r="AH539" s="1011"/>
      <c r="AI539" s="1011"/>
    </row>
    <row r="540" spans="21:35" ht="12.75">
      <c r="U540" s="633"/>
      <c r="V540" s="632"/>
      <c r="W540" s="980"/>
      <c r="X540" s="1011"/>
      <c r="Y540" s="1011"/>
      <c r="Z540" s="1011"/>
      <c r="AA540" s="1011"/>
      <c r="AB540" s="1011"/>
      <c r="AC540" s="1011"/>
      <c r="AD540" s="1011"/>
      <c r="AE540" s="1011"/>
      <c r="AF540" s="1011"/>
      <c r="AG540" s="1011"/>
      <c r="AH540" s="1011"/>
      <c r="AI540" s="1011"/>
    </row>
    <row r="541" spans="21:35" ht="12.75">
      <c r="U541" s="633"/>
      <c r="V541" s="632"/>
      <c r="W541" s="980"/>
      <c r="X541" s="1011"/>
      <c r="Y541" s="1011"/>
      <c r="Z541" s="1011"/>
      <c r="AA541" s="1011"/>
      <c r="AB541" s="1011"/>
      <c r="AC541" s="1011"/>
      <c r="AD541" s="1011"/>
      <c r="AE541" s="1011"/>
      <c r="AF541" s="1011"/>
      <c r="AG541" s="1011"/>
      <c r="AH541" s="1011"/>
      <c r="AI541" s="1011"/>
    </row>
    <row r="542" spans="21:35" ht="12.75">
      <c r="U542" s="633"/>
      <c r="V542" s="632"/>
      <c r="W542" s="980"/>
      <c r="X542" s="1011"/>
      <c r="Y542" s="1011"/>
      <c r="Z542" s="1011"/>
      <c r="AA542" s="1011"/>
      <c r="AB542" s="1011"/>
      <c r="AC542" s="1011"/>
      <c r="AD542" s="1011"/>
      <c r="AE542" s="1011"/>
      <c r="AF542" s="1011"/>
      <c r="AG542" s="1011"/>
      <c r="AH542" s="1011"/>
      <c r="AI542" s="1011"/>
    </row>
    <row r="543" spans="21:35" ht="12.75">
      <c r="U543" s="633"/>
      <c r="V543" s="632"/>
      <c r="W543" s="980"/>
      <c r="X543" s="1011"/>
      <c r="Y543" s="1011"/>
      <c r="Z543" s="1011"/>
      <c r="AA543" s="1011"/>
      <c r="AB543" s="1011"/>
      <c r="AC543" s="1011"/>
      <c r="AD543" s="1011"/>
      <c r="AE543" s="1011"/>
      <c r="AF543" s="1011"/>
      <c r="AG543" s="1011"/>
      <c r="AH543" s="1011"/>
      <c r="AI543" s="1011"/>
    </row>
    <row r="544" spans="21:35" ht="12.75">
      <c r="U544" s="633"/>
      <c r="V544" s="632"/>
      <c r="W544" s="980"/>
      <c r="X544" s="1011"/>
      <c r="Y544" s="1011"/>
      <c r="Z544" s="1011"/>
      <c r="AA544" s="1011"/>
      <c r="AB544" s="1011"/>
      <c r="AC544" s="1011"/>
      <c r="AD544" s="1011"/>
      <c r="AE544" s="1011"/>
      <c r="AF544" s="1011"/>
      <c r="AG544" s="1011"/>
      <c r="AH544" s="1011"/>
      <c r="AI544" s="1011"/>
    </row>
    <row r="545" spans="21:35" ht="12.75">
      <c r="U545" s="633"/>
      <c r="V545" s="632"/>
      <c r="W545" s="980"/>
      <c r="X545" s="1011"/>
      <c r="Y545" s="1011"/>
      <c r="Z545" s="1011"/>
      <c r="AA545" s="1011"/>
      <c r="AB545" s="1011"/>
      <c r="AC545" s="1011"/>
      <c r="AD545" s="1011"/>
      <c r="AE545" s="1011"/>
      <c r="AF545" s="1011"/>
      <c r="AG545" s="1011"/>
      <c r="AH545" s="1011"/>
      <c r="AI545" s="1011"/>
    </row>
    <row r="546" spans="21:35" ht="12.75">
      <c r="U546" s="633"/>
      <c r="V546" s="632"/>
      <c r="W546" s="980"/>
      <c r="X546" s="1011"/>
      <c r="Y546" s="1011"/>
      <c r="Z546" s="1011"/>
      <c r="AA546" s="1011"/>
      <c r="AB546" s="1011"/>
      <c r="AC546" s="1011"/>
      <c r="AD546" s="1011"/>
      <c r="AE546" s="1011"/>
      <c r="AF546" s="1011"/>
      <c r="AG546" s="1011"/>
      <c r="AH546" s="1011"/>
      <c r="AI546" s="1011"/>
    </row>
    <row r="547" spans="21:35" ht="12.75">
      <c r="U547" s="633"/>
      <c r="V547" s="632"/>
      <c r="W547" s="980"/>
      <c r="X547" s="1011"/>
      <c r="Y547" s="1011"/>
      <c r="Z547" s="1011"/>
      <c r="AA547" s="1011"/>
      <c r="AB547" s="1011"/>
      <c r="AC547" s="1011"/>
      <c r="AD547" s="1011"/>
      <c r="AE547" s="1011"/>
      <c r="AF547" s="1011"/>
      <c r="AG547" s="1011"/>
      <c r="AH547" s="1011"/>
      <c r="AI547" s="1011"/>
    </row>
    <row r="548" spans="21:35" ht="12.75">
      <c r="U548" s="633"/>
      <c r="V548" s="632"/>
      <c r="W548" s="980"/>
      <c r="X548" s="1011"/>
      <c r="Y548" s="1011"/>
      <c r="Z548" s="1011"/>
      <c r="AA548" s="1011"/>
      <c r="AB548" s="1011"/>
      <c r="AC548" s="1011"/>
      <c r="AD548" s="1011"/>
      <c r="AE548" s="1011"/>
      <c r="AF548" s="1011"/>
      <c r="AG548" s="1011"/>
      <c r="AH548" s="1011"/>
      <c r="AI548" s="1011"/>
    </row>
    <row r="549" spans="21:35" ht="12.75">
      <c r="U549" s="633"/>
      <c r="V549" s="632"/>
      <c r="W549" s="980"/>
      <c r="X549" s="1011"/>
      <c r="Y549" s="1011"/>
      <c r="Z549" s="1011"/>
      <c r="AA549" s="1011"/>
      <c r="AB549" s="1011"/>
      <c r="AC549" s="1011"/>
      <c r="AD549" s="1011"/>
      <c r="AE549" s="1011"/>
      <c r="AF549" s="1011"/>
      <c r="AG549" s="1011"/>
      <c r="AH549" s="1011"/>
      <c r="AI549" s="1011"/>
    </row>
    <row r="550" spans="21:35" ht="12.75">
      <c r="U550" s="633"/>
      <c r="V550" s="632"/>
      <c r="W550" s="980"/>
      <c r="X550" s="1011"/>
      <c r="Y550" s="1011"/>
      <c r="Z550" s="1011"/>
      <c r="AA550" s="1011"/>
      <c r="AB550" s="1011"/>
      <c r="AC550" s="1011"/>
      <c r="AD550" s="1011"/>
      <c r="AE550" s="1011"/>
      <c r="AF550" s="1011"/>
      <c r="AG550" s="1011"/>
      <c r="AH550" s="1011"/>
      <c r="AI550" s="1011"/>
    </row>
    <row r="551" spans="21:35" ht="12.75">
      <c r="U551" s="633"/>
      <c r="V551" s="632"/>
      <c r="W551" s="980"/>
      <c r="X551" s="1011"/>
      <c r="Y551" s="1011"/>
      <c r="Z551" s="1011"/>
      <c r="AA551" s="1011"/>
      <c r="AB551" s="1011"/>
      <c r="AC551" s="1011"/>
      <c r="AD551" s="1011"/>
      <c r="AE551" s="1011"/>
      <c r="AF551" s="1011"/>
      <c r="AG551" s="1011"/>
      <c r="AH551" s="1011"/>
      <c r="AI551" s="1011"/>
    </row>
    <row r="552" spans="21:35" ht="12.75">
      <c r="U552" s="633"/>
      <c r="V552" s="632"/>
      <c r="W552" s="980"/>
      <c r="X552" s="1011"/>
      <c r="Y552" s="1011"/>
      <c r="Z552" s="1011"/>
      <c r="AA552" s="1011"/>
      <c r="AB552" s="1011"/>
      <c r="AC552" s="1011"/>
      <c r="AD552" s="1011"/>
      <c r="AE552" s="1011"/>
      <c r="AF552" s="1011"/>
      <c r="AG552" s="1011"/>
      <c r="AH552" s="1011"/>
      <c r="AI552" s="1011"/>
    </row>
    <row r="553" spans="21:35" ht="12.75">
      <c r="U553" s="633"/>
      <c r="V553" s="632"/>
      <c r="W553" s="980"/>
      <c r="X553" s="1011"/>
      <c r="Y553" s="1011"/>
      <c r="Z553" s="1011"/>
      <c r="AA553" s="1011"/>
      <c r="AB553" s="1011"/>
      <c r="AC553" s="1011"/>
      <c r="AD553" s="1011"/>
      <c r="AE553" s="1011"/>
      <c r="AF553" s="1011"/>
      <c r="AG553" s="1011"/>
      <c r="AH553" s="1011"/>
      <c r="AI553" s="1011"/>
    </row>
    <row r="554" spans="21:35" ht="12.75">
      <c r="U554" s="633"/>
      <c r="V554" s="632"/>
      <c r="W554" s="980"/>
      <c r="X554" s="1011"/>
      <c r="Y554" s="1011"/>
      <c r="Z554" s="1011"/>
      <c r="AA554" s="1011"/>
      <c r="AB554" s="1011"/>
      <c r="AC554" s="1011"/>
      <c r="AD554" s="1011"/>
      <c r="AE554" s="1011"/>
      <c r="AF554" s="1011"/>
      <c r="AG554" s="1011"/>
      <c r="AH554" s="1011"/>
      <c r="AI554" s="1011"/>
    </row>
    <row r="555" spans="21:35" ht="12.75">
      <c r="U555" s="633"/>
      <c r="V555" s="632"/>
      <c r="W555" s="980"/>
      <c r="X555" s="1011"/>
      <c r="Y555" s="1011"/>
      <c r="Z555" s="1011"/>
      <c r="AA555" s="1011"/>
      <c r="AB555" s="1011"/>
      <c r="AC555" s="1011"/>
      <c r="AD555" s="1011"/>
      <c r="AE555" s="1011"/>
      <c r="AF555" s="1011"/>
      <c r="AG555" s="1011"/>
      <c r="AH555" s="1011"/>
      <c r="AI555" s="1011"/>
    </row>
    <row r="556" spans="21:35" ht="12.75">
      <c r="U556" s="633"/>
      <c r="V556" s="632"/>
      <c r="W556" s="980"/>
      <c r="X556" s="1011"/>
      <c r="Y556" s="1011"/>
      <c r="Z556" s="1011"/>
      <c r="AA556" s="1011"/>
      <c r="AB556" s="1011"/>
      <c r="AC556" s="1011"/>
      <c r="AD556" s="1011"/>
      <c r="AE556" s="1011"/>
      <c r="AF556" s="1011"/>
      <c r="AG556" s="1011"/>
      <c r="AH556" s="1011"/>
      <c r="AI556" s="1011"/>
    </row>
    <row r="557" spans="21:35" ht="12.75">
      <c r="U557" s="633"/>
      <c r="V557" s="632"/>
      <c r="W557" s="980"/>
      <c r="X557" s="1011"/>
      <c r="Y557" s="1011"/>
      <c r="Z557" s="1011"/>
      <c r="AA557" s="1011"/>
      <c r="AB557" s="1011"/>
      <c r="AC557" s="1011"/>
      <c r="AD557" s="1011"/>
      <c r="AE557" s="1011"/>
      <c r="AF557" s="1011"/>
      <c r="AG557" s="1011"/>
      <c r="AH557" s="1011"/>
      <c r="AI557" s="1011"/>
    </row>
    <row r="558" spans="21:35" ht="12.75">
      <c r="U558" s="633"/>
      <c r="V558" s="632"/>
      <c r="W558" s="980"/>
      <c r="X558" s="1011"/>
      <c r="Y558" s="1011"/>
      <c r="Z558" s="1011"/>
      <c r="AA558" s="1011"/>
      <c r="AB558" s="1011"/>
      <c r="AC558" s="1011"/>
      <c r="AD558" s="1011"/>
      <c r="AE558" s="1011"/>
      <c r="AF558" s="1011"/>
      <c r="AG558" s="1011"/>
      <c r="AH558" s="1011"/>
      <c r="AI558" s="1011"/>
    </row>
    <row r="559" spans="21:35" ht="12.75">
      <c r="U559" s="633"/>
      <c r="V559" s="632"/>
      <c r="W559" s="980"/>
      <c r="X559" s="1011"/>
      <c r="Y559" s="1011"/>
      <c r="Z559" s="1011"/>
      <c r="AA559" s="1011"/>
      <c r="AB559" s="1011"/>
      <c r="AC559" s="1011"/>
      <c r="AD559" s="1011"/>
      <c r="AE559" s="1011"/>
      <c r="AF559" s="1011"/>
      <c r="AG559" s="1011"/>
      <c r="AH559" s="1011"/>
      <c r="AI559" s="1011"/>
    </row>
    <row r="560" spans="21:35" ht="12.75">
      <c r="U560" s="633"/>
      <c r="V560" s="632"/>
      <c r="W560" s="980"/>
      <c r="X560" s="1011"/>
      <c r="Y560" s="1011"/>
      <c r="Z560" s="1011"/>
      <c r="AA560" s="1011"/>
      <c r="AB560" s="1011"/>
      <c r="AC560" s="990"/>
      <c r="AD560" s="1011"/>
      <c r="AE560" s="1011"/>
      <c r="AF560" s="1011"/>
      <c r="AG560" s="1011"/>
      <c r="AH560" s="1011"/>
      <c r="AI560" s="1011"/>
    </row>
    <row r="561" spans="21:35" ht="12.75">
      <c r="U561" s="633"/>
      <c r="V561" s="632"/>
      <c r="W561" s="980"/>
      <c r="X561" s="994"/>
      <c r="Y561" s="998"/>
      <c r="Z561" s="998"/>
      <c r="AA561" s="998"/>
      <c r="AB561" s="998"/>
      <c r="AC561" s="990"/>
      <c r="AD561" s="998"/>
      <c r="AE561" s="998"/>
      <c r="AF561" s="1012"/>
      <c r="AG561" s="998"/>
      <c r="AH561" s="998"/>
      <c r="AI561" s="1013"/>
    </row>
    <row r="562" spans="21:35" ht="12.75">
      <c r="U562" s="633"/>
      <c r="V562" s="632"/>
      <c r="W562" s="980"/>
      <c r="X562" s="994"/>
      <c r="Y562" s="998"/>
      <c r="Z562" s="998"/>
      <c r="AA562" s="998"/>
      <c r="AB562" s="998"/>
      <c r="AC562" s="990"/>
      <c r="AD562" s="998"/>
      <c r="AE562" s="998"/>
      <c r="AF562" s="1012"/>
      <c r="AG562" s="998"/>
      <c r="AH562" s="998"/>
      <c r="AI562" s="1013"/>
    </row>
    <row r="563" spans="21:35" ht="12.75">
      <c r="U563" s="633"/>
      <c r="V563" s="632"/>
      <c r="W563" s="980"/>
      <c r="X563" s="994"/>
      <c r="Y563" s="998"/>
      <c r="Z563" s="998"/>
      <c r="AA563" s="998"/>
      <c r="AB563" s="998"/>
      <c r="AC563" s="990"/>
      <c r="AD563" s="998"/>
      <c r="AE563" s="998"/>
      <c r="AF563" s="1012"/>
      <c r="AG563" s="998"/>
      <c r="AH563" s="998"/>
      <c r="AI563" s="1013"/>
    </row>
    <row r="564" spans="21:35" ht="12.75">
      <c r="U564" s="633"/>
      <c r="V564" s="632"/>
      <c r="W564" s="980"/>
      <c r="X564" s="994"/>
      <c r="Y564" s="998"/>
      <c r="Z564" s="998"/>
      <c r="AA564" s="998"/>
      <c r="AB564" s="998"/>
      <c r="AC564" s="990"/>
      <c r="AD564" s="998"/>
      <c r="AE564" s="998"/>
      <c r="AF564" s="1012"/>
      <c r="AG564" s="998"/>
      <c r="AH564" s="998"/>
      <c r="AI564" s="1013"/>
    </row>
    <row r="565" spans="21:35" ht="12.75">
      <c r="U565" s="633"/>
      <c r="V565" s="632"/>
      <c r="W565" s="980"/>
      <c r="X565" s="994"/>
      <c r="Y565" s="998"/>
      <c r="Z565" s="998"/>
      <c r="AA565" s="998"/>
      <c r="AB565" s="998"/>
      <c r="AC565" s="990"/>
      <c r="AD565" s="998"/>
      <c r="AE565" s="998"/>
      <c r="AF565" s="1012"/>
      <c r="AG565" s="998"/>
      <c r="AH565" s="998"/>
      <c r="AI565" s="1013"/>
    </row>
    <row r="566" spans="21:35" ht="12.75">
      <c r="U566" s="633"/>
      <c r="V566" s="632"/>
      <c r="W566" s="980"/>
      <c r="X566" s="994"/>
      <c r="Y566" s="998"/>
      <c r="Z566" s="998"/>
      <c r="AA566" s="998"/>
      <c r="AB566" s="998"/>
      <c r="AC566" s="990"/>
      <c r="AD566" s="998"/>
      <c r="AE566" s="998"/>
      <c r="AF566" s="1012"/>
      <c r="AG566" s="998"/>
      <c r="AH566" s="998"/>
      <c r="AI566" s="1013"/>
    </row>
    <row r="567" spans="21:35" ht="12.75">
      <c r="U567" s="633"/>
      <c r="V567" s="632"/>
      <c r="W567" s="980"/>
      <c r="X567" s="994"/>
      <c r="Y567" s="998"/>
      <c r="Z567" s="998"/>
      <c r="AA567" s="998"/>
      <c r="AB567" s="998"/>
      <c r="AC567" s="990"/>
      <c r="AD567" s="998"/>
      <c r="AE567" s="998"/>
      <c r="AF567" s="1012"/>
      <c r="AG567" s="998"/>
      <c r="AH567" s="998"/>
      <c r="AI567" s="1013"/>
    </row>
    <row r="568" spans="21:35" ht="12.75">
      <c r="U568" s="633"/>
      <c r="V568" s="632"/>
      <c r="W568" s="980"/>
      <c r="X568" s="994"/>
      <c r="Y568" s="998"/>
      <c r="Z568" s="998"/>
      <c r="AA568" s="998"/>
      <c r="AB568" s="998"/>
      <c r="AC568" s="990"/>
      <c r="AD568" s="998"/>
      <c r="AE568" s="998"/>
      <c r="AF568" s="1012"/>
      <c r="AG568" s="998"/>
      <c r="AH568" s="998"/>
      <c r="AI568" s="1013"/>
    </row>
    <row r="569" spans="21:35" ht="12.75">
      <c r="U569" s="633"/>
      <c r="V569" s="632"/>
      <c r="W569" s="980"/>
      <c r="X569" s="994"/>
      <c r="Y569" s="994"/>
      <c r="Z569" s="994"/>
      <c r="AA569" s="994"/>
      <c r="AB569" s="994"/>
      <c r="AC569" s="990"/>
      <c r="AD569" s="994"/>
      <c r="AE569" s="994"/>
      <c r="AF569" s="994"/>
      <c r="AG569" s="994"/>
      <c r="AH569" s="994"/>
      <c r="AI569" s="994"/>
    </row>
    <row r="570" spans="21:35" ht="12.75">
      <c r="U570" s="633"/>
      <c r="V570" s="632"/>
      <c r="W570" s="980"/>
      <c r="X570" s="994"/>
      <c r="Y570" s="994"/>
      <c r="Z570" s="994"/>
      <c r="AA570" s="994"/>
      <c r="AB570" s="994"/>
      <c r="AC570" s="990"/>
      <c r="AD570" s="994"/>
      <c r="AE570" s="994"/>
      <c r="AF570" s="994"/>
      <c r="AG570" s="994"/>
      <c r="AH570" s="994"/>
      <c r="AI570" s="994"/>
    </row>
    <row r="571" spans="21:35" ht="12.75">
      <c r="U571" s="633"/>
      <c r="V571" s="632"/>
      <c r="W571" s="980"/>
      <c r="X571" s="994"/>
      <c r="Y571" s="994"/>
      <c r="Z571" s="994"/>
      <c r="AA571" s="994"/>
      <c r="AB571" s="994"/>
      <c r="AC571" s="990"/>
      <c r="AD571" s="994"/>
      <c r="AE571" s="994"/>
      <c r="AF571" s="994"/>
      <c r="AG571" s="994"/>
      <c r="AH571" s="994"/>
      <c r="AI571" s="994"/>
    </row>
    <row r="572" spans="21:35" ht="12.75">
      <c r="U572" s="633"/>
      <c r="V572" s="632"/>
      <c r="W572" s="980"/>
      <c r="X572" s="994"/>
      <c r="Y572" s="994"/>
      <c r="Z572" s="994"/>
      <c r="AA572" s="994"/>
      <c r="AB572" s="994"/>
      <c r="AC572" s="990"/>
      <c r="AD572" s="994"/>
      <c r="AE572" s="994"/>
      <c r="AF572" s="994"/>
      <c r="AG572" s="994"/>
      <c r="AH572" s="994"/>
      <c r="AI572" s="994"/>
    </row>
    <row r="573" spans="21:35" ht="12.75">
      <c r="U573" s="633"/>
      <c r="V573" s="632"/>
      <c r="W573" s="980"/>
      <c r="X573" s="994"/>
      <c r="Y573" s="994"/>
      <c r="Z573" s="994"/>
      <c r="AA573" s="994"/>
      <c r="AB573" s="994"/>
      <c r="AC573" s="990"/>
      <c r="AD573" s="994"/>
      <c r="AE573" s="994"/>
      <c r="AF573" s="994"/>
      <c r="AG573" s="994"/>
      <c r="AH573" s="994"/>
      <c r="AI573" s="994"/>
    </row>
    <row r="574" spans="21:35" ht="12.75">
      <c r="U574" s="633"/>
      <c r="V574" s="632"/>
      <c r="W574" s="980"/>
      <c r="X574" s="994"/>
      <c r="Y574" s="994"/>
      <c r="Z574" s="994"/>
      <c r="AA574" s="994"/>
      <c r="AB574" s="994"/>
      <c r="AC574" s="990"/>
      <c r="AD574" s="994"/>
      <c r="AE574" s="994"/>
      <c r="AF574" s="994"/>
      <c r="AG574" s="994"/>
      <c r="AH574" s="994"/>
      <c r="AI574" s="994"/>
    </row>
    <row r="575" spans="21:35" ht="12.75">
      <c r="U575" s="633"/>
      <c r="V575" s="632"/>
      <c r="W575" s="980"/>
      <c r="X575" s="994"/>
      <c r="Y575" s="994"/>
      <c r="Z575" s="994"/>
      <c r="AA575" s="994"/>
      <c r="AB575" s="994"/>
      <c r="AC575" s="990"/>
      <c r="AD575" s="994"/>
      <c r="AE575" s="994"/>
      <c r="AF575" s="994"/>
      <c r="AG575" s="994"/>
      <c r="AH575" s="994"/>
      <c r="AI575" s="994"/>
    </row>
    <row r="576" spans="21:35" ht="12.75">
      <c r="U576" s="633"/>
      <c r="V576" s="632"/>
      <c r="W576" s="980"/>
      <c r="X576" s="994"/>
      <c r="Y576" s="994"/>
      <c r="Z576" s="994"/>
      <c r="AA576" s="994"/>
      <c r="AB576" s="994"/>
      <c r="AC576" s="990"/>
      <c r="AD576" s="994"/>
      <c r="AE576" s="994"/>
      <c r="AF576" s="994"/>
      <c r="AG576" s="994"/>
      <c r="AH576" s="994"/>
      <c r="AI576" s="994"/>
    </row>
    <row r="577" spans="21:35" ht="12.75">
      <c r="U577" s="633"/>
      <c r="V577" s="632"/>
      <c r="W577" s="980"/>
      <c r="X577" s="994"/>
      <c r="Y577" s="994"/>
      <c r="Z577" s="994"/>
      <c r="AA577" s="994"/>
      <c r="AB577" s="994"/>
      <c r="AC577" s="990"/>
      <c r="AD577" s="994"/>
      <c r="AE577" s="994"/>
      <c r="AF577" s="994"/>
      <c r="AG577" s="994"/>
      <c r="AH577" s="994"/>
      <c r="AI577" s="994"/>
    </row>
    <row r="578" spans="21:35" ht="12.75">
      <c r="U578" s="633"/>
      <c r="V578" s="632"/>
      <c r="W578" s="980"/>
      <c r="X578" s="994"/>
      <c r="Y578" s="994"/>
      <c r="Z578" s="994"/>
      <c r="AA578" s="994"/>
      <c r="AB578" s="994"/>
      <c r="AC578" s="990"/>
      <c r="AD578" s="994"/>
      <c r="AE578" s="994"/>
      <c r="AF578" s="994"/>
      <c r="AG578" s="994"/>
      <c r="AH578" s="994"/>
      <c r="AI578" s="994"/>
    </row>
    <row r="579" spans="21:35" ht="12.75">
      <c r="U579" s="633"/>
      <c r="V579" s="632"/>
      <c r="W579" s="980"/>
      <c r="X579" s="994"/>
      <c r="Y579" s="994"/>
      <c r="Z579" s="994"/>
      <c r="AA579" s="994"/>
      <c r="AB579" s="994"/>
      <c r="AC579" s="990"/>
      <c r="AD579" s="994"/>
      <c r="AE579" s="994"/>
      <c r="AF579" s="994"/>
      <c r="AG579" s="994"/>
      <c r="AH579" s="994"/>
      <c r="AI579" s="994"/>
    </row>
    <row r="580" spans="21:35" ht="12.75">
      <c r="U580" s="633"/>
      <c r="V580" s="632"/>
      <c r="W580" s="980"/>
      <c r="X580" s="994"/>
      <c r="Y580" s="994"/>
      <c r="Z580" s="994"/>
      <c r="AA580" s="994"/>
      <c r="AB580" s="994"/>
      <c r="AC580" s="990"/>
      <c r="AD580" s="994"/>
      <c r="AE580" s="994"/>
      <c r="AF580" s="994"/>
      <c r="AG580" s="994"/>
      <c r="AH580" s="994"/>
      <c r="AI580" s="994"/>
    </row>
    <row r="581" spans="21:35" ht="12.75">
      <c r="U581" s="633"/>
      <c r="V581" s="632"/>
      <c r="W581" s="980"/>
      <c r="X581" s="994"/>
      <c r="Y581" s="994"/>
      <c r="Z581" s="994"/>
      <c r="AA581" s="994"/>
      <c r="AB581" s="994"/>
      <c r="AC581" s="990"/>
      <c r="AD581" s="994"/>
      <c r="AE581" s="994"/>
      <c r="AF581" s="994"/>
      <c r="AG581" s="994"/>
      <c r="AH581" s="994"/>
      <c r="AI581" s="994"/>
    </row>
    <row r="582" spans="21:35" ht="12.75">
      <c r="U582" s="633"/>
      <c r="V582" s="632"/>
      <c r="W582" s="980"/>
      <c r="X582" s="994"/>
      <c r="Y582" s="994"/>
      <c r="Z582" s="994"/>
      <c r="AA582" s="994"/>
      <c r="AB582" s="994"/>
      <c r="AC582" s="990"/>
      <c r="AD582" s="994"/>
      <c r="AE582" s="994"/>
      <c r="AF582" s="994"/>
      <c r="AG582" s="994"/>
      <c r="AH582" s="994"/>
      <c r="AI582" s="994"/>
    </row>
    <row r="583" spans="21:35" ht="12.75">
      <c r="U583" s="633"/>
      <c r="V583" s="632"/>
      <c r="W583" s="980"/>
      <c r="X583" s="994"/>
      <c r="Y583" s="994"/>
      <c r="Z583" s="994"/>
      <c r="AA583" s="994"/>
      <c r="AB583" s="994"/>
      <c r="AC583" s="990"/>
      <c r="AD583" s="994"/>
      <c r="AE583" s="994"/>
      <c r="AF583" s="994"/>
      <c r="AG583" s="994"/>
      <c r="AH583" s="994"/>
      <c r="AI583" s="994"/>
    </row>
    <row r="584" spans="21:35" ht="12.75">
      <c r="U584" s="633"/>
      <c r="V584" s="632"/>
      <c r="W584" s="980"/>
      <c r="X584" s="994"/>
      <c r="Y584" s="994"/>
      <c r="Z584" s="994"/>
      <c r="AA584" s="994"/>
      <c r="AB584" s="994"/>
      <c r="AC584" s="990"/>
      <c r="AD584" s="994"/>
      <c r="AE584" s="994"/>
      <c r="AF584" s="994"/>
      <c r="AG584" s="994"/>
      <c r="AH584" s="994"/>
      <c r="AI584" s="994"/>
    </row>
    <row r="585" spans="21:35" ht="12.75">
      <c r="U585" s="633"/>
      <c r="V585" s="632"/>
      <c r="W585" s="980"/>
      <c r="X585" s="994"/>
      <c r="Y585" s="994"/>
      <c r="Z585" s="994"/>
      <c r="AA585" s="994"/>
      <c r="AB585" s="994"/>
      <c r="AC585" s="990"/>
      <c r="AD585" s="994"/>
      <c r="AE585" s="994"/>
      <c r="AF585" s="994"/>
      <c r="AG585" s="994"/>
      <c r="AH585" s="994"/>
      <c r="AI585" s="994"/>
    </row>
    <row r="586" spans="21:35" ht="13.5" thickBot="1">
      <c r="U586" s="632"/>
      <c r="V586" s="632"/>
      <c r="W586" s="980"/>
      <c r="X586" s="994"/>
      <c r="Y586" s="994"/>
      <c r="Z586" s="994"/>
      <c r="AA586" s="994"/>
      <c r="AB586" s="994"/>
      <c r="AC586" s="990"/>
      <c r="AD586" s="994"/>
      <c r="AE586" s="994"/>
      <c r="AF586" s="994"/>
      <c r="AG586" s="994"/>
      <c r="AH586" s="994"/>
      <c r="AI586" s="994"/>
    </row>
    <row r="587" spans="21:35" ht="12.75">
      <c r="U587" s="632"/>
      <c r="V587" s="986"/>
      <c r="W587" s="980"/>
      <c r="X587" s="994"/>
      <c r="Y587" s="994"/>
      <c r="Z587" s="994"/>
      <c r="AA587" s="994"/>
      <c r="AB587" s="994"/>
      <c r="AC587" s="990"/>
      <c r="AD587" s="994"/>
      <c r="AE587" s="994"/>
      <c r="AF587" s="994"/>
      <c r="AG587" s="994"/>
      <c r="AH587" s="994"/>
      <c r="AI587" s="994"/>
    </row>
    <row r="588" spans="21:35" ht="12.75">
      <c r="U588" s="633"/>
      <c r="V588" s="632"/>
      <c r="W588" s="980"/>
      <c r="X588" s="994"/>
      <c r="Y588" s="994"/>
      <c r="Z588" s="994"/>
      <c r="AA588" s="994"/>
      <c r="AB588" s="994"/>
      <c r="AC588" s="990"/>
      <c r="AD588" s="994"/>
      <c r="AE588" s="994"/>
      <c r="AF588" s="994"/>
      <c r="AG588" s="994"/>
      <c r="AH588" s="994"/>
      <c r="AI588" s="994"/>
    </row>
    <row r="589" spans="21:35" ht="12.75">
      <c r="U589" s="633"/>
      <c r="V589" s="632"/>
      <c r="W589" s="980"/>
      <c r="X589" s="994"/>
      <c r="Y589" s="994"/>
      <c r="Z589" s="994"/>
      <c r="AA589" s="994"/>
      <c r="AB589" s="994"/>
      <c r="AC589" s="990"/>
      <c r="AD589" s="994"/>
      <c r="AE589" s="994"/>
      <c r="AF589" s="994"/>
      <c r="AG589" s="994"/>
      <c r="AH589" s="994"/>
      <c r="AI589" s="994"/>
    </row>
    <row r="590" spans="21:35" ht="12.75">
      <c r="U590" s="633"/>
      <c r="V590" s="632"/>
      <c r="W590" s="980"/>
      <c r="X590" s="994"/>
      <c r="Y590" s="994"/>
      <c r="Z590" s="994"/>
      <c r="AA590" s="994"/>
      <c r="AB590" s="994"/>
      <c r="AC590" s="990"/>
      <c r="AD590" s="994"/>
      <c r="AE590" s="994"/>
      <c r="AF590" s="994"/>
      <c r="AG590" s="994"/>
      <c r="AH590" s="994"/>
      <c r="AI590" s="994"/>
    </row>
    <row r="591" spans="21:35" ht="12.75">
      <c r="U591" s="633"/>
      <c r="V591" s="632"/>
      <c r="W591" s="980"/>
      <c r="X591" s="994"/>
      <c r="Y591" s="994"/>
      <c r="Z591" s="994"/>
      <c r="AA591" s="994"/>
      <c r="AB591" s="994"/>
      <c r="AC591" s="990"/>
      <c r="AD591" s="994"/>
      <c r="AE591" s="994"/>
      <c r="AF591" s="994"/>
      <c r="AG591" s="994"/>
      <c r="AH591" s="994"/>
      <c r="AI591" s="994"/>
    </row>
    <row r="592" spans="21:35" ht="12.75">
      <c r="U592" s="633"/>
      <c r="V592" s="632"/>
      <c r="W592" s="980"/>
      <c r="X592" s="994"/>
      <c r="Y592" s="994"/>
      <c r="Z592" s="994"/>
      <c r="AA592" s="994"/>
      <c r="AB592" s="994"/>
      <c r="AC592" s="990"/>
      <c r="AD592" s="994"/>
      <c r="AE592" s="994"/>
      <c r="AF592" s="994"/>
      <c r="AG592" s="994"/>
      <c r="AH592" s="994"/>
      <c r="AI592" s="994"/>
    </row>
    <row r="593" spans="21:35" ht="12.75">
      <c r="U593" s="633"/>
      <c r="V593" s="632"/>
      <c r="W593" s="980"/>
      <c r="X593" s="994"/>
      <c r="Y593" s="994"/>
      <c r="Z593" s="994"/>
      <c r="AA593" s="994"/>
      <c r="AB593" s="994"/>
      <c r="AC593" s="990"/>
      <c r="AD593" s="994"/>
      <c r="AE593" s="994"/>
      <c r="AF593" s="994"/>
      <c r="AG593" s="994"/>
      <c r="AH593" s="994"/>
      <c r="AI593" s="994"/>
    </row>
    <row r="594" spans="21:35" ht="12.75">
      <c r="U594" s="633"/>
      <c r="V594" s="632"/>
      <c r="W594" s="980"/>
      <c r="X594" s="994"/>
      <c r="Y594" s="994"/>
      <c r="Z594" s="994"/>
      <c r="AA594" s="994"/>
      <c r="AB594" s="994"/>
      <c r="AC594" s="990"/>
      <c r="AD594" s="994"/>
      <c r="AE594" s="994"/>
      <c r="AF594" s="994"/>
      <c r="AG594" s="994"/>
      <c r="AH594" s="994"/>
      <c r="AI594" s="994"/>
    </row>
    <row r="595" spans="21:35" ht="12.75">
      <c r="U595" s="633"/>
      <c r="V595" s="632"/>
      <c r="W595" s="980"/>
      <c r="X595" s="994"/>
      <c r="Y595" s="994"/>
      <c r="Z595" s="994"/>
      <c r="AA595" s="994"/>
      <c r="AB595" s="994"/>
      <c r="AC595" s="990"/>
      <c r="AD595" s="994"/>
      <c r="AE595" s="994"/>
      <c r="AF595" s="994"/>
      <c r="AG595" s="994"/>
      <c r="AH595" s="994"/>
      <c r="AI595" s="994"/>
    </row>
    <row r="596" spans="21:35" ht="12.75">
      <c r="U596" s="633"/>
      <c r="V596" s="632"/>
      <c r="W596" s="980"/>
      <c r="X596" s="994"/>
      <c r="Y596" s="994"/>
      <c r="Z596" s="994"/>
      <c r="AA596" s="994"/>
      <c r="AB596" s="994"/>
      <c r="AC596" s="990"/>
      <c r="AD596" s="994"/>
      <c r="AE596" s="994"/>
      <c r="AF596" s="994"/>
      <c r="AG596" s="994"/>
      <c r="AH596" s="994"/>
      <c r="AI596" s="994"/>
    </row>
    <row r="597" spans="21:35" ht="12.75">
      <c r="U597" s="633"/>
      <c r="V597" s="632"/>
      <c r="W597" s="980"/>
      <c r="X597" s="994"/>
      <c r="Y597" s="994"/>
      <c r="Z597" s="994"/>
      <c r="AA597" s="994"/>
      <c r="AB597" s="994"/>
      <c r="AC597" s="990"/>
      <c r="AD597" s="994"/>
      <c r="AE597" s="994"/>
      <c r="AF597" s="994"/>
      <c r="AG597" s="994"/>
      <c r="AH597" s="994"/>
      <c r="AI597" s="994"/>
    </row>
    <row r="598" spans="21:35" ht="12.75">
      <c r="U598" s="633"/>
      <c r="V598" s="632"/>
      <c r="W598" s="980"/>
      <c r="X598" s="994"/>
      <c r="Y598" s="994"/>
      <c r="Z598" s="994"/>
      <c r="AA598" s="994"/>
      <c r="AB598" s="994"/>
      <c r="AC598" s="990"/>
      <c r="AD598" s="994"/>
      <c r="AE598" s="994"/>
      <c r="AF598" s="994"/>
      <c r="AG598" s="994"/>
      <c r="AH598" s="994"/>
      <c r="AI598" s="994"/>
    </row>
    <row r="599" spans="21:35" ht="12.75">
      <c r="U599" s="633"/>
      <c r="V599" s="632"/>
      <c r="W599" s="980"/>
      <c r="X599" s="994"/>
      <c r="Y599" s="994"/>
      <c r="Z599" s="994"/>
      <c r="AA599" s="994"/>
      <c r="AB599" s="994"/>
      <c r="AC599" s="990"/>
      <c r="AD599" s="994"/>
      <c r="AE599" s="994"/>
      <c r="AF599" s="994"/>
      <c r="AG599" s="994"/>
      <c r="AH599" s="994"/>
      <c r="AI599" s="994"/>
    </row>
    <row r="600" spans="21:35" ht="12.75">
      <c r="U600" s="633"/>
      <c r="V600" s="632"/>
      <c r="W600" s="980"/>
      <c r="X600" s="994"/>
      <c r="Y600" s="994"/>
      <c r="Z600" s="994"/>
      <c r="AA600" s="994"/>
      <c r="AB600" s="994"/>
      <c r="AC600" s="990"/>
      <c r="AD600" s="994"/>
      <c r="AE600" s="994"/>
      <c r="AF600" s="994"/>
      <c r="AG600" s="994"/>
      <c r="AH600" s="994"/>
      <c r="AI600" s="994"/>
    </row>
    <row r="601" spans="21:35" ht="12.75">
      <c r="U601" s="633"/>
      <c r="V601" s="632"/>
      <c r="W601" s="980"/>
      <c r="X601" s="994"/>
      <c r="Y601" s="994"/>
      <c r="Z601" s="994"/>
      <c r="AA601" s="994"/>
      <c r="AB601" s="994"/>
      <c r="AC601" s="990"/>
      <c r="AD601" s="994"/>
      <c r="AE601" s="994"/>
      <c r="AF601" s="994"/>
      <c r="AG601" s="994"/>
      <c r="AH601" s="994"/>
      <c r="AI601" s="994"/>
    </row>
    <row r="602" spans="21:35" ht="12.75">
      <c r="U602" s="633"/>
      <c r="V602" s="632"/>
      <c r="W602" s="980"/>
      <c r="X602" s="994"/>
      <c r="Y602" s="994"/>
      <c r="Z602" s="994"/>
      <c r="AA602" s="994"/>
      <c r="AB602" s="994"/>
      <c r="AC602" s="990"/>
      <c r="AD602" s="994"/>
      <c r="AE602" s="994"/>
      <c r="AF602" s="994"/>
      <c r="AG602" s="994"/>
      <c r="AH602" s="994"/>
      <c r="AI602" s="994"/>
    </row>
    <row r="603" spans="21:35" ht="12.75">
      <c r="U603" s="633"/>
      <c r="V603" s="632"/>
      <c r="W603" s="980"/>
      <c r="X603" s="994"/>
      <c r="Y603" s="994"/>
      <c r="Z603" s="994"/>
      <c r="AA603" s="994"/>
      <c r="AB603" s="994"/>
      <c r="AC603" s="990"/>
      <c r="AD603" s="994"/>
      <c r="AE603" s="994"/>
      <c r="AF603" s="994"/>
      <c r="AG603" s="994"/>
      <c r="AH603" s="994"/>
      <c r="AI603" s="994"/>
    </row>
    <row r="604" spans="21:35" ht="12.75">
      <c r="U604" s="633"/>
      <c r="V604" s="632"/>
      <c r="W604" s="980"/>
      <c r="X604" s="994"/>
      <c r="Y604" s="994"/>
      <c r="Z604" s="994"/>
      <c r="AA604" s="994"/>
      <c r="AB604" s="994"/>
      <c r="AC604" s="990"/>
      <c r="AD604" s="994"/>
      <c r="AE604" s="994"/>
      <c r="AF604" s="994"/>
      <c r="AG604" s="994"/>
      <c r="AH604" s="994"/>
      <c r="AI604" s="994"/>
    </row>
    <row r="605" spans="21:35" ht="12.75">
      <c r="U605" s="633"/>
      <c r="V605" s="632"/>
      <c r="W605" s="980"/>
      <c r="X605" s="994"/>
      <c r="Y605" s="994"/>
      <c r="Z605" s="994"/>
      <c r="AA605" s="994"/>
      <c r="AB605" s="994"/>
      <c r="AC605" s="990"/>
      <c r="AD605" s="994"/>
      <c r="AE605" s="994"/>
      <c r="AF605" s="994"/>
      <c r="AG605" s="994"/>
      <c r="AH605" s="994"/>
      <c r="AI605" s="994"/>
    </row>
    <row r="606" spans="21:35" ht="12.75">
      <c r="U606" s="633"/>
      <c r="V606" s="632"/>
      <c r="W606" s="980"/>
      <c r="X606" s="994"/>
      <c r="Y606" s="994"/>
      <c r="Z606" s="994"/>
      <c r="AA606" s="994"/>
      <c r="AB606" s="994"/>
      <c r="AC606" s="990"/>
      <c r="AD606" s="994"/>
      <c r="AE606" s="994"/>
      <c r="AF606" s="994"/>
      <c r="AG606" s="994"/>
      <c r="AH606" s="994"/>
      <c r="AI606" s="994"/>
    </row>
    <row r="607" spans="21:35" ht="12.75">
      <c r="U607" s="633"/>
      <c r="V607" s="632"/>
      <c r="W607" s="980"/>
      <c r="X607" s="994"/>
      <c r="Y607" s="994"/>
      <c r="Z607" s="994"/>
      <c r="AA607" s="994"/>
      <c r="AB607" s="994"/>
      <c r="AC607" s="990"/>
      <c r="AD607" s="994"/>
      <c r="AE607" s="994"/>
      <c r="AF607" s="994"/>
      <c r="AG607" s="994"/>
      <c r="AH607" s="994"/>
      <c r="AI607" s="994"/>
    </row>
    <row r="608" spans="21:35" ht="12.75">
      <c r="U608" s="633"/>
      <c r="V608" s="632"/>
      <c r="W608" s="980"/>
      <c r="X608" s="994"/>
      <c r="Y608" s="994"/>
      <c r="Z608" s="994"/>
      <c r="AA608" s="994"/>
      <c r="AB608" s="994"/>
      <c r="AC608" s="990"/>
      <c r="AD608" s="994"/>
      <c r="AE608" s="994"/>
      <c r="AF608" s="994"/>
      <c r="AG608" s="994"/>
      <c r="AH608" s="994"/>
      <c r="AI608" s="994"/>
    </row>
    <row r="609" spans="21:35" ht="12.75">
      <c r="U609" s="633"/>
      <c r="V609" s="632"/>
      <c r="W609" s="980"/>
      <c r="X609" s="994"/>
      <c r="Y609" s="994"/>
      <c r="Z609" s="994"/>
      <c r="AA609" s="994"/>
      <c r="AB609" s="994"/>
      <c r="AC609" s="990"/>
      <c r="AD609" s="994"/>
      <c r="AE609" s="994"/>
      <c r="AF609" s="994"/>
      <c r="AG609" s="994"/>
      <c r="AH609" s="994"/>
      <c r="AI609" s="994"/>
    </row>
    <row r="610" spans="21:35" ht="12.75">
      <c r="U610" s="633"/>
      <c r="V610" s="632"/>
      <c r="W610" s="980"/>
      <c r="X610" s="994"/>
      <c r="Y610" s="994"/>
      <c r="Z610" s="994"/>
      <c r="AA610" s="994"/>
      <c r="AB610" s="994"/>
      <c r="AC610" s="990"/>
      <c r="AD610" s="994"/>
      <c r="AE610" s="994"/>
      <c r="AF610" s="994"/>
      <c r="AG610" s="994"/>
      <c r="AH610" s="994"/>
      <c r="AI610" s="994"/>
    </row>
    <row r="611" spans="21:35" ht="12.75">
      <c r="U611" s="633"/>
      <c r="V611" s="632"/>
      <c r="W611" s="980"/>
      <c r="X611" s="994"/>
      <c r="Y611" s="994"/>
      <c r="Z611" s="994"/>
      <c r="AA611" s="994"/>
      <c r="AB611" s="994"/>
      <c r="AC611" s="990"/>
      <c r="AD611" s="994"/>
      <c r="AE611" s="994"/>
      <c r="AF611" s="994"/>
      <c r="AG611" s="994"/>
      <c r="AH611" s="994"/>
      <c r="AI611" s="994"/>
    </row>
    <row r="612" spans="21:35" ht="12.75">
      <c r="U612" s="633"/>
      <c r="V612" s="632"/>
      <c r="W612" s="980"/>
      <c r="X612" s="994"/>
      <c r="Y612" s="994"/>
      <c r="Z612" s="994"/>
      <c r="AA612" s="994"/>
      <c r="AB612" s="994"/>
      <c r="AC612" s="990"/>
      <c r="AD612" s="994"/>
      <c r="AE612" s="994"/>
      <c r="AF612" s="994"/>
      <c r="AG612" s="994"/>
      <c r="AH612" s="994"/>
      <c r="AI612" s="994"/>
    </row>
    <row r="613" spans="21:35" ht="12.75">
      <c r="U613" s="633"/>
      <c r="V613" s="632"/>
      <c r="W613" s="980"/>
      <c r="X613" s="994"/>
      <c r="Y613" s="994"/>
      <c r="Z613" s="994"/>
      <c r="AA613" s="994"/>
      <c r="AB613" s="994"/>
      <c r="AC613" s="990"/>
      <c r="AD613" s="994"/>
      <c r="AE613" s="994"/>
      <c r="AF613" s="994"/>
      <c r="AG613" s="994"/>
      <c r="AH613" s="994"/>
      <c r="AI613" s="994"/>
    </row>
    <row r="614" spans="21:35" ht="12.75">
      <c r="U614" s="633"/>
      <c r="V614" s="632"/>
      <c r="W614" s="980"/>
      <c r="X614" s="994"/>
      <c r="Y614" s="994"/>
      <c r="Z614" s="994"/>
      <c r="AA614" s="994"/>
      <c r="AB614" s="994"/>
      <c r="AC614" s="990"/>
      <c r="AD614" s="994"/>
      <c r="AE614" s="994"/>
      <c r="AF614" s="994"/>
      <c r="AG614" s="994"/>
      <c r="AH614" s="994"/>
      <c r="AI614" s="994"/>
    </row>
    <row r="615" spans="21:35" ht="12.75">
      <c r="U615" s="633"/>
      <c r="V615" s="632"/>
      <c r="W615" s="980"/>
      <c r="X615" s="994"/>
      <c r="Y615" s="994"/>
      <c r="Z615" s="994"/>
      <c r="AA615" s="994"/>
      <c r="AB615" s="994"/>
      <c r="AC615" s="990"/>
      <c r="AD615" s="994"/>
      <c r="AE615" s="994"/>
      <c r="AF615" s="994"/>
      <c r="AG615" s="994"/>
      <c r="AH615" s="994"/>
      <c r="AI615" s="994"/>
    </row>
    <row r="616" spans="21:35" ht="12.75">
      <c r="U616" s="633"/>
      <c r="V616" s="632"/>
      <c r="W616" s="980"/>
      <c r="X616" s="994"/>
      <c r="Y616" s="994"/>
      <c r="Z616" s="994"/>
      <c r="AA616" s="994"/>
      <c r="AB616" s="994"/>
      <c r="AC616" s="990"/>
      <c r="AD616" s="994"/>
      <c r="AE616" s="994"/>
      <c r="AF616" s="994"/>
      <c r="AG616" s="994"/>
      <c r="AH616" s="994"/>
      <c r="AI616" s="994"/>
    </row>
    <row r="617" spans="21:35" ht="12.75">
      <c r="U617" s="633"/>
      <c r="V617" s="632"/>
      <c r="W617" s="980"/>
      <c r="X617" s="994"/>
      <c r="Y617" s="994"/>
      <c r="Z617" s="994"/>
      <c r="AA617" s="994"/>
      <c r="AB617" s="994"/>
      <c r="AC617" s="990"/>
      <c r="AD617" s="994"/>
      <c r="AE617" s="994"/>
      <c r="AF617" s="994"/>
      <c r="AG617" s="994"/>
      <c r="AH617" s="994"/>
      <c r="AI617" s="994"/>
    </row>
    <row r="618" spans="21:35" ht="12.75">
      <c r="U618" s="633"/>
      <c r="V618" s="632"/>
      <c r="W618" s="980"/>
      <c r="X618" s="994"/>
      <c r="Y618" s="994"/>
      <c r="Z618" s="994"/>
      <c r="AA618" s="994"/>
      <c r="AB618" s="994"/>
      <c r="AC618" s="990"/>
      <c r="AD618" s="994"/>
      <c r="AE618" s="994"/>
      <c r="AF618" s="994"/>
      <c r="AG618" s="994"/>
      <c r="AH618" s="994"/>
      <c r="AI618" s="994"/>
    </row>
    <row r="619" spans="21:35" ht="12.75">
      <c r="U619" s="633"/>
      <c r="V619" s="632"/>
      <c r="W619" s="980"/>
      <c r="X619" s="994"/>
      <c r="Y619" s="994"/>
      <c r="Z619" s="994"/>
      <c r="AA619" s="994"/>
      <c r="AB619" s="994"/>
      <c r="AC619" s="990"/>
      <c r="AD619" s="994"/>
      <c r="AE619" s="994"/>
      <c r="AF619" s="994"/>
      <c r="AG619" s="994"/>
      <c r="AH619" s="994"/>
      <c r="AI619" s="994"/>
    </row>
    <row r="620" spans="21:35" ht="12.75">
      <c r="U620" s="633"/>
      <c r="V620" s="632"/>
      <c r="W620" s="980"/>
      <c r="X620" s="994"/>
      <c r="Y620" s="994"/>
      <c r="Z620" s="994"/>
      <c r="AA620" s="994"/>
      <c r="AB620" s="994"/>
      <c r="AC620" s="990"/>
      <c r="AD620" s="994"/>
      <c r="AE620" s="994"/>
      <c r="AF620" s="994"/>
      <c r="AG620" s="994"/>
      <c r="AH620" s="994"/>
      <c r="AI620" s="994"/>
    </row>
    <row r="621" spans="21:35" ht="12.75">
      <c r="U621" s="633"/>
      <c r="V621" s="632"/>
      <c r="W621" s="980"/>
      <c r="X621" s="994"/>
      <c r="Y621" s="994"/>
      <c r="Z621" s="994"/>
      <c r="AA621" s="994"/>
      <c r="AB621" s="994"/>
      <c r="AC621" s="990"/>
      <c r="AD621" s="994"/>
      <c r="AE621" s="994"/>
      <c r="AF621" s="994"/>
      <c r="AG621" s="994"/>
      <c r="AH621" s="994"/>
      <c r="AI621" s="994"/>
    </row>
    <row r="622" spans="21:35" ht="12.75">
      <c r="U622" s="633"/>
      <c r="V622" s="632"/>
      <c r="W622" s="980"/>
      <c r="X622" s="1014"/>
      <c r="Y622" s="1014"/>
      <c r="Z622" s="1014"/>
      <c r="AA622" s="1014"/>
      <c r="AB622" s="1014"/>
      <c r="AC622" s="1015"/>
      <c r="AD622" s="1014"/>
      <c r="AE622" s="1014"/>
      <c r="AF622" s="994"/>
      <c r="AG622" s="1014"/>
      <c r="AH622" s="1014"/>
      <c r="AI622" s="1016"/>
    </row>
    <row r="623" spans="21:35" ht="12.75">
      <c r="U623" s="633"/>
      <c r="V623" s="632"/>
      <c r="W623" s="980"/>
      <c r="X623" s="1014"/>
      <c r="Y623" s="1014"/>
      <c r="Z623" s="1014"/>
      <c r="AA623" s="1014"/>
      <c r="AB623" s="1014"/>
      <c r="AC623" s="1015"/>
      <c r="AD623" s="1014"/>
      <c r="AE623" s="1014"/>
      <c r="AF623" s="994"/>
      <c r="AG623" s="1014"/>
      <c r="AH623" s="1014"/>
      <c r="AI623" s="1016"/>
    </row>
    <row r="624" spans="21:35" ht="12.75">
      <c r="U624" s="633"/>
      <c r="V624" s="632"/>
      <c r="W624" s="980"/>
      <c r="X624" s="1014"/>
      <c r="Y624" s="1014"/>
      <c r="Z624" s="1014"/>
      <c r="AA624" s="1014"/>
      <c r="AB624" s="1014"/>
      <c r="AC624" s="1015"/>
      <c r="AD624" s="1014"/>
      <c r="AE624" s="1014"/>
      <c r="AF624" s="994"/>
      <c r="AG624" s="1014"/>
      <c r="AH624" s="1014"/>
      <c r="AI624" s="1016"/>
    </row>
    <row r="625" spans="21:35" ht="12.75">
      <c r="U625" s="633"/>
      <c r="V625" s="632"/>
      <c r="W625" s="980"/>
      <c r="X625" s="1014"/>
      <c r="Y625" s="1014"/>
      <c r="Z625" s="1014"/>
      <c r="AA625" s="1014"/>
      <c r="AB625" s="1014"/>
      <c r="AC625" s="1015"/>
      <c r="AD625" s="1014"/>
      <c r="AE625" s="1014"/>
      <c r="AF625" s="994"/>
      <c r="AG625" s="1014"/>
      <c r="AH625" s="1014"/>
      <c r="AI625" s="1016"/>
    </row>
    <row r="626" spans="21:35" ht="12.75">
      <c r="U626" s="633"/>
      <c r="V626" s="632"/>
      <c r="W626" s="980"/>
      <c r="X626" s="1014"/>
      <c r="Y626" s="1014"/>
      <c r="Z626" s="1014"/>
      <c r="AA626" s="1014"/>
      <c r="AB626" s="1014"/>
      <c r="AC626" s="1017"/>
      <c r="AD626" s="1014"/>
      <c r="AE626" s="1014"/>
      <c r="AF626" s="1014"/>
      <c r="AG626" s="1014"/>
      <c r="AH626" s="1014"/>
      <c r="AI626" s="1016"/>
    </row>
    <row r="627" spans="21:35" ht="12.75">
      <c r="U627" s="633"/>
      <c r="V627" s="632"/>
      <c r="W627" s="980"/>
      <c r="X627" s="1014"/>
      <c r="Y627" s="1014"/>
      <c r="Z627" s="1014"/>
      <c r="AA627" s="1014"/>
      <c r="AB627" s="1014"/>
      <c r="AC627" s="1017"/>
      <c r="AD627" s="1014"/>
      <c r="AE627" s="1014"/>
      <c r="AF627" s="1014"/>
      <c r="AG627" s="1014"/>
      <c r="AH627" s="1014"/>
      <c r="AI627" s="1016"/>
    </row>
    <row r="628" spans="21:35" ht="12.75">
      <c r="U628" s="633"/>
      <c r="V628" s="632"/>
      <c r="W628" s="980"/>
      <c r="X628" s="1014"/>
      <c r="Y628" s="1014"/>
      <c r="Z628" s="1014"/>
      <c r="AA628" s="1014"/>
      <c r="AB628" s="1014"/>
      <c r="AC628" s="1017"/>
      <c r="AD628" s="1014"/>
      <c r="AE628" s="1014"/>
      <c r="AF628" s="1014"/>
      <c r="AG628" s="1014"/>
      <c r="AH628" s="1014"/>
      <c r="AI628" s="1016"/>
    </row>
    <row r="629" spans="21:35" ht="12.75">
      <c r="U629" s="633"/>
      <c r="V629" s="632"/>
      <c r="W629" s="980"/>
      <c r="X629" s="1014"/>
      <c r="Y629" s="1014"/>
      <c r="Z629" s="1014"/>
      <c r="AA629" s="1014"/>
      <c r="AB629" s="1014"/>
      <c r="AC629" s="1017"/>
      <c r="AD629" s="1014"/>
      <c r="AE629" s="1014"/>
      <c r="AF629" s="1014"/>
      <c r="AG629" s="1014"/>
      <c r="AH629" s="1014"/>
      <c r="AI629" s="1016"/>
    </row>
    <row r="630" spans="21:35" ht="12.75">
      <c r="U630" s="633"/>
      <c r="V630" s="632"/>
      <c r="W630" s="980"/>
      <c r="X630" s="1014"/>
      <c r="Y630" s="1014"/>
      <c r="Z630" s="1014"/>
      <c r="AA630" s="1014"/>
      <c r="AB630" s="1014"/>
      <c r="AC630" s="1017"/>
      <c r="AD630" s="1018"/>
      <c r="AE630" s="1018"/>
      <c r="AF630" s="1014"/>
      <c r="AG630" s="1014"/>
      <c r="AH630" s="1014"/>
      <c r="AI630" s="1016"/>
    </row>
    <row r="631" spans="21:35" ht="12.75">
      <c r="U631" s="633"/>
      <c r="V631" s="632"/>
      <c r="W631" s="980"/>
      <c r="X631" s="1014"/>
      <c r="Y631" s="1014"/>
      <c r="Z631" s="1014"/>
      <c r="AA631" s="1014"/>
      <c r="AB631" s="1014"/>
      <c r="AC631" s="1017"/>
      <c r="AD631" s="1018"/>
      <c r="AE631" s="1018"/>
      <c r="AF631" s="1014"/>
      <c r="AG631" s="1014"/>
      <c r="AH631" s="1014"/>
      <c r="AI631" s="1016"/>
    </row>
    <row r="632" spans="21:35" ht="12.75">
      <c r="U632" s="633"/>
      <c r="V632" s="632"/>
      <c r="W632" s="980"/>
      <c r="X632" s="1014"/>
      <c r="Y632" s="1014"/>
      <c r="Z632" s="1014"/>
      <c r="AA632" s="1018"/>
      <c r="AB632" s="1018"/>
      <c r="AC632" s="1017"/>
      <c r="AD632" s="1018"/>
      <c r="AE632" s="1018"/>
      <c r="AF632" s="1018"/>
      <c r="AG632" s="1014"/>
      <c r="AH632" s="1014"/>
      <c r="AI632" s="1016"/>
    </row>
    <row r="633" spans="21:35" ht="12.75">
      <c r="U633" s="633"/>
      <c r="V633" s="632"/>
      <c r="W633" s="980"/>
      <c r="X633" s="1014"/>
      <c r="Y633" s="1014"/>
      <c r="Z633" s="1014"/>
      <c r="AA633" s="1014"/>
      <c r="AB633" s="1014"/>
      <c r="AC633" s="1017"/>
      <c r="AD633" s="1018"/>
      <c r="AE633" s="1018"/>
      <c r="AF633" s="1014"/>
      <c r="AG633" s="1014"/>
      <c r="AH633" s="1014"/>
      <c r="AI633" s="1016"/>
    </row>
    <row r="634" spans="21:35" ht="12.75">
      <c r="U634" s="633"/>
      <c r="V634" s="632"/>
      <c r="W634" s="980"/>
      <c r="X634" s="1014"/>
      <c r="Y634" s="1014"/>
      <c r="Z634" s="1014"/>
      <c r="AA634" s="1014"/>
      <c r="AB634" s="1014"/>
      <c r="AC634" s="1017"/>
      <c r="AD634" s="1018"/>
      <c r="AE634" s="1018"/>
      <c r="AF634" s="1014"/>
      <c r="AG634" s="1014"/>
      <c r="AH634" s="1014"/>
      <c r="AI634" s="1016"/>
    </row>
    <row r="635" spans="21:35" ht="12.75">
      <c r="U635" s="633"/>
      <c r="V635" s="632"/>
      <c r="W635" s="980"/>
      <c r="X635" s="994"/>
      <c r="Y635" s="994"/>
      <c r="Z635" s="994"/>
      <c r="AA635" s="994"/>
      <c r="AB635" s="994"/>
      <c r="AC635" s="990"/>
      <c r="AD635" s="994"/>
      <c r="AE635" s="994"/>
      <c r="AF635" s="994"/>
      <c r="AG635" s="994"/>
      <c r="AH635" s="994"/>
      <c r="AI635" s="994"/>
    </row>
    <row r="636" spans="21:35" ht="12.75">
      <c r="U636" s="633"/>
      <c r="V636" s="632"/>
      <c r="W636" s="980"/>
      <c r="X636" s="994"/>
      <c r="Y636" s="994"/>
      <c r="Z636" s="994"/>
      <c r="AA636" s="994"/>
      <c r="AB636" s="994"/>
      <c r="AC636" s="990"/>
      <c r="AD636" s="994"/>
      <c r="AE636" s="994"/>
      <c r="AF636" s="994"/>
      <c r="AG636" s="994"/>
      <c r="AH636" s="994"/>
      <c r="AI636" s="994"/>
    </row>
    <row r="637" spans="21:35" ht="12.75">
      <c r="U637" s="633"/>
      <c r="V637" s="632"/>
      <c r="W637" s="980"/>
      <c r="X637" s="994"/>
      <c r="Y637" s="994"/>
      <c r="Z637" s="994"/>
      <c r="AA637" s="994"/>
      <c r="AB637" s="994"/>
      <c r="AC637" s="990"/>
      <c r="AD637" s="994"/>
      <c r="AE637" s="994"/>
      <c r="AF637" s="994"/>
      <c r="AG637" s="994"/>
      <c r="AH637" s="994"/>
      <c r="AI637" s="994"/>
    </row>
    <row r="638" spans="21:35" ht="12.75">
      <c r="U638" s="634"/>
      <c r="V638" s="632"/>
      <c r="W638" s="980"/>
      <c r="X638" s="994"/>
      <c r="Y638" s="994"/>
      <c r="Z638" s="994"/>
      <c r="AA638" s="994"/>
      <c r="AB638" s="994"/>
      <c r="AC638" s="990"/>
      <c r="AD638" s="994"/>
      <c r="AE638" s="994"/>
      <c r="AF638" s="994"/>
      <c r="AG638" s="994"/>
      <c r="AH638" s="994"/>
      <c r="AI638" s="994"/>
    </row>
  </sheetData>
  <mergeCells count="2">
    <mergeCell ref="A125:I125"/>
    <mergeCell ref="B128:C128"/>
  </mergeCells>
  <pageMargins left="0.51181102362204722" right="0.51181102362204722" top="0.86041666666666672" bottom="0.74803149606299213" header="0.31496062992125984" footer="0.31496062992125984"/>
  <pageSetup paperSize="9" scale="70"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13&amp;R&amp;"Calibri Light,Regular"&amp;10Dirección Ejecutiva
Sub Dirección de Gestión de Información</oddFooter>
  </headerFooter>
  <rowBreaks count="3" manualBreakCount="3">
    <brk id="75" max="8" man="1"/>
    <brk id="123" max="8" man="1"/>
    <brk id="195"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sheetPr>
  <dimension ref="A1:BY396"/>
  <sheetViews>
    <sheetView view="pageBreakPreview" zoomScaleNormal="100" zoomScaleSheetLayoutView="100" workbookViewId="0"/>
  </sheetViews>
  <sheetFormatPr defaultRowHeight="11.25"/>
  <cols>
    <col min="1" max="1" width="36" style="139" customWidth="1"/>
    <col min="2" max="2" width="16.5" style="139" customWidth="1"/>
    <col min="3" max="3" width="13.1640625" style="139" customWidth="1"/>
    <col min="4" max="4" width="16.33203125" style="139" customWidth="1"/>
    <col min="5" max="5" width="14" style="139" customWidth="1"/>
    <col min="6" max="6" width="12.33203125" style="139" customWidth="1"/>
    <col min="7" max="7" width="12.1640625" style="139" customWidth="1"/>
    <col min="8" max="8" width="29.83203125" style="139" customWidth="1"/>
    <col min="9" max="9" width="12.83203125" style="197" customWidth="1"/>
    <col min="10" max="10" width="1.5" style="139" customWidth="1"/>
    <col min="11" max="13" width="9.33203125" style="139"/>
    <col min="14" max="14" width="10.6640625" style="139" bestFit="1" customWidth="1"/>
    <col min="15" max="15" width="9.33203125" style="139"/>
    <col min="16" max="16" width="14.33203125" style="139" customWidth="1"/>
    <col min="17" max="17" width="12" style="139" customWidth="1"/>
    <col min="18" max="18" width="9.33203125" style="139"/>
    <col min="19" max="34" width="9.33203125" style="140"/>
    <col min="35" max="35" width="9.33203125" style="338"/>
    <col min="36" max="77" width="9.33203125" style="140"/>
    <col min="78" max="16384" width="9.33203125" style="139"/>
  </cols>
  <sheetData>
    <row r="1" spans="1:56" ht="6.75" customHeight="1">
      <c r="A1" s="190"/>
      <c r="B1" s="191"/>
      <c r="C1" s="191"/>
      <c r="D1" s="191"/>
      <c r="E1" s="191"/>
      <c r="F1" s="192"/>
      <c r="G1" s="192"/>
      <c r="H1" s="193"/>
      <c r="I1" s="193"/>
      <c r="J1" s="138"/>
    </row>
    <row r="2" spans="1:56" ht="6.75" customHeight="1">
      <c r="A2" s="194"/>
      <c r="B2" s="195"/>
      <c r="C2" s="195"/>
      <c r="D2" s="195"/>
      <c r="E2" s="195"/>
      <c r="F2" s="196"/>
      <c r="G2" s="196"/>
      <c r="H2" s="196"/>
      <c r="I2" s="196"/>
      <c r="J2" s="141"/>
    </row>
    <row r="3" spans="1:56" ht="6.75" customHeight="1">
      <c r="A3" s="194"/>
      <c r="B3" s="195"/>
      <c r="C3" s="195"/>
      <c r="D3" s="195"/>
      <c r="E3" s="195"/>
      <c r="F3" s="196"/>
      <c r="G3" s="196"/>
      <c r="H3" s="196"/>
      <c r="I3" s="196"/>
      <c r="J3" s="141"/>
    </row>
    <row r="4" spans="1:56" ht="24" customHeight="1">
      <c r="A4" s="1310" t="s">
        <v>847</v>
      </c>
      <c r="B4" s="1310"/>
      <c r="C4" s="1310"/>
      <c r="D4" s="1310"/>
      <c r="E4" s="1310"/>
      <c r="F4" s="1310"/>
      <c r="G4" s="1310"/>
      <c r="H4" s="1310"/>
      <c r="I4" s="199"/>
      <c r="J4" s="142"/>
    </row>
    <row r="5" spans="1:56" ht="14.25" customHeight="1">
      <c r="A5" s="334"/>
      <c r="B5" s="334"/>
      <c r="C5" s="334"/>
      <c r="D5" s="334"/>
      <c r="E5" s="334"/>
      <c r="F5" s="334"/>
      <c r="G5" s="334"/>
      <c r="H5" s="334"/>
      <c r="I5" s="199"/>
      <c r="J5" s="142"/>
    </row>
    <row r="6" spans="1:56" ht="30.75" customHeight="1">
      <c r="A6" s="1274" t="s">
        <v>906</v>
      </c>
      <c r="B6" s="1274"/>
      <c r="C6" s="1274"/>
      <c r="D6" s="1274"/>
      <c r="E6" s="1274"/>
      <c r="F6" s="1274"/>
      <c r="G6" s="1274"/>
      <c r="H6" s="1274"/>
      <c r="I6" s="199"/>
      <c r="J6" s="142"/>
    </row>
    <row r="7" spans="1:56" ht="15.95" customHeight="1">
      <c r="A7" s="197"/>
      <c r="B7" s="198"/>
      <c r="C7" s="201"/>
      <c r="D7" s="201"/>
      <c r="E7" s="199"/>
      <c r="F7" s="202"/>
      <c r="G7" s="202"/>
      <c r="H7" s="203"/>
      <c r="I7" s="199"/>
      <c r="J7" s="142"/>
      <c r="U7" s="339"/>
      <c r="V7" s="338"/>
      <c r="W7" s="340"/>
      <c r="X7" s="340"/>
      <c r="Y7" s="340"/>
      <c r="Z7" s="340"/>
      <c r="AA7" s="340"/>
      <c r="AB7" s="340"/>
      <c r="AC7" s="340"/>
      <c r="AD7" s="340"/>
      <c r="AE7" s="340"/>
      <c r="AF7" s="340"/>
      <c r="AG7" s="340"/>
      <c r="AH7" s="340"/>
    </row>
    <row r="8" spans="1:56" ht="45.75" customHeight="1">
      <c r="A8" s="197"/>
      <c r="B8" s="772" t="s">
        <v>152</v>
      </c>
      <c r="C8" s="773">
        <v>2017</v>
      </c>
      <c r="D8" s="774">
        <v>2016</v>
      </c>
      <c r="E8" s="774">
        <v>2015</v>
      </c>
      <c r="F8" s="660" t="s">
        <v>413</v>
      </c>
      <c r="G8" s="202"/>
      <c r="H8" s="203"/>
      <c r="I8" s="199"/>
      <c r="J8" s="143"/>
      <c r="L8" s="404"/>
      <c r="M8" s="404"/>
      <c r="N8" s="404"/>
      <c r="O8" s="404"/>
      <c r="P8" s="404"/>
      <c r="Q8" s="404"/>
      <c r="U8" s="339"/>
      <c r="V8" s="338"/>
      <c r="W8" s="340"/>
      <c r="X8" s="340"/>
      <c r="Y8" s="340"/>
      <c r="Z8" s="340"/>
      <c r="AA8" s="340"/>
      <c r="AB8" s="340"/>
      <c r="AC8" s="340"/>
      <c r="AD8" s="340"/>
      <c r="AE8" s="340"/>
      <c r="AF8" s="340"/>
      <c r="AG8" s="340"/>
      <c r="AH8" s="340"/>
    </row>
    <row r="9" spans="1:56" ht="14.25" customHeight="1">
      <c r="A9" s="197"/>
      <c r="B9" s="357" t="s">
        <v>153</v>
      </c>
      <c r="C9" s="775">
        <v>8.83</v>
      </c>
      <c r="D9" s="775">
        <v>10.99</v>
      </c>
      <c r="E9" s="775">
        <v>14.11</v>
      </c>
      <c r="F9" s="1194">
        <f>IF(C9=0,"",C9/D9-1)</f>
        <v>-0.19654231119199272</v>
      </c>
      <c r="G9" s="202"/>
      <c r="H9" s="203"/>
      <c r="I9" s="199"/>
      <c r="J9" s="144"/>
      <c r="L9" s="404"/>
      <c r="M9" s="404">
        <v>8.83</v>
      </c>
      <c r="N9" s="404"/>
      <c r="O9" s="404"/>
      <c r="P9" s="404"/>
      <c r="Q9" s="404"/>
      <c r="U9" s="339"/>
      <c r="V9" s="338"/>
      <c r="W9" s="341"/>
      <c r="X9" s="341"/>
      <c r="Y9" s="341"/>
      <c r="Z9" s="341"/>
      <c r="AA9" s="341"/>
      <c r="AB9" s="341"/>
      <c r="AC9" s="341"/>
      <c r="AD9" s="341"/>
      <c r="AE9" s="341"/>
      <c r="AF9" s="341"/>
      <c r="AG9" s="341"/>
      <c r="AH9" s="341"/>
    </row>
    <row r="10" spans="1:56" ht="14.25" customHeight="1">
      <c r="A10" s="197"/>
      <c r="B10" s="358" t="s">
        <v>477</v>
      </c>
      <c r="C10" s="776">
        <v>9.2100000000000009</v>
      </c>
      <c r="D10" s="776">
        <v>12.42</v>
      </c>
      <c r="E10" s="776">
        <v>16.22</v>
      </c>
      <c r="F10" s="1195">
        <f t="shared" ref="F10:F20" si="0">IF(C10=0,"",C10/D10-1)</f>
        <v>-0.25845410628019316</v>
      </c>
      <c r="G10" s="202"/>
      <c r="H10" s="203"/>
      <c r="I10" s="199"/>
      <c r="J10" s="145"/>
      <c r="L10" s="404"/>
      <c r="M10" s="404">
        <v>9.2100000000000009</v>
      </c>
      <c r="N10" s="404"/>
      <c r="O10" s="404"/>
      <c r="P10" s="404"/>
      <c r="Q10" s="404"/>
      <c r="U10" s="342"/>
      <c r="V10" s="343"/>
      <c r="W10" s="344"/>
      <c r="X10" s="344"/>
      <c r="Y10" s="344"/>
      <c r="Z10" s="344"/>
      <c r="AA10" s="344"/>
      <c r="AB10" s="344"/>
      <c r="AC10" s="344"/>
      <c r="AD10" s="344"/>
      <c r="AE10" s="344"/>
      <c r="AF10" s="344"/>
      <c r="AG10" s="344"/>
      <c r="AH10" s="344"/>
      <c r="AN10" s="335"/>
    </row>
    <row r="11" spans="1:56" ht="14.25" customHeight="1">
      <c r="A11" s="197"/>
      <c r="B11" s="359" t="s">
        <v>630</v>
      </c>
      <c r="C11" s="777">
        <v>9.25</v>
      </c>
      <c r="D11" s="777">
        <v>12.36</v>
      </c>
      <c r="E11" s="777">
        <v>17.079999999999998</v>
      </c>
      <c r="F11" s="1196">
        <f t="shared" si="0"/>
        <v>-0.2516181229773462</v>
      </c>
      <c r="G11" s="202"/>
      <c r="H11" s="203"/>
      <c r="I11" s="199"/>
      <c r="J11" s="145"/>
      <c r="L11" s="404"/>
      <c r="M11" s="404">
        <v>9.25</v>
      </c>
      <c r="N11" s="404"/>
      <c r="O11" s="404"/>
      <c r="P11" s="404"/>
      <c r="Q11" s="404"/>
      <c r="T11" s="345"/>
      <c r="U11" s="339"/>
      <c r="V11" s="338"/>
      <c r="W11" s="333"/>
      <c r="X11" s="333"/>
      <c r="Y11" s="333"/>
      <c r="Z11" s="333"/>
      <c r="AA11" s="333"/>
      <c r="AB11" s="318"/>
      <c r="AC11" s="333"/>
      <c r="AD11" s="333"/>
      <c r="AE11" s="333"/>
      <c r="AF11" s="333"/>
      <c r="AG11" s="333"/>
      <c r="AH11" s="333"/>
      <c r="AN11" s="335"/>
      <c r="AV11" s="335"/>
      <c r="BB11" s="336"/>
    </row>
    <row r="12" spans="1:56" ht="14.25" customHeight="1">
      <c r="A12" s="197"/>
      <c r="B12" s="360" t="s">
        <v>154</v>
      </c>
      <c r="C12" s="778" t="s">
        <v>939</v>
      </c>
      <c r="D12" s="778">
        <v>13.26</v>
      </c>
      <c r="E12" s="778">
        <v>13.11</v>
      </c>
      <c r="F12" s="1197">
        <v>-0.49472096530920062</v>
      </c>
      <c r="G12" s="202"/>
      <c r="H12" s="203"/>
      <c r="I12" s="199"/>
      <c r="J12" s="146"/>
      <c r="L12" s="404"/>
      <c r="M12" s="404">
        <v>6.7</v>
      </c>
      <c r="N12" s="404"/>
      <c r="O12" s="404"/>
      <c r="P12" s="404"/>
      <c r="Q12" s="404"/>
      <c r="T12" s="340"/>
      <c r="U12" s="339"/>
      <c r="V12" s="338"/>
      <c r="W12" s="333"/>
      <c r="X12" s="333"/>
      <c r="Y12" s="333"/>
      <c r="Z12" s="333"/>
      <c r="AA12" s="333"/>
      <c r="AB12" s="318"/>
      <c r="AC12" s="333"/>
      <c r="AD12" s="333"/>
      <c r="AE12" s="333"/>
      <c r="AF12" s="333"/>
      <c r="AG12" s="333"/>
      <c r="AH12" s="333"/>
      <c r="AO12" s="322"/>
      <c r="AP12" s="322"/>
      <c r="AQ12" s="322"/>
      <c r="AW12" s="322"/>
      <c r="AX12" s="322"/>
      <c r="AY12" s="322"/>
      <c r="BB12" s="322"/>
      <c r="BC12" s="322"/>
      <c r="BD12" s="322"/>
    </row>
    <row r="13" spans="1:56" ht="14.25" customHeight="1">
      <c r="A13" s="197"/>
      <c r="B13" s="359" t="s">
        <v>155</v>
      </c>
      <c r="C13" s="777"/>
      <c r="D13" s="777">
        <v>19.899999999999999</v>
      </c>
      <c r="E13" s="777">
        <v>14.83</v>
      </c>
      <c r="F13" s="1196" t="str">
        <f t="shared" si="0"/>
        <v/>
      </c>
      <c r="G13" s="202"/>
      <c r="H13" s="203"/>
      <c r="I13" s="199"/>
      <c r="J13" s="149"/>
      <c r="L13" s="404"/>
      <c r="M13" s="1038"/>
      <c r="N13" s="1038"/>
      <c r="O13" s="1038"/>
      <c r="P13" s="992"/>
      <c r="Q13" s="992"/>
      <c r="T13" s="340"/>
      <c r="U13" s="339"/>
      <c r="V13" s="338"/>
      <c r="W13" s="333"/>
      <c r="X13" s="333"/>
      <c r="Y13" s="333"/>
      <c r="Z13" s="333"/>
      <c r="AA13" s="333"/>
      <c r="AB13" s="318"/>
      <c r="AC13" s="333"/>
      <c r="AD13" s="333"/>
      <c r="AE13" s="333"/>
      <c r="AF13" s="333"/>
      <c r="AG13" s="333"/>
      <c r="AH13" s="333"/>
      <c r="AN13" s="337"/>
      <c r="AO13" s="333"/>
      <c r="AP13" s="333"/>
      <c r="AQ13" s="346"/>
      <c r="AV13" s="337"/>
      <c r="AW13" s="333"/>
      <c r="AX13" s="333"/>
      <c r="AY13" s="346"/>
      <c r="BA13" s="337"/>
      <c r="BB13" s="333"/>
      <c r="BC13" s="333"/>
      <c r="BD13" s="346"/>
    </row>
    <row r="14" spans="1:56" ht="14.25" customHeight="1">
      <c r="A14" s="197"/>
      <c r="B14" s="360" t="s">
        <v>156</v>
      </c>
      <c r="C14" s="778"/>
      <c r="D14" s="778">
        <v>38.82</v>
      </c>
      <c r="E14" s="778">
        <v>16.91</v>
      </c>
      <c r="F14" s="1197" t="str">
        <f t="shared" si="0"/>
        <v/>
      </c>
      <c r="G14" s="202"/>
      <c r="H14" s="203"/>
      <c r="I14" s="199"/>
      <c r="J14" s="149"/>
      <c r="L14" s="404"/>
      <c r="M14" s="1038"/>
      <c r="N14" s="1038"/>
      <c r="O14" s="1038"/>
      <c r="P14" s="992"/>
      <c r="Q14" s="992"/>
      <c r="T14" s="340"/>
      <c r="U14" s="339"/>
      <c r="V14" s="338"/>
      <c r="W14" s="333"/>
      <c r="X14" s="333"/>
      <c r="Y14" s="333"/>
      <c r="Z14" s="333"/>
      <c r="AA14" s="333"/>
      <c r="AB14" s="318"/>
      <c r="AC14" s="333"/>
      <c r="AD14" s="333"/>
      <c r="AE14" s="333"/>
      <c r="AF14" s="333"/>
      <c r="AG14" s="333"/>
      <c r="AH14" s="333"/>
      <c r="AN14" s="337"/>
      <c r="AO14" s="333"/>
      <c r="AP14" s="333"/>
      <c r="AQ14" s="346"/>
      <c r="AV14" s="337"/>
      <c r="AW14" s="333"/>
      <c r="AX14" s="333"/>
      <c r="AY14" s="346"/>
      <c r="BA14" s="337"/>
      <c r="BB14" s="333"/>
      <c r="BC14" s="333"/>
      <c r="BD14" s="346"/>
    </row>
    <row r="15" spans="1:56" ht="14.25" customHeight="1">
      <c r="A15" s="197"/>
      <c r="B15" s="359" t="s">
        <v>157</v>
      </c>
      <c r="C15" s="777"/>
      <c r="D15" s="777">
        <v>34.130000000000003</v>
      </c>
      <c r="E15" s="777">
        <v>10.94</v>
      </c>
      <c r="F15" s="1196" t="str">
        <f t="shared" si="0"/>
        <v/>
      </c>
      <c r="G15" s="202"/>
      <c r="H15" s="203"/>
      <c r="I15" s="199"/>
      <c r="J15" s="149"/>
      <c r="L15" s="404"/>
      <c r="M15" s="1038"/>
      <c r="N15" s="1038"/>
      <c r="O15" s="1038"/>
      <c r="P15" s="992"/>
      <c r="Q15" s="992"/>
      <c r="T15" s="339"/>
      <c r="U15" s="339"/>
      <c r="V15" s="338"/>
      <c r="W15" s="333"/>
      <c r="X15" s="333"/>
      <c r="Y15" s="333"/>
      <c r="Z15" s="333"/>
      <c r="AA15" s="333"/>
      <c r="AB15" s="318"/>
      <c r="AC15" s="333"/>
      <c r="AD15" s="333"/>
      <c r="AE15" s="333"/>
      <c r="AF15" s="333"/>
      <c r="AG15" s="333"/>
      <c r="AH15" s="333"/>
      <c r="AN15" s="337"/>
      <c r="AO15" s="333"/>
      <c r="AP15" s="333"/>
      <c r="AQ15" s="346"/>
      <c r="AV15" s="337"/>
      <c r="AW15" s="333"/>
      <c r="AX15" s="333"/>
      <c r="AY15" s="346"/>
      <c r="BA15" s="337"/>
      <c r="BB15" s="333"/>
      <c r="BC15" s="333"/>
      <c r="BD15" s="346"/>
    </row>
    <row r="16" spans="1:56" ht="14.25" customHeight="1">
      <c r="A16" s="197"/>
      <c r="B16" s="360" t="s">
        <v>158</v>
      </c>
      <c r="C16" s="778"/>
      <c r="D16" s="778">
        <v>18.93</v>
      </c>
      <c r="E16" s="778">
        <v>21.5</v>
      </c>
      <c r="F16" s="1197" t="str">
        <f t="shared" si="0"/>
        <v/>
      </c>
      <c r="G16" s="202"/>
      <c r="H16" s="203"/>
      <c r="I16" s="199"/>
      <c r="J16" s="149"/>
      <c r="L16" s="404"/>
      <c r="M16" s="1038"/>
      <c r="N16" s="1038"/>
      <c r="O16" s="1038"/>
      <c r="P16" s="992"/>
      <c r="Q16" s="992"/>
      <c r="T16" s="339"/>
      <c r="U16" s="339"/>
      <c r="V16" s="338"/>
      <c r="W16" s="333"/>
      <c r="X16" s="333"/>
      <c r="Y16" s="333"/>
      <c r="Z16" s="333"/>
      <c r="AA16" s="333"/>
      <c r="AB16" s="318"/>
      <c r="AC16" s="333"/>
      <c r="AD16" s="333"/>
      <c r="AE16" s="333"/>
      <c r="AF16" s="333"/>
      <c r="AG16" s="333"/>
      <c r="AH16" s="333"/>
      <c r="AN16" s="337"/>
      <c r="AO16" s="333"/>
      <c r="AP16" s="333"/>
      <c r="AQ16" s="346"/>
      <c r="AV16" s="337"/>
      <c r="AW16" s="333"/>
      <c r="AX16" s="333"/>
      <c r="AY16" s="346"/>
      <c r="BA16" s="337"/>
      <c r="BB16" s="333"/>
      <c r="BC16" s="333"/>
      <c r="BD16" s="346"/>
    </row>
    <row r="17" spans="1:77" ht="14.25" customHeight="1">
      <c r="A17" s="197"/>
      <c r="B17" s="359" t="s">
        <v>159</v>
      </c>
      <c r="C17" s="777"/>
      <c r="D17" s="777">
        <v>27.56</v>
      </c>
      <c r="E17" s="777">
        <v>14.49</v>
      </c>
      <c r="F17" s="1196" t="str">
        <f t="shared" si="0"/>
        <v/>
      </c>
      <c r="G17" s="202"/>
      <c r="H17" s="203"/>
      <c r="I17" s="199"/>
      <c r="J17" s="149"/>
      <c r="L17" s="404"/>
      <c r="M17" s="1038"/>
      <c r="N17" s="1120"/>
      <c r="O17" s="1038"/>
      <c r="P17" s="992"/>
      <c r="Q17" s="992"/>
      <c r="T17" s="339"/>
      <c r="U17" s="339"/>
      <c r="V17" s="338"/>
      <c r="W17" s="333"/>
      <c r="X17" s="333"/>
      <c r="Y17" s="333"/>
      <c r="Z17" s="333"/>
      <c r="AA17" s="333"/>
      <c r="AB17" s="318"/>
      <c r="AC17" s="333"/>
      <c r="AD17" s="333"/>
      <c r="AE17" s="333"/>
      <c r="AF17" s="333"/>
      <c r="AG17" s="333"/>
      <c r="AH17" s="333"/>
      <c r="AN17" s="337"/>
      <c r="AO17" s="333"/>
      <c r="AP17" s="333"/>
      <c r="AQ17" s="346"/>
      <c r="AV17" s="337"/>
      <c r="AW17" s="333"/>
      <c r="AX17" s="333"/>
      <c r="AY17" s="346"/>
      <c r="BA17" s="337"/>
      <c r="BB17" s="333"/>
      <c r="BC17" s="333"/>
      <c r="BD17" s="346"/>
    </row>
    <row r="18" spans="1:77" ht="14.25" customHeight="1">
      <c r="A18" s="197"/>
      <c r="B18" s="360" t="s">
        <v>160</v>
      </c>
      <c r="C18" s="779"/>
      <c r="D18" s="778">
        <v>17.93</v>
      </c>
      <c r="E18" s="778">
        <v>14.25</v>
      </c>
      <c r="F18" s="1197" t="str">
        <f t="shared" si="0"/>
        <v/>
      </c>
      <c r="G18" s="202"/>
      <c r="H18" s="203"/>
      <c r="I18" s="199"/>
      <c r="J18" s="149"/>
      <c r="L18" s="404"/>
      <c r="M18" s="404"/>
      <c r="N18" s="404"/>
      <c r="O18" s="404"/>
      <c r="P18" s="404"/>
      <c r="Q18" s="404"/>
      <c r="T18" s="339"/>
      <c r="U18" s="339"/>
      <c r="V18" s="338"/>
      <c r="W18" s="333"/>
      <c r="X18" s="333"/>
      <c r="Y18" s="333"/>
      <c r="Z18" s="333"/>
      <c r="AA18" s="333"/>
      <c r="AB18" s="318"/>
      <c r="AC18" s="333"/>
      <c r="AD18" s="333"/>
      <c r="AE18" s="333"/>
      <c r="AF18" s="333"/>
      <c r="AG18" s="333"/>
      <c r="AH18" s="333"/>
      <c r="AN18" s="337"/>
      <c r="AO18" s="333"/>
      <c r="AP18" s="333"/>
      <c r="AQ18" s="346"/>
      <c r="AV18" s="337"/>
      <c r="AW18" s="333"/>
      <c r="AX18" s="333"/>
      <c r="AY18" s="346"/>
      <c r="BA18" s="337"/>
      <c r="BB18" s="333"/>
      <c r="BC18" s="333"/>
      <c r="BD18" s="346"/>
    </row>
    <row r="19" spans="1:77" ht="14.25" customHeight="1">
      <c r="A19" s="197"/>
      <c r="B19" s="359" t="s">
        <v>161</v>
      </c>
      <c r="C19" s="780"/>
      <c r="D19" s="777">
        <v>27.6</v>
      </c>
      <c r="E19" s="777">
        <v>11.59</v>
      </c>
      <c r="F19" s="1196" t="str">
        <f t="shared" si="0"/>
        <v/>
      </c>
      <c r="G19" s="202"/>
      <c r="H19" s="203"/>
      <c r="I19" s="199"/>
      <c r="J19" s="149"/>
      <c r="L19" s="404"/>
      <c r="M19" s="404"/>
      <c r="N19" s="404"/>
      <c r="O19" s="404"/>
      <c r="P19" s="404"/>
      <c r="Q19" s="404"/>
      <c r="T19" s="339"/>
      <c r="U19" s="339"/>
      <c r="V19" s="338"/>
      <c r="W19" s="333"/>
      <c r="X19" s="333"/>
      <c r="Y19" s="333"/>
      <c r="Z19" s="333"/>
      <c r="AA19" s="333"/>
      <c r="AB19" s="318"/>
      <c r="AC19" s="333"/>
      <c r="AD19" s="333"/>
      <c r="AE19" s="333"/>
      <c r="AF19" s="333"/>
      <c r="AG19" s="333"/>
      <c r="AH19" s="333"/>
      <c r="AN19" s="337"/>
      <c r="AO19" s="333"/>
      <c r="AP19" s="333"/>
      <c r="AQ19" s="346"/>
      <c r="AV19" s="337"/>
      <c r="AW19" s="333"/>
      <c r="AX19" s="333"/>
      <c r="AY19" s="346"/>
      <c r="BA19" s="337"/>
      <c r="BB19" s="333"/>
      <c r="BC19" s="333"/>
      <c r="BD19" s="346"/>
    </row>
    <row r="20" spans="1:77" ht="14.25" customHeight="1">
      <c r="A20" s="197"/>
      <c r="B20" s="1198" t="s">
        <v>162</v>
      </c>
      <c r="C20" s="1192"/>
      <c r="D20" s="1193">
        <v>23.33</v>
      </c>
      <c r="E20" s="1193">
        <v>11.4</v>
      </c>
      <c r="F20" s="1199" t="str">
        <f t="shared" si="0"/>
        <v/>
      </c>
      <c r="G20" s="202"/>
      <c r="H20" s="203"/>
      <c r="I20" s="199"/>
      <c r="J20" s="157"/>
      <c r="L20" s="404"/>
      <c r="M20" s="404"/>
      <c r="N20" s="404"/>
      <c r="O20" s="404"/>
      <c r="P20" s="404"/>
      <c r="Q20" s="404"/>
      <c r="T20" s="339"/>
      <c r="U20" s="339"/>
      <c r="V20" s="338"/>
      <c r="W20" s="333"/>
      <c r="X20" s="333"/>
      <c r="Y20" s="333"/>
      <c r="Z20" s="333"/>
      <c r="AA20" s="333"/>
      <c r="AB20" s="318"/>
      <c r="AC20" s="333"/>
      <c r="AD20" s="333"/>
      <c r="AE20" s="333"/>
      <c r="AF20" s="333"/>
      <c r="AG20" s="333"/>
      <c r="AH20" s="333"/>
      <c r="AN20" s="337"/>
      <c r="AO20" s="333"/>
      <c r="AP20" s="333"/>
      <c r="AQ20" s="346"/>
      <c r="AV20" s="337"/>
      <c r="AW20" s="333"/>
      <c r="AX20" s="333"/>
      <c r="AY20" s="346"/>
      <c r="BA20" s="337"/>
      <c r="BB20" s="333"/>
      <c r="BC20" s="333"/>
      <c r="BD20" s="346"/>
    </row>
    <row r="21" spans="1:77" s="162" customFormat="1" ht="12.75">
      <c r="A21" s="204"/>
      <c r="B21" s="684" t="s">
        <v>662</v>
      </c>
      <c r="C21" s="216"/>
      <c r="D21" s="216"/>
      <c r="E21" s="216"/>
      <c r="F21" s="216"/>
      <c r="G21" s="216"/>
      <c r="H21" s="216"/>
      <c r="I21" s="239"/>
      <c r="J21" s="157"/>
      <c r="L21" s="399"/>
      <c r="M21" s="399"/>
      <c r="N21" s="399"/>
      <c r="O21" s="399"/>
      <c r="P21" s="399"/>
      <c r="Q21" s="399"/>
      <c r="S21" s="347"/>
      <c r="T21" s="339"/>
      <c r="U21" s="339"/>
      <c r="V21" s="338"/>
      <c r="W21" s="333"/>
      <c r="X21" s="333"/>
      <c r="Y21" s="333"/>
      <c r="Z21" s="333"/>
      <c r="AA21" s="333"/>
      <c r="AB21" s="318"/>
      <c r="AC21" s="333"/>
      <c r="AD21" s="333"/>
      <c r="AE21" s="333"/>
      <c r="AF21" s="333"/>
      <c r="AG21" s="333"/>
      <c r="AH21" s="333"/>
      <c r="AI21" s="347"/>
      <c r="AJ21" s="347"/>
      <c r="AK21" s="347"/>
      <c r="AL21" s="347"/>
      <c r="AM21" s="347"/>
      <c r="AN21" s="337"/>
      <c r="AO21" s="333"/>
      <c r="AP21" s="333"/>
      <c r="AQ21" s="346"/>
      <c r="AR21" s="347"/>
      <c r="AS21" s="347"/>
      <c r="AT21" s="347"/>
      <c r="AU21" s="347"/>
      <c r="AV21" s="337"/>
      <c r="AW21" s="333"/>
      <c r="AX21" s="333"/>
      <c r="AY21" s="346"/>
      <c r="AZ21" s="347"/>
      <c r="BA21" s="337"/>
      <c r="BB21" s="333"/>
      <c r="BC21" s="333"/>
      <c r="BD21" s="346"/>
      <c r="BE21" s="347"/>
      <c r="BF21" s="347"/>
      <c r="BG21" s="347"/>
      <c r="BH21" s="347"/>
      <c r="BI21" s="347"/>
      <c r="BJ21" s="347"/>
      <c r="BK21" s="347"/>
      <c r="BL21" s="347"/>
      <c r="BM21" s="347"/>
      <c r="BN21" s="347"/>
      <c r="BO21" s="347"/>
      <c r="BP21" s="347"/>
      <c r="BQ21" s="347"/>
      <c r="BR21" s="347"/>
      <c r="BS21" s="347"/>
      <c r="BT21" s="347"/>
      <c r="BU21" s="347"/>
      <c r="BV21" s="347"/>
      <c r="BW21" s="347"/>
      <c r="BX21" s="347"/>
      <c r="BY21" s="347"/>
    </row>
    <row r="22" spans="1:77" s="162" customFormat="1" ht="38.25" customHeight="1">
      <c r="A22" s="204"/>
      <c r="B22" s="1316" t="s">
        <v>909</v>
      </c>
      <c r="C22" s="1316"/>
      <c r="D22" s="1316"/>
      <c r="E22" s="1316"/>
      <c r="F22" s="1316"/>
      <c r="G22" s="1316"/>
      <c r="H22" s="216"/>
      <c r="I22" s="239"/>
      <c r="J22" s="157"/>
      <c r="S22" s="347"/>
      <c r="T22" s="339"/>
      <c r="U22" s="339"/>
      <c r="V22" s="338"/>
      <c r="W22" s="333"/>
      <c r="X22" s="333"/>
      <c r="Y22" s="333"/>
      <c r="Z22" s="333"/>
      <c r="AA22" s="333"/>
      <c r="AB22" s="318"/>
      <c r="AC22" s="333"/>
      <c r="AD22" s="333"/>
      <c r="AE22" s="333"/>
      <c r="AF22" s="333"/>
      <c r="AG22" s="333"/>
      <c r="AH22" s="333"/>
      <c r="AI22" s="347"/>
      <c r="AJ22" s="347"/>
      <c r="AK22" s="347"/>
      <c r="AL22" s="347"/>
      <c r="AM22" s="347"/>
      <c r="AN22" s="337"/>
      <c r="AO22" s="333"/>
      <c r="AP22" s="333"/>
      <c r="AQ22" s="346"/>
      <c r="AR22" s="347"/>
      <c r="AS22" s="347"/>
      <c r="AT22" s="347"/>
      <c r="AU22" s="347"/>
      <c r="AV22" s="337"/>
      <c r="AW22" s="333"/>
      <c r="AX22" s="333"/>
      <c r="AY22" s="346"/>
      <c r="AZ22" s="347"/>
      <c r="BA22" s="337"/>
      <c r="BB22" s="333"/>
      <c r="BC22" s="333"/>
      <c r="BD22" s="346"/>
      <c r="BE22" s="347"/>
      <c r="BF22" s="347"/>
      <c r="BG22" s="347"/>
      <c r="BH22" s="347"/>
      <c r="BI22" s="347"/>
      <c r="BJ22" s="347"/>
      <c r="BK22" s="347"/>
      <c r="BL22" s="347"/>
      <c r="BM22" s="347"/>
      <c r="BN22" s="347"/>
      <c r="BO22" s="347"/>
      <c r="BP22" s="347"/>
      <c r="BQ22" s="347"/>
      <c r="BR22" s="347"/>
      <c r="BS22" s="347"/>
      <c r="BT22" s="347"/>
      <c r="BU22" s="347"/>
      <c r="BV22" s="347"/>
      <c r="BW22" s="347"/>
      <c r="BX22" s="347"/>
      <c r="BY22" s="347"/>
    </row>
    <row r="23" spans="1:77" s="162" customFormat="1" ht="12.75">
      <c r="B23" s="216"/>
      <c r="C23" s="216"/>
      <c r="D23" s="216"/>
      <c r="E23" s="216"/>
      <c r="F23" s="216"/>
      <c r="G23" s="216"/>
      <c r="H23" s="216"/>
      <c r="I23" s="239"/>
      <c r="J23" s="157"/>
      <c r="S23" s="347"/>
      <c r="T23" s="340"/>
      <c r="U23" s="339"/>
      <c r="V23" s="338"/>
      <c r="W23" s="333"/>
      <c r="X23" s="333"/>
      <c r="Y23" s="333"/>
      <c r="Z23" s="333"/>
      <c r="AA23" s="333"/>
      <c r="AB23" s="318"/>
      <c r="AC23" s="333"/>
      <c r="AD23" s="333"/>
      <c r="AE23" s="333"/>
      <c r="AF23" s="333"/>
      <c r="AG23" s="333"/>
      <c r="AH23" s="333"/>
      <c r="AI23" s="347"/>
      <c r="AJ23" s="347"/>
      <c r="AK23" s="347"/>
      <c r="AL23" s="347"/>
      <c r="AM23" s="347"/>
      <c r="AN23" s="337"/>
      <c r="AO23" s="333"/>
      <c r="AP23" s="333"/>
      <c r="AQ23" s="346"/>
      <c r="AR23" s="347"/>
      <c r="AS23" s="347"/>
      <c r="AT23" s="347"/>
      <c r="AU23" s="347"/>
      <c r="AV23" s="337"/>
      <c r="AW23" s="333"/>
      <c r="AX23" s="333"/>
      <c r="AY23" s="346"/>
      <c r="AZ23" s="347"/>
      <c r="BA23" s="337"/>
      <c r="BB23" s="333"/>
      <c r="BC23" s="333"/>
      <c r="BD23" s="346"/>
      <c r="BE23" s="347"/>
      <c r="BF23" s="347"/>
      <c r="BG23" s="347"/>
      <c r="BH23" s="347"/>
      <c r="BI23" s="347"/>
      <c r="BJ23" s="347"/>
      <c r="BK23" s="347"/>
      <c r="BL23" s="347"/>
      <c r="BM23" s="347"/>
      <c r="BN23" s="347"/>
      <c r="BO23" s="347"/>
      <c r="BP23" s="347"/>
      <c r="BQ23" s="347"/>
      <c r="BR23" s="347"/>
      <c r="BS23" s="347"/>
      <c r="BT23" s="347"/>
      <c r="BU23" s="347"/>
      <c r="BV23" s="347"/>
      <c r="BW23" s="347"/>
      <c r="BX23" s="347"/>
      <c r="BY23" s="347"/>
    </row>
    <row r="24" spans="1:77" s="162" customFormat="1" ht="12.75">
      <c r="A24" s="204"/>
      <c r="B24" s="216"/>
      <c r="C24" s="216"/>
      <c r="D24" s="216"/>
      <c r="E24" s="216"/>
      <c r="F24" s="216"/>
      <c r="G24" s="216"/>
      <c r="H24" s="216"/>
      <c r="I24" s="239"/>
      <c r="J24" s="157"/>
      <c r="S24" s="347"/>
      <c r="T24" s="340"/>
      <c r="U24" s="339"/>
      <c r="V24" s="338"/>
      <c r="W24" s="333"/>
      <c r="X24" s="333"/>
      <c r="Y24" s="333"/>
      <c r="Z24" s="333"/>
      <c r="AA24" s="333"/>
      <c r="AB24" s="318"/>
      <c r="AC24" s="333"/>
      <c r="AD24" s="333"/>
      <c r="AE24" s="333"/>
      <c r="AF24" s="333"/>
      <c r="AG24" s="333"/>
      <c r="AH24" s="333"/>
      <c r="AI24" s="347"/>
      <c r="AJ24" s="347"/>
      <c r="AK24" s="347"/>
      <c r="AL24" s="347"/>
      <c r="AM24" s="347"/>
      <c r="AN24" s="337"/>
      <c r="AO24" s="333"/>
      <c r="AP24" s="333"/>
      <c r="AQ24" s="346"/>
      <c r="AR24" s="347"/>
      <c r="AS24" s="347"/>
      <c r="AT24" s="347"/>
      <c r="AU24" s="347"/>
      <c r="AV24" s="337"/>
      <c r="AW24" s="333"/>
      <c r="AX24" s="333"/>
      <c r="AY24" s="346"/>
      <c r="AZ24" s="347"/>
      <c r="BA24" s="337"/>
      <c r="BB24" s="333"/>
      <c r="BC24" s="333"/>
      <c r="BD24" s="346"/>
      <c r="BE24" s="347"/>
      <c r="BF24" s="347"/>
      <c r="BG24" s="347"/>
      <c r="BH24" s="347"/>
      <c r="BI24" s="347"/>
      <c r="BJ24" s="347"/>
      <c r="BK24" s="347"/>
      <c r="BL24" s="347"/>
      <c r="BM24" s="347"/>
      <c r="BN24" s="347"/>
      <c r="BO24" s="347"/>
      <c r="BP24" s="347"/>
      <c r="BQ24" s="347"/>
      <c r="BR24" s="347"/>
      <c r="BS24" s="347"/>
      <c r="BT24" s="347"/>
      <c r="BU24" s="347"/>
      <c r="BV24" s="347"/>
      <c r="BW24" s="347"/>
      <c r="BX24" s="347"/>
      <c r="BY24" s="347"/>
    </row>
    <row r="25" spans="1:77" s="162" customFormat="1" ht="12.75">
      <c r="A25" s="204"/>
      <c r="B25" s="216"/>
      <c r="C25" s="216"/>
      <c r="D25" s="216"/>
      <c r="E25" s="216"/>
      <c r="F25" s="216"/>
      <c r="G25" s="216"/>
      <c r="H25" s="216"/>
      <c r="I25" s="239"/>
      <c r="J25" s="157"/>
      <c r="S25" s="347"/>
      <c r="T25" s="340"/>
      <c r="U25" s="339"/>
      <c r="V25" s="338"/>
      <c r="W25" s="333"/>
      <c r="X25" s="333"/>
      <c r="Y25" s="333"/>
      <c r="Z25" s="333"/>
      <c r="AA25" s="333"/>
      <c r="AB25" s="318"/>
      <c r="AC25" s="333"/>
      <c r="AD25" s="333"/>
      <c r="AE25" s="333"/>
      <c r="AF25" s="333"/>
      <c r="AG25" s="333"/>
      <c r="AH25" s="333"/>
      <c r="AI25" s="347"/>
      <c r="AJ25" s="347"/>
      <c r="AK25" s="347"/>
      <c r="AL25" s="347"/>
      <c r="AM25" s="347"/>
      <c r="AN25" s="337"/>
      <c r="AO25" s="333"/>
      <c r="AP25" s="333"/>
      <c r="AQ25" s="346"/>
      <c r="AR25" s="347"/>
      <c r="AS25" s="347"/>
      <c r="AT25" s="347"/>
      <c r="AU25" s="347"/>
      <c r="AV25" s="337"/>
      <c r="AW25" s="333"/>
      <c r="AX25" s="333"/>
      <c r="AY25" s="346"/>
      <c r="AZ25" s="347"/>
      <c r="BA25" s="337"/>
      <c r="BB25" s="333"/>
      <c r="BC25" s="333"/>
      <c r="BD25" s="346"/>
      <c r="BE25" s="347"/>
      <c r="BF25" s="347"/>
      <c r="BG25" s="347"/>
      <c r="BH25" s="347"/>
      <c r="BI25" s="347"/>
      <c r="BJ25" s="347"/>
      <c r="BK25" s="347"/>
      <c r="BL25" s="347"/>
      <c r="BM25" s="347"/>
      <c r="BN25" s="347"/>
      <c r="BO25" s="347"/>
      <c r="BP25" s="347"/>
      <c r="BQ25" s="347"/>
      <c r="BR25" s="347"/>
      <c r="BS25" s="347"/>
      <c r="BT25" s="347"/>
      <c r="BU25" s="347"/>
      <c r="BV25" s="347"/>
      <c r="BW25" s="347"/>
      <c r="BX25" s="347"/>
      <c r="BY25" s="347"/>
    </row>
    <row r="26" spans="1:77" s="162" customFormat="1" ht="12.75">
      <c r="A26" s="204"/>
      <c r="B26" s="216"/>
      <c r="C26" s="216"/>
      <c r="D26" s="216"/>
      <c r="E26" s="216"/>
      <c r="F26" s="216"/>
      <c r="G26" s="216"/>
      <c r="H26" s="216"/>
      <c r="I26" s="239"/>
      <c r="J26" s="157"/>
      <c r="S26" s="347"/>
      <c r="T26" s="340"/>
      <c r="U26" s="339"/>
      <c r="V26" s="338"/>
      <c r="W26" s="333"/>
      <c r="X26" s="333"/>
      <c r="Y26" s="333"/>
      <c r="Z26" s="333"/>
      <c r="AA26" s="333"/>
      <c r="AB26" s="318"/>
      <c r="AC26" s="333"/>
      <c r="AD26" s="333"/>
      <c r="AE26" s="333"/>
      <c r="AF26" s="333"/>
      <c r="AG26" s="333"/>
      <c r="AH26" s="333"/>
      <c r="AI26" s="347"/>
      <c r="AJ26" s="347"/>
      <c r="AK26" s="347"/>
      <c r="AL26" s="347"/>
      <c r="AM26" s="347"/>
      <c r="AN26" s="337"/>
      <c r="AO26" s="333"/>
      <c r="AP26" s="333"/>
      <c r="AQ26" s="346"/>
      <c r="AR26" s="347"/>
      <c r="AS26" s="347"/>
      <c r="AT26" s="347"/>
      <c r="AU26" s="347"/>
      <c r="AV26" s="337"/>
      <c r="AW26" s="333"/>
      <c r="AX26" s="333"/>
      <c r="AY26" s="346"/>
      <c r="AZ26" s="347"/>
      <c r="BA26" s="337"/>
      <c r="BB26" s="333"/>
      <c r="BC26" s="333"/>
      <c r="BD26" s="346"/>
      <c r="BE26" s="347"/>
      <c r="BF26" s="347"/>
      <c r="BG26" s="347"/>
      <c r="BH26" s="347"/>
      <c r="BI26" s="347"/>
      <c r="BJ26" s="347"/>
      <c r="BK26" s="347"/>
      <c r="BL26" s="347"/>
      <c r="BM26" s="347"/>
      <c r="BN26" s="347"/>
      <c r="BO26" s="347"/>
      <c r="BP26" s="347"/>
      <c r="BQ26" s="347"/>
      <c r="BR26" s="347"/>
      <c r="BS26" s="347"/>
      <c r="BT26" s="347"/>
      <c r="BU26" s="347"/>
      <c r="BV26" s="347"/>
      <c r="BW26" s="347"/>
      <c r="BX26" s="347"/>
      <c r="BY26" s="347"/>
    </row>
    <row r="27" spans="1:77" s="162" customFormat="1" ht="12.75">
      <c r="A27" s="204"/>
      <c r="B27" s="216"/>
      <c r="C27" s="216"/>
      <c r="D27" s="216"/>
      <c r="E27" s="216"/>
      <c r="F27" s="216"/>
      <c r="G27" s="216"/>
      <c r="H27" s="216"/>
      <c r="I27" s="239"/>
      <c r="J27" s="157"/>
      <c r="S27" s="347"/>
      <c r="T27" s="340"/>
      <c r="U27" s="339"/>
      <c r="V27" s="338"/>
      <c r="W27" s="333"/>
      <c r="X27" s="333"/>
      <c r="Y27" s="333"/>
      <c r="Z27" s="333"/>
      <c r="AA27" s="333"/>
      <c r="AB27" s="318"/>
      <c r="AC27" s="333"/>
      <c r="AD27" s="333"/>
      <c r="AE27" s="333"/>
      <c r="AF27" s="333"/>
      <c r="AG27" s="333"/>
      <c r="AH27" s="333"/>
      <c r="AI27" s="347"/>
      <c r="AJ27" s="347"/>
      <c r="AK27" s="347"/>
      <c r="AL27" s="347"/>
      <c r="AM27" s="347"/>
      <c r="AN27" s="337"/>
      <c r="AO27" s="333"/>
      <c r="AP27" s="333"/>
      <c r="AQ27" s="346"/>
      <c r="AR27" s="347"/>
      <c r="AS27" s="347"/>
      <c r="AT27" s="347"/>
      <c r="AU27" s="347"/>
      <c r="AV27" s="337"/>
      <c r="AW27" s="333"/>
      <c r="AX27" s="333"/>
      <c r="AY27" s="346"/>
      <c r="AZ27" s="347"/>
      <c r="BA27" s="337"/>
      <c r="BB27" s="333"/>
      <c r="BC27" s="333"/>
      <c r="BD27" s="346"/>
      <c r="BE27" s="347"/>
      <c r="BF27" s="347"/>
      <c r="BG27" s="347"/>
      <c r="BH27" s="347"/>
      <c r="BI27" s="347"/>
      <c r="BJ27" s="347"/>
      <c r="BK27" s="347"/>
      <c r="BL27" s="347"/>
      <c r="BM27" s="347"/>
      <c r="BN27" s="347"/>
      <c r="BO27" s="347"/>
      <c r="BP27" s="347"/>
      <c r="BQ27" s="347"/>
      <c r="BR27" s="347"/>
      <c r="BS27" s="347"/>
      <c r="BT27" s="347"/>
      <c r="BU27" s="347"/>
      <c r="BV27" s="347"/>
      <c r="BW27" s="347"/>
      <c r="BX27" s="347"/>
      <c r="BY27" s="347"/>
    </row>
    <row r="28" spans="1:77" s="162" customFormat="1" ht="12.75">
      <c r="A28" s="204"/>
      <c r="B28" s="216"/>
      <c r="C28" s="216"/>
      <c r="D28" s="216"/>
      <c r="E28" s="216"/>
      <c r="F28" s="216"/>
      <c r="G28" s="216"/>
      <c r="H28" s="216"/>
      <c r="I28" s="239"/>
      <c r="J28" s="157"/>
      <c r="S28" s="347"/>
      <c r="T28" s="340"/>
      <c r="U28" s="339"/>
      <c r="V28" s="338"/>
      <c r="W28" s="333"/>
      <c r="X28" s="333"/>
      <c r="Y28" s="333"/>
      <c r="Z28" s="333"/>
      <c r="AA28" s="333"/>
      <c r="AB28" s="318"/>
      <c r="AC28" s="333"/>
      <c r="AD28" s="333"/>
      <c r="AE28" s="333"/>
      <c r="AF28" s="333"/>
      <c r="AG28" s="333"/>
      <c r="AH28" s="333"/>
      <c r="AI28" s="347"/>
      <c r="AJ28" s="347"/>
      <c r="AK28" s="347"/>
      <c r="AL28" s="347"/>
      <c r="AM28" s="347"/>
      <c r="AN28" s="337"/>
      <c r="AO28" s="333"/>
      <c r="AP28" s="333"/>
      <c r="AQ28" s="346"/>
      <c r="AR28" s="347"/>
      <c r="AS28" s="347"/>
      <c r="AT28" s="347"/>
      <c r="AU28" s="347"/>
      <c r="AV28" s="337"/>
      <c r="AW28" s="333"/>
      <c r="AX28" s="333"/>
      <c r="AY28" s="346"/>
      <c r="AZ28" s="347"/>
      <c r="BA28" s="337"/>
      <c r="BB28" s="333"/>
      <c r="BC28" s="333"/>
      <c r="BD28" s="346"/>
      <c r="BE28" s="347"/>
      <c r="BF28" s="347"/>
      <c r="BG28" s="347"/>
      <c r="BH28" s="347"/>
      <c r="BI28" s="347"/>
      <c r="BJ28" s="347"/>
      <c r="BK28" s="347"/>
      <c r="BL28" s="347"/>
      <c r="BM28" s="347"/>
      <c r="BN28" s="347"/>
      <c r="BO28" s="347"/>
      <c r="BP28" s="347"/>
      <c r="BQ28" s="347"/>
      <c r="BR28" s="347"/>
      <c r="BS28" s="347"/>
      <c r="BT28" s="347"/>
      <c r="BU28" s="347"/>
      <c r="BV28" s="347"/>
      <c r="BW28" s="347"/>
      <c r="BX28" s="347"/>
      <c r="BY28" s="347"/>
    </row>
    <row r="29" spans="1:77" s="162" customFormat="1" ht="12.75">
      <c r="A29" s="204"/>
      <c r="B29" s="216"/>
      <c r="C29" s="216"/>
      <c r="D29" s="216"/>
      <c r="E29" s="216"/>
      <c r="F29" s="216"/>
      <c r="G29" s="216"/>
      <c r="H29" s="216"/>
      <c r="I29" s="239"/>
      <c r="J29" s="157"/>
      <c r="S29" s="347"/>
      <c r="T29" s="340"/>
      <c r="U29" s="339"/>
      <c r="V29" s="338"/>
      <c r="W29" s="333"/>
      <c r="X29" s="333"/>
      <c r="Y29" s="333"/>
      <c r="Z29" s="333"/>
      <c r="AA29" s="333"/>
      <c r="AB29" s="318"/>
      <c r="AC29" s="333"/>
      <c r="AD29" s="333"/>
      <c r="AE29" s="333"/>
      <c r="AF29" s="333"/>
      <c r="AG29" s="333"/>
      <c r="AH29" s="333"/>
      <c r="AI29" s="347"/>
      <c r="AJ29" s="347"/>
      <c r="AK29" s="347"/>
      <c r="AL29" s="347"/>
      <c r="AM29" s="347"/>
      <c r="AN29" s="337"/>
      <c r="AO29" s="333"/>
      <c r="AP29" s="333"/>
      <c r="AQ29" s="346"/>
      <c r="AR29" s="347"/>
      <c r="AS29" s="347"/>
      <c r="AT29" s="347"/>
      <c r="AU29" s="347"/>
      <c r="AV29" s="337"/>
      <c r="AW29" s="333"/>
      <c r="AX29" s="333"/>
      <c r="AY29" s="346"/>
      <c r="AZ29" s="347"/>
      <c r="BA29" s="337"/>
      <c r="BB29" s="333"/>
      <c r="BC29" s="333"/>
      <c r="BD29" s="346"/>
      <c r="BE29" s="347"/>
      <c r="BF29" s="347"/>
      <c r="BG29" s="347"/>
      <c r="BH29" s="347"/>
      <c r="BI29" s="347"/>
      <c r="BJ29" s="347"/>
      <c r="BK29" s="347"/>
      <c r="BL29" s="347"/>
      <c r="BM29" s="347"/>
      <c r="BN29" s="347"/>
      <c r="BO29" s="347"/>
      <c r="BP29" s="347"/>
      <c r="BQ29" s="347"/>
      <c r="BR29" s="347"/>
      <c r="BS29" s="347"/>
      <c r="BT29" s="347"/>
      <c r="BU29" s="347"/>
      <c r="BV29" s="347"/>
      <c r="BW29" s="347"/>
      <c r="BX29" s="347"/>
      <c r="BY29" s="347"/>
    </row>
    <row r="30" spans="1:77" s="162" customFormat="1" ht="12.75">
      <c r="A30" s="204"/>
      <c r="B30" s="216"/>
      <c r="C30" s="216"/>
      <c r="D30" s="216"/>
      <c r="E30" s="216"/>
      <c r="F30" s="216"/>
      <c r="G30" s="216"/>
      <c r="H30" s="216"/>
      <c r="I30" s="239"/>
      <c r="J30" s="157"/>
      <c r="S30" s="347"/>
      <c r="T30" s="340"/>
      <c r="U30" s="339"/>
      <c r="V30" s="338"/>
      <c r="W30" s="333"/>
      <c r="X30" s="333"/>
      <c r="Y30" s="333"/>
      <c r="Z30" s="333"/>
      <c r="AA30" s="333"/>
      <c r="AB30" s="318"/>
      <c r="AC30" s="333"/>
      <c r="AD30" s="333"/>
      <c r="AE30" s="333"/>
      <c r="AF30" s="333"/>
      <c r="AG30" s="333"/>
      <c r="AH30" s="333"/>
      <c r="AI30" s="347"/>
      <c r="AJ30" s="347"/>
      <c r="AK30" s="347"/>
      <c r="AL30" s="347"/>
      <c r="AM30" s="347"/>
      <c r="AN30" s="337"/>
      <c r="AO30" s="333"/>
      <c r="AP30" s="333"/>
      <c r="AQ30" s="346"/>
      <c r="AR30" s="347"/>
      <c r="AS30" s="347"/>
      <c r="AT30" s="347"/>
      <c r="AU30" s="347"/>
      <c r="AV30" s="337"/>
      <c r="AW30" s="333"/>
      <c r="AX30" s="333"/>
      <c r="AY30" s="346"/>
      <c r="AZ30" s="347"/>
      <c r="BA30" s="337"/>
      <c r="BB30" s="333"/>
      <c r="BC30" s="333"/>
      <c r="BD30" s="346"/>
      <c r="BE30" s="347"/>
      <c r="BF30" s="347"/>
      <c r="BG30" s="347"/>
      <c r="BH30" s="347"/>
      <c r="BI30" s="347"/>
      <c r="BJ30" s="347"/>
      <c r="BK30" s="347"/>
      <c r="BL30" s="347"/>
      <c r="BM30" s="347"/>
      <c r="BN30" s="347"/>
      <c r="BO30" s="347"/>
      <c r="BP30" s="347"/>
      <c r="BQ30" s="347"/>
      <c r="BR30" s="347"/>
      <c r="BS30" s="347"/>
      <c r="BT30" s="347"/>
      <c r="BU30" s="347"/>
      <c r="BV30" s="347"/>
      <c r="BW30" s="347"/>
      <c r="BX30" s="347"/>
      <c r="BY30" s="347"/>
    </row>
    <row r="31" spans="1:77" s="162" customFormat="1" ht="12.75">
      <c r="A31" s="204"/>
      <c r="B31" s="216"/>
      <c r="C31" s="216"/>
      <c r="D31" s="216"/>
      <c r="E31" s="216"/>
      <c r="F31" s="216"/>
      <c r="G31" s="216"/>
      <c r="H31" s="216"/>
      <c r="I31" s="239"/>
      <c r="J31" s="157"/>
      <c r="S31" s="347"/>
      <c r="T31" s="340"/>
      <c r="U31" s="339"/>
      <c r="V31" s="338"/>
      <c r="W31" s="333"/>
      <c r="X31" s="333"/>
      <c r="Y31" s="333"/>
      <c r="Z31" s="333"/>
      <c r="AA31" s="333"/>
      <c r="AB31" s="318"/>
      <c r="AC31" s="333"/>
      <c r="AD31" s="333"/>
      <c r="AE31" s="333"/>
      <c r="AF31" s="333"/>
      <c r="AG31" s="333"/>
      <c r="AH31" s="333"/>
      <c r="AI31" s="347"/>
      <c r="AJ31" s="347"/>
      <c r="AK31" s="347"/>
      <c r="AL31" s="347"/>
      <c r="AM31" s="347"/>
      <c r="AN31" s="337"/>
      <c r="AO31" s="333"/>
      <c r="AP31" s="333"/>
      <c r="AQ31" s="346"/>
      <c r="AR31" s="347"/>
      <c r="AS31" s="347"/>
      <c r="AT31" s="347"/>
      <c r="AU31" s="347"/>
      <c r="AV31" s="337"/>
      <c r="AW31" s="333"/>
      <c r="AX31" s="333"/>
      <c r="AY31" s="346"/>
      <c r="AZ31" s="347"/>
      <c r="BA31" s="337"/>
      <c r="BB31" s="333"/>
      <c r="BC31" s="333"/>
      <c r="BD31" s="346"/>
      <c r="BE31" s="347"/>
      <c r="BF31" s="347"/>
      <c r="BG31" s="347"/>
      <c r="BH31" s="347"/>
      <c r="BI31" s="347"/>
      <c r="BJ31" s="347"/>
      <c r="BK31" s="347"/>
      <c r="BL31" s="347"/>
      <c r="BM31" s="347"/>
      <c r="BN31" s="347"/>
      <c r="BO31" s="347"/>
      <c r="BP31" s="347"/>
      <c r="BQ31" s="347"/>
      <c r="BR31" s="347"/>
      <c r="BS31" s="347"/>
      <c r="BT31" s="347"/>
      <c r="BU31" s="347"/>
      <c r="BV31" s="347"/>
      <c r="BW31" s="347"/>
      <c r="BX31" s="347"/>
      <c r="BY31" s="347"/>
    </row>
    <row r="32" spans="1:77" s="162" customFormat="1" ht="12.75">
      <c r="A32" s="204"/>
      <c r="B32" s="216"/>
      <c r="C32" s="216"/>
      <c r="D32" s="216"/>
      <c r="E32" s="216"/>
      <c r="F32" s="216"/>
      <c r="G32" s="216"/>
      <c r="H32" s="216"/>
      <c r="I32" s="239"/>
      <c r="J32" s="157"/>
      <c r="S32" s="347"/>
      <c r="T32" s="340"/>
      <c r="U32" s="339"/>
      <c r="V32" s="338"/>
      <c r="W32" s="333"/>
      <c r="X32" s="333"/>
      <c r="Y32" s="333"/>
      <c r="Z32" s="333"/>
      <c r="AA32" s="333"/>
      <c r="AB32" s="318"/>
      <c r="AC32" s="333"/>
      <c r="AD32" s="333"/>
      <c r="AE32" s="333"/>
      <c r="AF32" s="333"/>
      <c r="AG32" s="333"/>
      <c r="AH32" s="333"/>
      <c r="AI32" s="347"/>
      <c r="AJ32" s="347"/>
      <c r="AK32" s="347"/>
      <c r="AL32" s="347"/>
      <c r="AM32" s="347"/>
      <c r="AN32" s="337"/>
      <c r="AO32" s="333"/>
      <c r="AP32" s="333"/>
      <c r="AQ32" s="346"/>
      <c r="AR32" s="347"/>
      <c r="AS32" s="347"/>
      <c r="AT32" s="347"/>
      <c r="AU32" s="347"/>
      <c r="AV32" s="337"/>
      <c r="AW32" s="333"/>
      <c r="AX32" s="333"/>
      <c r="AY32" s="346"/>
      <c r="AZ32" s="347"/>
      <c r="BA32" s="337"/>
      <c r="BB32" s="333"/>
      <c r="BC32" s="333"/>
      <c r="BD32" s="346"/>
      <c r="BE32" s="347"/>
      <c r="BF32" s="347"/>
      <c r="BG32" s="347"/>
      <c r="BH32" s="347"/>
      <c r="BI32" s="347"/>
      <c r="BJ32" s="347"/>
      <c r="BK32" s="347"/>
      <c r="BL32" s="347"/>
      <c r="BM32" s="347"/>
      <c r="BN32" s="347"/>
      <c r="BO32" s="347"/>
      <c r="BP32" s="347"/>
      <c r="BQ32" s="347"/>
      <c r="BR32" s="347"/>
      <c r="BS32" s="347"/>
      <c r="BT32" s="347"/>
      <c r="BU32" s="347"/>
      <c r="BV32" s="347"/>
      <c r="BW32" s="347"/>
      <c r="BX32" s="347"/>
      <c r="BY32" s="347"/>
    </row>
    <row r="33" spans="1:77" s="162" customFormat="1" ht="12.75">
      <c r="A33" s="204"/>
      <c r="B33" s="216"/>
      <c r="C33" s="216"/>
      <c r="D33" s="216"/>
      <c r="E33" s="216"/>
      <c r="F33" s="216"/>
      <c r="G33" s="216"/>
      <c r="H33" s="216"/>
      <c r="I33" s="239"/>
      <c r="J33" s="157"/>
      <c r="S33" s="347"/>
      <c r="T33" s="340"/>
      <c r="U33" s="339"/>
      <c r="V33" s="338"/>
      <c r="W33" s="333"/>
      <c r="X33" s="333"/>
      <c r="Y33" s="333"/>
      <c r="Z33" s="333"/>
      <c r="AA33" s="333"/>
      <c r="AB33" s="318"/>
      <c r="AC33" s="333"/>
      <c r="AD33" s="333"/>
      <c r="AE33" s="333"/>
      <c r="AF33" s="333"/>
      <c r="AG33" s="333"/>
      <c r="AH33" s="333"/>
      <c r="AI33" s="347"/>
      <c r="AJ33" s="347"/>
      <c r="AK33" s="347"/>
      <c r="AL33" s="347"/>
      <c r="AM33" s="347"/>
      <c r="AN33" s="337"/>
      <c r="AO33" s="333"/>
      <c r="AP33" s="333"/>
      <c r="AQ33" s="346"/>
      <c r="AR33" s="347"/>
      <c r="AS33" s="347"/>
      <c r="AT33" s="347"/>
      <c r="AU33" s="347"/>
      <c r="AV33" s="337"/>
      <c r="AW33" s="333"/>
      <c r="AX33" s="333"/>
      <c r="AY33" s="346"/>
      <c r="AZ33" s="347"/>
      <c r="BA33" s="337"/>
      <c r="BB33" s="333"/>
      <c r="BC33" s="333"/>
      <c r="BD33" s="346"/>
      <c r="BE33" s="347"/>
      <c r="BF33" s="347"/>
      <c r="BG33" s="347"/>
      <c r="BH33" s="347"/>
      <c r="BI33" s="347"/>
      <c r="BJ33" s="347"/>
      <c r="BK33" s="347"/>
      <c r="BL33" s="347"/>
      <c r="BM33" s="347"/>
      <c r="BN33" s="347"/>
      <c r="BO33" s="347"/>
      <c r="BP33" s="347"/>
      <c r="BQ33" s="347"/>
      <c r="BR33" s="347"/>
      <c r="BS33" s="347"/>
      <c r="BT33" s="347"/>
      <c r="BU33" s="347"/>
      <c r="BV33" s="347"/>
      <c r="BW33" s="347"/>
      <c r="BX33" s="347"/>
      <c r="BY33" s="347"/>
    </row>
    <row r="34" spans="1:77" s="162" customFormat="1" ht="12.75">
      <c r="A34" s="204"/>
      <c r="B34" s="216"/>
      <c r="C34" s="216"/>
      <c r="D34" s="216"/>
      <c r="E34" s="216"/>
      <c r="F34" s="216"/>
      <c r="G34" s="216"/>
      <c r="H34" s="216"/>
      <c r="I34" s="239"/>
      <c r="J34" s="157"/>
      <c r="S34" s="347"/>
      <c r="T34" s="348"/>
      <c r="U34" s="339"/>
      <c r="V34" s="338"/>
      <c r="W34" s="333"/>
      <c r="X34" s="333"/>
      <c r="Y34" s="333"/>
      <c r="Z34" s="333"/>
      <c r="AA34" s="333"/>
      <c r="AB34" s="318"/>
      <c r="AC34" s="333"/>
      <c r="AD34" s="333"/>
      <c r="AE34" s="333"/>
      <c r="AF34" s="333"/>
      <c r="AG34" s="333"/>
      <c r="AH34" s="333"/>
      <c r="AI34" s="347"/>
      <c r="AJ34" s="347"/>
      <c r="AK34" s="347"/>
      <c r="AL34" s="347"/>
      <c r="AM34" s="347"/>
      <c r="AN34" s="337"/>
      <c r="AO34" s="333"/>
      <c r="AP34" s="333"/>
      <c r="AQ34" s="346"/>
      <c r="AR34" s="347"/>
      <c r="AS34" s="347"/>
      <c r="AT34" s="347"/>
      <c r="AU34" s="347"/>
      <c r="AV34" s="337"/>
      <c r="AW34" s="333"/>
      <c r="AX34" s="333"/>
      <c r="AY34" s="346"/>
      <c r="AZ34" s="347"/>
      <c r="BA34" s="337"/>
      <c r="BB34" s="333"/>
      <c r="BC34" s="333"/>
      <c r="BD34" s="346"/>
      <c r="BE34" s="347"/>
      <c r="BF34" s="347"/>
      <c r="BG34" s="347"/>
      <c r="BH34" s="347"/>
      <c r="BI34" s="347"/>
      <c r="BJ34" s="347"/>
      <c r="BK34" s="347"/>
      <c r="BL34" s="347"/>
      <c r="BM34" s="347"/>
      <c r="BN34" s="347"/>
      <c r="BO34" s="347"/>
      <c r="BP34" s="347"/>
      <c r="BQ34" s="347"/>
      <c r="BR34" s="347"/>
      <c r="BS34" s="347"/>
      <c r="BT34" s="347"/>
      <c r="BU34" s="347"/>
      <c r="BV34" s="347"/>
      <c r="BW34" s="347"/>
      <c r="BX34" s="347"/>
      <c r="BY34" s="347"/>
    </row>
    <row r="35" spans="1:77" s="162" customFormat="1" ht="12.75">
      <c r="A35" s="204"/>
      <c r="B35" s="216"/>
      <c r="C35" s="216"/>
      <c r="D35" s="216"/>
      <c r="E35" s="216"/>
      <c r="F35" s="216"/>
      <c r="G35" s="216"/>
      <c r="H35" s="216"/>
      <c r="I35" s="239"/>
      <c r="J35" s="157"/>
      <c r="S35" s="347"/>
      <c r="T35" s="348"/>
      <c r="U35" s="339"/>
      <c r="V35" s="338"/>
      <c r="W35" s="333"/>
      <c r="X35" s="333"/>
      <c r="Y35" s="333"/>
      <c r="Z35" s="333"/>
      <c r="AA35" s="333"/>
      <c r="AB35" s="318"/>
      <c r="AC35" s="333"/>
      <c r="AD35" s="333"/>
      <c r="AE35" s="333"/>
      <c r="AF35" s="333"/>
      <c r="AG35" s="333"/>
      <c r="AH35" s="333"/>
      <c r="AI35" s="347"/>
      <c r="AJ35" s="347"/>
      <c r="AK35" s="347"/>
      <c r="AL35" s="347"/>
      <c r="AM35" s="347"/>
      <c r="AN35" s="337"/>
      <c r="AO35" s="333"/>
      <c r="AP35" s="333"/>
      <c r="AQ35" s="346"/>
      <c r="AR35" s="347"/>
      <c r="AS35" s="347"/>
      <c r="AT35" s="347"/>
      <c r="AU35" s="347"/>
      <c r="AV35" s="337"/>
      <c r="AW35" s="333"/>
      <c r="AX35" s="333"/>
      <c r="AY35" s="346"/>
      <c r="AZ35" s="347"/>
      <c r="BA35" s="337"/>
      <c r="BB35" s="333"/>
      <c r="BC35" s="333"/>
      <c r="BD35" s="346"/>
      <c r="BE35" s="347"/>
      <c r="BF35" s="347"/>
      <c r="BG35" s="347"/>
      <c r="BH35" s="347"/>
      <c r="BI35" s="347"/>
      <c r="BJ35" s="347"/>
      <c r="BK35" s="347"/>
      <c r="BL35" s="347"/>
      <c r="BM35" s="347"/>
      <c r="BN35" s="347"/>
      <c r="BO35" s="347"/>
      <c r="BP35" s="347"/>
      <c r="BQ35" s="347"/>
      <c r="BR35" s="347"/>
      <c r="BS35" s="347"/>
      <c r="BT35" s="347"/>
      <c r="BU35" s="347"/>
      <c r="BV35" s="347"/>
      <c r="BW35" s="347"/>
      <c r="BX35" s="347"/>
      <c r="BY35" s="347"/>
    </row>
    <row r="36" spans="1:77" s="162" customFormat="1" ht="12.75">
      <c r="A36" s="204"/>
      <c r="B36" s="216"/>
      <c r="C36" s="216"/>
      <c r="D36" s="216"/>
      <c r="E36" s="216"/>
      <c r="F36" s="216"/>
      <c r="G36" s="216"/>
      <c r="H36" s="216"/>
      <c r="I36" s="239"/>
      <c r="J36" s="157"/>
      <c r="S36" s="347"/>
      <c r="T36" s="348"/>
      <c r="U36" s="339"/>
      <c r="V36" s="338"/>
      <c r="W36" s="333"/>
      <c r="X36" s="333"/>
      <c r="Y36" s="333"/>
      <c r="Z36" s="333"/>
      <c r="AA36" s="333"/>
      <c r="AB36" s="318"/>
      <c r="AC36" s="333"/>
      <c r="AD36" s="333"/>
      <c r="AE36" s="333"/>
      <c r="AF36" s="333"/>
      <c r="AG36" s="333"/>
      <c r="AH36" s="333"/>
      <c r="AI36" s="347"/>
      <c r="AJ36" s="347"/>
      <c r="AK36" s="347"/>
      <c r="AL36" s="347"/>
      <c r="AM36" s="347"/>
      <c r="AN36" s="337"/>
      <c r="AO36" s="333"/>
      <c r="AP36" s="333"/>
      <c r="AQ36" s="346"/>
      <c r="AR36" s="347"/>
      <c r="AS36" s="347"/>
      <c r="AT36" s="347"/>
      <c r="AU36" s="347"/>
      <c r="AV36" s="337"/>
      <c r="AW36" s="333"/>
      <c r="AX36" s="333"/>
      <c r="AY36" s="346"/>
      <c r="AZ36" s="347"/>
      <c r="BA36" s="337"/>
      <c r="BB36" s="333"/>
      <c r="BC36" s="333"/>
      <c r="BD36" s="346"/>
      <c r="BE36" s="347"/>
      <c r="BF36" s="347"/>
      <c r="BG36" s="347"/>
      <c r="BH36" s="347"/>
      <c r="BI36" s="347"/>
      <c r="BJ36" s="347"/>
      <c r="BK36" s="347"/>
      <c r="BL36" s="347"/>
      <c r="BM36" s="347"/>
      <c r="BN36" s="347"/>
      <c r="BO36" s="347"/>
      <c r="BP36" s="347"/>
      <c r="BQ36" s="347"/>
      <c r="BR36" s="347"/>
      <c r="BS36" s="347"/>
      <c r="BT36" s="347"/>
      <c r="BU36" s="347"/>
      <c r="BV36" s="347"/>
      <c r="BW36" s="347"/>
      <c r="BX36" s="347"/>
      <c r="BY36" s="347"/>
    </row>
    <row r="37" spans="1:77" s="162" customFormat="1" ht="12.75">
      <c r="A37" s="204"/>
      <c r="B37" s="216"/>
      <c r="C37" s="216"/>
      <c r="D37" s="216"/>
      <c r="E37" s="216"/>
      <c r="F37" s="216"/>
      <c r="G37" s="216"/>
      <c r="H37" s="216"/>
      <c r="I37" s="239"/>
      <c r="J37" s="157"/>
      <c r="S37" s="347"/>
      <c r="T37" s="340"/>
      <c r="U37" s="339"/>
      <c r="V37" s="338"/>
      <c r="W37" s="333"/>
      <c r="X37" s="333"/>
      <c r="Y37" s="333"/>
      <c r="Z37" s="333"/>
      <c r="AA37" s="333"/>
      <c r="AB37" s="318"/>
      <c r="AC37" s="333"/>
      <c r="AD37" s="333"/>
      <c r="AE37" s="333"/>
      <c r="AF37" s="333"/>
      <c r="AG37" s="333"/>
      <c r="AH37" s="333"/>
      <c r="AI37" s="347"/>
      <c r="AJ37" s="347"/>
      <c r="AK37" s="347"/>
      <c r="AL37" s="347"/>
      <c r="AM37" s="347"/>
      <c r="AN37" s="337"/>
      <c r="AO37" s="349"/>
      <c r="AP37" s="333"/>
      <c r="AQ37" s="346"/>
      <c r="AR37" s="347"/>
      <c r="AS37" s="347"/>
      <c r="AT37" s="347"/>
      <c r="AU37" s="347"/>
      <c r="AV37" s="337"/>
      <c r="AW37" s="333"/>
      <c r="AX37" s="349"/>
      <c r="AY37" s="346"/>
      <c r="AZ37" s="347"/>
      <c r="BA37" s="337"/>
      <c r="BB37" s="333"/>
      <c r="BC37" s="333"/>
      <c r="BD37" s="346"/>
      <c r="BE37" s="347"/>
      <c r="BF37" s="347"/>
      <c r="BG37" s="347"/>
      <c r="BH37" s="347"/>
      <c r="BI37" s="347"/>
      <c r="BJ37" s="347"/>
      <c r="BK37" s="347"/>
      <c r="BL37" s="347"/>
      <c r="BM37" s="347"/>
      <c r="BN37" s="347"/>
      <c r="BO37" s="347"/>
      <c r="BP37" s="347"/>
      <c r="BQ37" s="347"/>
      <c r="BR37" s="347"/>
      <c r="BS37" s="347"/>
      <c r="BT37" s="347"/>
      <c r="BU37" s="347"/>
      <c r="BV37" s="347"/>
      <c r="BW37" s="347"/>
      <c r="BX37" s="347"/>
      <c r="BY37" s="347"/>
    </row>
    <row r="38" spans="1:77" s="162" customFormat="1" ht="12.75">
      <c r="A38" s="204"/>
      <c r="B38" s="216"/>
      <c r="C38" s="216"/>
      <c r="D38" s="216"/>
      <c r="E38" s="216"/>
      <c r="F38" s="216"/>
      <c r="G38" s="216"/>
      <c r="H38" s="216"/>
      <c r="I38" s="239"/>
      <c r="J38" s="157"/>
      <c r="S38" s="347"/>
      <c r="T38" s="340"/>
      <c r="U38" s="339"/>
      <c r="V38" s="338"/>
      <c r="W38" s="333"/>
      <c r="X38" s="333"/>
      <c r="Y38" s="333"/>
      <c r="Z38" s="333"/>
      <c r="AA38" s="333"/>
      <c r="AB38" s="318"/>
      <c r="AC38" s="333"/>
      <c r="AD38" s="333"/>
      <c r="AE38" s="333"/>
      <c r="AF38" s="333"/>
      <c r="AG38" s="333"/>
      <c r="AH38" s="333"/>
      <c r="AI38" s="347"/>
      <c r="AJ38" s="347"/>
      <c r="AK38" s="347"/>
      <c r="AL38" s="347"/>
      <c r="AM38" s="347"/>
      <c r="AN38" s="337"/>
      <c r="AO38" s="349"/>
      <c r="AP38" s="333"/>
      <c r="AQ38" s="346"/>
      <c r="AR38" s="347"/>
      <c r="AS38" s="347"/>
      <c r="AT38" s="347"/>
      <c r="AU38" s="347"/>
      <c r="AV38" s="337"/>
      <c r="AW38" s="333"/>
      <c r="AX38" s="349"/>
      <c r="AY38" s="346"/>
      <c r="AZ38" s="347"/>
      <c r="BA38" s="337"/>
      <c r="BB38" s="333"/>
      <c r="BC38" s="333"/>
      <c r="BD38" s="346"/>
      <c r="BE38" s="347"/>
      <c r="BF38" s="347"/>
      <c r="BG38" s="347"/>
      <c r="BH38" s="347"/>
      <c r="BI38" s="347"/>
      <c r="BJ38" s="347"/>
      <c r="BK38" s="347"/>
      <c r="BL38" s="347"/>
      <c r="BM38" s="347"/>
      <c r="BN38" s="347"/>
      <c r="BO38" s="347"/>
      <c r="BP38" s="347"/>
      <c r="BQ38" s="347"/>
      <c r="BR38" s="347"/>
      <c r="BS38" s="347"/>
      <c r="BT38" s="347"/>
      <c r="BU38" s="347"/>
      <c r="BV38" s="347"/>
      <c r="BW38" s="347"/>
      <c r="BX38" s="347"/>
      <c r="BY38" s="347"/>
    </row>
    <row r="39" spans="1:77" s="162" customFormat="1" ht="12.75">
      <c r="A39" s="204"/>
      <c r="B39" s="216"/>
      <c r="C39" s="216"/>
      <c r="D39" s="216"/>
      <c r="E39" s="216"/>
      <c r="F39" s="216"/>
      <c r="G39" s="216"/>
      <c r="H39" s="216"/>
      <c r="I39" s="239"/>
      <c r="J39" s="157"/>
      <c r="S39" s="347"/>
      <c r="T39" s="340"/>
      <c r="U39" s="339"/>
      <c r="V39" s="338"/>
      <c r="W39" s="333"/>
      <c r="X39" s="333"/>
      <c r="Y39" s="333"/>
      <c r="Z39" s="333"/>
      <c r="AA39" s="333"/>
      <c r="AB39" s="318"/>
      <c r="AC39" s="333"/>
      <c r="AD39" s="333"/>
      <c r="AE39" s="333"/>
      <c r="AF39" s="333"/>
      <c r="AG39" s="333"/>
      <c r="AH39" s="333"/>
      <c r="AI39" s="347"/>
      <c r="AJ39" s="347"/>
      <c r="AK39" s="347"/>
      <c r="AL39" s="347"/>
      <c r="AM39" s="347"/>
      <c r="AN39" s="337"/>
      <c r="AO39" s="333"/>
      <c r="AP39" s="333"/>
      <c r="AQ39" s="346"/>
      <c r="AR39" s="347"/>
      <c r="AS39" s="347"/>
      <c r="AT39" s="347"/>
      <c r="AU39" s="347"/>
      <c r="AV39" s="337"/>
      <c r="AW39" s="333"/>
      <c r="AX39" s="349"/>
      <c r="AY39" s="346"/>
      <c r="AZ39" s="347"/>
      <c r="BA39" s="337"/>
      <c r="BB39" s="333"/>
      <c r="BC39" s="333"/>
      <c r="BD39" s="346"/>
      <c r="BE39" s="347"/>
      <c r="BF39" s="347"/>
      <c r="BG39" s="347"/>
      <c r="BH39" s="347"/>
      <c r="BI39" s="347"/>
      <c r="BJ39" s="347"/>
      <c r="BK39" s="347"/>
      <c r="BL39" s="347"/>
      <c r="BM39" s="347"/>
      <c r="BN39" s="347"/>
      <c r="BO39" s="347"/>
      <c r="BP39" s="347"/>
      <c r="BQ39" s="347"/>
      <c r="BR39" s="347"/>
      <c r="BS39" s="347"/>
      <c r="BT39" s="347"/>
      <c r="BU39" s="347"/>
      <c r="BV39" s="347"/>
      <c r="BW39" s="347"/>
      <c r="BX39" s="347"/>
      <c r="BY39" s="347"/>
    </row>
    <row r="40" spans="1:77" s="162" customFormat="1" ht="21.75" customHeight="1">
      <c r="A40" s="204"/>
      <c r="B40" s="216"/>
      <c r="C40" s="216"/>
      <c r="D40" s="216"/>
      <c r="E40" s="216"/>
      <c r="F40" s="216"/>
      <c r="G40" s="216"/>
      <c r="H40" s="216"/>
      <c r="I40" s="239"/>
      <c r="J40" s="157"/>
      <c r="S40" s="347"/>
      <c r="T40" s="340"/>
      <c r="U40" s="339"/>
      <c r="V40" s="338"/>
      <c r="W40" s="333"/>
      <c r="X40" s="333"/>
      <c r="Y40" s="333"/>
      <c r="Z40" s="333"/>
      <c r="AA40" s="333"/>
      <c r="AB40" s="318"/>
      <c r="AC40" s="333"/>
      <c r="AD40" s="333"/>
      <c r="AE40" s="333"/>
      <c r="AF40" s="333"/>
      <c r="AG40" s="333"/>
      <c r="AH40" s="333"/>
      <c r="AI40" s="347"/>
      <c r="AJ40" s="347"/>
      <c r="AK40" s="347"/>
      <c r="AL40" s="347"/>
      <c r="AM40" s="347"/>
      <c r="AN40" s="337"/>
      <c r="AO40" s="333"/>
      <c r="AP40" s="333"/>
      <c r="AQ40" s="346"/>
      <c r="AR40" s="347"/>
      <c r="AS40" s="347"/>
      <c r="AT40" s="347"/>
      <c r="AU40" s="347"/>
      <c r="AV40" s="337"/>
      <c r="AW40" s="333"/>
      <c r="AX40" s="349"/>
      <c r="AY40" s="346"/>
      <c r="AZ40" s="347"/>
      <c r="BA40" s="337"/>
      <c r="BB40" s="333"/>
      <c r="BC40" s="333"/>
      <c r="BD40" s="346"/>
      <c r="BE40" s="347"/>
      <c r="BF40" s="347"/>
      <c r="BG40" s="347"/>
      <c r="BH40" s="347"/>
      <c r="BI40" s="347"/>
      <c r="BJ40" s="347"/>
      <c r="BK40" s="347"/>
      <c r="BL40" s="347"/>
      <c r="BM40" s="347"/>
      <c r="BN40" s="347"/>
      <c r="BO40" s="347"/>
      <c r="BP40" s="347"/>
      <c r="BQ40" s="347"/>
      <c r="BR40" s="347"/>
      <c r="BS40" s="347"/>
      <c r="BT40" s="347"/>
      <c r="BU40" s="347"/>
      <c r="BV40" s="347"/>
      <c r="BW40" s="347"/>
      <c r="BX40" s="347"/>
      <c r="BY40" s="347"/>
    </row>
    <row r="41" spans="1:77" s="162" customFormat="1" ht="21.75" customHeight="1">
      <c r="A41" s="204"/>
      <c r="B41" s="216"/>
      <c r="C41" s="216"/>
      <c r="D41" s="216"/>
      <c r="E41" s="216"/>
      <c r="F41" s="216"/>
      <c r="G41" s="216"/>
      <c r="H41" s="216"/>
      <c r="I41" s="239"/>
      <c r="J41" s="157"/>
      <c r="S41" s="347"/>
      <c r="T41" s="339"/>
      <c r="U41" s="339"/>
      <c r="V41" s="338"/>
      <c r="W41" s="333"/>
      <c r="X41" s="333"/>
      <c r="Y41" s="333"/>
      <c r="Z41" s="333"/>
      <c r="AA41" s="333"/>
      <c r="AB41" s="318"/>
      <c r="AC41" s="333"/>
      <c r="AD41" s="333"/>
      <c r="AE41" s="333"/>
      <c r="AF41" s="333"/>
      <c r="AG41" s="333"/>
      <c r="AH41" s="333"/>
      <c r="AI41" s="347"/>
      <c r="AJ41" s="347"/>
      <c r="AK41" s="347"/>
      <c r="AL41" s="347"/>
      <c r="AM41" s="347"/>
      <c r="AN41" s="337"/>
      <c r="AO41" s="333"/>
      <c r="AP41" s="333"/>
      <c r="AQ41" s="346"/>
      <c r="AR41" s="347"/>
      <c r="AS41" s="347"/>
      <c r="AT41" s="347"/>
      <c r="AU41" s="347"/>
      <c r="AV41" s="337"/>
      <c r="AW41" s="333"/>
      <c r="AX41" s="349"/>
      <c r="AY41" s="346"/>
      <c r="AZ41" s="347"/>
      <c r="BA41" s="337"/>
      <c r="BB41" s="333"/>
      <c r="BC41" s="333"/>
      <c r="BD41" s="346"/>
      <c r="BE41" s="347"/>
      <c r="BF41" s="347"/>
      <c r="BG41" s="347"/>
      <c r="BH41" s="347"/>
      <c r="BI41" s="347"/>
      <c r="BJ41" s="347"/>
      <c r="BK41" s="347"/>
      <c r="BL41" s="347"/>
      <c r="BM41" s="347"/>
      <c r="BN41" s="347"/>
      <c r="BO41" s="347"/>
      <c r="BP41" s="347"/>
      <c r="BQ41" s="347"/>
      <c r="BR41" s="347"/>
      <c r="BS41" s="347"/>
      <c r="BT41" s="347"/>
      <c r="BU41" s="347"/>
      <c r="BV41" s="347"/>
      <c r="BW41" s="347"/>
      <c r="BX41" s="347"/>
      <c r="BY41" s="347"/>
    </row>
    <row r="42" spans="1:77" s="162" customFormat="1" ht="12.75">
      <c r="A42" s="204"/>
      <c r="B42" s="216"/>
      <c r="C42" s="216"/>
      <c r="D42" s="216"/>
      <c r="E42" s="216"/>
      <c r="F42" s="216"/>
      <c r="G42" s="216"/>
      <c r="H42" s="216"/>
      <c r="I42" s="239"/>
      <c r="J42" s="157"/>
      <c r="S42" s="347"/>
      <c r="T42" s="339"/>
      <c r="U42" s="339"/>
      <c r="V42" s="338"/>
      <c r="W42" s="333"/>
      <c r="X42" s="333"/>
      <c r="Y42" s="333"/>
      <c r="Z42" s="333"/>
      <c r="AA42" s="333"/>
      <c r="AB42" s="318"/>
      <c r="AC42" s="333"/>
      <c r="AD42" s="333"/>
      <c r="AE42" s="333"/>
      <c r="AF42" s="333"/>
      <c r="AG42" s="333"/>
      <c r="AH42" s="333"/>
      <c r="AI42" s="347"/>
      <c r="AJ42" s="347"/>
      <c r="AK42" s="347"/>
      <c r="AL42" s="347"/>
      <c r="AM42" s="347"/>
      <c r="AN42" s="337"/>
      <c r="AO42" s="333"/>
      <c r="AP42" s="333"/>
      <c r="AQ42" s="346"/>
      <c r="AR42" s="347"/>
      <c r="AS42" s="347"/>
      <c r="AT42" s="347"/>
      <c r="AU42" s="347"/>
      <c r="AV42" s="337"/>
      <c r="AW42" s="333"/>
      <c r="AX42" s="333"/>
      <c r="AY42" s="346"/>
      <c r="AZ42" s="347"/>
      <c r="BA42" s="337"/>
      <c r="BB42" s="333"/>
      <c r="BC42" s="333"/>
      <c r="BD42" s="346"/>
      <c r="BE42" s="347"/>
      <c r="BF42" s="347"/>
      <c r="BG42" s="347"/>
      <c r="BH42" s="347"/>
      <c r="BI42" s="347"/>
      <c r="BJ42" s="347"/>
      <c r="BK42" s="347"/>
      <c r="BL42" s="347"/>
      <c r="BM42" s="347"/>
      <c r="BN42" s="347"/>
      <c r="BO42" s="347"/>
      <c r="BP42" s="347"/>
      <c r="BQ42" s="347"/>
      <c r="BR42" s="347"/>
      <c r="BS42" s="347"/>
      <c r="BT42" s="347"/>
      <c r="BU42" s="347"/>
      <c r="BV42" s="347"/>
      <c r="BW42" s="347"/>
      <c r="BX42" s="347"/>
      <c r="BY42" s="347"/>
    </row>
    <row r="43" spans="1:77" s="162" customFormat="1" ht="12.75">
      <c r="A43" s="204"/>
      <c r="B43" s="216"/>
      <c r="C43" s="216"/>
      <c r="D43" s="216"/>
      <c r="E43" s="216"/>
      <c r="F43" s="216"/>
      <c r="G43" s="216"/>
      <c r="H43" s="216"/>
      <c r="I43" s="239"/>
      <c r="J43" s="157"/>
      <c r="S43" s="347"/>
      <c r="T43" s="339"/>
      <c r="U43" s="339"/>
      <c r="V43" s="338"/>
      <c r="W43" s="333"/>
      <c r="X43" s="333"/>
      <c r="Y43" s="333"/>
      <c r="Z43" s="333"/>
      <c r="AA43" s="333"/>
      <c r="AB43" s="318"/>
      <c r="AC43" s="333"/>
      <c r="AD43" s="333"/>
      <c r="AE43" s="333"/>
      <c r="AF43" s="333"/>
      <c r="AG43" s="333"/>
      <c r="AH43" s="333"/>
      <c r="AI43" s="347"/>
      <c r="AJ43" s="347"/>
      <c r="AK43" s="347"/>
      <c r="AL43" s="347"/>
      <c r="AM43" s="347"/>
      <c r="AN43" s="337"/>
      <c r="AO43" s="333"/>
      <c r="AP43" s="333"/>
      <c r="AQ43" s="346"/>
      <c r="AR43" s="347"/>
      <c r="AS43" s="347"/>
      <c r="AT43" s="347"/>
      <c r="AU43" s="347"/>
      <c r="AV43" s="337"/>
      <c r="AW43" s="333"/>
      <c r="AX43" s="333"/>
      <c r="AY43" s="346"/>
      <c r="AZ43" s="347"/>
      <c r="BA43" s="337"/>
      <c r="BB43" s="333"/>
      <c r="BC43" s="333"/>
      <c r="BD43" s="346"/>
      <c r="BE43" s="347"/>
      <c r="BF43" s="347"/>
      <c r="BG43" s="347"/>
      <c r="BH43" s="347"/>
      <c r="BI43" s="347"/>
      <c r="BJ43" s="347"/>
      <c r="BK43" s="347"/>
      <c r="BL43" s="347"/>
      <c r="BM43" s="347"/>
      <c r="BN43" s="347"/>
      <c r="BO43" s="347"/>
      <c r="BP43" s="347"/>
      <c r="BQ43" s="347"/>
      <c r="BR43" s="347"/>
      <c r="BS43" s="347"/>
      <c r="BT43" s="347"/>
      <c r="BU43" s="347"/>
      <c r="BV43" s="347"/>
      <c r="BW43" s="347"/>
      <c r="BX43" s="347"/>
      <c r="BY43" s="347"/>
    </row>
    <row r="44" spans="1:77" s="162" customFormat="1" ht="24" customHeight="1">
      <c r="A44" s="204"/>
      <c r="B44" s="216"/>
      <c r="C44" s="216"/>
      <c r="D44" s="216"/>
      <c r="E44" s="216"/>
      <c r="F44" s="216"/>
      <c r="G44" s="216"/>
      <c r="H44" s="216"/>
      <c r="I44" s="239"/>
      <c r="J44" s="157"/>
      <c r="S44" s="347"/>
      <c r="T44" s="339"/>
      <c r="U44" s="339"/>
      <c r="V44" s="338"/>
      <c r="W44" s="333"/>
      <c r="X44" s="333"/>
      <c r="Y44" s="333"/>
      <c r="Z44" s="333"/>
      <c r="AA44" s="333"/>
      <c r="AB44" s="318"/>
      <c r="AC44" s="333"/>
      <c r="AD44" s="333"/>
      <c r="AE44" s="333"/>
      <c r="AF44" s="333"/>
      <c r="AG44" s="333"/>
      <c r="AH44" s="333"/>
      <c r="AI44" s="347"/>
      <c r="AJ44" s="347"/>
      <c r="AK44" s="347"/>
      <c r="AL44" s="347"/>
      <c r="AM44" s="347"/>
      <c r="AN44" s="337"/>
      <c r="AO44" s="333"/>
      <c r="AP44" s="333"/>
      <c r="AQ44" s="346"/>
      <c r="AR44" s="347"/>
      <c r="AS44" s="347"/>
      <c r="AT44" s="347"/>
      <c r="AU44" s="347"/>
      <c r="AV44" s="337"/>
      <c r="AW44" s="333"/>
      <c r="AX44" s="333"/>
      <c r="AY44" s="346"/>
      <c r="AZ44" s="347"/>
      <c r="BA44" s="337"/>
      <c r="BB44" s="333"/>
      <c r="BC44" s="333"/>
      <c r="BD44" s="346"/>
      <c r="BE44" s="347"/>
      <c r="BF44" s="347"/>
      <c r="BG44" s="347"/>
      <c r="BH44" s="347"/>
      <c r="BI44" s="347"/>
      <c r="BJ44" s="347"/>
      <c r="BK44" s="347"/>
      <c r="BL44" s="347"/>
      <c r="BM44" s="347"/>
      <c r="BN44" s="347"/>
      <c r="BO44" s="347"/>
      <c r="BP44" s="347"/>
      <c r="BQ44" s="347"/>
      <c r="BR44" s="347"/>
      <c r="BS44" s="347"/>
      <c r="BT44" s="347"/>
      <c r="BU44" s="347"/>
      <c r="BV44" s="347"/>
      <c r="BW44" s="347"/>
      <c r="BX44" s="347"/>
      <c r="BY44" s="347"/>
    </row>
    <row r="45" spans="1:77" s="162" customFormat="1" ht="29.25" customHeight="1">
      <c r="A45" s="204"/>
      <c r="B45" s="216"/>
      <c r="C45" s="216"/>
      <c r="D45" s="216"/>
      <c r="E45" s="216"/>
      <c r="F45" s="216"/>
      <c r="G45" s="216"/>
      <c r="H45" s="216"/>
      <c r="I45" s="239"/>
      <c r="J45" s="157"/>
      <c r="S45" s="347"/>
      <c r="T45" s="339"/>
      <c r="U45" s="339"/>
      <c r="V45" s="338"/>
      <c r="W45" s="333"/>
      <c r="X45" s="333"/>
      <c r="Y45" s="333"/>
      <c r="Z45" s="333"/>
      <c r="AA45" s="333"/>
      <c r="AB45" s="318"/>
      <c r="AC45" s="333"/>
      <c r="AD45" s="333"/>
      <c r="AE45" s="333"/>
      <c r="AF45" s="333"/>
      <c r="AG45" s="333"/>
      <c r="AH45" s="333"/>
      <c r="AI45" s="347"/>
      <c r="AJ45" s="347"/>
      <c r="AK45" s="347"/>
      <c r="AL45" s="347"/>
      <c r="AM45" s="347"/>
      <c r="AN45" s="337"/>
      <c r="AO45" s="333"/>
      <c r="AP45" s="333"/>
      <c r="AQ45" s="346"/>
      <c r="AR45" s="347"/>
      <c r="AS45" s="347"/>
      <c r="AT45" s="347"/>
      <c r="AU45" s="347"/>
      <c r="AV45" s="337"/>
      <c r="AW45" s="333"/>
      <c r="AX45" s="333"/>
      <c r="AY45" s="346"/>
      <c r="AZ45" s="347"/>
      <c r="BA45" s="337"/>
      <c r="BB45" s="333"/>
      <c r="BC45" s="333"/>
      <c r="BD45" s="346"/>
      <c r="BE45" s="347"/>
      <c r="BF45" s="347"/>
      <c r="BG45" s="347"/>
      <c r="BH45" s="347"/>
      <c r="BI45" s="347"/>
      <c r="BJ45" s="347"/>
      <c r="BK45" s="347"/>
      <c r="BL45" s="347"/>
      <c r="BM45" s="347"/>
      <c r="BN45" s="347"/>
      <c r="BO45" s="347"/>
      <c r="BP45" s="347"/>
      <c r="BQ45" s="347"/>
      <c r="BR45" s="347"/>
      <c r="BS45" s="347"/>
      <c r="BT45" s="347"/>
      <c r="BU45" s="347"/>
      <c r="BV45" s="347"/>
      <c r="BW45" s="347"/>
      <c r="BX45" s="347"/>
      <c r="BY45" s="347"/>
    </row>
    <row r="46" spans="1:77" s="162" customFormat="1" ht="12.75">
      <c r="A46" s="204"/>
      <c r="B46" s="216"/>
      <c r="C46" s="216"/>
      <c r="D46" s="216"/>
      <c r="E46" s="216"/>
      <c r="F46" s="216"/>
      <c r="G46" s="216"/>
      <c r="H46" s="216"/>
      <c r="I46" s="239"/>
      <c r="J46" s="157"/>
      <c r="S46" s="347"/>
      <c r="T46" s="339"/>
      <c r="U46" s="339"/>
      <c r="V46" s="338"/>
      <c r="W46" s="333"/>
      <c r="X46" s="333"/>
      <c r="Y46" s="333"/>
      <c r="Z46" s="333"/>
      <c r="AA46" s="333"/>
      <c r="AB46" s="318"/>
      <c r="AC46" s="333"/>
      <c r="AD46" s="333"/>
      <c r="AE46" s="333"/>
      <c r="AF46" s="333"/>
      <c r="AG46" s="333"/>
      <c r="AH46" s="333"/>
      <c r="AI46" s="347"/>
      <c r="AJ46" s="347"/>
      <c r="AK46" s="347"/>
      <c r="AL46" s="347"/>
      <c r="AM46" s="347"/>
      <c r="AN46" s="337"/>
      <c r="AO46" s="333"/>
      <c r="AP46" s="333"/>
      <c r="AQ46" s="347"/>
      <c r="AR46" s="347"/>
      <c r="AS46" s="347"/>
      <c r="AT46" s="347"/>
      <c r="AU46" s="347"/>
      <c r="AV46" s="337"/>
      <c r="AW46" s="333"/>
      <c r="AX46" s="333"/>
      <c r="AY46" s="346"/>
      <c r="AZ46" s="347"/>
      <c r="BA46" s="337"/>
      <c r="BB46" s="333"/>
      <c r="BC46" s="333"/>
      <c r="BD46" s="346"/>
      <c r="BE46" s="347"/>
      <c r="BF46" s="347"/>
      <c r="BG46" s="347"/>
      <c r="BH46" s="347"/>
      <c r="BI46" s="347"/>
      <c r="BJ46" s="347"/>
      <c r="BK46" s="347"/>
      <c r="BL46" s="347"/>
      <c r="BM46" s="347"/>
      <c r="BN46" s="347"/>
      <c r="BO46" s="347"/>
      <c r="BP46" s="347"/>
      <c r="BQ46" s="347"/>
      <c r="BR46" s="347"/>
      <c r="BS46" s="347"/>
      <c r="BT46" s="347"/>
      <c r="BU46" s="347"/>
      <c r="BV46" s="347"/>
      <c r="BW46" s="347"/>
      <c r="BX46" s="347"/>
      <c r="BY46" s="347"/>
    </row>
    <row r="47" spans="1:77" s="162" customFormat="1" ht="12.75">
      <c r="A47" s="204"/>
      <c r="B47" s="216"/>
      <c r="C47" s="216"/>
      <c r="D47" s="216"/>
      <c r="E47" s="216"/>
      <c r="F47" s="216"/>
      <c r="G47" s="216"/>
      <c r="H47" s="216"/>
      <c r="I47" s="239"/>
      <c r="J47" s="157"/>
      <c r="S47" s="347"/>
      <c r="T47" s="339"/>
      <c r="U47" s="339"/>
      <c r="V47" s="338"/>
      <c r="W47" s="333"/>
      <c r="X47" s="333"/>
      <c r="Y47" s="333"/>
      <c r="Z47" s="333"/>
      <c r="AA47" s="333"/>
      <c r="AB47" s="318"/>
      <c r="AC47" s="333"/>
      <c r="AD47" s="333"/>
      <c r="AE47" s="333"/>
      <c r="AF47" s="333"/>
      <c r="AG47" s="333"/>
      <c r="AH47" s="333"/>
      <c r="AI47" s="347"/>
      <c r="AJ47" s="347"/>
      <c r="AK47" s="347"/>
      <c r="AL47" s="347"/>
      <c r="AM47" s="347"/>
      <c r="AN47" s="337"/>
      <c r="AO47" s="333"/>
      <c r="AP47" s="333"/>
      <c r="AQ47" s="346"/>
      <c r="AR47" s="347"/>
      <c r="AS47" s="347"/>
      <c r="AT47" s="347"/>
      <c r="AU47" s="347"/>
      <c r="AV47" s="337"/>
      <c r="AW47" s="333"/>
      <c r="AX47" s="333"/>
      <c r="AY47" s="346"/>
      <c r="AZ47" s="347"/>
      <c r="BA47" s="337"/>
      <c r="BB47" s="333"/>
      <c r="BC47" s="333"/>
      <c r="BD47" s="346"/>
      <c r="BE47" s="347"/>
      <c r="BF47" s="347"/>
      <c r="BG47" s="347"/>
      <c r="BH47" s="347"/>
      <c r="BI47" s="347"/>
      <c r="BJ47" s="347"/>
      <c r="BK47" s="347"/>
      <c r="BL47" s="347"/>
      <c r="BM47" s="347"/>
      <c r="BN47" s="347"/>
      <c r="BO47" s="347"/>
      <c r="BP47" s="347"/>
      <c r="BQ47" s="347"/>
      <c r="BR47" s="347"/>
      <c r="BS47" s="347"/>
      <c r="BT47" s="347"/>
      <c r="BU47" s="347"/>
      <c r="BV47" s="347"/>
      <c r="BW47" s="347"/>
      <c r="BX47" s="347"/>
      <c r="BY47" s="347"/>
    </row>
    <row r="48" spans="1:77" s="162" customFormat="1" ht="25.5" customHeight="1">
      <c r="A48" s="1317" t="s">
        <v>908</v>
      </c>
      <c r="B48" s="1317"/>
      <c r="C48" s="1317"/>
      <c r="D48" s="1317"/>
      <c r="E48" s="1317"/>
      <c r="F48" s="1317"/>
      <c r="G48" s="1317"/>
      <c r="H48" s="1317"/>
      <c r="I48" s="239"/>
      <c r="J48" s="157"/>
      <c r="S48" s="347"/>
      <c r="T48" s="339"/>
      <c r="U48" s="339"/>
      <c r="V48" s="338"/>
      <c r="W48" s="333"/>
      <c r="X48" s="333"/>
      <c r="Y48" s="333"/>
      <c r="Z48" s="333"/>
      <c r="AA48" s="333"/>
      <c r="AB48" s="318"/>
      <c r="AC48" s="333"/>
      <c r="AD48" s="333"/>
      <c r="AE48" s="333"/>
      <c r="AF48" s="333"/>
      <c r="AG48" s="333"/>
      <c r="AH48" s="333"/>
      <c r="AI48" s="347"/>
      <c r="AJ48" s="347"/>
      <c r="AK48" s="347"/>
      <c r="AL48" s="347"/>
      <c r="AM48" s="347"/>
      <c r="AN48" s="337"/>
      <c r="AO48" s="333"/>
      <c r="AP48" s="333"/>
      <c r="AQ48" s="346"/>
      <c r="AR48" s="347"/>
      <c r="AS48" s="347"/>
      <c r="AT48" s="347"/>
      <c r="AU48" s="347"/>
      <c r="AV48" s="337"/>
      <c r="AW48" s="333"/>
      <c r="AX48" s="333"/>
      <c r="AY48" s="346"/>
      <c r="AZ48" s="347"/>
      <c r="BA48" s="337"/>
      <c r="BB48" s="333"/>
      <c r="BC48" s="333"/>
      <c r="BD48" s="346"/>
      <c r="BE48" s="347"/>
      <c r="BF48" s="347"/>
      <c r="BG48" s="347"/>
      <c r="BH48" s="347"/>
      <c r="BI48" s="347"/>
      <c r="BJ48" s="347"/>
      <c r="BK48" s="347"/>
      <c r="BL48" s="347"/>
      <c r="BM48" s="347"/>
      <c r="BN48" s="347"/>
      <c r="BO48" s="347"/>
      <c r="BP48" s="347"/>
      <c r="BQ48" s="347"/>
      <c r="BR48" s="347"/>
      <c r="BS48" s="347"/>
      <c r="BT48" s="347"/>
      <c r="BU48" s="347"/>
      <c r="BV48" s="347"/>
      <c r="BW48" s="347"/>
      <c r="BX48" s="347"/>
      <c r="BY48" s="347"/>
    </row>
    <row r="49" spans="1:77" s="162" customFormat="1" ht="12.75">
      <c r="A49" s="204"/>
      <c r="B49" s="216"/>
      <c r="C49" s="216"/>
      <c r="D49" s="216"/>
      <c r="E49" s="216"/>
      <c r="F49" s="216"/>
      <c r="G49" s="216"/>
      <c r="H49" s="216"/>
      <c r="I49" s="239"/>
      <c r="J49" s="157"/>
      <c r="S49" s="347"/>
      <c r="T49" s="339"/>
      <c r="U49" s="339"/>
      <c r="V49" s="338"/>
      <c r="W49" s="333"/>
      <c r="X49" s="333"/>
      <c r="Y49" s="333"/>
      <c r="Z49" s="333"/>
      <c r="AA49" s="333"/>
      <c r="AB49" s="318"/>
      <c r="AC49" s="333"/>
      <c r="AD49" s="333"/>
      <c r="AE49" s="333"/>
      <c r="AF49" s="333"/>
      <c r="AG49" s="333"/>
      <c r="AH49" s="333"/>
      <c r="AI49" s="347"/>
      <c r="AJ49" s="347"/>
      <c r="AK49" s="347"/>
      <c r="AL49" s="347"/>
      <c r="AM49" s="347"/>
      <c r="AN49" s="337"/>
      <c r="AO49" s="333"/>
      <c r="AP49" s="333"/>
      <c r="AQ49" s="346"/>
      <c r="AR49" s="347"/>
      <c r="AS49" s="347"/>
      <c r="AT49" s="347"/>
      <c r="AU49" s="347"/>
      <c r="AV49" s="337"/>
      <c r="AW49" s="333"/>
      <c r="AX49" s="333"/>
      <c r="AY49" s="346"/>
      <c r="AZ49" s="347"/>
      <c r="BA49" s="337"/>
      <c r="BB49" s="333"/>
      <c r="BC49" s="333"/>
      <c r="BD49" s="346"/>
      <c r="BE49" s="347"/>
      <c r="BF49" s="347"/>
      <c r="BG49" s="347"/>
      <c r="BH49" s="347"/>
      <c r="BI49" s="347"/>
      <c r="BJ49" s="347"/>
      <c r="BK49" s="347"/>
      <c r="BL49" s="347"/>
      <c r="BM49" s="347"/>
      <c r="BN49" s="347"/>
      <c r="BO49" s="347"/>
      <c r="BP49" s="347"/>
      <c r="BQ49" s="347"/>
      <c r="BR49" s="347"/>
      <c r="BS49" s="347"/>
      <c r="BT49" s="347"/>
      <c r="BU49" s="347"/>
      <c r="BV49" s="347"/>
      <c r="BW49" s="347"/>
      <c r="BX49" s="347"/>
      <c r="BY49" s="347"/>
    </row>
    <row r="50" spans="1:77" s="162" customFormat="1" ht="12.75">
      <c r="A50" s="204"/>
      <c r="B50" s="216"/>
      <c r="C50" s="216"/>
      <c r="D50" s="216"/>
      <c r="E50" s="216"/>
      <c r="F50" s="216"/>
      <c r="G50" s="216"/>
      <c r="H50" s="216"/>
      <c r="I50" s="239"/>
      <c r="J50" s="157"/>
      <c r="S50" s="347"/>
      <c r="T50" s="339"/>
      <c r="U50" s="339"/>
      <c r="V50" s="338"/>
      <c r="W50" s="333"/>
      <c r="X50" s="333"/>
      <c r="Y50" s="333"/>
      <c r="Z50" s="333"/>
      <c r="AA50" s="333"/>
      <c r="AB50" s="318"/>
      <c r="AC50" s="333"/>
      <c r="AD50" s="333"/>
      <c r="AE50" s="333"/>
      <c r="AF50" s="333"/>
      <c r="AG50" s="333"/>
      <c r="AH50" s="333"/>
      <c r="AI50" s="347"/>
      <c r="AJ50" s="347"/>
      <c r="AK50" s="347"/>
      <c r="AL50" s="347"/>
      <c r="AM50" s="347"/>
      <c r="AN50" s="337"/>
      <c r="AO50" s="333"/>
      <c r="AP50" s="333"/>
      <c r="AQ50" s="346"/>
      <c r="AR50" s="347"/>
      <c r="AS50" s="347"/>
      <c r="AT50" s="347"/>
      <c r="AU50" s="347"/>
      <c r="AV50" s="337"/>
      <c r="AW50" s="333"/>
      <c r="AX50" s="333"/>
      <c r="AY50" s="346"/>
      <c r="AZ50" s="347"/>
      <c r="BA50" s="337"/>
      <c r="BB50" s="333"/>
      <c r="BC50" s="333"/>
      <c r="BD50" s="346"/>
      <c r="BE50" s="347"/>
      <c r="BF50" s="347"/>
      <c r="BG50" s="347"/>
      <c r="BH50" s="347"/>
      <c r="BI50" s="347"/>
      <c r="BJ50" s="347"/>
      <c r="BK50" s="347"/>
      <c r="BL50" s="347"/>
      <c r="BM50" s="347"/>
      <c r="BN50" s="347"/>
      <c r="BO50" s="347"/>
      <c r="BP50" s="347"/>
      <c r="BQ50" s="347"/>
      <c r="BR50" s="347"/>
      <c r="BS50" s="347"/>
      <c r="BT50" s="347"/>
      <c r="BU50" s="347"/>
      <c r="BV50" s="347"/>
      <c r="BW50" s="347"/>
      <c r="BX50" s="347"/>
      <c r="BY50" s="347"/>
    </row>
    <row r="51" spans="1:77" s="162" customFormat="1" ht="13.5">
      <c r="A51" s="204"/>
      <c r="B51" s="216"/>
      <c r="C51" s="216"/>
      <c r="D51" s="216"/>
      <c r="E51" s="216"/>
      <c r="F51" s="216"/>
      <c r="G51" s="216"/>
      <c r="H51" s="216"/>
      <c r="I51" s="239"/>
      <c r="J51" s="157"/>
      <c r="S51" s="347"/>
      <c r="T51" s="339"/>
      <c r="U51" s="339"/>
      <c r="V51" s="338"/>
      <c r="W51" s="333"/>
      <c r="X51" s="333"/>
      <c r="Y51" s="333"/>
      <c r="Z51" s="333"/>
      <c r="AA51" s="333"/>
      <c r="AB51" s="318"/>
      <c r="AC51" s="333"/>
      <c r="AD51" s="333"/>
      <c r="AE51" s="333"/>
      <c r="AF51" s="333"/>
      <c r="AG51" s="333"/>
      <c r="AH51" s="333"/>
      <c r="AI51" s="347"/>
      <c r="AJ51" s="347"/>
      <c r="AK51" s="347"/>
      <c r="AL51" s="347"/>
      <c r="AM51" s="347"/>
      <c r="AN51" s="337"/>
      <c r="AO51" s="333"/>
      <c r="AP51" s="333"/>
      <c r="AQ51" s="346"/>
      <c r="AR51" s="347"/>
      <c r="AS51" s="347"/>
      <c r="AT51" s="347"/>
      <c r="AU51" s="347"/>
      <c r="AV51" s="337"/>
      <c r="AW51" s="350"/>
      <c r="AX51" s="333"/>
      <c r="AY51" s="346"/>
      <c r="AZ51" s="347"/>
      <c r="BA51" s="337"/>
      <c r="BB51" s="333"/>
      <c r="BC51" s="333"/>
      <c r="BD51" s="346"/>
      <c r="BE51" s="347"/>
      <c r="BF51" s="347"/>
      <c r="BG51" s="347"/>
      <c r="BH51" s="347"/>
      <c r="BI51" s="347"/>
      <c r="BJ51" s="347"/>
      <c r="BK51" s="347"/>
      <c r="BL51" s="347"/>
      <c r="BM51" s="347"/>
      <c r="BN51" s="347"/>
      <c r="BO51" s="347"/>
      <c r="BP51" s="347"/>
      <c r="BQ51" s="347"/>
      <c r="BR51" s="347"/>
      <c r="BS51" s="347"/>
      <c r="BT51" s="347"/>
      <c r="BU51" s="347"/>
      <c r="BV51" s="347"/>
      <c r="BW51" s="347"/>
      <c r="BX51" s="347"/>
      <c r="BY51" s="347"/>
    </row>
    <row r="52" spans="1:77" s="162" customFormat="1" ht="12.75">
      <c r="A52" s="204"/>
      <c r="B52" s="216"/>
      <c r="C52" s="216"/>
      <c r="D52" s="216"/>
      <c r="E52" s="216"/>
      <c r="F52" s="216"/>
      <c r="G52" s="216"/>
      <c r="H52" s="216"/>
      <c r="I52" s="239"/>
      <c r="J52" s="157"/>
      <c r="S52" s="347"/>
      <c r="T52" s="339"/>
      <c r="U52" s="339"/>
      <c r="V52" s="338"/>
      <c r="W52" s="333"/>
      <c r="X52" s="333"/>
      <c r="Y52" s="333"/>
      <c r="Z52" s="333"/>
      <c r="AA52" s="333"/>
      <c r="AB52" s="318"/>
      <c r="AC52" s="333"/>
      <c r="AD52" s="333"/>
      <c r="AE52" s="333"/>
      <c r="AF52" s="333"/>
      <c r="AG52" s="333"/>
      <c r="AH52" s="333"/>
      <c r="AI52" s="347"/>
      <c r="AJ52" s="347"/>
      <c r="AK52" s="347"/>
      <c r="AL52" s="347"/>
      <c r="AM52" s="347"/>
      <c r="AN52" s="337"/>
      <c r="AO52" s="333"/>
      <c r="AP52" s="333"/>
      <c r="AQ52" s="346"/>
      <c r="AR52" s="347"/>
      <c r="AS52" s="347"/>
      <c r="AT52" s="347"/>
      <c r="AU52" s="347"/>
      <c r="AV52" s="337"/>
      <c r="AW52" s="333"/>
      <c r="AX52" s="333"/>
      <c r="AY52" s="346"/>
      <c r="AZ52" s="347"/>
      <c r="BA52" s="337"/>
      <c r="BB52" s="333"/>
      <c r="BC52" s="333"/>
      <c r="BD52" s="346"/>
      <c r="BE52" s="347"/>
      <c r="BF52" s="347"/>
      <c r="BG52" s="347"/>
      <c r="BH52" s="347"/>
      <c r="BI52" s="347"/>
      <c r="BJ52" s="347"/>
      <c r="BK52" s="347"/>
      <c r="BL52" s="347"/>
      <c r="BM52" s="347"/>
      <c r="BN52" s="347"/>
      <c r="BO52" s="347"/>
      <c r="BP52" s="347"/>
      <c r="BQ52" s="347"/>
      <c r="BR52" s="347"/>
      <c r="BS52" s="347"/>
      <c r="BT52" s="347"/>
      <c r="BU52" s="347"/>
      <c r="BV52" s="347"/>
      <c r="BW52" s="347"/>
      <c r="BX52" s="347"/>
      <c r="BY52" s="347"/>
    </row>
    <row r="53" spans="1:77" s="162" customFormat="1" ht="12.75">
      <c r="A53" s="204"/>
      <c r="B53" s="216"/>
      <c r="C53" s="216"/>
      <c r="D53" s="216"/>
      <c r="E53" s="216"/>
      <c r="F53" s="216"/>
      <c r="G53" s="216"/>
      <c r="H53" s="216"/>
      <c r="I53" s="239"/>
      <c r="J53" s="157"/>
      <c r="S53" s="347"/>
      <c r="T53" s="345"/>
      <c r="U53" s="339"/>
      <c r="V53" s="338"/>
      <c r="W53" s="333"/>
      <c r="X53" s="333"/>
      <c r="Y53" s="333"/>
      <c r="Z53" s="333"/>
      <c r="AA53" s="333"/>
      <c r="AB53" s="318"/>
      <c r="AC53" s="333"/>
      <c r="AD53" s="333"/>
      <c r="AE53" s="333"/>
      <c r="AF53" s="333"/>
      <c r="AG53" s="333"/>
      <c r="AH53" s="333"/>
      <c r="AI53" s="347"/>
      <c r="AJ53" s="347"/>
      <c r="AK53" s="347"/>
      <c r="AL53" s="347"/>
      <c r="AM53" s="347"/>
      <c r="AN53" s="337"/>
      <c r="AO53" s="333"/>
      <c r="AP53" s="333"/>
      <c r="AQ53" s="346"/>
      <c r="AR53" s="347"/>
      <c r="AS53" s="347"/>
      <c r="AT53" s="347"/>
      <c r="AU53" s="347"/>
      <c r="AV53" s="337"/>
      <c r="AW53" s="333"/>
      <c r="AX53" s="333"/>
      <c r="AY53" s="346"/>
      <c r="AZ53" s="347"/>
      <c r="BA53" s="337"/>
      <c r="BB53" s="333"/>
      <c r="BC53" s="333"/>
      <c r="BD53" s="346"/>
      <c r="BE53" s="347"/>
      <c r="BF53" s="347"/>
      <c r="BG53" s="347"/>
      <c r="BH53" s="347"/>
      <c r="BI53" s="347"/>
      <c r="BJ53" s="347"/>
      <c r="BK53" s="347"/>
      <c r="BL53" s="347"/>
      <c r="BM53" s="347"/>
      <c r="BN53" s="347"/>
      <c r="BO53" s="347"/>
      <c r="BP53" s="347"/>
      <c r="BQ53" s="347"/>
      <c r="BR53" s="347"/>
      <c r="BS53" s="347"/>
      <c r="BT53" s="347"/>
      <c r="BU53" s="347"/>
      <c r="BV53" s="347"/>
      <c r="BW53" s="347"/>
      <c r="BX53" s="347"/>
      <c r="BY53" s="347"/>
    </row>
    <row r="54" spans="1:77" s="162" customFormat="1" ht="12.75">
      <c r="A54" s="204"/>
      <c r="B54" s="216"/>
      <c r="C54" s="216"/>
      <c r="D54" s="216"/>
      <c r="E54" s="216"/>
      <c r="F54" s="216"/>
      <c r="G54" s="216"/>
      <c r="H54" s="216"/>
      <c r="I54" s="239"/>
      <c r="J54" s="157"/>
      <c r="S54" s="347"/>
      <c r="T54" s="339"/>
      <c r="U54" s="339"/>
      <c r="V54" s="338"/>
      <c r="W54" s="333"/>
      <c r="X54" s="333"/>
      <c r="Y54" s="333"/>
      <c r="Z54" s="333"/>
      <c r="AA54" s="333"/>
      <c r="AB54" s="318"/>
      <c r="AC54" s="333"/>
      <c r="AD54" s="333"/>
      <c r="AE54" s="333"/>
      <c r="AF54" s="333"/>
      <c r="AG54" s="333"/>
      <c r="AH54" s="333"/>
      <c r="AI54" s="347"/>
      <c r="AJ54" s="347"/>
      <c r="AK54" s="347"/>
      <c r="AL54" s="347"/>
      <c r="AM54" s="347"/>
      <c r="AN54" s="337"/>
      <c r="AO54" s="333"/>
      <c r="AP54" s="333"/>
      <c r="AQ54" s="346"/>
      <c r="AR54" s="347"/>
      <c r="AS54" s="347"/>
      <c r="AT54" s="347"/>
      <c r="AU54" s="347"/>
      <c r="AV54" s="337"/>
      <c r="AW54" s="333"/>
      <c r="AX54" s="333"/>
      <c r="AY54" s="346"/>
      <c r="AZ54" s="347"/>
      <c r="BA54" s="337"/>
      <c r="BB54" s="333"/>
      <c r="BC54" s="333"/>
      <c r="BD54" s="346"/>
      <c r="BE54" s="347"/>
      <c r="BF54" s="347"/>
      <c r="BG54" s="347"/>
      <c r="BH54" s="347"/>
      <c r="BI54" s="347"/>
      <c r="BJ54" s="347"/>
      <c r="BK54" s="347"/>
      <c r="BL54" s="347"/>
      <c r="BM54" s="347"/>
      <c r="BN54" s="347"/>
      <c r="BO54" s="347"/>
      <c r="BP54" s="347"/>
      <c r="BQ54" s="347"/>
      <c r="BR54" s="347"/>
      <c r="BS54" s="347"/>
      <c r="BT54" s="347"/>
      <c r="BU54" s="347"/>
      <c r="BV54" s="347"/>
      <c r="BW54" s="347"/>
      <c r="BX54" s="347"/>
      <c r="BY54" s="347"/>
    </row>
    <row r="55" spans="1:77" s="162" customFormat="1" ht="12.75">
      <c r="A55" s="204"/>
      <c r="B55" s="216"/>
      <c r="C55" s="216"/>
      <c r="D55" s="216"/>
      <c r="E55" s="216"/>
      <c r="F55" s="216"/>
      <c r="G55" s="216"/>
      <c r="H55" s="216"/>
      <c r="I55" s="239"/>
      <c r="J55" s="157"/>
      <c r="S55" s="347"/>
      <c r="T55" s="339"/>
      <c r="U55" s="339"/>
      <c r="V55" s="338"/>
      <c r="W55" s="333"/>
      <c r="X55" s="333"/>
      <c r="Y55" s="333"/>
      <c r="Z55" s="333"/>
      <c r="AA55" s="333"/>
      <c r="AB55" s="318"/>
      <c r="AC55" s="333"/>
      <c r="AD55" s="333"/>
      <c r="AE55" s="333"/>
      <c r="AF55" s="333"/>
      <c r="AG55" s="333"/>
      <c r="AH55" s="333"/>
      <c r="AI55" s="347"/>
      <c r="AJ55" s="347"/>
      <c r="AK55" s="347"/>
      <c r="AL55" s="347"/>
      <c r="AM55" s="347"/>
      <c r="AN55" s="337"/>
      <c r="AO55" s="333"/>
      <c r="AP55" s="333"/>
      <c r="AQ55" s="346"/>
      <c r="AR55" s="347"/>
      <c r="AS55" s="347"/>
      <c r="AT55" s="347"/>
      <c r="AU55" s="347"/>
      <c r="AV55" s="337"/>
      <c r="AW55" s="347"/>
      <c r="AX55" s="347"/>
      <c r="AY55" s="347"/>
      <c r="AZ55" s="347"/>
      <c r="BA55" s="337"/>
      <c r="BB55" s="333"/>
      <c r="BC55" s="333"/>
      <c r="BD55" s="346"/>
      <c r="BE55" s="347"/>
      <c r="BF55" s="347"/>
      <c r="BG55" s="347"/>
      <c r="BH55" s="347"/>
      <c r="BI55" s="347"/>
      <c r="BJ55" s="347"/>
      <c r="BK55" s="347"/>
      <c r="BL55" s="347"/>
      <c r="BM55" s="347"/>
      <c r="BN55" s="347"/>
      <c r="BO55" s="347"/>
      <c r="BP55" s="347"/>
      <c r="BQ55" s="347"/>
      <c r="BR55" s="347"/>
      <c r="BS55" s="347"/>
      <c r="BT55" s="347"/>
      <c r="BU55" s="347"/>
      <c r="BV55" s="347"/>
      <c r="BW55" s="347"/>
      <c r="BX55" s="347"/>
      <c r="BY55" s="347"/>
    </row>
    <row r="56" spans="1:77" s="162" customFormat="1" ht="12.75">
      <c r="A56" s="204"/>
      <c r="B56" s="216"/>
      <c r="C56" s="216"/>
      <c r="D56" s="216"/>
      <c r="E56" s="216"/>
      <c r="F56" s="216"/>
      <c r="G56" s="216"/>
      <c r="H56" s="216"/>
      <c r="I56" s="239"/>
      <c r="J56" s="157"/>
      <c r="S56" s="347"/>
      <c r="T56" s="339"/>
      <c r="U56" s="339"/>
      <c r="V56" s="338"/>
      <c r="W56" s="333"/>
      <c r="X56" s="333"/>
      <c r="Y56" s="333"/>
      <c r="Z56" s="333"/>
      <c r="AA56" s="333"/>
      <c r="AB56" s="318"/>
      <c r="AC56" s="333"/>
      <c r="AD56" s="333"/>
      <c r="AE56" s="333"/>
      <c r="AF56" s="333"/>
      <c r="AG56" s="333"/>
      <c r="AH56" s="333"/>
      <c r="AI56" s="347"/>
      <c r="AJ56" s="347"/>
      <c r="AK56" s="347"/>
      <c r="AL56" s="347"/>
      <c r="AM56" s="347"/>
      <c r="AN56" s="347"/>
      <c r="AO56" s="333"/>
      <c r="AP56" s="333"/>
      <c r="AQ56" s="346"/>
      <c r="AR56" s="347"/>
      <c r="AS56" s="347"/>
      <c r="AT56" s="347"/>
      <c r="AU56" s="347"/>
      <c r="AV56" s="347"/>
      <c r="AW56" s="347"/>
      <c r="AX56" s="347"/>
      <c r="AY56" s="347"/>
      <c r="AZ56" s="347"/>
      <c r="BA56" s="347"/>
      <c r="BB56" s="347"/>
      <c r="BC56" s="347"/>
      <c r="BD56" s="347"/>
      <c r="BE56" s="347"/>
      <c r="BF56" s="347"/>
      <c r="BG56" s="347"/>
      <c r="BH56" s="347"/>
      <c r="BI56" s="347"/>
      <c r="BJ56" s="347"/>
      <c r="BK56" s="347"/>
      <c r="BL56" s="347"/>
      <c r="BM56" s="347"/>
      <c r="BN56" s="347"/>
      <c r="BO56" s="347"/>
      <c r="BP56" s="347"/>
      <c r="BQ56" s="347"/>
      <c r="BR56" s="347"/>
      <c r="BS56" s="347"/>
      <c r="BT56" s="347"/>
      <c r="BU56" s="347"/>
      <c r="BV56" s="347"/>
      <c r="BW56" s="347"/>
      <c r="BX56" s="347"/>
      <c r="BY56" s="347"/>
    </row>
    <row r="57" spans="1:77" s="162" customFormat="1" ht="12.75">
      <c r="A57" s="204"/>
      <c r="B57" s="216"/>
      <c r="C57" s="216"/>
      <c r="D57" s="216"/>
      <c r="E57" s="216"/>
      <c r="F57" s="216"/>
      <c r="G57" s="216"/>
      <c r="H57" s="216"/>
      <c r="I57" s="239"/>
      <c r="J57" s="157"/>
      <c r="S57" s="347"/>
      <c r="T57" s="339"/>
      <c r="U57" s="339"/>
      <c r="V57" s="338"/>
      <c r="W57" s="333"/>
      <c r="X57" s="333"/>
      <c r="Y57" s="333"/>
      <c r="Z57" s="333"/>
      <c r="AA57" s="333"/>
      <c r="AB57" s="318"/>
      <c r="AC57" s="333"/>
      <c r="AD57" s="333"/>
      <c r="AE57" s="333"/>
      <c r="AF57" s="333"/>
      <c r="AG57" s="333"/>
      <c r="AH57" s="333"/>
      <c r="AI57" s="347"/>
      <c r="AJ57" s="347"/>
      <c r="AK57" s="347"/>
      <c r="AL57" s="347"/>
      <c r="AM57" s="347"/>
      <c r="AN57" s="347"/>
      <c r="AO57" s="333"/>
      <c r="AP57" s="333"/>
      <c r="AQ57" s="346"/>
      <c r="AR57" s="347"/>
      <c r="AS57" s="347"/>
      <c r="AT57" s="347"/>
      <c r="AU57" s="347"/>
      <c r="AV57" s="347"/>
      <c r="AW57" s="347"/>
      <c r="AX57" s="347"/>
      <c r="AY57" s="347"/>
      <c r="AZ57" s="347"/>
      <c r="BA57" s="347"/>
      <c r="BB57" s="347"/>
      <c r="BC57" s="347"/>
      <c r="BD57" s="347"/>
      <c r="BE57" s="347"/>
      <c r="BF57" s="347"/>
      <c r="BG57" s="347"/>
      <c r="BH57" s="347"/>
      <c r="BI57" s="347"/>
      <c r="BJ57" s="347"/>
      <c r="BK57" s="347"/>
      <c r="BL57" s="347"/>
      <c r="BM57" s="347"/>
      <c r="BN57" s="347"/>
      <c r="BO57" s="347"/>
      <c r="BP57" s="347"/>
      <c r="BQ57" s="347"/>
      <c r="BR57" s="347"/>
      <c r="BS57" s="347"/>
      <c r="BT57" s="347"/>
      <c r="BU57" s="347"/>
      <c r="BV57" s="347"/>
      <c r="BW57" s="347"/>
      <c r="BX57" s="347"/>
      <c r="BY57" s="347"/>
    </row>
    <row r="58" spans="1:77" s="162" customFormat="1" ht="12.75">
      <c r="A58" s="204"/>
      <c r="B58" s="216"/>
      <c r="C58" s="216"/>
      <c r="D58" s="216"/>
      <c r="E58" s="216"/>
      <c r="F58" s="216"/>
      <c r="G58" s="216"/>
      <c r="H58" s="216"/>
      <c r="I58" s="239"/>
      <c r="J58" s="157"/>
      <c r="S58" s="347"/>
      <c r="T58" s="339"/>
      <c r="U58" s="339"/>
      <c r="V58" s="338"/>
      <c r="W58" s="333"/>
      <c r="X58" s="333"/>
      <c r="Y58" s="333"/>
      <c r="Z58" s="333"/>
      <c r="AA58" s="333"/>
      <c r="AB58" s="318"/>
      <c r="AC58" s="333"/>
      <c r="AD58" s="333"/>
      <c r="AE58" s="333"/>
      <c r="AF58" s="333"/>
      <c r="AG58" s="333"/>
      <c r="AH58" s="333"/>
      <c r="AI58" s="347"/>
      <c r="AJ58" s="347"/>
      <c r="AK58" s="347"/>
      <c r="AL58" s="347"/>
      <c r="AM58" s="347"/>
      <c r="AN58" s="347"/>
      <c r="AO58" s="333"/>
      <c r="AP58" s="333"/>
      <c r="AQ58" s="346"/>
      <c r="AR58" s="347"/>
      <c r="AS58" s="347"/>
      <c r="AT58" s="347"/>
      <c r="AU58" s="347"/>
      <c r="AV58" s="347"/>
      <c r="AW58" s="347"/>
      <c r="AX58" s="347"/>
      <c r="AY58" s="347"/>
      <c r="AZ58" s="347"/>
      <c r="BA58" s="347"/>
      <c r="BB58" s="347"/>
      <c r="BC58" s="347"/>
      <c r="BD58" s="347"/>
      <c r="BE58" s="347"/>
      <c r="BF58" s="347"/>
      <c r="BG58" s="347"/>
      <c r="BH58" s="347"/>
      <c r="BI58" s="347"/>
      <c r="BJ58" s="347"/>
      <c r="BK58" s="347"/>
      <c r="BL58" s="347"/>
      <c r="BM58" s="347"/>
      <c r="BN58" s="347"/>
      <c r="BO58" s="347"/>
      <c r="BP58" s="347"/>
      <c r="BQ58" s="347"/>
      <c r="BR58" s="347"/>
      <c r="BS58" s="347"/>
      <c r="BT58" s="347"/>
      <c r="BU58" s="347"/>
      <c r="BV58" s="347"/>
      <c r="BW58" s="347"/>
      <c r="BX58" s="347"/>
      <c r="BY58" s="347"/>
    </row>
    <row r="59" spans="1:77" s="162" customFormat="1" ht="12.75">
      <c r="A59" s="204"/>
      <c r="B59" s="216"/>
      <c r="C59" s="216"/>
      <c r="D59" s="216"/>
      <c r="E59" s="216"/>
      <c r="F59" s="216"/>
      <c r="G59" s="216"/>
      <c r="H59" s="216"/>
      <c r="I59" s="239"/>
      <c r="J59" s="157"/>
      <c r="S59" s="347"/>
      <c r="T59" s="339"/>
      <c r="U59" s="339"/>
      <c r="V59" s="338"/>
      <c r="W59" s="333"/>
      <c r="X59" s="333"/>
      <c r="Y59" s="333"/>
      <c r="Z59" s="333"/>
      <c r="AA59" s="333"/>
      <c r="AB59" s="318"/>
      <c r="AC59" s="333"/>
      <c r="AD59" s="333"/>
      <c r="AE59" s="333"/>
      <c r="AF59" s="333"/>
      <c r="AG59" s="333"/>
      <c r="AH59" s="333"/>
      <c r="AI59" s="347"/>
      <c r="AJ59" s="347"/>
      <c r="AK59" s="347"/>
      <c r="AL59" s="347"/>
      <c r="AM59" s="347"/>
      <c r="AN59" s="347"/>
      <c r="AO59" s="322"/>
      <c r="AP59" s="322"/>
      <c r="AQ59" s="322"/>
      <c r="AR59" s="347"/>
      <c r="AS59" s="347"/>
      <c r="AT59" s="347"/>
      <c r="AU59" s="347"/>
      <c r="AV59" s="347"/>
      <c r="AW59" s="347"/>
      <c r="AX59" s="347"/>
      <c r="AY59" s="347"/>
      <c r="AZ59" s="347"/>
      <c r="BA59" s="347"/>
      <c r="BB59" s="347"/>
      <c r="BC59" s="347"/>
      <c r="BD59" s="347"/>
      <c r="BE59" s="347"/>
      <c r="BF59" s="347"/>
      <c r="BG59" s="347"/>
      <c r="BH59" s="347"/>
      <c r="BI59" s="347"/>
      <c r="BJ59" s="347"/>
      <c r="BK59" s="347"/>
      <c r="BL59" s="347"/>
      <c r="BM59" s="347"/>
      <c r="BN59" s="347"/>
      <c r="BO59" s="347"/>
      <c r="BP59" s="347"/>
      <c r="BQ59" s="347"/>
      <c r="BR59" s="347"/>
      <c r="BS59" s="347"/>
      <c r="BT59" s="347"/>
      <c r="BU59" s="347"/>
      <c r="BV59" s="347"/>
      <c r="BW59" s="347"/>
      <c r="BX59" s="347"/>
      <c r="BY59" s="347"/>
    </row>
    <row r="60" spans="1:77" s="162" customFormat="1" ht="12.75">
      <c r="A60" s="204"/>
      <c r="B60" s="216"/>
      <c r="C60" s="216"/>
      <c r="D60" s="216"/>
      <c r="E60" s="216"/>
      <c r="F60" s="216"/>
      <c r="G60" s="216"/>
      <c r="H60" s="216"/>
      <c r="I60" s="239"/>
      <c r="J60" s="157"/>
      <c r="S60" s="347"/>
      <c r="T60" s="339"/>
      <c r="U60" s="339"/>
      <c r="V60" s="338"/>
      <c r="W60" s="333"/>
      <c r="X60" s="333"/>
      <c r="Y60" s="333"/>
      <c r="Z60" s="333"/>
      <c r="AA60" s="333"/>
      <c r="AB60" s="318"/>
      <c r="AC60" s="333"/>
      <c r="AD60" s="333"/>
      <c r="AE60" s="333"/>
      <c r="AF60" s="333"/>
      <c r="AG60" s="333"/>
      <c r="AH60" s="333"/>
      <c r="AI60" s="347"/>
      <c r="AJ60" s="347"/>
      <c r="AK60" s="347"/>
      <c r="AL60" s="347"/>
      <c r="AM60" s="347"/>
      <c r="AN60" s="347"/>
      <c r="AO60" s="333"/>
      <c r="AP60" s="333"/>
      <c r="AQ60" s="346"/>
      <c r="AR60" s="347"/>
      <c r="AS60" s="347"/>
      <c r="AT60" s="347"/>
      <c r="AU60" s="347"/>
      <c r="AV60" s="347"/>
      <c r="AW60" s="347"/>
      <c r="AX60" s="347"/>
      <c r="AY60" s="347"/>
      <c r="AZ60" s="347"/>
      <c r="BA60" s="347"/>
      <c r="BB60" s="347"/>
      <c r="BC60" s="347"/>
      <c r="BD60" s="347"/>
      <c r="BE60" s="347"/>
      <c r="BF60" s="347"/>
      <c r="BG60" s="347"/>
      <c r="BH60" s="347"/>
      <c r="BI60" s="347"/>
      <c r="BJ60" s="347"/>
      <c r="BK60" s="347"/>
      <c r="BL60" s="347"/>
      <c r="BM60" s="347"/>
      <c r="BN60" s="347"/>
      <c r="BO60" s="347"/>
      <c r="BP60" s="347"/>
      <c r="BQ60" s="347"/>
      <c r="BR60" s="347"/>
      <c r="BS60" s="347"/>
      <c r="BT60" s="347"/>
      <c r="BU60" s="347"/>
      <c r="BV60" s="347"/>
      <c r="BW60" s="347"/>
      <c r="BX60" s="347"/>
      <c r="BY60" s="347"/>
    </row>
    <row r="61" spans="1:77" s="162" customFormat="1" ht="12.75">
      <c r="A61" s="204"/>
      <c r="B61" s="216"/>
      <c r="C61" s="216"/>
      <c r="D61" s="216"/>
      <c r="E61" s="216"/>
      <c r="F61" s="216"/>
      <c r="G61" s="216"/>
      <c r="H61" s="216"/>
      <c r="I61" s="239"/>
      <c r="J61" s="157"/>
      <c r="S61" s="347"/>
      <c r="T61" s="339"/>
      <c r="U61" s="339"/>
      <c r="V61" s="338"/>
      <c r="W61" s="333"/>
      <c r="X61" s="333"/>
      <c r="Y61" s="333"/>
      <c r="Z61" s="333"/>
      <c r="AA61" s="333"/>
      <c r="AB61" s="318"/>
      <c r="AC61" s="333"/>
      <c r="AD61" s="333"/>
      <c r="AE61" s="333"/>
      <c r="AF61" s="333"/>
      <c r="AG61" s="333"/>
      <c r="AH61" s="333"/>
      <c r="AI61" s="347"/>
      <c r="AJ61" s="347"/>
      <c r="AK61" s="347"/>
      <c r="AL61" s="347"/>
      <c r="AM61" s="347"/>
      <c r="AN61" s="347"/>
      <c r="AO61" s="333"/>
      <c r="AP61" s="333"/>
      <c r="AQ61" s="346"/>
      <c r="AR61" s="347"/>
      <c r="AS61" s="347"/>
      <c r="AT61" s="347"/>
      <c r="AU61" s="347"/>
      <c r="AV61" s="347"/>
      <c r="AW61" s="347"/>
      <c r="AX61" s="347"/>
      <c r="AY61" s="347"/>
      <c r="AZ61" s="347"/>
      <c r="BA61" s="347"/>
      <c r="BB61" s="347"/>
      <c r="BC61" s="347"/>
      <c r="BD61" s="347"/>
      <c r="BE61" s="347"/>
      <c r="BF61" s="347"/>
      <c r="BG61" s="347"/>
      <c r="BH61" s="347"/>
      <c r="BI61" s="347"/>
      <c r="BJ61" s="347"/>
      <c r="BK61" s="347"/>
      <c r="BL61" s="347"/>
      <c r="BM61" s="347"/>
      <c r="BN61" s="347"/>
      <c r="BO61" s="347"/>
      <c r="BP61" s="347"/>
      <c r="BQ61" s="347"/>
      <c r="BR61" s="347"/>
      <c r="BS61" s="347"/>
      <c r="BT61" s="347"/>
      <c r="BU61" s="347"/>
      <c r="BV61" s="347"/>
      <c r="BW61" s="347"/>
      <c r="BX61" s="347"/>
      <c r="BY61" s="347"/>
    </row>
    <row r="62" spans="1:77" s="162" customFormat="1" ht="12.75">
      <c r="A62" s="204"/>
      <c r="B62" s="216"/>
      <c r="C62" s="216"/>
      <c r="D62" s="216"/>
      <c r="E62" s="216"/>
      <c r="F62" s="216"/>
      <c r="G62" s="216"/>
      <c r="H62" s="216"/>
      <c r="I62" s="239"/>
      <c r="J62" s="157"/>
      <c r="S62" s="347"/>
      <c r="T62" s="339"/>
      <c r="U62" s="339"/>
      <c r="V62" s="338"/>
      <c r="W62" s="333"/>
      <c r="X62" s="333"/>
      <c r="Y62" s="333"/>
      <c r="Z62" s="333"/>
      <c r="AA62" s="333"/>
      <c r="AB62" s="318"/>
      <c r="AC62" s="333"/>
      <c r="AD62" s="333"/>
      <c r="AE62" s="333"/>
      <c r="AF62" s="333"/>
      <c r="AG62" s="333"/>
      <c r="AH62" s="333"/>
      <c r="AI62" s="347"/>
      <c r="AJ62" s="347"/>
      <c r="AK62" s="347"/>
      <c r="AL62" s="347"/>
      <c r="AM62" s="347"/>
      <c r="AN62" s="347"/>
      <c r="AO62" s="333"/>
      <c r="AP62" s="333"/>
      <c r="AQ62" s="346"/>
      <c r="AR62" s="347"/>
      <c r="AS62" s="347"/>
      <c r="AT62" s="347"/>
      <c r="AU62" s="347"/>
      <c r="AV62" s="347"/>
      <c r="AW62" s="347"/>
      <c r="AX62" s="347"/>
      <c r="AY62" s="347"/>
      <c r="AZ62" s="347"/>
      <c r="BA62" s="347"/>
      <c r="BB62" s="347"/>
      <c r="BC62" s="347"/>
      <c r="BD62" s="347"/>
      <c r="BE62" s="347"/>
      <c r="BF62" s="347"/>
      <c r="BG62" s="347"/>
      <c r="BH62" s="347"/>
      <c r="BI62" s="347"/>
      <c r="BJ62" s="347"/>
      <c r="BK62" s="347"/>
      <c r="BL62" s="347"/>
      <c r="BM62" s="347"/>
      <c r="BN62" s="347"/>
      <c r="BO62" s="347"/>
      <c r="BP62" s="347"/>
      <c r="BQ62" s="347"/>
      <c r="BR62" s="347"/>
      <c r="BS62" s="347"/>
      <c r="BT62" s="347"/>
      <c r="BU62" s="347"/>
      <c r="BV62" s="347"/>
      <c r="BW62" s="347"/>
      <c r="BX62" s="347"/>
      <c r="BY62" s="347"/>
    </row>
    <row r="63" spans="1:77" s="162" customFormat="1" ht="12.75">
      <c r="A63" s="204"/>
      <c r="B63" s="216"/>
      <c r="C63" s="216"/>
      <c r="D63" s="216"/>
      <c r="E63" s="216"/>
      <c r="F63" s="216"/>
      <c r="G63" s="216"/>
      <c r="H63" s="216"/>
      <c r="I63" s="239"/>
      <c r="J63" s="157"/>
      <c r="S63" s="347"/>
      <c r="T63" s="339"/>
      <c r="U63" s="339"/>
      <c r="V63" s="338"/>
      <c r="W63" s="333"/>
      <c r="X63" s="333"/>
      <c r="Y63" s="333"/>
      <c r="Z63" s="333"/>
      <c r="AA63" s="333"/>
      <c r="AB63" s="318"/>
      <c r="AC63" s="333"/>
      <c r="AD63" s="333"/>
      <c r="AE63" s="333"/>
      <c r="AF63" s="333"/>
      <c r="AG63" s="333"/>
      <c r="AH63" s="333"/>
      <c r="AI63" s="347"/>
      <c r="AJ63" s="347"/>
      <c r="AK63" s="347"/>
      <c r="AL63" s="347"/>
      <c r="AM63" s="347"/>
      <c r="AN63" s="347"/>
      <c r="AO63" s="333"/>
      <c r="AP63" s="333"/>
      <c r="AQ63" s="346"/>
      <c r="AR63" s="347"/>
      <c r="AS63" s="347"/>
      <c r="AT63" s="347"/>
      <c r="AU63" s="347"/>
      <c r="AV63" s="347"/>
      <c r="AW63" s="347"/>
      <c r="AX63" s="347"/>
      <c r="AY63" s="347"/>
      <c r="AZ63" s="347"/>
      <c r="BA63" s="347"/>
      <c r="BB63" s="347"/>
      <c r="BC63" s="347"/>
      <c r="BD63" s="347"/>
      <c r="BE63" s="347"/>
      <c r="BF63" s="347"/>
      <c r="BG63" s="347"/>
      <c r="BH63" s="347"/>
      <c r="BI63" s="347"/>
      <c r="BJ63" s="347"/>
      <c r="BK63" s="347"/>
      <c r="BL63" s="347"/>
      <c r="BM63" s="347"/>
      <c r="BN63" s="347"/>
      <c r="BO63" s="347"/>
      <c r="BP63" s="347"/>
      <c r="BQ63" s="347"/>
      <c r="BR63" s="347"/>
      <c r="BS63" s="347"/>
      <c r="BT63" s="347"/>
      <c r="BU63" s="347"/>
      <c r="BV63" s="347"/>
      <c r="BW63" s="347"/>
      <c r="BX63" s="347"/>
      <c r="BY63" s="347"/>
    </row>
    <row r="64" spans="1:77" s="162" customFormat="1" ht="12.75">
      <c r="A64" s="204"/>
      <c r="B64" s="216"/>
      <c r="C64" s="216"/>
      <c r="D64" s="216"/>
      <c r="E64" s="216"/>
      <c r="F64" s="216"/>
      <c r="G64" s="216"/>
      <c r="H64" s="216"/>
      <c r="I64" s="239"/>
      <c r="J64" s="157"/>
      <c r="S64" s="347"/>
      <c r="T64" s="339"/>
      <c r="U64" s="339"/>
      <c r="V64" s="338"/>
      <c r="W64" s="333"/>
      <c r="X64" s="333"/>
      <c r="Y64" s="333"/>
      <c r="Z64" s="333"/>
      <c r="AA64" s="333"/>
      <c r="AB64" s="318"/>
      <c r="AC64" s="333"/>
      <c r="AD64" s="333"/>
      <c r="AE64" s="333"/>
      <c r="AF64" s="333"/>
      <c r="AG64" s="333"/>
      <c r="AH64" s="333"/>
      <c r="AI64" s="347"/>
      <c r="AJ64" s="347"/>
      <c r="AK64" s="347"/>
      <c r="AL64" s="347"/>
      <c r="AM64" s="347"/>
      <c r="AN64" s="347"/>
      <c r="AO64" s="333"/>
      <c r="AP64" s="333"/>
      <c r="AQ64" s="346"/>
      <c r="AR64" s="347"/>
      <c r="AS64" s="347"/>
      <c r="AT64" s="347"/>
      <c r="AU64" s="347"/>
      <c r="AV64" s="347"/>
      <c r="AW64" s="347"/>
      <c r="AX64" s="347"/>
      <c r="AY64" s="347"/>
      <c r="AZ64" s="347"/>
      <c r="BA64" s="347"/>
      <c r="BB64" s="347"/>
      <c r="BC64" s="347"/>
      <c r="BD64" s="347"/>
      <c r="BE64" s="347"/>
      <c r="BF64" s="347"/>
      <c r="BG64" s="347"/>
      <c r="BH64" s="347"/>
      <c r="BI64" s="347"/>
      <c r="BJ64" s="347"/>
      <c r="BK64" s="347"/>
      <c r="BL64" s="347"/>
      <c r="BM64" s="347"/>
      <c r="BN64" s="347"/>
      <c r="BO64" s="347"/>
      <c r="BP64" s="347"/>
      <c r="BQ64" s="347"/>
      <c r="BR64" s="347"/>
      <c r="BS64" s="347"/>
      <c r="BT64" s="347"/>
      <c r="BU64" s="347"/>
      <c r="BV64" s="347"/>
      <c r="BW64" s="347"/>
      <c r="BX64" s="347"/>
      <c r="BY64" s="347"/>
    </row>
    <row r="65" spans="1:77" s="162" customFormat="1" ht="12.75">
      <c r="A65" s="204"/>
      <c r="B65" s="216"/>
      <c r="C65" s="216"/>
      <c r="D65" s="216"/>
      <c r="E65" s="216"/>
      <c r="F65" s="216"/>
      <c r="G65" s="216"/>
      <c r="H65" s="216"/>
      <c r="I65" s="239"/>
      <c r="J65" s="157"/>
      <c r="S65" s="347"/>
      <c r="T65" s="339"/>
      <c r="U65" s="339"/>
      <c r="V65" s="338"/>
      <c r="W65" s="333"/>
      <c r="X65" s="333"/>
      <c r="Y65" s="333"/>
      <c r="Z65" s="333"/>
      <c r="AA65" s="333"/>
      <c r="AB65" s="318"/>
      <c r="AC65" s="333"/>
      <c r="AD65" s="333"/>
      <c r="AE65" s="333"/>
      <c r="AF65" s="333"/>
      <c r="AG65" s="333"/>
      <c r="AH65" s="333"/>
      <c r="AI65" s="347"/>
      <c r="AJ65" s="347"/>
      <c r="AK65" s="347"/>
      <c r="AL65" s="347"/>
      <c r="AM65" s="347"/>
      <c r="AN65" s="347"/>
      <c r="AO65" s="333"/>
      <c r="AP65" s="333"/>
      <c r="AQ65" s="346"/>
      <c r="AR65" s="347"/>
      <c r="AS65" s="347"/>
      <c r="AT65" s="347"/>
      <c r="AU65" s="347"/>
      <c r="AV65" s="347"/>
      <c r="AW65" s="347"/>
      <c r="AX65" s="347"/>
      <c r="AY65" s="347"/>
      <c r="AZ65" s="347"/>
      <c r="BA65" s="347"/>
      <c r="BB65" s="347"/>
      <c r="BC65" s="347"/>
      <c r="BD65" s="347"/>
      <c r="BE65" s="347"/>
      <c r="BF65" s="347"/>
      <c r="BG65" s="347"/>
      <c r="BH65" s="347"/>
      <c r="BI65" s="347"/>
      <c r="BJ65" s="347"/>
      <c r="BK65" s="347"/>
      <c r="BL65" s="347"/>
      <c r="BM65" s="347"/>
      <c r="BN65" s="347"/>
      <c r="BO65" s="347"/>
      <c r="BP65" s="347"/>
      <c r="BQ65" s="347"/>
      <c r="BR65" s="347"/>
      <c r="BS65" s="347"/>
      <c r="BT65" s="347"/>
      <c r="BU65" s="347"/>
      <c r="BV65" s="347"/>
      <c r="BW65" s="347"/>
      <c r="BX65" s="347"/>
      <c r="BY65" s="347"/>
    </row>
    <row r="66" spans="1:77" s="162" customFormat="1" ht="12.75">
      <c r="A66" s="204"/>
      <c r="B66" s="216"/>
      <c r="C66" s="216"/>
      <c r="D66" s="216"/>
      <c r="E66" s="216"/>
      <c r="F66" s="216"/>
      <c r="G66" s="216"/>
      <c r="H66" s="216"/>
      <c r="I66" s="239"/>
      <c r="J66" s="157"/>
      <c r="S66" s="347"/>
      <c r="T66" s="339"/>
      <c r="U66" s="339"/>
      <c r="V66" s="338"/>
      <c r="W66" s="333"/>
      <c r="X66" s="333"/>
      <c r="Y66" s="333"/>
      <c r="Z66" s="333"/>
      <c r="AA66" s="333"/>
      <c r="AB66" s="318"/>
      <c r="AC66" s="333"/>
      <c r="AD66" s="333"/>
      <c r="AE66" s="333"/>
      <c r="AF66" s="333"/>
      <c r="AG66" s="333"/>
      <c r="AH66" s="333"/>
      <c r="AI66" s="347"/>
      <c r="AJ66" s="347"/>
      <c r="AK66" s="347"/>
      <c r="AL66" s="347"/>
      <c r="AM66" s="347"/>
      <c r="AN66" s="347"/>
      <c r="AO66" s="333"/>
      <c r="AP66" s="333"/>
      <c r="AQ66" s="346"/>
      <c r="AR66" s="347"/>
      <c r="AS66" s="347"/>
      <c r="AT66" s="347"/>
      <c r="AU66" s="347"/>
      <c r="AV66" s="347"/>
      <c r="AW66" s="347"/>
      <c r="AX66" s="347"/>
      <c r="AY66" s="347"/>
      <c r="AZ66" s="347"/>
      <c r="BA66" s="347"/>
      <c r="BB66" s="347"/>
      <c r="BC66" s="347"/>
      <c r="BD66" s="347"/>
      <c r="BE66" s="347"/>
      <c r="BF66" s="347"/>
      <c r="BG66" s="347"/>
      <c r="BH66" s="347"/>
      <c r="BI66" s="347"/>
      <c r="BJ66" s="347"/>
      <c r="BK66" s="347"/>
      <c r="BL66" s="347"/>
      <c r="BM66" s="347"/>
      <c r="BN66" s="347"/>
      <c r="BO66" s="347"/>
      <c r="BP66" s="347"/>
      <c r="BQ66" s="347"/>
      <c r="BR66" s="347"/>
      <c r="BS66" s="347"/>
      <c r="BT66" s="347"/>
      <c r="BU66" s="347"/>
      <c r="BV66" s="347"/>
      <c r="BW66" s="347"/>
      <c r="BX66" s="347"/>
      <c r="BY66" s="347"/>
    </row>
    <row r="67" spans="1:77" s="162" customFormat="1" ht="12.75">
      <c r="A67" s="204"/>
      <c r="B67" s="216"/>
      <c r="C67" s="216"/>
      <c r="D67" s="216"/>
      <c r="E67" s="216"/>
      <c r="F67" s="216"/>
      <c r="G67" s="216"/>
      <c r="H67" s="216"/>
      <c r="I67" s="239"/>
      <c r="J67" s="157"/>
      <c r="S67" s="347"/>
      <c r="T67" s="339"/>
      <c r="U67" s="339"/>
      <c r="V67" s="338"/>
      <c r="W67" s="333"/>
      <c r="X67" s="333"/>
      <c r="Y67" s="333"/>
      <c r="Z67" s="333"/>
      <c r="AA67" s="333"/>
      <c r="AB67" s="318"/>
      <c r="AC67" s="333"/>
      <c r="AD67" s="333"/>
      <c r="AE67" s="333"/>
      <c r="AF67" s="333"/>
      <c r="AG67" s="333"/>
      <c r="AH67" s="333"/>
      <c r="AI67" s="347"/>
      <c r="AJ67" s="347"/>
      <c r="AK67" s="347"/>
      <c r="AL67" s="347"/>
      <c r="AM67" s="347"/>
      <c r="AN67" s="347"/>
      <c r="AO67" s="333"/>
      <c r="AP67" s="333"/>
      <c r="AQ67" s="346"/>
      <c r="AR67" s="347"/>
      <c r="AS67" s="347"/>
      <c r="AT67" s="347"/>
      <c r="AU67" s="347"/>
      <c r="AV67" s="347"/>
      <c r="AW67" s="347"/>
      <c r="AX67" s="347"/>
      <c r="AY67" s="347"/>
      <c r="AZ67" s="347"/>
      <c r="BA67" s="347"/>
      <c r="BB67" s="347"/>
      <c r="BC67" s="347"/>
      <c r="BD67" s="347"/>
      <c r="BE67" s="347"/>
      <c r="BF67" s="347"/>
      <c r="BG67" s="347"/>
      <c r="BH67" s="347"/>
      <c r="BI67" s="347"/>
      <c r="BJ67" s="347"/>
      <c r="BK67" s="347"/>
      <c r="BL67" s="347"/>
      <c r="BM67" s="347"/>
      <c r="BN67" s="347"/>
      <c r="BO67" s="347"/>
      <c r="BP67" s="347"/>
      <c r="BQ67" s="347"/>
      <c r="BR67" s="347"/>
      <c r="BS67" s="347"/>
      <c r="BT67" s="347"/>
      <c r="BU67" s="347"/>
      <c r="BV67" s="347"/>
      <c r="BW67" s="347"/>
      <c r="BX67" s="347"/>
      <c r="BY67" s="347"/>
    </row>
    <row r="68" spans="1:77" s="162" customFormat="1" ht="12.75">
      <c r="A68" s="204"/>
      <c r="B68" s="216"/>
      <c r="C68" s="216"/>
      <c r="D68" s="216"/>
      <c r="E68" s="216"/>
      <c r="F68" s="216"/>
      <c r="G68" s="216"/>
      <c r="H68" s="216"/>
      <c r="I68" s="239"/>
      <c r="J68" s="157"/>
      <c r="S68" s="347"/>
      <c r="T68" s="339"/>
      <c r="U68" s="339"/>
      <c r="V68" s="338"/>
      <c r="W68" s="333"/>
      <c r="X68" s="333"/>
      <c r="Y68" s="333"/>
      <c r="Z68" s="333"/>
      <c r="AA68" s="333"/>
      <c r="AB68" s="318"/>
      <c r="AC68" s="333"/>
      <c r="AD68" s="333"/>
      <c r="AE68" s="333"/>
      <c r="AF68" s="333"/>
      <c r="AG68" s="333"/>
      <c r="AH68" s="333"/>
      <c r="AI68" s="347"/>
      <c r="AJ68" s="347"/>
      <c r="AK68" s="347"/>
      <c r="AL68" s="347"/>
      <c r="AM68" s="347"/>
      <c r="AN68" s="347"/>
      <c r="AO68" s="333"/>
      <c r="AP68" s="333"/>
      <c r="AQ68" s="346"/>
      <c r="AR68" s="347"/>
      <c r="AS68" s="347"/>
      <c r="AT68" s="347"/>
      <c r="AU68" s="347"/>
      <c r="AV68" s="347"/>
      <c r="AW68" s="347"/>
      <c r="AX68" s="347"/>
      <c r="AY68" s="347"/>
      <c r="AZ68" s="347"/>
      <c r="BA68" s="347"/>
      <c r="BB68" s="347"/>
      <c r="BC68" s="347"/>
      <c r="BD68" s="347"/>
      <c r="BE68" s="347"/>
      <c r="BF68" s="347"/>
      <c r="BG68" s="347"/>
      <c r="BH68" s="347"/>
      <c r="BI68" s="347"/>
      <c r="BJ68" s="347"/>
      <c r="BK68" s="347"/>
      <c r="BL68" s="347"/>
      <c r="BM68" s="347"/>
      <c r="BN68" s="347"/>
      <c r="BO68" s="347"/>
      <c r="BP68" s="347"/>
      <c r="BQ68" s="347"/>
      <c r="BR68" s="347"/>
      <c r="BS68" s="347"/>
      <c r="BT68" s="347"/>
      <c r="BU68" s="347"/>
      <c r="BV68" s="347"/>
      <c r="BW68" s="347"/>
      <c r="BX68" s="347"/>
      <c r="BY68" s="347"/>
    </row>
    <row r="69" spans="1:77" s="162" customFormat="1" ht="12.75">
      <c r="A69" s="204"/>
      <c r="B69" s="216"/>
      <c r="C69" s="216"/>
      <c r="D69" s="216"/>
      <c r="E69" s="216"/>
      <c r="F69" s="216"/>
      <c r="G69" s="216"/>
      <c r="H69" s="216"/>
      <c r="I69" s="239"/>
      <c r="J69" s="157"/>
      <c r="S69" s="347"/>
      <c r="T69" s="339"/>
      <c r="U69" s="339"/>
      <c r="V69" s="338"/>
      <c r="W69" s="333"/>
      <c r="X69" s="333"/>
      <c r="Y69" s="333"/>
      <c r="Z69" s="333"/>
      <c r="AA69" s="333"/>
      <c r="AB69" s="318"/>
      <c r="AC69" s="333"/>
      <c r="AD69" s="333"/>
      <c r="AE69" s="333"/>
      <c r="AF69" s="333"/>
      <c r="AG69" s="333"/>
      <c r="AH69" s="333"/>
      <c r="AI69" s="347"/>
      <c r="AJ69" s="347"/>
      <c r="AK69" s="347"/>
      <c r="AL69" s="347"/>
      <c r="AM69" s="347"/>
      <c r="AN69" s="347"/>
      <c r="AO69" s="333"/>
      <c r="AP69" s="333"/>
      <c r="AQ69" s="346"/>
      <c r="AR69" s="347"/>
      <c r="AS69" s="347"/>
      <c r="AT69" s="347"/>
      <c r="AU69" s="347"/>
      <c r="AV69" s="347"/>
      <c r="AW69" s="347"/>
      <c r="AX69" s="347"/>
      <c r="AY69" s="347"/>
      <c r="AZ69" s="347"/>
      <c r="BA69" s="347"/>
      <c r="BB69" s="347"/>
      <c r="BC69" s="347"/>
      <c r="BD69" s="347"/>
      <c r="BE69" s="347"/>
      <c r="BF69" s="347"/>
      <c r="BG69" s="347"/>
      <c r="BH69" s="347"/>
      <c r="BI69" s="347"/>
      <c r="BJ69" s="347"/>
      <c r="BK69" s="347"/>
      <c r="BL69" s="347"/>
      <c r="BM69" s="347"/>
      <c r="BN69" s="347"/>
      <c r="BO69" s="347"/>
      <c r="BP69" s="347"/>
      <c r="BQ69" s="347"/>
      <c r="BR69" s="347"/>
      <c r="BS69" s="347"/>
      <c r="BT69" s="347"/>
      <c r="BU69" s="347"/>
      <c r="BV69" s="347"/>
      <c r="BW69" s="347"/>
      <c r="BX69" s="347"/>
      <c r="BY69" s="347"/>
    </row>
    <row r="70" spans="1:77" s="162" customFormat="1" ht="12.75">
      <c r="A70" s="204"/>
      <c r="B70" s="216"/>
      <c r="C70" s="216"/>
      <c r="D70" s="216"/>
      <c r="E70" s="216"/>
      <c r="F70" s="216"/>
      <c r="G70" s="216"/>
      <c r="H70" s="216"/>
      <c r="I70" s="239"/>
      <c r="J70" s="157"/>
      <c r="S70" s="347"/>
      <c r="T70" s="339"/>
      <c r="U70" s="339"/>
      <c r="V70" s="338"/>
      <c r="W70" s="333"/>
      <c r="X70" s="333"/>
      <c r="Y70" s="333"/>
      <c r="Z70" s="333"/>
      <c r="AA70" s="333"/>
      <c r="AB70" s="318"/>
      <c r="AC70" s="333"/>
      <c r="AD70" s="333"/>
      <c r="AE70" s="333"/>
      <c r="AF70" s="333"/>
      <c r="AG70" s="333"/>
      <c r="AH70" s="333"/>
      <c r="AI70" s="347"/>
      <c r="AJ70" s="347"/>
      <c r="AK70" s="347"/>
      <c r="AL70" s="347"/>
      <c r="AM70" s="347"/>
      <c r="AN70" s="347"/>
      <c r="AO70" s="333"/>
      <c r="AP70" s="333"/>
      <c r="AQ70" s="346"/>
      <c r="AR70" s="347"/>
      <c r="AS70" s="347"/>
      <c r="AT70" s="347"/>
      <c r="AU70" s="347"/>
      <c r="AV70" s="347"/>
      <c r="AW70" s="347"/>
      <c r="AX70" s="347"/>
      <c r="AY70" s="347"/>
      <c r="AZ70" s="347"/>
      <c r="BA70" s="347"/>
      <c r="BB70" s="347"/>
      <c r="BC70" s="347"/>
      <c r="BD70" s="347"/>
      <c r="BE70" s="347"/>
      <c r="BF70" s="347"/>
      <c r="BG70" s="347"/>
      <c r="BH70" s="347"/>
      <c r="BI70" s="347"/>
      <c r="BJ70" s="347"/>
      <c r="BK70" s="347"/>
      <c r="BL70" s="347"/>
      <c r="BM70" s="347"/>
      <c r="BN70" s="347"/>
      <c r="BO70" s="347"/>
      <c r="BP70" s="347"/>
      <c r="BQ70" s="347"/>
      <c r="BR70" s="347"/>
      <c r="BS70" s="347"/>
      <c r="BT70" s="347"/>
      <c r="BU70" s="347"/>
      <c r="BV70" s="347"/>
      <c r="BW70" s="347"/>
      <c r="BX70" s="347"/>
      <c r="BY70" s="347"/>
    </row>
    <row r="71" spans="1:77" s="162" customFormat="1" ht="12.75">
      <c r="A71" s="204"/>
      <c r="B71" s="216"/>
      <c r="C71" s="216"/>
      <c r="D71" s="216"/>
      <c r="E71" s="216"/>
      <c r="F71" s="216"/>
      <c r="G71" s="216"/>
      <c r="H71" s="216"/>
      <c r="I71" s="239"/>
      <c r="J71" s="157"/>
      <c r="S71" s="347"/>
      <c r="T71" s="339"/>
      <c r="U71" s="339"/>
      <c r="V71" s="338"/>
      <c r="W71" s="333"/>
      <c r="X71" s="333"/>
      <c r="Y71" s="333"/>
      <c r="Z71" s="333"/>
      <c r="AA71" s="333"/>
      <c r="AB71" s="318"/>
      <c r="AC71" s="333"/>
      <c r="AD71" s="333"/>
      <c r="AE71" s="333"/>
      <c r="AF71" s="333"/>
      <c r="AG71" s="333"/>
      <c r="AH71" s="333"/>
      <c r="AI71" s="347"/>
      <c r="AJ71" s="347"/>
      <c r="AK71" s="347"/>
      <c r="AL71" s="347"/>
      <c r="AM71" s="347"/>
      <c r="AN71" s="347"/>
      <c r="AO71" s="333"/>
      <c r="AP71" s="333"/>
      <c r="AQ71" s="346"/>
      <c r="AR71" s="347"/>
      <c r="AS71" s="347"/>
      <c r="AT71" s="347"/>
      <c r="AU71" s="347"/>
      <c r="AV71" s="347"/>
      <c r="AW71" s="347"/>
      <c r="AX71" s="347"/>
      <c r="AY71" s="347"/>
      <c r="AZ71" s="347"/>
      <c r="BA71" s="347"/>
      <c r="BB71" s="347"/>
      <c r="BC71" s="347"/>
      <c r="BD71" s="347"/>
      <c r="BE71" s="347"/>
      <c r="BF71" s="347"/>
      <c r="BG71" s="347"/>
      <c r="BH71" s="347"/>
      <c r="BI71" s="347"/>
      <c r="BJ71" s="347"/>
      <c r="BK71" s="347"/>
      <c r="BL71" s="347"/>
      <c r="BM71" s="347"/>
      <c r="BN71" s="347"/>
      <c r="BO71" s="347"/>
      <c r="BP71" s="347"/>
      <c r="BQ71" s="347"/>
      <c r="BR71" s="347"/>
      <c r="BS71" s="347"/>
      <c r="BT71" s="347"/>
      <c r="BU71" s="347"/>
      <c r="BV71" s="347"/>
      <c r="BW71" s="347"/>
      <c r="BX71" s="347"/>
      <c r="BY71" s="347"/>
    </row>
    <row r="72" spans="1:77" s="162" customFormat="1" ht="12.75">
      <c r="A72" s="204"/>
      <c r="B72" s="216"/>
      <c r="C72" s="216"/>
      <c r="D72" s="216"/>
      <c r="E72" s="216"/>
      <c r="F72" s="216"/>
      <c r="G72" s="216"/>
      <c r="H72" s="216"/>
      <c r="I72" s="239"/>
      <c r="J72" s="157"/>
      <c r="S72" s="347"/>
      <c r="T72" s="339"/>
      <c r="U72" s="339"/>
      <c r="V72" s="338"/>
      <c r="W72" s="333"/>
      <c r="X72" s="333"/>
      <c r="Y72" s="333"/>
      <c r="Z72" s="333"/>
      <c r="AA72" s="333"/>
      <c r="AB72" s="318"/>
      <c r="AC72" s="333"/>
      <c r="AD72" s="333"/>
      <c r="AE72" s="333"/>
      <c r="AF72" s="333"/>
      <c r="AG72" s="333"/>
      <c r="AH72" s="333"/>
      <c r="AI72" s="347"/>
      <c r="AJ72" s="347"/>
      <c r="AK72" s="347"/>
      <c r="AL72" s="347"/>
      <c r="AM72" s="347"/>
      <c r="AN72" s="347"/>
      <c r="AO72" s="333"/>
      <c r="AP72" s="333"/>
      <c r="AQ72" s="346"/>
      <c r="AR72" s="347"/>
      <c r="AS72" s="347"/>
      <c r="AT72" s="347"/>
      <c r="AU72" s="347"/>
      <c r="AV72" s="347"/>
      <c r="AW72" s="347"/>
      <c r="AX72" s="347"/>
      <c r="AY72" s="347"/>
      <c r="AZ72" s="347"/>
      <c r="BA72" s="347"/>
      <c r="BB72" s="347"/>
      <c r="BC72" s="347"/>
      <c r="BD72" s="347"/>
      <c r="BE72" s="347"/>
      <c r="BF72" s="347"/>
      <c r="BG72" s="347"/>
      <c r="BH72" s="347"/>
      <c r="BI72" s="347"/>
      <c r="BJ72" s="347"/>
      <c r="BK72" s="347"/>
      <c r="BL72" s="347"/>
      <c r="BM72" s="347"/>
      <c r="BN72" s="347"/>
      <c r="BO72" s="347"/>
      <c r="BP72" s="347"/>
      <c r="BQ72" s="347"/>
      <c r="BR72" s="347"/>
      <c r="BS72" s="347"/>
      <c r="BT72" s="347"/>
      <c r="BU72" s="347"/>
      <c r="BV72" s="347"/>
      <c r="BW72" s="347"/>
      <c r="BX72" s="347"/>
      <c r="BY72" s="347"/>
    </row>
    <row r="73" spans="1:77" s="162" customFormat="1" ht="12.75">
      <c r="A73" s="204"/>
      <c r="B73" s="216"/>
      <c r="C73" s="216"/>
      <c r="D73" s="216"/>
      <c r="E73" s="216"/>
      <c r="F73" s="216"/>
      <c r="G73" s="216"/>
      <c r="H73" s="216"/>
      <c r="I73" s="239"/>
      <c r="J73" s="157"/>
      <c r="S73" s="347"/>
      <c r="T73" s="339"/>
      <c r="U73" s="339"/>
      <c r="V73" s="338"/>
      <c r="W73" s="333"/>
      <c r="X73" s="333"/>
      <c r="Y73" s="333"/>
      <c r="Z73" s="333"/>
      <c r="AA73" s="333"/>
      <c r="AB73" s="318"/>
      <c r="AC73" s="333"/>
      <c r="AD73" s="333"/>
      <c r="AE73" s="333"/>
      <c r="AF73" s="333"/>
      <c r="AG73" s="333"/>
      <c r="AH73" s="333"/>
      <c r="AI73" s="347"/>
      <c r="AJ73" s="347"/>
      <c r="AK73" s="347"/>
      <c r="AL73" s="347"/>
      <c r="AM73" s="347"/>
      <c r="AN73" s="347"/>
      <c r="AO73" s="333"/>
      <c r="AP73" s="333"/>
      <c r="AQ73" s="346"/>
      <c r="AR73" s="347"/>
      <c r="AS73" s="347"/>
      <c r="AT73" s="347"/>
      <c r="AU73" s="347"/>
      <c r="AV73" s="347"/>
      <c r="AW73" s="347"/>
      <c r="AX73" s="347"/>
      <c r="AY73" s="347"/>
      <c r="AZ73" s="347"/>
      <c r="BA73" s="347"/>
      <c r="BB73" s="347"/>
      <c r="BC73" s="347"/>
      <c r="BD73" s="347"/>
      <c r="BE73" s="347"/>
      <c r="BF73" s="347"/>
      <c r="BG73" s="347"/>
      <c r="BH73" s="347"/>
      <c r="BI73" s="347"/>
      <c r="BJ73" s="347"/>
      <c r="BK73" s="347"/>
      <c r="BL73" s="347"/>
      <c r="BM73" s="347"/>
      <c r="BN73" s="347"/>
      <c r="BO73" s="347"/>
      <c r="BP73" s="347"/>
      <c r="BQ73" s="347"/>
      <c r="BR73" s="347"/>
      <c r="BS73" s="347"/>
      <c r="BT73" s="347"/>
      <c r="BU73" s="347"/>
      <c r="BV73" s="347"/>
      <c r="BW73" s="347"/>
      <c r="BX73" s="347"/>
      <c r="BY73" s="347"/>
    </row>
    <row r="74" spans="1:77" s="162" customFormat="1" ht="12.75">
      <c r="A74" s="204"/>
      <c r="B74" s="216"/>
      <c r="C74" s="216"/>
      <c r="D74" s="216"/>
      <c r="E74" s="216"/>
      <c r="F74" s="216"/>
      <c r="G74" s="216"/>
      <c r="H74" s="216"/>
      <c r="I74" s="239"/>
      <c r="J74" s="157"/>
      <c r="S74" s="347"/>
      <c r="T74" s="339"/>
      <c r="U74" s="339"/>
      <c r="V74" s="338"/>
      <c r="W74" s="333"/>
      <c r="X74" s="333"/>
      <c r="Y74" s="333"/>
      <c r="Z74" s="333"/>
      <c r="AA74" s="333"/>
      <c r="AB74" s="318"/>
      <c r="AC74" s="333"/>
      <c r="AD74" s="333"/>
      <c r="AE74" s="333"/>
      <c r="AF74" s="333"/>
      <c r="AG74" s="333"/>
      <c r="AH74" s="333"/>
      <c r="AI74" s="347"/>
      <c r="AJ74" s="347"/>
      <c r="AK74" s="347"/>
      <c r="AL74" s="347"/>
      <c r="AM74" s="347"/>
      <c r="AN74" s="347"/>
      <c r="AO74" s="333"/>
      <c r="AP74" s="333"/>
      <c r="AQ74" s="346"/>
      <c r="AR74" s="347"/>
      <c r="AS74" s="347"/>
      <c r="AT74" s="347"/>
      <c r="AU74" s="347"/>
      <c r="AV74" s="347"/>
      <c r="AW74" s="347"/>
      <c r="AX74" s="347"/>
      <c r="AY74" s="347"/>
      <c r="AZ74" s="347"/>
      <c r="BA74" s="347"/>
      <c r="BB74" s="347"/>
      <c r="BC74" s="347"/>
      <c r="BD74" s="347"/>
      <c r="BE74" s="347"/>
      <c r="BF74" s="347"/>
      <c r="BG74" s="347"/>
      <c r="BH74" s="347"/>
      <c r="BI74" s="347"/>
      <c r="BJ74" s="347"/>
      <c r="BK74" s="347"/>
      <c r="BL74" s="347"/>
      <c r="BM74" s="347"/>
      <c r="BN74" s="347"/>
      <c r="BO74" s="347"/>
      <c r="BP74" s="347"/>
      <c r="BQ74" s="347"/>
      <c r="BR74" s="347"/>
      <c r="BS74" s="347"/>
      <c r="BT74" s="347"/>
      <c r="BU74" s="347"/>
      <c r="BV74" s="347"/>
      <c r="BW74" s="347"/>
      <c r="BX74" s="347"/>
      <c r="BY74" s="347"/>
    </row>
    <row r="75" spans="1:77" s="162" customFormat="1" ht="12.75">
      <c r="A75" s="204"/>
      <c r="B75" s="216"/>
      <c r="C75" s="216"/>
      <c r="D75" s="216"/>
      <c r="E75" s="216"/>
      <c r="F75" s="216"/>
      <c r="G75" s="216"/>
      <c r="H75" s="216"/>
      <c r="I75" s="239"/>
      <c r="J75" s="157"/>
      <c r="S75" s="347"/>
      <c r="T75" s="339"/>
      <c r="U75" s="339"/>
      <c r="V75" s="338"/>
      <c r="W75" s="333"/>
      <c r="X75" s="333"/>
      <c r="Y75" s="333"/>
      <c r="Z75" s="333"/>
      <c r="AA75" s="333"/>
      <c r="AB75" s="318"/>
      <c r="AC75" s="333"/>
      <c r="AD75" s="333"/>
      <c r="AE75" s="333"/>
      <c r="AF75" s="333"/>
      <c r="AG75" s="333"/>
      <c r="AH75" s="333"/>
      <c r="AI75" s="347"/>
      <c r="AJ75" s="347"/>
      <c r="AK75" s="347"/>
      <c r="AL75" s="347"/>
      <c r="AM75" s="347"/>
      <c r="AN75" s="347"/>
      <c r="AO75" s="333"/>
      <c r="AP75" s="333"/>
      <c r="AQ75" s="346"/>
      <c r="AR75" s="347"/>
      <c r="AS75" s="347"/>
      <c r="AT75" s="347"/>
      <c r="AU75" s="347"/>
      <c r="AV75" s="347"/>
      <c r="AW75" s="347"/>
      <c r="AX75" s="347"/>
      <c r="AY75" s="347"/>
      <c r="AZ75" s="347"/>
      <c r="BA75" s="347"/>
      <c r="BB75" s="347"/>
      <c r="BC75" s="347"/>
      <c r="BD75" s="347"/>
      <c r="BE75" s="347"/>
      <c r="BF75" s="347"/>
      <c r="BG75" s="347"/>
      <c r="BH75" s="347"/>
      <c r="BI75" s="347"/>
      <c r="BJ75" s="347"/>
      <c r="BK75" s="347"/>
      <c r="BL75" s="347"/>
      <c r="BM75" s="347"/>
      <c r="BN75" s="347"/>
      <c r="BO75" s="347"/>
      <c r="BP75" s="347"/>
      <c r="BQ75" s="347"/>
      <c r="BR75" s="347"/>
      <c r="BS75" s="347"/>
      <c r="BT75" s="347"/>
      <c r="BU75" s="347"/>
      <c r="BV75" s="347"/>
      <c r="BW75" s="347"/>
      <c r="BX75" s="347"/>
      <c r="BY75" s="347"/>
    </row>
    <row r="76" spans="1:77" s="162" customFormat="1" ht="40.5" customHeight="1">
      <c r="A76" s="204"/>
      <c r="B76" s="216"/>
      <c r="C76" s="216"/>
      <c r="D76" s="216"/>
      <c r="E76" s="216"/>
      <c r="F76" s="216"/>
      <c r="G76" s="216"/>
      <c r="H76" s="216"/>
      <c r="I76" s="239"/>
      <c r="J76" s="157"/>
      <c r="S76" s="347"/>
      <c r="T76" s="339"/>
      <c r="U76" s="339"/>
      <c r="V76" s="338"/>
      <c r="W76" s="333"/>
      <c r="X76" s="333"/>
      <c r="Y76" s="333"/>
      <c r="Z76" s="333"/>
      <c r="AA76" s="333"/>
      <c r="AB76" s="318"/>
      <c r="AC76" s="333"/>
      <c r="AD76" s="333"/>
      <c r="AE76" s="333"/>
      <c r="AF76" s="333"/>
      <c r="AG76" s="333"/>
      <c r="AH76" s="333"/>
      <c r="AI76" s="347"/>
      <c r="AJ76" s="347"/>
      <c r="AK76" s="347"/>
      <c r="AL76" s="347"/>
      <c r="AM76" s="347"/>
      <c r="AN76" s="347"/>
      <c r="AO76" s="333"/>
      <c r="AP76" s="333"/>
      <c r="AQ76" s="346"/>
      <c r="AR76" s="347"/>
      <c r="AS76" s="347"/>
      <c r="AT76" s="347"/>
      <c r="AU76" s="347"/>
      <c r="AV76" s="347"/>
      <c r="AW76" s="347"/>
      <c r="AX76" s="347"/>
      <c r="AY76" s="347"/>
      <c r="AZ76" s="347"/>
      <c r="BA76" s="347"/>
      <c r="BB76" s="347"/>
      <c r="BC76" s="347"/>
      <c r="BD76" s="347"/>
      <c r="BE76" s="347"/>
      <c r="BF76" s="347"/>
      <c r="BG76" s="347"/>
      <c r="BH76" s="347"/>
      <c r="BI76" s="347"/>
      <c r="BJ76" s="347"/>
      <c r="BK76" s="347"/>
      <c r="BL76" s="347"/>
      <c r="BM76" s="347"/>
      <c r="BN76" s="347"/>
      <c r="BO76" s="347"/>
      <c r="BP76" s="347"/>
      <c r="BQ76" s="347"/>
      <c r="BR76" s="347"/>
      <c r="BS76" s="347"/>
      <c r="BT76" s="347"/>
      <c r="BU76" s="347"/>
      <c r="BV76" s="347"/>
      <c r="BW76" s="347"/>
      <c r="BX76" s="347"/>
      <c r="BY76" s="347"/>
    </row>
    <row r="77" spans="1:77" s="162" customFormat="1" ht="12.75">
      <c r="A77" s="204"/>
      <c r="B77" s="216"/>
      <c r="C77" s="216"/>
      <c r="D77" s="216"/>
      <c r="E77" s="216"/>
      <c r="F77" s="216"/>
      <c r="G77" s="216"/>
      <c r="H77" s="216"/>
      <c r="I77" s="239"/>
      <c r="J77" s="157"/>
      <c r="S77" s="347"/>
      <c r="T77" s="339"/>
      <c r="U77" s="339"/>
      <c r="V77" s="338"/>
      <c r="W77" s="333"/>
      <c r="X77" s="333"/>
      <c r="Y77" s="333"/>
      <c r="Z77" s="333"/>
      <c r="AA77" s="333"/>
      <c r="AB77" s="318"/>
      <c r="AC77" s="333"/>
      <c r="AD77" s="333"/>
      <c r="AE77" s="333"/>
      <c r="AF77" s="333"/>
      <c r="AG77" s="333"/>
      <c r="AH77" s="333"/>
      <c r="AI77" s="347"/>
      <c r="AJ77" s="347"/>
      <c r="AK77" s="347"/>
      <c r="AL77" s="347"/>
      <c r="AM77" s="347"/>
      <c r="AN77" s="347"/>
      <c r="AO77" s="333"/>
      <c r="AP77" s="333"/>
      <c r="AQ77" s="346"/>
      <c r="AR77" s="347"/>
      <c r="AS77" s="347"/>
      <c r="AT77" s="347"/>
      <c r="AU77" s="347"/>
      <c r="AV77" s="347"/>
      <c r="AW77" s="347"/>
      <c r="AX77" s="347"/>
      <c r="AY77" s="347"/>
      <c r="AZ77" s="347"/>
      <c r="BA77" s="347"/>
      <c r="BB77" s="347"/>
      <c r="BC77" s="347"/>
      <c r="BD77" s="347"/>
      <c r="BE77" s="347"/>
      <c r="BF77" s="347"/>
      <c r="BG77" s="347"/>
      <c r="BH77" s="347"/>
      <c r="BI77" s="347"/>
      <c r="BJ77" s="347"/>
      <c r="BK77" s="347"/>
      <c r="BL77" s="347"/>
      <c r="BM77" s="347"/>
      <c r="BN77" s="347"/>
      <c r="BO77" s="347"/>
      <c r="BP77" s="347"/>
      <c r="BQ77" s="347"/>
      <c r="BR77" s="347"/>
      <c r="BS77" s="347"/>
      <c r="BT77" s="347"/>
      <c r="BU77" s="347"/>
      <c r="BV77" s="347"/>
      <c r="BW77" s="347"/>
      <c r="BX77" s="347"/>
      <c r="BY77" s="347"/>
    </row>
    <row r="78" spans="1:77" s="162" customFormat="1" ht="12.75">
      <c r="A78" s="204"/>
      <c r="B78" s="216"/>
      <c r="C78" s="216"/>
      <c r="D78" s="216"/>
      <c r="E78" s="216"/>
      <c r="F78" s="216"/>
      <c r="G78" s="216"/>
      <c r="H78" s="216"/>
      <c r="I78" s="239"/>
      <c r="J78" s="157"/>
      <c r="S78" s="347"/>
      <c r="T78" s="339"/>
      <c r="U78" s="339"/>
      <c r="V78" s="338"/>
      <c r="W78" s="333"/>
      <c r="X78" s="333"/>
      <c r="Y78" s="333"/>
      <c r="Z78" s="333"/>
      <c r="AA78" s="333"/>
      <c r="AB78" s="318"/>
      <c r="AC78" s="333"/>
      <c r="AD78" s="333"/>
      <c r="AE78" s="333"/>
      <c r="AF78" s="333"/>
      <c r="AG78" s="333"/>
      <c r="AH78" s="333"/>
      <c r="AI78" s="347"/>
      <c r="AJ78" s="347"/>
      <c r="AK78" s="347"/>
      <c r="AL78" s="347"/>
      <c r="AM78" s="347"/>
      <c r="AN78" s="347"/>
      <c r="AO78" s="333"/>
      <c r="AP78" s="333"/>
      <c r="AQ78" s="346"/>
      <c r="AR78" s="347"/>
      <c r="AS78" s="347"/>
      <c r="AT78" s="347"/>
      <c r="AU78" s="347"/>
      <c r="AV78" s="347"/>
      <c r="AW78" s="347"/>
      <c r="AX78" s="347"/>
      <c r="AY78" s="347"/>
      <c r="AZ78" s="347"/>
      <c r="BA78" s="347"/>
      <c r="BB78" s="347"/>
      <c r="BC78" s="347"/>
      <c r="BD78" s="347"/>
      <c r="BE78" s="347"/>
      <c r="BF78" s="347"/>
      <c r="BG78" s="347"/>
      <c r="BH78" s="347"/>
      <c r="BI78" s="347"/>
      <c r="BJ78" s="347"/>
      <c r="BK78" s="347"/>
      <c r="BL78" s="347"/>
      <c r="BM78" s="347"/>
      <c r="BN78" s="347"/>
      <c r="BO78" s="347"/>
      <c r="BP78" s="347"/>
      <c r="BQ78" s="347"/>
      <c r="BR78" s="347"/>
      <c r="BS78" s="347"/>
      <c r="BT78" s="347"/>
      <c r="BU78" s="347"/>
      <c r="BV78" s="347"/>
      <c r="BW78" s="347"/>
      <c r="BX78" s="347"/>
      <c r="BY78" s="347"/>
    </row>
    <row r="79" spans="1:77" s="162" customFormat="1" ht="12.75">
      <c r="A79" s="204"/>
      <c r="B79" s="216"/>
      <c r="C79" s="216"/>
      <c r="D79" s="216"/>
      <c r="E79" s="216"/>
      <c r="F79" s="216"/>
      <c r="G79" s="216"/>
      <c r="H79" s="216"/>
      <c r="I79" s="239"/>
      <c r="J79" s="157"/>
      <c r="S79" s="347"/>
      <c r="T79" s="339"/>
      <c r="U79" s="339"/>
      <c r="V79" s="338"/>
      <c r="W79" s="333"/>
      <c r="X79" s="333"/>
      <c r="Y79" s="333"/>
      <c r="Z79" s="333"/>
      <c r="AA79" s="333"/>
      <c r="AB79" s="318"/>
      <c r="AC79" s="333"/>
      <c r="AD79" s="333"/>
      <c r="AE79" s="333"/>
      <c r="AF79" s="333"/>
      <c r="AG79" s="333"/>
      <c r="AH79" s="333"/>
      <c r="AI79" s="347"/>
      <c r="AJ79" s="347"/>
      <c r="AK79" s="347"/>
      <c r="AL79" s="347"/>
      <c r="AM79" s="347"/>
      <c r="AN79" s="347"/>
      <c r="AO79" s="333"/>
      <c r="AP79" s="333"/>
      <c r="AQ79" s="346"/>
      <c r="AR79" s="347"/>
      <c r="AS79" s="347"/>
      <c r="AT79" s="347"/>
      <c r="AU79" s="347"/>
      <c r="AV79" s="347"/>
      <c r="AW79" s="347"/>
      <c r="AX79" s="347"/>
      <c r="AY79" s="347"/>
      <c r="AZ79" s="347"/>
      <c r="BA79" s="347"/>
      <c r="BB79" s="347"/>
      <c r="BC79" s="347"/>
      <c r="BD79" s="347"/>
      <c r="BE79" s="347"/>
      <c r="BF79" s="347"/>
      <c r="BG79" s="347"/>
      <c r="BH79" s="347"/>
      <c r="BI79" s="347"/>
      <c r="BJ79" s="347"/>
      <c r="BK79" s="347"/>
      <c r="BL79" s="347"/>
      <c r="BM79" s="347"/>
      <c r="BN79" s="347"/>
      <c r="BO79" s="347"/>
      <c r="BP79" s="347"/>
      <c r="BQ79" s="347"/>
      <c r="BR79" s="347"/>
      <c r="BS79" s="347"/>
      <c r="BT79" s="347"/>
      <c r="BU79" s="347"/>
      <c r="BV79" s="347"/>
      <c r="BW79" s="347"/>
      <c r="BX79" s="347"/>
      <c r="BY79" s="347"/>
    </row>
    <row r="80" spans="1:77" s="162" customFormat="1" ht="12.75">
      <c r="A80" s="204"/>
      <c r="B80" s="216"/>
      <c r="C80" s="216"/>
      <c r="D80" s="216"/>
      <c r="E80" s="216"/>
      <c r="F80" s="216"/>
      <c r="G80" s="216"/>
      <c r="H80" s="216"/>
      <c r="I80" s="239"/>
      <c r="J80" s="157"/>
      <c r="S80" s="347"/>
      <c r="T80" s="339"/>
      <c r="U80" s="339"/>
      <c r="V80" s="338"/>
      <c r="W80" s="333"/>
      <c r="X80" s="333"/>
      <c r="Y80" s="333"/>
      <c r="Z80" s="333"/>
      <c r="AA80" s="333"/>
      <c r="AB80" s="318"/>
      <c r="AC80" s="333"/>
      <c r="AD80" s="333"/>
      <c r="AE80" s="333"/>
      <c r="AF80" s="333"/>
      <c r="AG80" s="333"/>
      <c r="AH80" s="333"/>
      <c r="AI80" s="347"/>
      <c r="AJ80" s="347"/>
      <c r="AK80" s="347"/>
      <c r="AL80" s="347"/>
      <c r="AM80" s="347"/>
      <c r="AN80" s="347"/>
      <c r="AO80" s="333"/>
      <c r="AP80" s="333"/>
      <c r="AQ80" s="351"/>
      <c r="AR80" s="347"/>
      <c r="AS80" s="347"/>
      <c r="AT80" s="347"/>
      <c r="AU80" s="347"/>
      <c r="AV80" s="347"/>
      <c r="AW80" s="347"/>
      <c r="AX80" s="347"/>
      <c r="AY80" s="347"/>
      <c r="AZ80" s="347"/>
      <c r="BA80" s="347"/>
      <c r="BB80" s="347"/>
      <c r="BC80" s="347"/>
      <c r="BD80" s="347"/>
      <c r="BE80" s="347"/>
      <c r="BF80" s="347"/>
      <c r="BG80" s="347"/>
      <c r="BH80" s="347"/>
      <c r="BI80" s="347"/>
      <c r="BJ80" s="347"/>
      <c r="BK80" s="347"/>
      <c r="BL80" s="347"/>
      <c r="BM80" s="347"/>
      <c r="BN80" s="347"/>
      <c r="BO80" s="347"/>
      <c r="BP80" s="347"/>
      <c r="BQ80" s="347"/>
      <c r="BR80" s="347"/>
      <c r="BS80" s="347"/>
      <c r="BT80" s="347"/>
      <c r="BU80" s="347"/>
      <c r="BV80" s="347"/>
      <c r="BW80" s="347"/>
      <c r="BX80" s="347"/>
      <c r="BY80" s="347"/>
    </row>
    <row r="81" spans="1:77" s="162" customFormat="1" ht="12.75">
      <c r="A81" s="204"/>
      <c r="B81" s="216"/>
      <c r="C81" s="216"/>
      <c r="D81" s="216"/>
      <c r="E81" s="216"/>
      <c r="F81" s="216"/>
      <c r="G81" s="216"/>
      <c r="H81" s="216"/>
      <c r="I81" s="239"/>
      <c r="J81" s="157"/>
      <c r="S81" s="347"/>
      <c r="T81" s="339"/>
      <c r="U81" s="339"/>
      <c r="V81" s="338"/>
      <c r="W81" s="333"/>
      <c r="X81" s="333"/>
      <c r="Y81" s="333"/>
      <c r="Z81" s="333"/>
      <c r="AA81" s="333"/>
      <c r="AB81" s="318"/>
      <c r="AC81" s="333"/>
      <c r="AD81" s="333"/>
      <c r="AE81" s="333"/>
      <c r="AF81" s="333"/>
      <c r="AG81" s="333"/>
      <c r="AH81" s="333"/>
      <c r="AI81" s="347"/>
      <c r="AJ81" s="347"/>
      <c r="AK81" s="347"/>
      <c r="AL81" s="347"/>
      <c r="AM81" s="347"/>
      <c r="AN81" s="347"/>
      <c r="AO81" s="333"/>
      <c r="AP81" s="333"/>
      <c r="AQ81" s="346"/>
      <c r="AR81" s="347"/>
      <c r="AS81" s="347"/>
      <c r="AT81" s="347"/>
      <c r="AU81" s="347"/>
      <c r="AV81" s="347"/>
      <c r="AW81" s="347"/>
      <c r="AX81" s="347"/>
      <c r="AY81" s="347"/>
      <c r="AZ81" s="347"/>
      <c r="BA81" s="347"/>
      <c r="BB81" s="347"/>
      <c r="BC81" s="347"/>
      <c r="BD81" s="347"/>
      <c r="BE81" s="347"/>
      <c r="BF81" s="347"/>
      <c r="BG81" s="347"/>
      <c r="BH81" s="347"/>
      <c r="BI81" s="347"/>
      <c r="BJ81" s="347"/>
      <c r="BK81" s="347"/>
      <c r="BL81" s="347"/>
      <c r="BM81" s="347"/>
      <c r="BN81" s="347"/>
      <c r="BO81" s="347"/>
      <c r="BP81" s="347"/>
      <c r="BQ81" s="347"/>
      <c r="BR81" s="347"/>
      <c r="BS81" s="347"/>
      <c r="BT81" s="347"/>
      <c r="BU81" s="347"/>
      <c r="BV81" s="347"/>
      <c r="BW81" s="347"/>
      <c r="BX81" s="347"/>
      <c r="BY81" s="347"/>
    </row>
    <row r="82" spans="1:77" s="162" customFormat="1" ht="12.75">
      <c r="A82" s="204"/>
      <c r="B82" s="216"/>
      <c r="C82" s="216"/>
      <c r="D82" s="216"/>
      <c r="E82" s="216"/>
      <c r="F82" s="216"/>
      <c r="G82" s="216"/>
      <c r="H82" s="216"/>
      <c r="I82" s="239"/>
      <c r="J82" s="157"/>
      <c r="S82" s="347"/>
      <c r="T82" s="339"/>
      <c r="U82" s="339"/>
      <c r="V82" s="338"/>
      <c r="W82" s="333"/>
      <c r="X82" s="333"/>
      <c r="Y82" s="333"/>
      <c r="Z82" s="333"/>
      <c r="AA82" s="333"/>
      <c r="AB82" s="318"/>
      <c r="AC82" s="333"/>
      <c r="AD82" s="333"/>
      <c r="AE82" s="333"/>
      <c r="AF82" s="333"/>
      <c r="AG82" s="333"/>
      <c r="AH82" s="333"/>
      <c r="AI82" s="347"/>
      <c r="AJ82" s="347"/>
      <c r="AK82" s="347"/>
      <c r="AL82" s="347"/>
      <c r="AM82" s="347"/>
      <c r="AN82" s="347"/>
      <c r="AO82" s="333"/>
      <c r="AP82" s="333"/>
      <c r="AQ82" s="346"/>
      <c r="AR82" s="347"/>
      <c r="AS82" s="347"/>
      <c r="AT82" s="347"/>
      <c r="AU82" s="347"/>
      <c r="AV82" s="347"/>
      <c r="AW82" s="347"/>
      <c r="AX82" s="347"/>
      <c r="AY82" s="347"/>
      <c r="AZ82" s="347"/>
      <c r="BA82" s="347"/>
      <c r="BB82" s="347"/>
      <c r="BC82" s="347"/>
      <c r="BD82" s="347"/>
      <c r="BE82" s="347"/>
      <c r="BF82" s="347"/>
      <c r="BG82" s="347"/>
      <c r="BH82" s="347"/>
      <c r="BI82" s="347"/>
      <c r="BJ82" s="347"/>
      <c r="BK82" s="347"/>
      <c r="BL82" s="347"/>
      <c r="BM82" s="347"/>
      <c r="BN82" s="347"/>
      <c r="BO82" s="347"/>
      <c r="BP82" s="347"/>
      <c r="BQ82" s="347"/>
      <c r="BR82" s="347"/>
      <c r="BS82" s="347"/>
      <c r="BT82" s="347"/>
      <c r="BU82" s="347"/>
      <c r="BV82" s="347"/>
      <c r="BW82" s="347"/>
      <c r="BX82" s="347"/>
      <c r="BY82" s="347"/>
    </row>
    <row r="83" spans="1:77" s="162" customFormat="1" ht="12.75">
      <c r="A83" s="204"/>
      <c r="B83" s="216"/>
      <c r="C83" s="216"/>
      <c r="D83" s="216"/>
      <c r="E83" s="216"/>
      <c r="F83" s="216"/>
      <c r="G83" s="216"/>
      <c r="H83" s="216"/>
      <c r="I83" s="239"/>
      <c r="J83" s="157"/>
      <c r="S83" s="347"/>
      <c r="T83" s="339"/>
      <c r="U83" s="339"/>
      <c r="V83" s="338"/>
      <c r="W83" s="333"/>
      <c r="X83" s="333"/>
      <c r="Y83" s="333"/>
      <c r="Z83" s="333"/>
      <c r="AA83" s="333"/>
      <c r="AB83" s="318"/>
      <c r="AC83" s="333"/>
      <c r="AD83" s="333"/>
      <c r="AE83" s="333"/>
      <c r="AF83" s="333"/>
      <c r="AG83" s="333"/>
      <c r="AH83" s="333"/>
      <c r="AI83" s="347"/>
      <c r="AJ83" s="347"/>
      <c r="AK83" s="347"/>
      <c r="AL83" s="347"/>
      <c r="AM83" s="347"/>
      <c r="AN83" s="347"/>
      <c r="AO83" s="333"/>
      <c r="AP83" s="333"/>
      <c r="AQ83" s="346"/>
      <c r="AR83" s="347"/>
      <c r="AS83" s="347"/>
      <c r="AT83" s="347"/>
      <c r="AU83" s="347"/>
      <c r="AV83" s="347"/>
      <c r="AW83" s="347"/>
      <c r="AX83" s="347"/>
      <c r="AY83" s="347"/>
      <c r="AZ83" s="347"/>
      <c r="BA83" s="347"/>
      <c r="BB83" s="347"/>
      <c r="BC83" s="347"/>
      <c r="BD83" s="347"/>
      <c r="BE83" s="347"/>
      <c r="BF83" s="347"/>
      <c r="BG83" s="347"/>
      <c r="BH83" s="347"/>
      <c r="BI83" s="347"/>
      <c r="BJ83" s="347"/>
      <c r="BK83" s="347"/>
      <c r="BL83" s="347"/>
      <c r="BM83" s="347"/>
      <c r="BN83" s="347"/>
      <c r="BO83" s="347"/>
      <c r="BP83" s="347"/>
      <c r="BQ83" s="347"/>
      <c r="BR83" s="347"/>
      <c r="BS83" s="347"/>
      <c r="BT83" s="347"/>
      <c r="BU83" s="347"/>
      <c r="BV83" s="347"/>
      <c r="BW83" s="347"/>
      <c r="BX83" s="347"/>
      <c r="BY83" s="347"/>
    </row>
    <row r="84" spans="1:77" s="162" customFormat="1" ht="12.75">
      <c r="A84" s="204"/>
      <c r="B84" s="216"/>
      <c r="C84" s="216"/>
      <c r="D84" s="216"/>
      <c r="E84" s="216"/>
      <c r="F84" s="216"/>
      <c r="G84" s="216"/>
      <c r="H84" s="216"/>
      <c r="I84" s="239"/>
      <c r="J84" s="157"/>
      <c r="S84" s="347"/>
      <c r="T84" s="339"/>
      <c r="U84" s="339"/>
      <c r="V84" s="338"/>
      <c r="W84" s="333"/>
      <c r="X84" s="333"/>
      <c r="Y84" s="333"/>
      <c r="Z84" s="333"/>
      <c r="AA84" s="333"/>
      <c r="AB84" s="318"/>
      <c r="AC84" s="333"/>
      <c r="AD84" s="333"/>
      <c r="AE84" s="333"/>
      <c r="AF84" s="333"/>
      <c r="AG84" s="333"/>
      <c r="AH84" s="333"/>
      <c r="AI84" s="347"/>
      <c r="AJ84" s="347"/>
      <c r="AK84" s="347"/>
      <c r="AL84" s="347"/>
      <c r="AM84" s="347"/>
      <c r="AN84" s="347"/>
      <c r="AO84" s="333"/>
      <c r="AP84" s="333"/>
      <c r="AQ84" s="346"/>
      <c r="AR84" s="347"/>
      <c r="AS84" s="347"/>
      <c r="AT84" s="347"/>
      <c r="AU84" s="347"/>
      <c r="AV84" s="347"/>
      <c r="AW84" s="347"/>
      <c r="AX84" s="347"/>
      <c r="AY84" s="347"/>
      <c r="AZ84" s="347"/>
      <c r="BA84" s="347"/>
      <c r="BB84" s="347"/>
      <c r="BC84" s="347"/>
      <c r="BD84" s="347"/>
      <c r="BE84" s="347"/>
      <c r="BF84" s="347"/>
      <c r="BG84" s="347"/>
      <c r="BH84" s="347"/>
      <c r="BI84" s="347"/>
      <c r="BJ84" s="347"/>
      <c r="BK84" s="347"/>
      <c r="BL84" s="347"/>
      <c r="BM84" s="347"/>
      <c r="BN84" s="347"/>
      <c r="BO84" s="347"/>
      <c r="BP84" s="347"/>
      <c r="BQ84" s="347"/>
      <c r="BR84" s="347"/>
      <c r="BS84" s="347"/>
      <c r="BT84" s="347"/>
      <c r="BU84" s="347"/>
      <c r="BV84" s="347"/>
      <c r="BW84" s="347"/>
      <c r="BX84" s="347"/>
      <c r="BY84" s="347"/>
    </row>
    <row r="85" spans="1:77" s="162" customFormat="1" ht="12.75">
      <c r="A85" s="204"/>
      <c r="B85" s="216"/>
      <c r="C85" s="216"/>
      <c r="D85" s="216"/>
      <c r="E85" s="216"/>
      <c r="F85" s="216"/>
      <c r="G85" s="216"/>
      <c r="H85" s="216"/>
      <c r="I85" s="239"/>
      <c r="J85" s="157"/>
      <c r="S85" s="347"/>
      <c r="T85" s="339"/>
      <c r="U85" s="339"/>
      <c r="V85" s="338"/>
      <c r="W85" s="333"/>
      <c r="X85" s="333"/>
      <c r="Y85" s="333"/>
      <c r="Z85" s="333"/>
      <c r="AA85" s="333"/>
      <c r="AB85" s="318"/>
      <c r="AC85" s="333"/>
      <c r="AD85" s="333"/>
      <c r="AE85" s="333"/>
      <c r="AF85" s="333"/>
      <c r="AG85" s="333"/>
      <c r="AH85" s="333"/>
      <c r="AI85" s="347"/>
      <c r="AJ85" s="347"/>
      <c r="AK85" s="347"/>
      <c r="AL85" s="347"/>
      <c r="AM85" s="347"/>
      <c r="AN85" s="347"/>
      <c r="AO85" s="333"/>
      <c r="AP85" s="333"/>
      <c r="AQ85" s="346"/>
      <c r="AR85" s="347"/>
      <c r="AS85" s="347"/>
      <c r="AT85" s="347"/>
      <c r="AU85" s="347"/>
      <c r="AV85" s="347"/>
      <c r="AW85" s="347"/>
      <c r="AX85" s="347"/>
      <c r="AY85" s="347"/>
      <c r="AZ85" s="347"/>
      <c r="BA85" s="347"/>
      <c r="BB85" s="347"/>
      <c r="BC85" s="347"/>
      <c r="BD85" s="347"/>
      <c r="BE85" s="347"/>
      <c r="BF85" s="347"/>
      <c r="BG85" s="347"/>
      <c r="BH85" s="347"/>
      <c r="BI85" s="347"/>
      <c r="BJ85" s="347"/>
      <c r="BK85" s="347"/>
      <c r="BL85" s="347"/>
      <c r="BM85" s="347"/>
      <c r="BN85" s="347"/>
      <c r="BO85" s="347"/>
      <c r="BP85" s="347"/>
      <c r="BQ85" s="347"/>
      <c r="BR85" s="347"/>
      <c r="BS85" s="347"/>
      <c r="BT85" s="347"/>
      <c r="BU85" s="347"/>
      <c r="BV85" s="347"/>
      <c r="BW85" s="347"/>
      <c r="BX85" s="347"/>
      <c r="BY85" s="347"/>
    </row>
    <row r="86" spans="1:77" s="162" customFormat="1" ht="12.75">
      <c r="A86" s="204"/>
      <c r="B86" s="216"/>
      <c r="C86" s="216"/>
      <c r="D86" s="216"/>
      <c r="E86" s="216"/>
      <c r="F86" s="216"/>
      <c r="G86" s="216"/>
      <c r="H86" s="216"/>
      <c r="I86" s="239"/>
      <c r="J86" s="157"/>
      <c r="S86" s="347"/>
      <c r="T86" s="339"/>
      <c r="U86" s="339"/>
      <c r="V86" s="338"/>
      <c r="W86" s="333"/>
      <c r="X86" s="333"/>
      <c r="Y86" s="333"/>
      <c r="Z86" s="333"/>
      <c r="AA86" s="333"/>
      <c r="AB86" s="318"/>
      <c r="AC86" s="333"/>
      <c r="AD86" s="333"/>
      <c r="AE86" s="333"/>
      <c r="AF86" s="333"/>
      <c r="AG86" s="333"/>
      <c r="AH86" s="333"/>
      <c r="AI86" s="347"/>
      <c r="AJ86" s="347"/>
      <c r="AK86" s="347"/>
      <c r="AL86" s="347"/>
      <c r="AM86" s="347"/>
      <c r="AN86" s="347"/>
      <c r="AO86" s="333"/>
      <c r="AP86" s="333"/>
      <c r="AQ86" s="346"/>
      <c r="AR86" s="347"/>
      <c r="AS86" s="347"/>
      <c r="AT86" s="347"/>
      <c r="AU86" s="347"/>
      <c r="AV86" s="347"/>
      <c r="AW86" s="347"/>
      <c r="AX86" s="347"/>
      <c r="AY86" s="347"/>
      <c r="AZ86" s="347"/>
      <c r="BA86" s="347"/>
      <c r="BB86" s="347"/>
      <c r="BC86" s="347"/>
      <c r="BD86" s="347"/>
      <c r="BE86" s="347"/>
      <c r="BF86" s="347"/>
      <c r="BG86" s="347"/>
      <c r="BH86" s="347"/>
      <c r="BI86" s="347"/>
      <c r="BJ86" s="347"/>
      <c r="BK86" s="347"/>
      <c r="BL86" s="347"/>
      <c r="BM86" s="347"/>
      <c r="BN86" s="347"/>
      <c r="BO86" s="347"/>
      <c r="BP86" s="347"/>
      <c r="BQ86" s="347"/>
      <c r="BR86" s="347"/>
      <c r="BS86" s="347"/>
      <c r="BT86" s="347"/>
      <c r="BU86" s="347"/>
      <c r="BV86" s="347"/>
      <c r="BW86" s="347"/>
      <c r="BX86" s="347"/>
      <c r="BY86" s="347"/>
    </row>
    <row r="87" spans="1:77" s="162" customFormat="1" ht="12.75">
      <c r="A87" s="204"/>
      <c r="B87" s="216"/>
      <c r="C87" s="216"/>
      <c r="D87" s="216"/>
      <c r="E87" s="216"/>
      <c r="F87" s="216"/>
      <c r="G87" s="216"/>
      <c r="H87" s="216"/>
      <c r="I87" s="239"/>
      <c r="J87" s="157"/>
      <c r="S87" s="347"/>
      <c r="T87" s="339"/>
      <c r="U87" s="339"/>
      <c r="V87" s="338"/>
      <c r="W87" s="333"/>
      <c r="X87" s="333"/>
      <c r="Y87" s="333"/>
      <c r="Z87" s="333"/>
      <c r="AA87" s="333"/>
      <c r="AB87" s="318"/>
      <c r="AC87" s="333"/>
      <c r="AD87" s="333"/>
      <c r="AE87" s="333"/>
      <c r="AF87" s="333"/>
      <c r="AG87" s="333"/>
      <c r="AH87" s="333"/>
      <c r="AI87" s="347"/>
      <c r="AJ87" s="347"/>
      <c r="AK87" s="347"/>
      <c r="AL87" s="347"/>
      <c r="AM87" s="347"/>
      <c r="AN87" s="347"/>
      <c r="AO87" s="333"/>
      <c r="AP87" s="333"/>
      <c r="AQ87" s="346"/>
      <c r="AR87" s="347"/>
      <c r="AS87" s="347"/>
      <c r="AT87" s="347"/>
      <c r="AU87" s="347"/>
      <c r="AV87" s="347"/>
      <c r="AW87" s="347"/>
      <c r="AX87" s="347"/>
      <c r="AY87" s="347"/>
      <c r="AZ87" s="347"/>
      <c r="BA87" s="347"/>
      <c r="BB87" s="347"/>
      <c r="BC87" s="347"/>
      <c r="BD87" s="347"/>
      <c r="BE87" s="347"/>
      <c r="BF87" s="347"/>
      <c r="BG87" s="347"/>
      <c r="BH87" s="347"/>
      <c r="BI87" s="347"/>
      <c r="BJ87" s="347"/>
      <c r="BK87" s="347"/>
      <c r="BL87" s="347"/>
      <c r="BM87" s="347"/>
      <c r="BN87" s="347"/>
      <c r="BO87" s="347"/>
      <c r="BP87" s="347"/>
      <c r="BQ87" s="347"/>
      <c r="BR87" s="347"/>
      <c r="BS87" s="347"/>
      <c r="BT87" s="347"/>
      <c r="BU87" s="347"/>
      <c r="BV87" s="347"/>
      <c r="BW87" s="347"/>
      <c r="BX87" s="347"/>
      <c r="BY87" s="347"/>
    </row>
    <row r="88" spans="1:77" s="162" customFormat="1" ht="12.75">
      <c r="A88" s="204"/>
      <c r="B88" s="216"/>
      <c r="C88" s="216"/>
      <c r="D88" s="216"/>
      <c r="E88" s="216"/>
      <c r="F88" s="216"/>
      <c r="G88" s="216"/>
      <c r="H88" s="216"/>
      <c r="I88" s="239"/>
      <c r="J88" s="157"/>
      <c r="S88" s="347"/>
      <c r="T88" s="339"/>
      <c r="U88" s="339"/>
      <c r="V88" s="338"/>
      <c r="W88" s="333"/>
      <c r="X88" s="333"/>
      <c r="Y88" s="333"/>
      <c r="Z88" s="333"/>
      <c r="AA88" s="333"/>
      <c r="AB88" s="318"/>
      <c r="AC88" s="333"/>
      <c r="AD88" s="333"/>
      <c r="AE88" s="333"/>
      <c r="AF88" s="333"/>
      <c r="AG88" s="333"/>
      <c r="AH88" s="333"/>
      <c r="AI88" s="347"/>
      <c r="AJ88" s="347"/>
      <c r="AK88" s="347"/>
      <c r="AL88" s="347"/>
      <c r="AM88" s="347"/>
      <c r="AN88" s="347"/>
      <c r="AO88" s="333"/>
      <c r="AP88" s="333"/>
      <c r="AQ88" s="346"/>
      <c r="AR88" s="347"/>
      <c r="AS88" s="347"/>
      <c r="AT88" s="347"/>
      <c r="AU88" s="347"/>
      <c r="AV88" s="347"/>
      <c r="AW88" s="347"/>
      <c r="AX88" s="347"/>
      <c r="AY88" s="347"/>
      <c r="AZ88" s="347"/>
      <c r="BA88" s="347"/>
      <c r="BB88" s="347"/>
      <c r="BC88" s="347"/>
      <c r="BD88" s="347"/>
      <c r="BE88" s="347"/>
      <c r="BF88" s="347"/>
      <c r="BG88" s="347"/>
      <c r="BH88" s="347"/>
      <c r="BI88" s="347"/>
      <c r="BJ88" s="347"/>
      <c r="BK88" s="347"/>
      <c r="BL88" s="347"/>
      <c r="BM88" s="347"/>
      <c r="BN88" s="347"/>
      <c r="BO88" s="347"/>
      <c r="BP88" s="347"/>
      <c r="BQ88" s="347"/>
      <c r="BR88" s="347"/>
      <c r="BS88" s="347"/>
      <c r="BT88" s="347"/>
      <c r="BU88" s="347"/>
      <c r="BV88" s="347"/>
      <c r="BW88" s="347"/>
      <c r="BX88" s="347"/>
      <c r="BY88" s="347"/>
    </row>
    <row r="89" spans="1:77" s="162" customFormat="1" ht="12.75">
      <c r="A89" s="204"/>
      <c r="B89" s="216"/>
      <c r="C89" s="216"/>
      <c r="D89" s="216"/>
      <c r="E89" s="216"/>
      <c r="F89" s="216"/>
      <c r="G89" s="216"/>
      <c r="H89" s="216"/>
      <c r="I89" s="239"/>
      <c r="J89" s="157"/>
      <c r="S89" s="347"/>
      <c r="T89" s="339"/>
      <c r="U89" s="339"/>
      <c r="V89" s="338"/>
      <c r="W89" s="333"/>
      <c r="X89" s="333"/>
      <c r="Y89" s="333"/>
      <c r="Z89" s="333"/>
      <c r="AA89" s="333"/>
      <c r="AB89" s="318"/>
      <c r="AC89" s="333"/>
      <c r="AD89" s="333"/>
      <c r="AE89" s="333"/>
      <c r="AF89" s="333"/>
      <c r="AG89" s="333"/>
      <c r="AH89" s="333"/>
      <c r="AI89" s="347"/>
      <c r="AJ89" s="347"/>
      <c r="AK89" s="347"/>
      <c r="AL89" s="347"/>
      <c r="AM89" s="347"/>
      <c r="AN89" s="347"/>
      <c r="AO89" s="333"/>
      <c r="AP89" s="333"/>
      <c r="AQ89" s="346"/>
      <c r="AR89" s="347"/>
      <c r="AS89" s="347"/>
      <c r="AT89" s="347"/>
      <c r="AU89" s="347"/>
      <c r="AV89" s="347"/>
      <c r="AW89" s="347"/>
      <c r="AX89" s="347"/>
      <c r="AY89" s="347"/>
      <c r="AZ89" s="347"/>
      <c r="BA89" s="347"/>
      <c r="BB89" s="347"/>
      <c r="BC89" s="347"/>
      <c r="BD89" s="347"/>
      <c r="BE89" s="347"/>
      <c r="BF89" s="347"/>
      <c r="BG89" s="347"/>
      <c r="BH89" s="347"/>
      <c r="BI89" s="347"/>
      <c r="BJ89" s="347"/>
      <c r="BK89" s="347"/>
      <c r="BL89" s="347"/>
      <c r="BM89" s="347"/>
      <c r="BN89" s="347"/>
      <c r="BO89" s="347"/>
      <c r="BP89" s="347"/>
      <c r="BQ89" s="347"/>
      <c r="BR89" s="347"/>
      <c r="BS89" s="347"/>
      <c r="BT89" s="347"/>
      <c r="BU89" s="347"/>
      <c r="BV89" s="347"/>
      <c r="BW89" s="347"/>
      <c r="BX89" s="347"/>
      <c r="BY89" s="347"/>
    </row>
    <row r="90" spans="1:77" s="162" customFormat="1" ht="12.75">
      <c r="A90" s="204"/>
      <c r="B90" s="216"/>
      <c r="C90" s="216"/>
      <c r="D90" s="216"/>
      <c r="E90" s="216"/>
      <c r="F90" s="216"/>
      <c r="G90" s="216"/>
      <c r="H90" s="216"/>
      <c r="I90" s="239"/>
      <c r="J90" s="157"/>
      <c r="S90" s="347"/>
      <c r="T90" s="339"/>
      <c r="U90" s="339"/>
      <c r="V90" s="338"/>
      <c r="W90" s="333"/>
      <c r="X90" s="333"/>
      <c r="Y90" s="333"/>
      <c r="Z90" s="333"/>
      <c r="AA90" s="333"/>
      <c r="AB90" s="318"/>
      <c r="AC90" s="333"/>
      <c r="AD90" s="333"/>
      <c r="AE90" s="333"/>
      <c r="AF90" s="333"/>
      <c r="AG90" s="333"/>
      <c r="AH90" s="333"/>
      <c r="AI90" s="347"/>
      <c r="AJ90" s="347"/>
      <c r="AK90" s="347"/>
      <c r="AL90" s="347"/>
      <c r="AM90" s="347"/>
      <c r="AN90" s="347"/>
      <c r="AO90" s="333"/>
      <c r="AP90" s="333"/>
      <c r="AQ90" s="346"/>
      <c r="AR90" s="347"/>
      <c r="AS90" s="347"/>
      <c r="AT90" s="347"/>
      <c r="AU90" s="347"/>
      <c r="AV90" s="347"/>
      <c r="AW90" s="347"/>
      <c r="AX90" s="347"/>
      <c r="AY90" s="347"/>
      <c r="AZ90" s="347"/>
      <c r="BA90" s="347"/>
      <c r="BB90" s="347"/>
      <c r="BC90" s="347"/>
      <c r="BD90" s="347"/>
      <c r="BE90" s="347"/>
      <c r="BF90" s="347"/>
      <c r="BG90" s="347"/>
      <c r="BH90" s="347"/>
      <c r="BI90" s="347"/>
      <c r="BJ90" s="347"/>
      <c r="BK90" s="347"/>
      <c r="BL90" s="347"/>
      <c r="BM90" s="347"/>
      <c r="BN90" s="347"/>
      <c r="BO90" s="347"/>
      <c r="BP90" s="347"/>
      <c r="BQ90" s="347"/>
      <c r="BR90" s="347"/>
      <c r="BS90" s="347"/>
      <c r="BT90" s="347"/>
      <c r="BU90" s="347"/>
      <c r="BV90" s="347"/>
      <c r="BW90" s="347"/>
      <c r="BX90" s="347"/>
      <c r="BY90" s="347"/>
    </row>
    <row r="91" spans="1:77" s="162" customFormat="1" ht="12.75">
      <c r="A91" s="204"/>
      <c r="B91" s="216"/>
      <c r="C91" s="216"/>
      <c r="D91" s="216"/>
      <c r="E91" s="216"/>
      <c r="F91" s="216"/>
      <c r="G91" s="216"/>
      <c r="H91" s="216"/>
      <c r="I91" s="239"/>
      <c r="J91" s="157"/>
      <c r="S91" s="347"/>
      <c r="T91" s="339"/>
      <c r="U91" s="339"/>
      <c r="V91" s="338"/>
      <c r="W91" s="333"/>
      <c r="X91" s="333"/>
      <c r="Y91" s="333"/>
      <c r="Z91" s="333"/>
      <c r="AA91" s="333"/>
      <c r="AB91" s="318"/>
      <c r="AC91" s="333"/>
      <c r="AD91" s="333"/>
      <c r="AE91" s="333"/>
      <c r="AF91" s="333"/>
      <c r="AG91" s="333"/>
      <c r="AH91" s="333"/>
      <c r="AI91" s="347"/>
      <c r="AJ91" s="347"/>
      <c r="AK91" s="347"/>
      <c r="AL91" s="347"/>
      <c r="AM91" s="347"/>
      <c r="AN91" s="347"/>
      <c r="AO91" s="333"/>
      <c r="AP91" s="333"/>
      <c r="AQ91" s="346"/>
      <c r="AR91" s="347"/>
      <c r="AS91" s="347"/>
      <c r="AT91" s="347"/>
      <c r="AU91" s="347"/>
      <c r="AV91" s="347"/>
      <c r="AW91" s="347"/>
      <c r="AX91" s="347"/>
      <c r="AY91" s="347"/>
      <c r="AZ91" s="347"/>
      <c r="BA91" s="347"/>
      <c r="BB91" s="347"/>
      <c r="BC91" s="347"/>
      <c r="BD91" s="347"/>
      <c r="BE91" s="347"/>
      <c r="BF91" s="347"/>
      <c r="BG91" s="347"/>
      <c r="BH91" s="347"/>
      <c r="BI91" s="347"/>
      <c r="BJ91" s="347"/>
      <c r="BK91" s="347"/>
      <c r="BL91" s="347"/>
      <c r="BM91" s="347"/>
      <c r="BN91" s="347"/>
      <c r="BO91" s="347"/>
      <c r="BP91" s="347"/>
      <c r="BQ91" s="347"/>
      <c r="BR91" s="347"/>
      <c r="BS91" s="347"/>
      <c r="BT91" s="347"/>
      <c r="BU91" s="347"/>
      <c r="BV91" s="347"/>
      <c r="BW91" s="347"/>
      <c r="BX91" s="347"/>
      <c r="BY91" s="347"/>
    </row>
    <row r="92" spans="1:77" s="162" customFormat="1" ht="12.75">
      <c r="A92" s="204"/>
      <c r="B92" s="216"/>
      <c r="C92" s="216"/>
      <c r="D92" s="216"/>
      <c r="E92" s="216"/>
      <c r="F92" s="216"/>
      <c r="G92" s="216"/>
      <c r="H92" s="216"/>
      <c r="I92" s="239"/>
      <c r="J92" s="157"/>
      <c r="S92" s="347"/>
      <c r="T92" s="339"/>
      <c r="U92" s="339"/>
      <c r="V92" s="338"/>
      <c r="W92" s="333"/>
      <c r="X92" s="333"/>
      <c r="Y92" s="333"/>
      <c r="Z92" s="333"/>
      <c r="AA92" s="333"/>
      <c r="AB92" s="318"/>
      <c r="AC92" s="333"/>
      <c r="AD92" s="333"/>
      <c r="AE92" s="333"/>
      <c r="AF92" s="333"/>
      <c r="AG92" s="333"/>
      <c r="AH92" s="333"/>
      <c r="AI92" s="347"/>
      <c r="AJ92" s="347"/>
      <c r="AK92" s="347"/>
      <c r="AL92" s="347"/>
      <c r="AM92" s="347"/>
      <c r="AN92" s="347"/>
      <c r="AO92" s="333"/>
      <c r="AP92" s="333"/>
      <c r="AQ92" s="346"/>
      <c r="AR92" s="347"/>
      <c r="AS92" s="347"/>
      <c r="AT92" s="347"/>
      <c r="AU92" s="347"/>
      <c r="AV92" s="347"/>
      <c r="AW92" s="347"/>
      <c r="AX92" s="347"/>
      <c r="AY92" s="347"/>
      <c r="AZ92" s="347"/>
      <c r="BA92" s="347"/>
      <c r="BB92" s="347"/>
      <c r="BC92" s="347"/>
      <c r="BD92" s="347"/>
      <c r="BE92" s="347"/>
      <c r="BF92" s="347"/>
      <c r="BG92" s="347"/>
      <c r="BH92" s="347"/>
      <c r="BI92" s="347"/>
      <c r="BJ92" s="347"/>
      <c r="BK92" s="347"/>
      <c r="BL92" s="347"/>
      <c r="BM92" s="347"/>
      <c r="BN92" s="347"/>
      <c r="BO92" s="347"/>
      <c r="BP92" s="347"/>
      <c r="BQ92" s="347"/>
      <c r="BR92" s="347"/>
      <c r="BS92" s="347"/>
      <c r="BT92" s="347"/>
      <c r="BU92" s="347"/>
      <c r="BV92" s="347"/>
      <c r="BW92" s="347"/>
      <c r="BX92" s="347"/>
      <c r="BY92" s="347"/>
    </row>
    <row r="93" spans="1:77" s="162" customFormat="1" ht="12.75">
      <c r="A93" s="204"/>
      <c r="B93" s="216"/>
      <c r="C93" s="216"/>
      <c r="D93" s="216"/>
      <c r="E93" s="216"/>
      <c r="F93" s="216"/>
      <c r="G93" s="216"/>
      <c r="H93" s="216"/>
      <c r="I93" s="239"/>
      <c r="J93" s="157"/>
      <c r="S93" s="347"/>
      <c r="T93" s="339"/>
      <c r="U93" s="339"/>
      <c r="V93" s="338"/>
      <c r="W93" s="333"/>
      <c r="X93" s="333"/>
      <c r="Y93" s="333"/>
      <c r="Z93" s="333"/>
      <c r="AA93" s="333"/>
      <c r="AB93" s="318"/>
      <c r="AC93" s="333"/>
      <c r="AD93" s="333"/>
      <c r="AE93" s="333"/>
      <c r="AF93" s="333"/>
      <c r="AG93" s="333"/>
      <c r="AH93" s="333"/>
      <c r="AI93" s="347"/>
      <c r="AJ93" s="347"/>
      <c r="AK93" s="347"/>
      <c r="AL93" s="347"/>
      <c r="AM93" s="347"/>
      <c r="AN93" s="347"/>
      <c r="AO93" s="349"/>
      <c r="AP93" s="333"/>
      <c r="AQ93" s="346"/>
      <c r="AR93" s="347"/>
      <c r="AS93" s="347"/>
      <c r="AT93" s="347"/>
      <c r="AU93" s="347"/>
      <c r="AV93" s="347"/>
      <c r="AW93" s="347"/>
      <c r="AX93" s="347"/>
      <c r="AY93" s="347"/>
      <c r="AZ93" s="347"/>
      <c r="BA93" s="347"/>
      <c r="BB93" s="347"/>
      <c r="BC93" s="347"/>
      <c r="BD93" s="347"/>
      <c r="BE93" s="347"/>
      <c r="BF93" s="347"/>
      <c r="BG93" s="347"/>
      <c r="BH93" s="347"/>
      <c r="BI93" s="347"/>
      <c r="BJ93" s="347"/>
      <c r="BK93" s="347"/>
      <c r="BL93" s="347"/>
      <c r="BM93" s="347"/>
      <c r="BN93" s="347"/>
      <c r="BO93" s="347"/>
      <c r="BP93" s="347"/>
      <c r="BQ93" s="347"/>
      <c r="BR93" s="347"/>
      <c r="BS93" s="347"/>
      <c r="BT93" s="347"/>
      <c r="BU93" s="347"/>
      <c r="BV93" s="347"/>
      <c r="BW93" s="347"/>
      <c r="BX93" s="347"/>
      <c r="BY93" s="347"/>
    </row>
    <row r="94" spans="1:77" s="171" customFormat="1" ht="12" customHeight="1">
      <c r="A94" s="204"/>
      <c r="B94" s="216"/>
      <c r="C94" s="216"/>
      <c r="D94" s="216"/>
      <c r="E94" s="216"/>
      <c r="F94" s="216"/>
      <c r="G94" s="216"/>
      <c r="H94" s="216"/>
      <c r="I94" s="221"/>
      <c r="J94" s="170"/>
      <c r="T94" s="339"/>
      <c r="U94" s="339"/>
      <c r="V94" s="338"/>
      <c r="W94" s="333"/>
      <c r="X94" s="333"/>
      <c r="Y94" s="333"/>
      <c r="Z94" s="333"/>
      <c r="AA94" s="333"/>
      <c r="AB94" s="318"/>
      <c r="AC94" s="333"/>
      <c r="AD94" s="333"/>
      <c r="AE94" s="333"/>
      <c r="AF94" s="333"/>
      <c r="AG94" s="333"/>
      <c r="AH94" s="333"/>
      <c r="AO94" s="349"/>
      <c r="AP94" s="333"/>
      <c r="AQ94" s="346"/>
    </row>
    <row r="95" spans="1:77" s="169" customFormat="1" ht="14.1" customHeight="1">
      <c r="A95" s="204"/>
      <c r="B95" s="216"/>
      <c r="C95" s="216"/>
      <c r="D95" s="216"/>
      <c r="E95" s="216"/>
      <c r="F95" s="216"/>
      <c r="G95" s="216"/>
      <c r="H95" s="216"/>
      <c r="I95" s="219"/>
      <c r="J95" s="174"/>
      <c r="T95" s="339"/>
      <c r="U95" s="339"/>
      <c r="V95" s="338"/>
      <c r="W95" s="333"/>
      <c r="X95" s="333"/>
      <c r="Y95" s="333"/>
      <c r="Z95" s="333"/>
      <c r="AA95" s="333"/>
      <c r="AB95" s="318"/>
      <c r="AC95" s="333"/>
      <c r="AD95" s="333"/>
      <c r="AE95" s="333"/>
      <c r="AF95" s="333"/>
      <c r="AG95" s="333"/>
      <c r="AH95" s="333"/>
      <c r="AO95" s="349"/>
      <c r="AP95" s="333"/>
      <c r="AQ95" s="346"/>
    </row>
    <row r="96" spans="1:77" s="140" customFormat="1" ht="12" customHeight="1">
      <c r="A96" s="204"/>
      <c r="B96" s="216"/>
      <c r="C96" s="216"/>
      <c r="D96" s="216"/>
      <c r="E96" s="216"/>
      <c r="F96" s="216"/>
      <c r="G96" s="216"/>
      <c r="H96" s="216"/>
      <c r="I96" s="239"/>
      <c r="J96" s="157"/>
      <c r="T96" s="339"/>
      <c r="U96" s="339"/>
      <c r="V96" s="338"/>
      <c r="W96" s="333"/>
      <c r="X96" s="333"/>
      <c r="Y96" s="333"/>
      <c r="Z96" s="333"/>
      <c r="AA96" s="333"/>
      <c r="AB96" s="318"/>
      <c r="AC96" s="333"/>
      <c r="AD96" s="333"/>
      <c r="AE96" s="333"/>
      <c r="AF96" s="333"/>
      <c r="AG96" s="333"/>
      <c r="AH96" s="333"/>
      <c r="AO96" s="333"/>
      <c r="AP96" s="333"/>
      <c r="AQ96" s="346"/>
    </row>
    <row r="97" spans="1:43" s="140" customFormat="1" ht="12" customHeight="1">
      <c r="A97" s="204"/>
      <c r="B97" s="216"/>
      <c r="C97" s="216"/>
      <c r="D97" s="216"/>
      <c r="E97" s="216"/>
      <c r="F97" s="216"/>
      <c r="G97" s="216"/>
      <c r="H97" s="216"/>
      <c r="I97" s="239"/>
      <c r="J97" s="157"/>
      <c r="T97" s="339"/>
      <c r="U97" s="339"/>
      <c r="V97" s="338"/>
      <c r="W97" s="333"/>
      <c r="X97" s="333"/>
      <c r="Y97" s="333"/>
      <c r="Z97" s="333"/>
      <c r="AA97" s="333"/>
      <c r="AB97" s="318"/>
      <c r="AC97" s="333"/>
      <c r="AD97" s="333"/>
      <c r="AE97" s="333"/>
      <c r="AF97" s="333"/>
      <c r="AG97" s="333"/>
      <c r="AH97" s="333"/>
      <c r="AO97" s="333"/>
      <c r="AP97" s="333"/>
      <c r="AQ97" s="346"/>
    </row>
    <row r="98" spans="1:43" s="140" customFormat="1" ht="12" customHeight="1">
      <c r="A98" s="204"/>
      <c r="B98" s="216"/>
      <c r="C98" s="216"/>
      <c r="D98" s="216"/>
      <c r="E98" s="216"/>
      <c r="F98" s="216"/>
      <c r="G98" s="216"/>
      <c r="H98" s="216"/>
      <c r="I98" s="239"/>
      <c r="J98" s="157"/>
      <c r="T98" s="339"/>
      <c r="U98" s="339"/>
      <c r="V98" s="338"/>
      <c r="W98" s="333"/>
      <c r="X98" s="333"/>
      <c r="Y98" s="333"/>
      <c r="Z98" s="333"/>
      <c r="AA98" s="333"/>
      <c r="AB98" s="318"/>
      <c r="AC98" s="333"/>
      <c r="AD98" s="333"/>
      <c r="AE98" s="333"/>
      <c r="AF98" s="333"/>
      <c r="AG98" s="333"/>
      <c r="AH98" s="333"/>
      <c r="AO98" s="333"/>
      <c r="AP98" s="333"/>
      <c r="AQ98" s="346"/>
    </row>
    <row r="99" spans="1:43" s="179" customFormat="1" ht="12" customHeight="1">
      <c r="A99" s="204"/>
      <c r="B99" s="216"/>
      <c r="C99" s="216"/>
      <c r="D99" s="216"/>
      <c r="E99" s="216"/>
      <c r="F99" s="216"/>
      <c r="G99" s="216"/>
      <c r="H99" s="216"/>
      <c r="I99" s="240"/>
      <c r="T99" s="339"/>
      <c r="U99" s="339"/>
      <c r="V99" s="338"/>
      <c r="W99" s="333"/>
      <c r="X99" s="333"/>
      <c r="Y99" s="333"/>
      <c r="Z99" s="333"/>
      <c r="AA99" s="333"/>
      <c r="AB99" s="318"/>
      <c r="AC99" s="333"/>
      <c r="AD99" s="333"/>
      <c r="AE99" s="333"/>
      <c r="AF99" s="333"/>
      <c r="AG99" s="333"/>
      <c r="AH99" s="333"/>
      <c r="AO99" s="333"/>
      <c r="AP99" s="333"/>
      <c r="AQ99" s="346"/>
    </row>
    <row r="100" spans="1:43" s="140" customFormat="1" ht="12" customHeight="1">
      <c r="A100" s="204"/>
      <c r="B100" s="216"/>
      <c r="C100" s="216"/>
      <c r="D100" s="216"/>
      <c r="E100" s="216"/>
      <c r="F100" s="216"/>
      <c r="G100" s="216"/>
      <c r="H100" s="216"/>
      <c r="I100" s="239"/>
      <c r="J100" s="157"/>
      <c r="T100" s="339"/>
      <c r="U100" s="339"/>
      <c r="V100" s="338"/>
      <c r="W100" s="333"/>
      <c r="X100" s="333"/>
      <c r="Y100" s="333"/>
      <c r="Z100" s="333"/>
      <c r="AA100" s="333"/>
      <c r="AB100" s="318"/>
      <c r="AC100" s="333"/>
      <c r="AD100" s="333"/>
      <c r="AE100" s="333"/>
      <c r="AF100" s="333"/>
      <c r="AG100" s="333"/>
      <c r="AH100" s="333"/>
      <c r="AO100" s="333"/>
      <c r="AP100" s="333"/>
      <c r="AQ100" s="346"/>
    </row>
    <row r="101" spans="1:43" s="140" customFormat="1" ht="12" customHeight="1">
      <c r="A101" s="204"/>
      <c r="B101" s="216"/>
      <c r="C101" s="216"/>
      <c r="D101" s="216"/>
      <c r="E101" s="216"/>
      <c r="F101" s="216"/>
      <c r="G101" s="216"/>
      <c r="H101" s="216"/>
      <c r="I101" s="242"/>
      <c r="J101" s="144"/>
      <c r="T101" s="339"/>
      <c r="U101" s="339"/>
      <c r="V101" s="338"/>
      <c r="W101" s="333"/>
      <c r="X101" s="333"/>
      <c r="Y101" s="333"/>
      <c r="Z101" s="333"/>
      <c r="AA101" s="333"/>
      <c r="AB101" s="318"/>
      <c r="AC101" s="333"/>
      <c r="AD101" s="333"/>
      <c r="AE101" s="333"/>
      <c r="AF101" s="333"/>
      <c r="AG101" s="333"/>
      <c r="AH101" s="333"/>
      <c r="AO101" s="333"/>
      <c r="AP101" s="333"/>
      <c r="AQ101" s="346"/>
    </row>
    <row r="102" spans="1:43" s="140" customFormat="1" ht="12" customHeight="1">
      <c r="A102" s="204"/>
      <c r="B102" s="216"/>
      <c r="C102" s="216"/>
      <c r="D102" s="216"/>
      <c r="E102" s="216"/>
      <c r="F102" s="216"/>
      <c r="G102" s="216"/>
      <c r="H102" s="216"/>
      <c r="I102" s="195"/>
      <c r="T102" s="339"/>
      <c r="U102" s="339"/>
      <c r="V102" s="338"/>
      <c r="W102" s="333"/>
      <c r="X102" s="333"/>
      <c r="Y102" s="333"/>
      <c r="Z102" s="333"/>
      <c r="AA102" s="333"/>
      <c r="AB102" s="318"/>
      <c r="AC102" s="333"/>
      <c r="AD102" s="333"/>
      <c r="AE102" s="333"/>
      <c r="AF102" s="333"/>
      <c r="AG102" s="333"/>
      <c r="AH102" s="333"/>
      <c r="AO102" s="333"/>
      <c r="AP102" s="333"/>
      <c r="AQ102" s="346"/>
    </row>
    <row r="103" spans="1:43" s="140" customFormat="1" ht="12" customHeight="1">
      <c r="A103" s="204"/>
      <c r="B103" s="216"/>
      <c r="C103" s="216"/>
      <c r="D103" s="216"/>
      <c r="E103" s="216"/>
      <c r="F103" s="216"/>
      <c r="G103" s="216"/>
      <c r="H103" s="216"/>
      <c r="I103" s="195"/>
      <c r="T103" s="339"/>
      <c r="U103" s="339"/>
      <c r="V103" s="338"/>
      <c r="W103" s="333"/>
      <c r="X103" s="333"/>
      <c r="Y103" s="333"/>
      <c r="Z103" s="333"/>
      <c r="AA103" s="333"/>
      <c r="AB103" s="318"/>
      <c r="AC103" s="333"/>
      <c r="AD103" s="333"/>
      <c r="AE103" s="333"/>
      <c r="AF103" s="333"/>
      <c r="AG103" s="333"/>
      <c r="AH103" s="333"/>
      <c r="AO103" s="333"/>
      <c r="AP103" s="333"/>
      <c r="AQ103" s="346"/>
    </row>
    <row r="104" spans="1:43" s="140" customFormat="1" ht="12" customHeight="1">
      <c r="A104" s="204"/>
      <c r="B104" s="216"/>
      <c r="C104" s="216"/>
      <c r="D104" s="216"/>
      <c r="E104" s="216"/>
      <c r="F104" s="216"/>
      <c r="G104" s="216"/>
      <c r="H104" s="216"/>
      <c r="I104" s="195"/>
      <c r="T104" s="339"/>
      <c r="U104" s="339"/>
      <c r="V104" s="338"/>
      <c r="W104" s="333"/>
      <c r="X104" s="333"/>
      <c r="Y104" s="333"/>
      <c r="Z104" s="333"/>
      <c r="AA104" s="333"/>
      <c r="AB104" s="318"/>
      <c r="AC104" s="333"/>
      <c r="AD104" s="333"/>
      <c r="AE104" s="333"/>
      <c r="AF104" s="333"/>
      <c r="AG104" s="333"/>
      <c r="AH104" s="333"/>
      <c r="AO104" s="333"/>
      <c r="AP104" s="333"/>
      <c r="AQ104" s="346"/>
    </row>
    <row r="105" spans="1:43" s="140" customFormat="1" ht="12" customHeight="1">
      <c r="A105" s="204"/>
      <c r="B105" s="216"/>
      <c r="C105" s="216"/>
      <c r="D105" s="216"/>
      <c r="E105" s="216"/>
      <c r="F105" s="216"/>
      <c r="G105" s="216"/>
      <c r="H105" s="216"/>
      <c r="I105" s="195"/>
      <c r="T105" s="339"/>
      <c r="U105" s="321"/>
      <c r="V105" s="338"/>
      <c r="W105" s="333"/>
      <c r="X105" s="333"/>
      <c r="Y105" s="333"/>
      <c r="Z105" s="333"/>
      <c r="AA105" s="333"/>
      <c r="AB105" s="318"/>
      <c r="AC105" s="333"/>
      <c r="AD105" s="333"/>
      <c r="AE105" s="333"/>
      <c r="AF105" s="333"/>
      <c r="AG105" s="333"/>
      <c r="AH105" s="333"/>
      <c r="AO105" s="333"/>
      <c r="AP105" s="333"/>
      <c r="AQ105" s="346"/>
    </row>
    <row r="106" spans="1:43" s="140" customFormat="1" ht="12" customHeight="1">
      <c r="A106" s="204"/>
      <c r="B106" s="216"/>
      <c r="C106" s="216"/>
      <c r="D106" s="216"/>
      <c r="E106" s="216"/>
      <c r="F106" s="216"/>
      <c r="G106" s="216"/>
      <c r="H106" s="216"/>
      <c r="I106" s="195"/>
      <c r="T106" s="339"/>
      <c r="U106" s="321"/>
      <c r="V106" s="338"/>
      <c r="W106" s="333"/>
      <c r="X106" s="333"/>
      <c r="Y106" s="333"/>
      <c r="Z106" s="333"/>
      <c r="AA106" s="333"/>
      <c r="AB106" s="318"/>
      <c r="AC106" s="333"/>
      <c r="AD106" s="333"/>
      <c r="AE106" s="333"/>
      <c r="AF106" s="333"/>
      <c r="AG106" s="333"/>
      <c r="AH106" s="333"/>
      <c r="AO106" s="333"/>
      <c r="AP106" s="333"/>
      <c r="AQ106" s="346"/>
    </row>
    <row r="107" spans="1:43" s="140" customFormat="1" ht="12" customHeight="1">
      <c r="A107" s="204"/>
      <c r="B107" s="216"/>
      <c r="C107" s="216"/>
      <c r="D107" s="216"/>
      <c r="E107" s="216"/>
      <c r="F107" s="216"/>
      <c r="G107" s="216"/>
      <c r="H107" s="216"/>
      <c r="I107" s="195"/>
      <c r="T107" s="339"/>
      <c r="U107" s="321"/>
      <c r="V107" s="338"/>
      <c r="W107" s="333"/>
      <c r="X107" s="333"/>
      <c r="Y107" s="333"/>
      <c r="Z107" s="333"/>
      <c r="AA107" s="333"/>
      <c r="AB107" s="318"/>
      <c r="AC107" s="333"/>
      <c r="AD107" s="333"/>
      <c r="AE107" s="333"/>
      <c r="AF107" s="333"/>
      <c r="AG107" s="333"/>
      <c r="AH107" s="333"/>
      <c r="AO107" s="333"/>
      <c r="AP107" s="333"/>
      <c r="AQ107" s="346"/>
    </row>
    <row r="108" spans="1:43" s="179" customFormat="1" ht="12" customHeight="1">
      <c r="A108" s="204"/>
      <c r="B108" s="216"/>
      <c r="C108" s="216"/>
      <c r="D108" s="216"/>
      <c r="E108" s="216"/>
      <c r="F108" s="216"/>
      <c r="G108" s="216"/>
      <c r="H108" s="216"/>
      <c r="I108" s="240"/>
      <c r="T108" s="339"/>
      <c r="U108" s="321"/>
      <c r="V108" s="338"/>
      <c r="W108" s="333"/>
      <c r="X108" s="333"/>
      <c r="Y108" s="333"/>
      <c r="Z108" s="333"/>
      <c r="AA108" s="333"/>
      <c r="AB108" s="318"/>
      <c r="AC108" s="333"/>
      <c r="AD108" s="333"/>
      <c r="AE108" s="333"/>
      <c r="AF108" s="333"/>
      <c r="AG108" s="333"/>
      <c r="AH108" s="333"/>
      <c r="AO108" s="352"/>
      <c r="AP108" s="333"/>
      <c r="AQ108" s="346"/>
    </row>
    <row r="109" spans="1:43" s="140" customFormat="1" ht="12" customHeight="1">
      <c r="A109" s="204"/>
      <c r="B109" s="216"/>
      <c r="C109" s="216"/>
      <c r="D109" s="216"/>
      <c r="E109" s="216"/>
      <c r="F109" s="216"/>
      <c r="G109" s="216"/>
      <c r="H109" s="216"/>
      <c r="I109" s="195"/>
      <c r="T109" s="339"/>
      <c r="U109" s="321"/>
      <c r="V109" s="338"/>
      <c r="W109" s="333"/>
      <c r="X109" s="333"/>
      <c r="Y109" s="333"/>
      <c r="Z109" s="333"/>
      <c r="AA109" s="333"/>
      <c r="AB109" s="318"/>
      <c r="AC109" s="333"/>
      <c r="AD109" s="333"/>
      <c r="AE109" s="333"/>
      <c r="AF109" s="333"/>
      <c r="AG109" s="333"/>
      <c r="AH109" s="333"/>
      <c r="AO109" s="333"/>
      <c r="AP109" s="333"/>
      <c r="AQ109" s="346"/>
    </row>
    <row r="110" spans="1:43" s="179" customFormat="1" ht="12" customHeight="1">
      <c r="A110" s="204"/>
      <c r="B110" s="216"/>
      <c r="C110" s="216"/>
      <c r="D110" s="216"/>
      <c r="E110" s="216"/>
      <c r="F110" s="216"/>
      <c r="G110" s="216"/>
      <c r="H110" s="216"/>
      <c r="I110" s="238"/>
      <c r="J110" s="176"/>
      <c r="T110" s="140"/>
      <c r="U110" s="321"/>
      <c r="V110" s="338"/>
      <c r="W110" s="333"/>
      <c r="X110" s="333"/>
      <c r="Y110" s="333"/>
      <c r="Z110" s="333"/>
      <c r="AA110" s="333"/>
      <c r="AB110" s="318"/>
      <c r="AC110" s="333"/>
      <c r="AD110" s="333"/>
      <c r="AE110" s="333"/>
      <c r="AF110" s="333"/>
      <c r="AG110" s="333"/>
      <c r="AH110" s="333"/>
      <c r="AO110" s="333"/>
      <c r="AP110" s="333"/>
      <c r="AQ110" s="346"/>
    </row>
    <row r="111" spans="1:43" s="140" customFormat="1" ht="12" customHeight="1">
      <c r="A111" s="204"/>
      <c r="B111" s="216"/>
      <c r="C111" s="216"/>
      <c r="D111" s="216"/>
      <c r="E111" s="216"/>
      <c r="F111" s="216"/>
      <c r="G111" s="216"/>
      <c r="H111" s="216"/>
      <c r="I111" s="243"/>
      <c r="J111" s="181"/>
      <c r="U111" s="321"/>
      <c r="V111" s="338"/>
      <c r="W111" s="333"/>
      <c r="X111" s="333"/>
      <c r="Y111" s="333"/>
      <c r="Z111" s="333"/>
      <c r="AA111" s="333"/>
      <c r="AB111" s="318"/>
      <c r="AC111" s="333"/>
      <c r="AD111" s="333"/>
      <c r="AE111" s="333"/>
      <c r="AF111" s="333"/>
      <c r="AG111" s="333"/>
      <c r="AH111" s="333"/>
      <c r="AO111" s="333"/>
      <c r="AP111" s="333"/>
      <c r="AQ111" s="346"/>
    </row>
    <row r="112" spans="1:43" ht="12" customHeight="1">
      <c r="A112" s="204"/>
      <c r="B112" s="216"/>
      <c r="C112" s="216"/>
      <c r="D112" s="216"/>
      <c r="E112" s="216"/>
      <c r="F112" s="216"/>
      <c r="G112" s="216"/>
      <c r="H112" s="216"/>
      <c r="U112" s="321"/>
      <c r="V112" s="338"/>
      <c r="W112" s="333"/>
      <c r="X112" s="333"/>
      <c r="Y112" s="333"/>
      <c r="Z112" s="333"/>
      <c r="AA112" s="333"/>
      <c r="AB112" s="318"/>
      <c r="AC112" s="333"/>
      <c r="AD112" s="333"/>
      <c r="AE112" s="333"/>
      <c r="AF112" s="333"/>
      <c r="AG112" s="333"/>
      <c r="AH112" s="333"/>
    </row>
    <row r="113" spans="1:77" ht="12" customHeight="1">
      <c r="A113" s="204"/>
      <c r="B113" s="216"/>
      <c r="C113" s="216"/>
      <c r="D113" s="216"/>
      <c r="E113" s="216"/>
      <c r="F113" s="216"/>
      <c r="G113" s="216"/>
      <c r="H113" s="216"/>
      <c r="U113" s="321"/>
      <c r="V113" s="338"/>
      <c r="W113" s="333"/>
      <c r="X113" s="333"/>
      <c r="Y113" s="333"/>
      <c r="Z113" s="333"/>
      <c r="AA113" s="333"/>
      <c r="AB113" s="318"/>
      <c r="AC113" s="333"/>
      <c r="AD113" s="333"/>
      <c r="AE113" s="333"/>
      <c r="AF113" s="333"/>
      <c r="AG113" s="333"/>
      <c r="AH113" s="333"/>
    </row>
    <row r="114" spans="1:77" ht="12" customHeight="1">
      <c r="A114" s="204"/>
      <c r="B114" s="216"/>
      <c r="C114" s="216"/>
      <c r="D114" s="216"/>
      <c r="E114" s="216"/>
      <c r="F114" s="216"/>
      <c r="G114" s="216"/>
      <c r="H114" s="216"/>
      <c r="U114" s="321"/>
      <c r="V114" s="338"/>
      <c r="W114" s="333"/>
      <c r="X114" s="333"/>
      <c r="Y114" s="333"/>
      <c r="Z114" s="333"/>
      <c r="AA114" s="333"/>
      <c r="AB114" s="318"/>
      <c r="AC114" s="333"/>
      <c r="AD114" s="333"/>
      <c r="AE114" s="333"/>
      <c r="AF114" s="333"/>
      <c r="AG114" s="333"/>
      <c r="AH114" s="333"/>
    </row>
    <row r="115" spans="1:77" ht="12" customHeight="1">
      <c r="A115" s="204"/>
      <c r="B115" s="216"/>
      <c r="C115" s="216"/>
      <c r="D115" s="216"/>
      <c r="E115" s="216"/>
      <c r="F115" s="216"/>
      <c r="G115" s="216"/>
      <c r="H115" s="216"/>
      <c r="U115" s="321"/>
      <c r="V115" s="338"/>
      <c r="W115" s="333"/>
      <c r="X115" s="333"/>
      <c r="Y115" s="333"/>
      <c r="Z115" s="333"/>
      <c r="AA115" s="333"/>
      <c r="AB115" s="318"/>
      <c r="AC115" s="333"/>
      <c r="AD115" s="333"/>
      <c r="AE115" s="333"/>
      <c r="AF115" s="333"/>
      <c r="AG115" s="333"/>
      <c r="AH115" s="333"/>
    </row>
    <row r="116" spans="1:77" ht="12" customHeight="1">
      <c r="A116" s="197"/>
      <c r="B116" s="197"/>
      <c r="C116" s="197"/>
      <c r="D116" s="197"/>
      <c r="E116" s="197"/>
      <c r="F116" s="197"/>
      <c r="G116" s="197"/>
      <c r="H116" s="197"/>
      <c r="W116" s="333"/>
      <c r="X116" s="333"/>
      <c r="Y116" s="333"/>
      <c r="Z116" s="333"/>
      <c r="AA116" s="333"/>
      <c r="AB116" s="318"/>
      <c r="AC116" s="333"/>
      <c r="AD116" s="333"/>
      <c r="AE116" s="333"/>
      <c r="AF116" s="333"/>
      <c r="AG116" s="333"/>
      <c r="AH116" s="333"/>
    </row>
    <row r="117" spans="1:77" customFormat="1" ht="8.85" customHeight="1">
      <c r="A117" s="139"/>
      <c r="B117" s="139"/>
      <c r="C117" s="139"/>
      <c r="D117" s="139"/>
      <c r="E117" s="139"/>
      <c r="F117" s="139"/>
      <c r="G117" s="139"/>
      <c r="H117" s="139"/>
      <c r="I117" s="197"/>
      <c r="J117" s="139"/>
      <c r="K117" s="139"/>
      <c r="L117" s="139"/>
      <c r="M117" s="139"/>
      <c r="N117" s="139"/>
      <c r="O117" s="139"/>
      <c r="P117" s="139"/>
      <c r="Q117" s="139"/>
      <c r="R117" s="139"/>
      <c r="S117" s="140"/>
      <c r="T117" s="340"/>
      <c r="U117" s="339"/>
      <c r="V117" s="338"/>
      <c r="W117" s="353"/>
      <c r="X117" s="353"/>
      <c r="Y117" s="353"/>
      <c r="Z117" s="353"/>
      <c r="AA117" s="353"/>
      <c r="AB117" s="353"/>
      <c r="AC117" s="353"/>
      <c r="AD117" s="353"/>
      <c r="AE117" s="353"/>
      <c r="AF117" s="353"/>
      <c r="AG117" s="353"/>
      <c r="AH117" s="353"/>
      <c r="AI117" s="338"/>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338"/>
      <c r="BF117" s="338"/>
      <c r="BG117" s="338"/>
      <c r="BH117" s="338"/>
      <c r="BI117" s="338"/>
      <c r="BJ117" s="338"/>
      <c r="BK117" s="338"/>
      <c r="BL117" s="338"/>
      <c r="BM117" s="338"/>
      <c r="BN117" s="338"/>
      <c r="BO117" s="338"/>
      <c r="BP117" s="338"/>
      <c r="BQ117" s="338"/>
      <c r="BR117" s="338"/>
      <c r="BS117" s="338"/>
      <c r="BT117" s="338"/>
      <c r="BU117" s="338"/>
      <c r="BV117" s="338"/>
      <c r="BW117" s="338"/>
      <c r="BX117" s="338"/>
      <c r="BY117" s="338"/>
    </row>
    <row r="118" spans="1:77" customFormat="1" ht="8.85" customHeight="1">
      <c r="A118" s="139"/>
      <c r="B118" s="139"/>
      <c r="C118" s="139"/>
      <c r="D118" s="139"/>
      <c r="E118" s="139"/>
      <c r="F118" s="139"/>
      <c r="G118" s="139"/>
      <c r="H118" s="139"/>
      <c r="I118" s="197"/>
      <c r="J118" s="139"/>
      <c r="K118" s="139"/>
      <c r="L118" s="139"/>
      <c r="M118" s="139"/>
      <c r="N118" s="139"/>
      <c r="O118" s="139"/>
      <c r="P118" s="139"/>
      <c r="Q118" s="139"/>
      <c r="R118" s="139"/>
      <c r="S118" s="140"/>
      <c r="T118" s="340"/>
      <c r="U118" s="339"/>
      <c r="V118" s="338"/>
      <c r="W118" s="353"/>
      <c r="X118" s="353"/>
      <c r="Y118" s="353"/>
      <c r="Z118" s="353"/>
      <c r="AA118" s="353"/>
      <c r="AB118" s="353"/>
      <c r="AC118" s="353"/>
      <c r="AD118" s="353"/>
      <c r="AE118" s="353"/>
      <c r="AF118" s="353"/>
      <c r="AG118" s="353"/>
      <c r="AH118" s="353"/>
      <c r="AI118" s="338"/>
      <c r="AJ118" s="140"/>
      <c r="AK118" s="140"/>
      <c r="AL118" s="140"/>
      <c r="AM118" s="140"/>
      <c r="AN118" s="140"/>
      <c r="AO118" s="140"/>
      <c r="AP118" s="140"/>
      <c r="AQ118" s="140"/>
      <c r="AR118" s="140"/>
      <c r="AS118" s="140"/>
      <c r="AT118" s="140"/>
      <c r="AU118" s="140"/>
      <c r="AV118" s="140"/>
      <c r="AW118" s="140"/>
      <c r="AX118" s="140"/>
      <c r="AY118" s="140"/>
      <c r="AZ118" s="140"/>
      <c r="BA118" s="140"/>
      <c r="BB118" s="140"/>
      <c r="BC118" s="140"/>
      <c r="BD118" s="140"/>
      <c r="BE118" s="338"/>
      <c r="BF118" s="338"/>
      <c r="BG118" s="338"/>
      <c r="BH118" s="338"/>
      <c r="BI118" s="338"/>
      <c r="BJ118" s="338"/>
      <c r="BK118" s="338"/>
      <c r="BL118" s="338"/>
      <c r="BM118" s="338"/>
      <c r="BN118" s="338"/>
      <c r="BO118" s="338"/>
      <c r="BP118" s="338"/>
      <c r="BQ118" s="338"/>
      <c r="BR118" s="338"/>
      <c r="BS118" s="338"/>
      <c r="BT118" s="338"/>
      <c r="BU118" s="338"/>
      <c r="BV118" s="338"/>
      <c r="BW118" s="338"/>
      <c r="BX118" s="338"/>
      <c r="BY118" s="338"/>
    </row>
    <row r="119" spans="1:77" customFormat="1" ht="8.85" customHeight="1">
      <c r="A119" s="139"/>
      <c r="B119" s="139"/>
      <c r="C119" s="139"/>
      <c r="D119" s="139"/>
      <c r="E119" s="139"/>
      <c r="F119" s="139"/>
      <c r="G119" s="139"/>
      <c r="H119" s="139"/>
      <c r="I119" s="197"/>
      <c r="J119" s="139"/>
      <c r="K119" s="139"/>
      <c r="L119" s="139"/>
      <c r="M119" s="139"/>
      <c r="N119" s="139"/>
      <c r="O119" s="139"/>
      <c r="P119" s="139"/>
      <c r="Q119" s="139"/>
      <c r="R119" s="139"/>
      <c r="S119" s="140"/>
      <c r="T119" s="340"/>
      <c r="U119" s="339"/>
      <c r="V119" s="338"/>
      <c r="W119" s="353"/>
      <c r="X119" s="353"/>
      <c r="Y119" s="353"/>
      <c r="Z119" s="353"/>
      <c r="AA119" s="353"/>
      <c r="AB119" s="353"/>
      <c r="AC119" s="353"/>
      <c r="AD119" s="353"/>
      <c r="AE119" s="353"/>
      <c r="AF119" s="353"/>
      <c r="AG119" s="353"/>
      <c r="AH119" s="353"/>
      <c r="AI119" s="338"/>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338"/>
      <c r="BF119" s="338"/>
      <c r="BG119" s="338"/>
      <c r="BH119" s="338"/>
      <c r="BI119" s="338"/>
      <c r="BJ119" s="338"/>
      <c r="BK119" s="338"/>
      <c r="BL119" s="338"/>
      <c r="BM119" s="338"/>
      <c r="BN119" s="338"/>
      <c r="BO119" s="338"/>
      <c r="BP119" s="338"/>
      <c r="BQ119" s="338"/>
      <c r="BR119" s="338"/>
      <c r="BS119" s="338"/>
      <c r="BT119" s="338"/>
      <c r="BU119" s="338"/>
      <c r="BV119" s="338"/>
      <c r="BW119" s="338"/>
      <c r="BX119" s="338"/>
      <c r="BY119" s="338"/>
    </row>
    <row r="120" spans="1:77" customFormat="1" ht="8.85" customHeight="1">
      <c r="A120" s="139"/>
      <c r="B120" s="139"/>
      <c r="C120" s="139"/>
      <c r="D120" s="139"/>
      <c r="E120" s="139"/>
      <c r="F120" s="139"/>
      <c r="G120" s="139"/>
      <c r="H120" s="139"/>
      <c r="I120" s="197"/>
      <c r="J120" s="139"/>
      <c r="K120" s="139"/>
      <c r="L120" s="139"/>
      <c r="M120" s="139"/>
      <c r="N120" s="139"/>
      <c r="O120" s="139"/>
      <c r="P120" s="139"/>
      <c r="Q120" s="139"/>
      <c r="R120" s="139"/>
      <c r="S120" s="140"/>
      <c r="T120" s="340"/>
      <c r="U120" s="339"/>
      <c r="V120" s="338"/>
      <c r="W120" s="353"/>
      <c r="X120" s="353"/>
      <c r="Y120" s="353"/>
      <c r="Z120" s="353"/>
      <c r="AA120" s="353"/>
      <c r="AB120" s="353"/>
      <c r="AC120" s="353"/>
      <c r="AD120" s="353"/>
      <c r="AE120" s="353"/>
      <c r="AF120" s="353"/>
      <c r="AG120" s="353"/>
      <c r="AH120" s="353"/>
      <c r="AI120" s="338"/>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338"/>
      <c r="BF120" s="338"/>
      <c r="BG120" s="338"/>
      <c r="BH120" s="338"/>
      <c r="BI120" s="338"/>
      <c r="BJ120" s="338"/>
      <c r="BK120" s="338"/>
      <c r="BL120" s="338"/>
      <c r="BM120" s="338"/>
      <c r="BN120" s="338"/>
      <c r="BO120" s="338"/>
      <c r="BP120" s="338"/>
      <c r="BQ120" s="338"/>
      <c r="BR120" s="338"/>
      <c r="BS120" s="338"/>
      <c r="BT120" s="338"/>
      <c r="BU120" s="338"/>
      <c r="BV120" s="338"/>
      <c r="BW120" s="338"/>
      <c r="BX120" s="338"/>
      <c r="BY120" s="338"/>
    </row>
    <row r="121" spans="1:77" customFormat="1" ht="8.85" customHeight="1">
      <c r="A121" s="139"/>
      <c r="B121" s="139"/>
      <c r="C121" s="139"/>
      <c r="D121" s="139"/>
      <c r="E121" s="139"/>
      <c r="F121" s="139"/>
      <c r="G121" s="139"/>
      <c r="H121" s="139"/>
      <c r="I121" s="197"/>
      <c r="J121" s="139"/>
      <c r="K121" s="139"/>
      <c r="L121" s="139"/>
      <c r="M121" s="139"/>
      <c r="N121" s="139"/>
      <c r="O121" s="139"/>
      <c r="P121" s="139"/>
      <c r="Q121" s="139"/>
      <c r="R121" s="139"/>
      <c r="S121" s="140"/>
      <c r="T121" s="340"/>
      <c r="U121" s="339"/>
      <c r="V121" s="338"/>
      <c r="W121" s="353"/>
      <c r="X121" s="353"/>
      <c r="Y121" s="353"/>
      <c r="Z121" s="353"/>
      <c r="AA121" s="353"/>
      <c r="AB121" s="353"/>
      <c r="AC121" s="353"/>
      <c r="AD121" s="353"/>
      <c r="AE121" s="353"/>
      <c r="AF121" s="353"/>
      <c r="AG121" s="353"/>
      <c r="AH121" s="353"/>
      <c r="AI121" s="338"/>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338"/>
      <c r="BF121" s="338"/>
      <c r="BG121" s="338"/>
      <c r="BH121" s="338"/>
      <c r="BI121" s="338"/>
      <c r="BJ121" s="338"/>
      <c r="BK121" s="338"/>
      <c r="BL121" s="338"/>
      <c r="BM121" s="338"/>
      <c r="BN121" s="338"/>
      <c r="BO121" s="338"/>
      <c r="BP121" s="338"/>
      <c r="BQ121" s="338"/>
      <c r="BR121" s="338"/>
      <c r="BS121" s="338"/>
      <c r="BT121" s="338"/>
      <c r="BU121" s="338"/>
      <c r="BV121" s="338"/>
      <c r="BW121" s="338"/>
      <c r="BX121" s="338"/>
      <c r="BY121" s="338"/>
    </row>
    <row r="122" spans="1:77" customFormat="1" ht="12.75">
      <c r="A122" s="139"/>
      <c r="B122" s="139"/>
      <c r="C122" s="139"/>
      <c r="D122" s="139"/>
      <c r="E122" s="139"/>
      <c r="F122" s="139"/>
      <c r="G122" s="139"/>
      <c r="H122" s="139"/>
      <c r="I122" s="197"/>
      <c r="J122" s="139"/>
      <c r="K122" s="139"/>
      <c r="L122" s="139"/>
      <c r="M122" s="139"/>
      <c r="N122" s="139"/>
      <c r="O122" s="139"/>
      <c r="P122" s="139"/>
      <c r="Q122" s="139"/>
      <c r="R122" s="139"/>
      <c r="S122" s="140"/>
      <c r="T122" s="340"/>
      <c r="U122" s="339"/>
      <c r="V122" s="338"/>
      <c r="W122" s="353"/>
      <c r="X122" s="353"/>
      <c r="Y122" s="353"/>
      <c r="Z122" s="353"/>
      <c r="AA122" s="353"/>
      <c r="AB122" s="353"/>
      <c r="AC122" s="353"/>
      <c r="AD122" s="353"/>
      <c r="AE122" s="353"/>
      <c r="AF122" s="353"/>
      <c r="AG122" s="353"/>
      <c r="AH122" s="353"/>
      <c r="AI122" s="338"/>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338"/>
      <c r="BF122" s="338"/>
      <c r="BG122" s="338"/>
      <c r="BH122" s="338"/>
      <c r="BI122" s="338"/>
      <c r="BJ122" s="338"/>
      <c r="BK122" s="338"/>
      <c r="BL122" s="338"/>
      <c r="BM122" s="338"/>
      <c r="BN122" s="338"/>
      <c r="BO122" s="338"/>
      <c r="BP122" s="338"/>
      <c r="BQ122" s="338"/>
      <c r="BR122" s="338"/>
      <c r="BS122" s="338"/>
      <c r="BT122" s="338"/>
      <c r="BU122" s="338"/>
      <c r="BV122" s="338"/>
      <c r="BW122" s="338"/>
      <c r="BX122" s="338"/>
      <c r="BY122" s="338"/>
    </row>
    <row r="123" spans="1:77" customFormat="1" ht="12.75">
      <c r="A123" s="139"/>
      <c r="B123" s="139"/>
      <c r="C123" s="139"/>
      <c r="D123" s="139"/>
      <c r="E123" s="139"/>
      <c r="F123" s="139"/>
      <c r="G123" s="139"/>
      <c r="H123" s="139"/>
      <c r="I123" s="197"/>
      <c r="J123" s="139"/>
      <c r="K123" s="139"/>
      <c r="L123" s="139"/>
      <c r="M123" s="139"/>
      <c r="N123" s="139"/>
      <c r="O123" s="139"/>
      <c r="P123" s="139"/>
      <c r="Q123" s="139"/>
      <c r="R123" s="139"/>
      <c r="S123" s="140"/>
      <c r="T123" s="340"/>
      <c r="U123" s="339"/>
      <c r="V123" s="338"/>
      <c r="W123" s="353"/>
      <c r="X123" s="353"/>
      <c r="Y123" s="353"/>
      <c r="Z123" s="353"/>
      <c r="AA123" s="353"/>
      <c r="AB123" s="353"/>
      <c r="AC123" s="353"/>
      <c r="AD123" s="353"/>
      <c r="AE123" s="353"/>
      <c r="AF123" s="353"/>
      <c r="AG123" s="353"/>
      <c r="AH123" s="353"/>
      <c r="AI123" s="338"/>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338"/>
      <c r="BF123" s="338"/>
      <c r="BG123" s="338"/>
      <c r="BH123" s="338"/>
      <c r="BI123" s="338"/>
      <c r="BJ123" s="338"/>
      <c r="BK123" s="338"/>
      <c r="BL123" s="338"/>
      <c r="BM123" s="338"/>
      <c r="BN123" s="338"/>
      <c r="BO123" s="338"/>
      <c r="BP123" s="338"/>
      <c r="BQ123" s="338"/>
      <c r="BR123" s="338"/>
      <c r="BS123" s="338"/>
      <c r="BT123" s="338"/>
      <c r="BU123" s="338"/>
      <c r="BV123" s="338"/>
      <c r="BW123" s="338"/>
      <c r="BX123" s="338"/>
      <c r="BY123" s="338"/>
    </row>
    <row r="124" spans="1:77" customFormat="1" ht="12.75">
      <c r="A124" s="139"/>
      <c r="B124" s="139"/>
      <c r="C124" s="139"/>
      <c r="D124" s="139"/>
      <c r="E124" s="139"/>
      <c r="F124" s="139"/>
      <c r="G124" s="139"/>
      <c r="H124" s="139"/>
      <c r="I124" s="197"/>
      <c r="J124" s="139"/>
      <c r="K124" s="139"/>
      <c r="L124" s="139"/>
      <c r="M124" s="139"/>
      <c r="N124" s="139"/>
      <c r="O124" s="139"/>
      <c r="P124" s="139"/>
      <c r="Q124" s="139"/>
      <c r="R124" s="139"/>
      <c r="S124" s="140"/>
      <c r="T124" s="340"/>
      <c r="U124" s="339"/>
      <c r="V124" s="338"/>
      <c r="W124" s="353"/>
      <c r="X124" s="353"/>
      <c r="Y124" s="353"/>
      <c r="Z124" s="353"/>
      <c r="AA124" s="353"/>
      <c r="AB124" s="353"/>
      <c r="AC124" s="353"/>
      <c r="AD124" s="353"/>
      <c r="AE124" s="353"/>
      <c r="AF124" s="353"/>
      <c r="AG124" s="353"/>
      <c r="AH124" s="353"/>
      <c r="AI124" s="338"/>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338"/>
      <c r="BF124" s="338"/>
      <c r="BG124" s="338"/>
      <c r="BH124" s="338"/>
      <c r="BI124" s="338"/>
      <c r="BJ124" s="338"/>
      <c r="BK124" s="338"/>
      <c r="BL124" s="338"/>
      <c r="BM124" s="338"/>
      <c r="BN124" s="338"/>
      <c r="BO124" s="338"/>
      <c r="BP124" s="338"/>
      <c r="BQ124" s="338"/>
      <c r="BR124" s="338"/>
      <c r="BS124" s="338"/>
      <c r="BT124" s="338"/>
      <c r="BU124" s="338"/>
      <c r="BV124" s="338"/>
      <c r="BW124" s="338"/>
      <c r="BX124" s="338"/>
      <c r="BY124" s="338"/>
    </row>
    <row r="125" spans="1:77" customFormat="1" ht="12.75">
      <c r="A125" s="139"/>
      <c r="B125" s="139"/>
      <c r="C125" s="139"/>
      <c r="D125" s="139"/>
      <c r="E125" s="139"/>
      <c r="F125" s="139"/>
      <c r="G125" s="139"/>
      <c r="H125" s="139"/>
      <c r="I125" s="197"/>
      <c r="J125" s="139"/>
      <c r="K125" s="139"/>
      <c r="L125" s="139"/>
      <c r="M125" s="139"/>
      <c r="N125" s="139"/>
      <c r="O125" s="139"/>
      <c r="P125" s="139"/>
      <c r="Q125" s="139"/>
      <c r="R125" s="139"/>
      <c r="S125" s="140"/>
      <c r="T125" s="340"/>
      <c r="U125" s="339"/>
      <c r="V125" s="338"/>
      <c r="W125" s="353"/>
      <c r="X125" s="353"/>
      <c r="Y125" s="353"/>
      <c r="Z125" s="353"/>
      <c r="AA125" s="353"/>
      <c r="AB125" s="353"/>
      <c r="AC125" s="353"/>
      <c r="AD125" s="353"/>
      <c r="AE125" s="353"/>
      <c r="AF125" s="353"/>
      <c r="AG125" s="353"/>
      <c r="AH125" s="353"/>
      <c r="AI125" s="338"/>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338"/>
      <c r="BF125" s="338"/>
      <c r="BG125" s="338"/>
      <c r="BH125" s="338"/>
      <c r="BI125" s="338"/>
      <c r="BJ125" s="338"/>
      <c r="BK125" s="338"/>
      <c r="BL125" s="338"/>
      <c r="BM125" s="338"/>
      <c r="BN125" s="338"/>
      <c r="BO125" s="338"/>
      <c r="BP125" s="338"/>
      <c r="BQ125" s="338"/>
      <c r="BR125" s="338"/>
      <c r="BS125" s="338"/>
      <c r="BT125" s="338"/>
      <c r="BU125" s="338"/>
      <c r="BV125" s="338"/>
      <c r="BW125" s="338"/>
      <c r="BX125" s="338"/>
      <c r="BY125" s="338"/>
    </row>
    <row r="126" spans="1:77" customFormat="1" ht="12.75">
      <c r="A126" s="139"/>
      <c r="B126" s="139"/>
      <c r="C126" s="139"/>
      <c r="D126" s="139"/>
      <c r="E126" s="139"/>
      <c r="F126" s="139"/>
      <c r="G126" s="139"/>
      <c r="H126" s="139"/>
      <c r="I126" s="197"/>
      <c r="J126" s="139"/>
      <c r="K126" s="139"/>
      <c r="L126" s="139"/>
      <c r="M126" s="139"/>
      <c r="N126" s="139"/>
      <c r="O126" s="139"/>
      <c r="P126" s="139"/>
      <c r="Q126" s="139"/>
      <c r="R126" s="139"/>
      <c r="S126" s="140"/>
      <c r="T126" s="340"/>
      <c r="U126" s="339"/>
      <c r="V126" s="338"/>
      <c r="W126" s="353"/>
      <c r="X126" s="353"/>
      <c r="Y126" s="353"/>
      <c r="Z126" s="353"/>
      <c r="AA126" s="353"/>
      <c r="AB126" s="353"/>
      <c r="AC126" s="353"/>
      <c r="AD126" s="353"/>
      <c r="AE126" s="353"/>
      <c r="AF126" s="353"/>
      <c r="AG126" s="353"/>
      <c r="AH126" s="353"/>
      <c r="AI126" s="338"/>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338"/>
      <c r="BF126" s="338"/>
      <c r="BG126" s="338"/>
      <c r="BH126" s="338"/>
      <c r="BI126" s="338"/>
      <c r="BJ126" s="338"/>
      <c r="BK126" s="338"/>
      <c r="BL126" s="338"/>
      <c r="BM126" s="338"/>
      <c r="BN126" s="338"/>
      <c r="BO126" s="338"/>
      <c r="BP126" s="338"/>
      <c r="BQ126" s="338"/>
      <c r="BR126" s="338"/>
      <c r="BS126" s="338"/>
      <c r="BT126" s="338"/>
      <c r="BU126" s="338"/>
      <c r="BV126" s="338"/>
      <c r="BW126" s="338"/>
      <c r="BX126" s="338"/>
      <c r="BY126" s="338"/>
    </row>
    <row r="127" spans="1:77" customFormat="1" ht="12.75">
      <c r="A127" s="139"/>
      <c r="B127" s="139"/>
      <c r="C127" s="139"/>
      <c r="D127" s="139"/>
      <c r="E127" s="139"/>
      <c r="F127" s="139"/>
      <c r="G127" s="139"/>
      <c r="H127" s="139"/>
      <c r="I127" s="197"/>
      <c r="J127" s="139"/>
      <c r="K127" s="139"/>
      <c r="L127" s="139"/>
      <c r="M127" s="139"/>
      <c r="N127" s="139"/>
      <c r="O127" s="139"/>
      <c r="P127" s="139"/>
      <c r="Q127" s="139"/>
      <c r="R127" s="139"/>
      <c r="S127" s="140"/>
      <c r="T127" s="340"/>
      <c r="U127" s="339"/>
      <c r="V127" s="338"/>
      <c r="W127" s="353"/>
      <c r="X127" s="353"/>
      <c r="Y127" s="353"/>
      <c r="Z127" s="353"/>
      <c r="AA127" s="353"/>
      <c r="AB127" s="353"/>
      <c r="AC127" s="353"/>
      <c r="AD127" s="353"/>
      <c r="AE127" s="353"/>
      <c r="AF127" s="353"/>
      <c r="AG127" s="353"/>
      <c r="AH127" s="353"/>
      <c r="AI127" s="338"/>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338"/>
      <c r="BF127" s="338"/>
      <c r="BG127" s="338"/>
      <c r="BH127" s="338"/>
      <c r="BI127" s="338"/>
      <c r="BJ127" s="338"/>
      <c r="BK127" s="338"/>
      <c r="BL127" s="338"/>
      <c r="BM127" s="338"/>
      <c r="BN127" s="338"/>
      <c r="BO127" s="338"/>
      <c r="BP127" s="338"/>
      <c r="BQ127" s="338"/>
      <c r="BR127" s="338"/>
      <c r="BS127" s="338"/>
      <c r="BT127" s="338"/>
      <c r="BU127" s="338"/>
      <c r="BV127" s="338"/>
      <c r="BW127" s="338"/>
      <c r="BX127" s="338"/>
      <c r="BY127" s="338"/>
    </row>
    <row r="128" spans="1:77" customFormat="1" ht="12.75">
      <c r="A128" s="139"/>
      <c r="B128" s="139"/>
      <c r="C128" s="139"/>
      <c r="D128" s="139"/>
      <c r="E128" s="139"/>
      <c r="F128" s="139"/>
      <c r="G128" s="139"/>
      <c r="H128" s="139"/>
      <c r="I128" s="197"/>
      <c r="J128" s="139"/>
      <c r="K128" s="139"/>
      <c r="L128" s="139"/>
      <c r="M128" s="139"/>
      <c r="N128" s="139"/>
      <c r="O128" s="139"/>
      <c r="P128" s="139"/>
      <c r="Q128" s="139"/>
      <c r="R128" s="139"/>
      <c r="S128" s="140"/>
      <c r="T128" s="340"/>
      <c r="U128" s="339"/>
      <c r="V128" s="338"/>
      <c r="W128" s="353"/>
      <c r="X128" s="353"/>
      <c r="Y128" s="353"/>
      <c r="Z128" s="353"/>
      <c r="AA128" s="353"/>
      <c r="AB128" s="353"/>
      <c r="AC128" s="353"/>
      <c r="AD128" s="353"/>
      <c r="AE128" s="353"/>
      <c r="AF128" s="353"/>
      <c r="AG128" s="353"/>
      <c r="AH128" s="353"/>
      <c r="AI128" s="338"/>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338"/>
      <c r="BF128" s="338"/>
      <c r="BG128" s="338"/>
      <c r="BH128" s="338"/>
      <c r="BI128" s="338"/>
      <c r="BJ128" s="338"/>
      <c r="BK128" s="338"/>
      <c r="BL128" s="338"/>
      <c r="BM128" s="338"/>
      <c r="BN128" s="338"/>
      <c r="BO128" s="338"/>
      <c r="BP128" s="338"/>
      <c r="BQ128" s="338"/>
      <c r="BR128" s="338"/>
      <c r="BS128" s="338"/>
      <c r="BT128" s="338"/>
      <c r="BU128" s="338"/>
      <c r="BV128" s="338"/>
      <c r="BW128" s="338"/>
      <c r="BX128" s="338"/>
      <c r="BY128" s="338"/>
    </row>
    <row r="129" spans="1:77" customFormat="1" ht="12.75">
      <c r="A129" s="139"/>
      <c r="B129" s="139"/>
      <c r="C129" s="139"/>
      <c r="D129" s="139"/>
      <c r="E129" s="139"/>
      <c r="F129" s="139"/>
      <c r="G129" s="139"/>
      <c r="H129" s="139"/>
      <c r="I129" s="197"/>
      <c r="J129" s="139"/>
      <c r="K129" s="139"/>
      <c r="L129" s="139"/>
      <c r="M129" s="139"/>
      <c r="N129" s="139"/>
      <c r="O129" s="139"/>
      <c r="P129" s="139"/>
      <c r="Q129" s="139"/>
      <c r="R129" s="139"/>
      <c r="S129" s="140"/>
      <c r="T129" s="340"/>
      <c r="U129" s="339"/>
      <c r="V129" s="338"/>
      <c r="W129" s="353"/>
      <c r="X129" s="353"/>
      <c r="Y129" s="353"/>
      <c r="Z129" s="353"/>
      <c r="AA129" s="353"/>
      <c r="AB129" s="353"/>
      <c r="AC129" s="353"/>
      <c r="AD129" s="353"/>
      <c r="AE129" s="353"/>
      <c r="AF129" s="353"/>
      <c r="AG129" s="353"/>
      <c r="AH129" s="353"/>
      <c r="AI129" s="338"/>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338"/>
      <c r="BF129" s="338"/>
      <c r="BG129" s="338"/>
      <c r="BH129" s="338"/>
      <c r="BI129" s="338"/>
      <c r="BJ129" s="338"/>
      <c r="BK129" s="338"/>
      <c r="BL129" s="338"/>
      <c r="BM129" s="338"/>
      <c r="BN129" s="338"/>
      <c r="BO129" s="338"/>
      <c r="BP129" s="338"/>
      <c r="BQ129" s="338"/>
      <c r="BR129" s="338"/>
      <c r="BS129" s="338"/>
      <c r="BT129" s="338"/>
      <c r="BU129" s="338"/>
      <c r="BV129" s="338"/>
      <c r="BW129" s="338"/>
      <c r="BX129" s="338"/>
      <c r="BY129" s="338"/>
    </row>
    <row r="130" spans="1:77" customFormat="1" ht="12.75">
      <c r="A130" s="139"/>
      <c r="B130" s="139"/>
      <c r="C130" s="139"/>
      <c r="D130" s="139"/>
      <c r="E130" s="139"/>
      <c r="F130" s="139"/>
      <c r="G130" s="139"/>
      <c r="H130" s="139"/>
      <c r="I130" s="197"/>
      <c r="J130" s="139"/>
      <c r="K130" s="139"/>
      <c r="L130" s="139"/>
      <c r="M130" s="139"/>
      <c r="N130" s="139"/>
      <c r="O130" s="139"/>
      <c r="P130" s="139"/>
      <c r="Q130" s="139"/>
      <c r="R130" s="139"/>
      <c r="S130" s="140"/>
      <c r="T130" s="340"/>
      <c r="U130" s="339"/>
      <c r="V130" s="338"/>
      <c r="W130" s="353"/>
      <c r="X130" s="353"/>
      <c r="Y130" s="353"/>
      <c r="Z130" s="353"/>
      <c r="AA130" s="353"/>
      <c r="AB130" s="353"/>
      <c r="AC130" s="353"/>
      <c r="AD130" s="353"/>
      <c r="AE130" s="353"/>
      <c r="AF130" s="353"/>
      <c r="AG130" s="353"/>
      <c r="AH130" s="353"/>
      <c r="AI130" s="338"/>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338"/>
      <c r="BF130" s="338"/>
      <c r="BG130" s="338"/>
      <c r="BH130" s="338"/>
      <c r="BI130" s="338"/>
      <c r="BJ130" s="338"/>
      <c r="BK130" s="338"/>
      <c r="BL130" s="338"/>
      <c r="BM130" s="338"/>
      <c r="BN130" s="338"/>
      <c r="BO130" s="338"/>
      <c r="BP130" s="338"/>
      <c r="BQ130" s="338"/>
      <c r="BR130" s="338"/>
      <c r="BS130" s="338"/>
      <c r="BT130" s="338"/>
      <c r="BU130" s="338"/>
      <c r="BV130" s="338"/>
      <c r="BW130" s="338"/>
      <c r="BX130" s="338"/>
      <c r="BY130" s="338"/>
    </row>
    <row r="131" spans="1:77" customFormat="1" ht="12.75">
      <c r="A131" s="139"/>
      <c r="B131" s="139"/>
      <c r="C131" s="139"/>
      <c r="D131" s="139"/>
      <c r="E131" s="139"/>
      <c r="F131" s="139"/>
      <c r="G131" s="139"/>
      <c r="H131" s="139"/>
      <c r="I131" s="197"/>
      <c r="J131" s="139"/>
      <c r="K131" s="139"/>
      <c r="L131" s="139"/>
      <c r="M131" s="139"/>
      <c r="N131" s="139"/>
      <c r="O131" s="139"/>
      <c r="P131" s="139"/>
      <c r="Q131" s="139"/>
      <c r="R131" s="139"/>
      <c r="S131" s="140"/>
      <c r="T131" s="340"/>
      <c r="U131" s="339"/>
      <c r="V131" s="338"/>
      <c r="W131" s="353"/>
      <c r="X131" s="353"/>
      <c r="Y131" s="353"/>
      <c r="Z131" s="353"/>
      <c r="AA131" s="353"/>
      <c r="AB131" s="353"/>
      <c r="AC131" s="353"/>
      <c r="AD131" s="353"/>
      <c r="AE131" s="353"/>
      <c r="AF131" s="353"/>
      <c r="AG131" s="353"/>
      <c r="AH131" s="353"/>
      <c r="AI131" s="338"/>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338"/>
      <c r="BF131" s="338"/>
      <c r="BG131" s="338"/>
      <c r="BH131" s="338"/>
      <c r="BI131" s="338"/>
      <c r="BJ131" s="338"/>
      <c r="BK131" s="338"/>
      <c r="BL131" s="338"/>
      <c r="BM131" s="338"/>
      <c r="BN131" s="338"/>
      <c r="BO131" s="338"/>
      <c r="BP131" s="338"/>
      <c r="BQ131" s="338"/>
      <c r="BR131" s="338"/>
      <c r="BS131" s="338"/>
      <c r="BT131" s="338"/>
      <c r="BU131" s="338"/>
      <c r="BV131" s="338"/>
      <c r="BW131" s="338"/>
      <c r="BX131" s="338"/>
      <c r="BY131" s="338"/>
    </row>
    <row r="132" spans="1:77" customFormat="1" ht="12.75">
      <c r="A132" s="139"/>
      <c r="B132" s="139"/>
      <c r="C132" s="139"/>
      <c r="D132" s="139"/>
      <c r="E132" s="139"/>
      <c r="F132" s="139"/>
      <c r="G132" s="139"/>
      <c r="H132" s="139"/>
      <c r="I132" s="197"/>
      <c r="J132" s="139"/>
      <c r="K132" s="139"/>
      <c r="L132" s="139"/>
      <c r="M132" s="139"/>
      <c r="N132" s="139"/>
      <c r="O132" s="139"/>
      <c r="P132" s="139"/>
      <c r="Q132" s="139"/>
      <c r="R132" s="139"/>
      <c r="S132" s="140"/>
      <c r="T132" s="340"/>
      <c r="U132" s="339"/>
      <c r="V132" s="338"/>
      <c r="W132" s="353"/>
      <c r="X132" s="353"/>
      <c r="Y132" s="353"/>
      <c r="Z132" s="353"/>
      <c r="AA132" s="353"/>
      <c r="AB132" s="353"/>
      <c r="AC132" s="353"/>
      <c r="AD132" s="353"/>
      <c r="AE132" s="353"/>
      <c r="AF132" s="353"/>
      <c r="AG132" s="353"/>
      <c r="AH132" s="353"/>
      <c r="AI132" s="338"/>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338"/>
      <c r="BF132" s="338"/>
      <c r="BG132" s="338"/>
      <c r="BH132" s="338"/>
      <c r="BI132" s="338"/>
      <c r="BJ132" s="338"/>
      <c r="BK132" s="338"/>
      <c r="BL132" s="338"/>
      <c r="BM132" s="338"/>
      <c r="BN132" s="338"/>
      <c r="BO132" s="338"/>
      <c r="BP132" s="338"/>
      <c r="BQ132" s="338"/>
      <c r="BR132" s="338"/>
      <c r="BS132" s="338"/>
      <c r="BT132" s="338"/>
      <c r="BU132" s="338"/>
      <c r="BV132" s="338"/>
      <c r="BW132" s="338"/>
      <c r="BX132" s="338"/>
      <c r="BY132" s="338"/>
    </row>
    <row r="133" spans="1:77" customFormat="1" ht="12.75">
      <c r="A133" s="139"/>
      <c r="B133" s="139"/>
      <c r="C133" s="139"/>
      <c r="D133" s="139"/>
      <c r="E133" s="139"/>
      <c r="F133" s="139"/>
      <c r="G133" s="139"/>
      <c r="H133" s="139"/>
      <c r="I133" s="197"/>
      <c r="J133" s="139"/>
      <c r="K133" s="139"/>
      <c r="L133" s="139"/>
      <c r="M133" s="139"/>
      <c r="N133" s="139"/>
      <c r="O133" s="139"/>
      <c r="P133" s="139"/>
      <c r="Q133" s="139"/>
      <c r="R133" s="139"/>
      <c r="S133" s="140"/>
      <c r="T133" s="340"/>
      <c r="U133" s="339"/>
      <c r="V133" s="338"/>
      <c r="W133" s="353"/>
      <c r="X133" s="353"/>
      <c r="Y133" s="353"/>
      <c r="Z133" s="353"/>
      <c r="AA133" s="353"/>
      <c r="AB133" s="353"/>
      <c r="AC133" s="353"/>
      <c r="AD133" s="353"/>
      <c r="AE133" s="353"/>
      <c r="AF133" s="353"/>
      <c r="AG133" s="353"/>
      <c r="AH133" s="353"/>
      <c r="AI133" s="338"/>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338"/>
      <c r="BF133" s="338"/>
      <c r="BG133" s="338"/>
      <c r="BH133" s="338"/>
      <c r="BI133" s="338"/>
      <c r="BJ133" s="338"/>
      <c r="BK133" s="338"/>
      <c r="BL133" s="338"/>
      <c r="BM133" s="338"/>
      <c r="BN133" s="338"/>
      <c r="BO133" s="338"/>
      <c r="BP133" s="338"/>
      <c r="BQ133" s="338"/>
      <c r="BR133" s="338"/>
      <c r="BS133" s="338"/>
      <c r="BT133" s="338"/>
      <c r="BU133" s="338"/>
      <c r="BV133" s="338"/>
      <c r="BW133" s="338"/>
      <c r="BX133" s="338"/>
      <c r="BY133" s="338"/>
    </row>
    <row r="134" spans="1:77" customFormat="1" ht="12.75">
      <c r="A134" s="139"/>
      <c r="B134" s="139"/>
      <c r="C134" s="139"/>
      <c r="D134" s="139"/>
      <c r="E134" s="139"/>
      <c r="F134" s="139"/>
      <c r="G134" s="139"/>
      <c r="H134" s="139"/>
      <c r="I134" s="197"/>
      <c r="J134" s="139"/>
      <c r="K134" s="139"/>
      <c r="L134" s="139"/>
      <c r="M134" s="139"/>
      <c r="N134" s="139"/>
      <c r="O134" s="139"/>
      <c r="P134" s="139"/>
      <c r="Q134" s="139"/>
      <c r="R134" s="139"/>
      <c r="S134" s="140"/>
      <c r="T134" s="340"/>
      <c r="U134" s="339"/>
      <c r="V134" s="338"/>
      <c r="W134" s="353"/>
      <c r="X134" s="353"/>
      <c r="Y134" s="353"/>
      <c r="Z134" s="353"/>
      <c r="AA134" s="353"/>
      <c r="AB134" s="353"/>
      <c r="AC134" s="353"/>
      <c r="AD134" s="353"/>
      <c r="AE134" s="353"/>
      <c r="AF134" s="353"/>
      <c r="AG134" s="353"/>
      <c r="AH134" s="353"/>
      <c r="AI134" s="338"/>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338"/>
      <c r="BF134" s="338"/>
      <c r="BG134" s="338"/>
      <c r="BH134" s="338"/>
      <c r="BI134" s="338"/>
      <c r="BJ134" s="338"/>
      <c r="BK134" s="338"/>
      <c r="BL134" s="338"/>
      <c r="BM134" s="338"/>
      <c r="BN134" s="338"/>
      <c r="BO134" s="338"/>
      <c r="BP134" s="338"/>
      <c r="BQ134" s="338"/>
      <c r="BR134" s="338"/>
      <c r="BS134" s="338"/>
      <c r="BT134" s="338"/>
      <c r="BU134" s="338"/>
      <c r="BV134" s="338"/>
      <c r="BW134" s="338"/>
      <c r="BX134" s="338"/>
      <c r="BY134" s="338"/>
    </row>
    <row r="135" spans="1:77" customFormat="1" ht="12.75">
      <c r="A135" s="139"/>
      <c r="B135" s="139"/>
      <c r="C135" s="139"/>
      <c r="D135" s="139"/>
      <c r="E135" s="139"/>
      <c r="F135" s="139"/>
      <c r="G135" s="139"/>
      <c r="H135" s="139"/>
      <c r="I135" s="197"/>
      <c r="J135" s="139"/>
      <c r="K135" s="139"/>
      <c r="L135" s="139"/>
      <c r="M135" s="139"/>
      <c r="N135" s="139"/>
      <c r="O135" s="139"/>
      <c r="P135" s="139"/>
      <c r="Q135" s="139"/>
      <c r="R135" s="139"/>
      <c r="S135" s="140"/>
      <c r="T135" s="340"/>
      <c r="U135" s="339"/>
      <c r="V135" s="338"/>
      <c r="W135" s="353"/>
      <c r="X135" s="353"/>
      <c r="Y135" s="353"/>
      <c r="Z135" s="353"/>
      <c r="AA135" s="353"/>
      <c r="AB135" s="353"/>
      <c r="AC135" s="353"/>
      <c r="AD135" s="353"/>
      <c r="AE135" s="353"/>
      <c r="AF135" s="353"/>
      <c r="AG135" s="353"/>
      <c r="AH135" s="353"/>
      <c r="AI135" s="338"/>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338"/>
      <c r="BF135" s="338"/>
      <c r="BG135" s="338"/>
      <c r="BH135" s="338"/>
      <c r="BI135" s="338"/>
      <c r="BJ135" s="338"/>
      <c r="BK135" s="338"/>
      <c r="BL135" s="338"/>
      <c r="BM135" s="338"/>
      <c r="BN135" s="338"/>
      <c r="BO135" s="338"/>
      <c r="BP135" s="338"/>
      <c r="BQ135" s="338"/>
      <c r="BR135" s="338"/>
      <c r="BS135" s="338"/>
      <c r="BT135" s="338"/>
      <c r="BU135" s="338"/>
      <c r="BV135" s="338"/>
      <c r="BW135" s="338"/>
      <c r="BX135" s="338"/>
      <c r="BY135" s="338"/>
    </row>
    <row r="136" spans="1:77" customFormat="1" ht="12.75">
      <c r="A136" s="139"/>
      <c r="B136" s="139"/>
      <c r="C136" s="139"/>
      <c r="D136" s="139"/>
      <c r="E136" s="139"/>
      <c r="F136" s="139"/>
      <c r="G136" s="139"/>
      <c r="H136" s="139"/>
      <c r="I136" s="197"/>
      <c r="J136" s="139"/>
      <c r="K136" s="139"/>
      <c r="L136" s="139"/>
      <c r="M136" s="139"/>
      <c r="N136" s="139"/>
      <c r="O136" s="139"/>
      <c r="P136" s="139"/>
      <c r="Q136" s="139"/>
      <c r="R136" s="139"/>
      <c r="S136" s="140"/>
      <c r="T136" s="340"/>
      <c r="U136" s="339"/>
      <c r="V136" s="338"/>
      <c r="W136" s="353"/>
      <c r="X136" s="353"/>
      <c r="Y136" s="353"/>
      <c r="Z136" s="353"/>
      <c r="AA136" s="353"/>
      <c r="AB136" s="353"/>
      <c r="AC136" s="353"/>
      <c r="AD136" s="353"/>
      <c r="AE136" s="353"/>
      <c r="AF136" s="353"/>
      <c r="AG136" s="353"/>
      <c r="AH136" s="353"/>
      <c r="AI136" s="338"/>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338"/>
      <c r="BF136" s="338"/>
      <c r="BG136" s="338"/>
      <c r="BH136" s="338"/>
      <c r="BI136" s="338"/>
      <c r="BJ136" s="338"/>
      <c r="BK136" s="338"/>
      <c r="BL136" s="338"/>
      <c r="BM136" s="338"/>
      <c r="BN136" s="338"/>
      <c r="BO136" s="338"/>
      <c r="BP136" s="338"/>
      <c r="BQ136" s="338"/>
      <c r="BR136" s="338"/>
      <c r="BS136" s="338"/>
      <c r="BT136" s="338"/>
      <c r="BU136" s="338"/>
      <c r="BV136" s="338"/>
      <c r="BW136" s="338"/>
      <c r="BX136" s="338"/>
      <c r="BY136" s="338"/>
    </row>
    <row r="137" spans="1:77" customFormat="1" ht="12.75">
      <c r="A137" s="139"/>
      <c r="B137" s="139"/>
      <c r="C137" s="139"/>
      <c r="D137" s="139"/>
      <c r="E137" s="139"/>
      <c r="F137" s="139"/>
      <c r="G137" s="139"/>
      <c r="H137" s="139"/>
      <c r="I137" s="197"/>
      <c r="J137" s="139"/>
      <c r="K137" s="139"/>
      <c r="L137" s="139"/>
      <c r="M137" s="139"/>
      <c r="N137" s="139"/>
      <c r="O137" s="139"/>
      <c r="P137" s="139"/>
      <c r="Q137" s="139"/>
      <c r="R137" s="139"/>
      <c r="S137" s="140"/>
      <c r="T137" s="340"/>
      <c r="U137" s="339"/>
      <c r="V137" s="338"/>
      <c r="W137" s="353"/>
      <c r="X137" s="353"/>
      <c r="Y137" s="353"/>
      <c r="Z137" s="353"/>
      <c r="AA137" s="353"/>
      <c r="AB137" s="353"/>
      <c r="AC137" s="353"/>
      <c r="AD137" s="353"/>
      <c r="AE137" s="353"/>
      <c r="AF137" s="353"/>
      <c r="AG137" s="353"/>
      <c r="AH137" s="353"/>
      <c r="AI137" s="338"/>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338"/>
      <c r="BF137" s="338"/>
      <c r="BG137" s="338"/>
      <c r="BH137" s="338"/>
      <c r="BI137" s="338"/>
      <c r="BJ137" s="338"/>
      <c r="BK137" s="338"/>
      <c r="BL137" s="338"/>
      <c r="BM137" s="338"/>
      <c r="BN137" s="338"/>
      <c r="BO137" s="338"/>
      <c r="BP137" s="338"/>
      <c r="BQ137" s="338"/>
      <c r="BR137" s="338"/>
      <c r="BS137" s="338"/>
      <c r="BT137" s="338"/>
      <c r="BU137" s="338"/>
      <c r="BV137" s="338"/>
      <c r="BW137" s="338"/>
      <c r="BX137" s="338"/>
      <c r="BY137" s="338"/>
    </row>
    <row r="138" spans="1:77" customFormat="1" ht="12.75">
      <c r="A138" s="139"/>
      <c r="B138" s="139"/>
      <c r="C138" s="139"/>
      <c r="D138" s="139"/>
      <c r="E138" s="139"/>
      <c r="F138" s="139"/>
      <c r="G138" s="139"/>
      <c r="H138" s="139"/>
      <c r="I138" s="197"/>
      <c r="J138" s="139"/>
      <c r="K138" s="139"/>
      <c r="L138" s="139"/>
      <c r="M138" s="139"/>
      <c r="N138" s="139"/>
      <c r="O138" s="139"/>
      <c r="P138" s="139"/>
      <c r="Q138" s="139"/>
      <c r="R138" s="139"/>
      <c r="S138" s="140"/>
      <c r="T138" s="340"/>
      <c r="U138" s="339"/>
      <c r="V138" s="338"/>
      <c r="W138" s="353"/>
      <c r="X138" s="353"/>
      <c r="Y138" s="353"/>
      <c r="Z138" s="353"/>
      <c r="AA138" s="353"/>
      <c r="AB138" s="353"/>
      <c r="AC138" s="353"/>
      <c r="AD138" s="353"/>
      <c r="AE138" s="353"/>
      <c r="AF138" s="353"/>
      <c r="AG138" s="353"/>
      <c r="AH138" s="353"/>
      <c r="AI138" s="338"/>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338"/>
      <c r="BF138" s="338"/>
      <c r="BG138" s="338"/>
      <c r="BH138" s="338"/>
      <c r="BI138" s="338"/>
      <c r="BJ138" s="338"/>
      <c r="BK138" s="338"/>
      <c r="BL138" s="338"/>
      <c r="BM138" s="338"/>
      <c r="BN138" s="338"/>
      <c r="BO138" s="338"/>
      <c r="BP138" s="338"/>
      <c r="BQ138" s="338"/>
      <c r="BR138" s="338"/>
      <c r="BS138" s="338"/>
      <c r="BT138" s="338"/>
      <c r="BU138" s="338"/>
      <c r="BV138" s="338"/>
      <c r="BW138" s="338"/>
      <c r="BX138" s="338"/>
      <c r="BY138" s="338"/>
    </row>
    <row r="139" spans="1:77" customFormat="1" ht="12.75">
      <c r="A139" s="139"/>
      <c r="B139" s="139"/>
      <c r="C139" s="139"/>
      <c r="D139" s="139"/>
      <c r="E139" s="139"/>
      <c r="F139" s="139"/>
      <c r="G139" s="139"/>
      <c r="H139" s="139"/>
      <c r="I139" s="197"/>
      <c r="J139" s="139"/>
      <c r="K139" s="139"/>
      <c r="L139" s="139"/>
      <c r="M139" s="139"/>
      <c r="N139" s="139"/>
      <c r="O139" s="139"/>
      <c r="P139" s="139"/>
      <c r="Q139" s="139"/>
      <c r="R139" s="139"/>
      <c r="S139" s="140"/>
      <c r="T139" s="340"/>
      <c r="U139" s="339"/>
      <c r="V139" s="338"/>
      <c r="W139" s="353"/>
      <c r="X139" s="353"/>
      <c r="Y139" s="353"/>
      <c r="Z139" s="353"/>
      <c r="AA139" s="353"/>
      <c r="AB139" s="353"/>
      <c r="AC139" s="353"/>
      <c r="AD139" s="353"/>
      <c r="AE139" s="353"/>
      <c r="AF139" s="353"/>
      <c r="AG139" s="353"/>
      <c r="AH139" s="353"/>
      <c r="AI139" s="338"/>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338"/>
      <c r="BF139" s="338"/>
      <c r="BG139" s="338"/>
      <c r="BH139" s="338"/>
      <c r="BI139" s="338"/>
      <c r="BJ139" s="338"/>
      <c r="BK139" s="338"/>
      <c r="BL139" s="338"/>
      <c r="BM139" s="338"/>
      <c r="BN139" s="338"/>
      <c r="BO139" s="338"/>
      <c r="BP139" s="338"/>
      <c r="BQ139" s="338"/>
      <c r="BR139" s="338"/>
      <c r="BS139" s="338"/>
      <c r="BT139" s="338"/>
      <c r="BU139" s="338"/>
      <c r="BV139" s="338"/>
      <c r="BW139" s="338"/>
      <c r="BX139" s="338"/>
      <c r="BY139" s="338"/>
    </row>
    <row r="140" spans="1:77" customFormat="1" ht="12.75">
      <c r="A140" s="139"/>
      <c r="B140" s="139"/>
      <c r="C140" s="139"/>
      <c r="D140" s="139"/>
      <c r="E140" s="139"/>
      <c r="F140" s="139"/>
      <c r="G140" s="139"/>
      <c r="H140" s="139"/>
      <c r="I140" s="197"/>
      <c r="J140" s="139"/>
      <c r="K140" s="139"/>
      <c r="L140" s="139"/>
      <c r="M140" s="139"/>
      <c r="N140" s="139"/>
      <c r="O140" s="139"/>
      <c r="P140" s="139"/>
      <c r="Q140" s="139"/>
      <c r="R140" s="139"/>
      <c r="S140" s="140"/>
      <c r="T140" s="340"/>
      <c r="U140" s="339"/>
      <c r="V140" s="338"/>
      <c r="W140" s="353"/>
      <c r="X140" s="353"/>
      <c r="Y140" s="353"/>
      <c r="Z140" s="353"/>
      <c r="AA140" s="353"/>
      <c r="AB140" s="353"/>
      <c r="AC140" s="353"/>
      <c r="AD140" s="353"/>
      <c r="AE140" s="353"/>
      <c r="AF140" s="353"/>
      <c r="AG140" s="353"/>
      <c r="AH140" s="353"/>
      <c r="AI140" s="338"/>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338"/>
      <c r="BF140" s="338"/>
      <c r="BG140" s="338"/>
      <c r="BH140" s="338"/>
      <c r="BI140" s="338"/>
      <c r="BJ140" s="338"/>
      <c r="BK140" s="338"/>
      <c r="BL140" s="338"/>
      <c r="BM140" s="338"/>
      <c r="BN140" s="338"/>
      <c r="BO140" s="338"/>
      <c r="BP140" s="338"/>
      <c r="BQ140" s="338"/>
      <c r="BR140" s="338"/>
      <c r="BS140" s="338"/>
      <c r="BT140" s="338"/>
      <c r="BU140" s="338"/>
      <c r="BV140" s="338"/>
      <c r="BW140" s="338"/>
      <c r="BX140" s="338"/>
      <c r="BY140" s="338"/>
    </row>
    <row r="141" spans="1:77" customFormat="1" ht="12.75">
      <c r="A141" s="139"/>
      <c r="B141" s="139"/>
      <c r="C141" s="139"/>
      <c r="D141" s="139"/>
      <c r="E141" s="139"/>
      <c r="F141" s="139"/>
      <c r="G141" s="139"/>
      <c r="H141" s="139"/>
      <c r="I141" s="197"/>
      <c r="J141" s="139"/>
      <c r="K141" s="139"/>
      <c r="L141" s="139"/>
      <c r="M141" s="139"/>
      <c r="N141" s="139"/>
      <c r="O141" s="139"/>
      <c r="P141" s="139"/>
      <c r="Q141" s="139"/>
      <c r="R141" s="139"/>
      <c r="S141" s="140"/>
      <c r="T141" s="340"/>
      <c r="U141" s="339"/>
      <c r="V141" s="338"/>
      <c r="W141" s="353"/>
      <c r="X141" s="353"/>
      <c r="Y141" s="353"/>
      <c r="Z141" s="353"/>
      <c r="AA141" s="353"/>
      <c r="AB141" s="353"/>
      <c r="AC141" s="353"/>
      <c r="AD141" s="353"/>
      <c r="AE141" s="353"/>
      <c r="AF141" s="353"/>
      <c r="AG141" s="353"/>
      <c r="AH141" s="353"/>
      <c r="AI141" s="338"/>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338"/>
      <c r="BF141" s="338"/>
      <c r="BG141" s="338"/>
      <c r="BH141" s="338"/>
      <c r="BI141" s="338"/>
      <c r="BJ141" s="338"/>
      <c r="BK141" s="338"/>
      <c r="BL141" s="338"/>
      <c r="BM141" s="338"/>
      <c r="BN141" s="338"/>
      <c r="BO141" s="338"/>
      <c r="BP141" s="338"/>
      <c r="BQ141" s="338"/>
      <c r="BR141" s="338"/>
      <c r="BS141" s="338"/>
      <c r="BT141" s="338"/>
      <c r="BU141" s="338"/>
      <c r="BV141" s="338"/>
      <c r="BW141" s="338"/>
      <c r="BX141" s="338"/>
      <c r="BY141" s="338"/>
    </row>
    <row r="142" spans="1:77" customFormat="1" ht="12.75">
      <c r="A142" s="139"/>
      <c r="B142" s="139"/>
      <c r="C142" s="139"/>
      <c r="D142" s="139"/>
      <c r="E142" s="139"/>
      <c r="F142" s="139"/>
      <c r="G142" s="139"/>
      <c r="H142" s="139"/>
      <c r="I142" s="197"/>
      <c r="J142" s="139"/>
      <c r="K142" s="139"/>
      <c r="L142" s="139"/>
      <c r="M142" s="139"/>
      <c r="N142" s="139"/>
      <c r="O142" s="139"/>
      <c r="P142" s="139"/>
      <c r="Q142" s="139"/>
      <c r="R142" s="139"/>
      <c r="S142" s="140"/>
      <c r="T142" s="340"/>
      <c r="U142" s="339"/>
      <c r="V142" s="338"/>
      <c r="W142" s="353"/>
      <c r="X142" s="353"/>
      <c r="Y142" s="353"/>
      <c r="Z142" s="353"/>
      <c r="AA142" s="353"/>
      <c r="AB142" s="353"/>
      <c r="AC142" s="353"/>
      <c r="AD142" s="353"/>
      <c r="AE142" s="353"/>
      <c r="AF142" s="353"/>
      <c r="AG142" s="353"/>
      <c r="AH142" s="353"/>
      <c r="AI142" s="338"/>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338"/>
      <c r="BF142" s="338"/>
      <c r="BG142" s="338"/>
      <c r="BH142" s="338"/>
      <c r="BI142" s="338"/>
      <c r="BJ142" s="338"/>
      <c r="BK142" s="338"/>
      <c r="BL142" s="338"/>
      <c r="BM142" s="338"/>
      <c r="BN142" s="338"/>
      <c r="BO142" s="338"/>
      <c r="BP142" s="338"/>
      <c r="BQ142" s="338"/>
      <c r="BR142" s="338"/>
      <c r="BS142" s="338"/>
      <c r="BT142" s="338"/>
      <c r="BU142" s="338"/>
      <c r="BV142" s="338"/>
      <c r="BW142" s="338"/>
      <c r="BX142" s="338"/>
      <c r="BY142" s="338"/>
    </row>
    <row r="143" spans="1:77" customFormat="1" ht="12.75">
      <c r="A143" s="139"/>
      <c r="B143" s="139"/>
      <c r="C143" s="139"/>
      <c r="D143" s="139"/>
      <c r="E143" s="139"/>
      <c r="F143" s="139"/>
      <c r="G143" s="139"/>
      <c r="H143" s="139"/>
      <c r="I143" s="197"/>
      <c r="J143" s="139"/>
      <c r="K143" s="139"/>
      <c r="L143" s="139"/>
      <c r="M143" s="139"/>
      <c r="N143" s="139"/>
      <c r="O143" s="139"/>
      <c r="P143" s="139"/>
      <c r="Q143" s="139"/>
      <c r="R143" s="139"/>
      <c r="S143" s="140"/>
      <c r="T143" s="340"/>
      <c r="U143" s="339"/>
      <c r="V143" s="338"/>
      <c r="W143" s="353"/>
      <c r="X143" s="353"/>
      <c r="Y143" s="353"/>
      <c r="Z143" s="353"/>
      <c r="AA143" s="353"/>
      <c r="AB143" s="353"/>
      <c r="AC143" s="353"/>
      <c r="AD143" s="353"/>
      <c r="AE143" s="353"/>
      <c r="AF143" s="353"/>
      <c r="AG143" s="353"/>
      <c r="AH143" s="353"/>
      <c r="AI143" s="338"/>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338"/>
      <c r="BF143" s="338"/>
      <c r="BG143" s="338"/>
      <c r="BH143" s="338"/>
      <c r="BI143" s="338"/>
      <c r="BJ143" s="338"/>
      <c r="BK143" s="338"/>
      <c r="BL143" s="338"/>
      <c r="BM143" s="338"/>
      <c r="BN143" s="338"/>
      <c r="BO143" s="338"/>
      <c r="BP143" s="338"/>
      <c r="BQ143" s="338"/>
      <c r="BR143" s="338"/>
      <c r="BS143" s="338"/>
      <c r="BT143" s="338"/>
      <c r="BU143" s="338"/>
      <c r="BV143" s="338"/>
      <c r="BW143" s="338"/>
      <c r="BX143" s="338"/>
      <c r="BY143" s="338"/>
    </row>
    <row r="144" spans="1:77" customFormat="1" ht="12.75">
      <c r="A144" s="139"/>
      <c r="B144" s="139"/>
      <c r="C144" s="139"/>
      <c r="D144" s="139"/>
      <c r="E144" s="139"/>
      <c r="F144" s="139"/>
      <c r="G144" s="139"/>
      <c r="H144" s="139"/>
      <c r="I144" s="197"/>
      <c r="J144" s="139"/>
      <c r="K144" s="139"/>
      <c r="L144" s="139"/>
      <c r="M144" s="139"/>
      <c r="N144" s="139"/>
      <c r="O144" s="139"/>
      <c r="P144" s="139"/>
      <c r="Q144" s="139"/>
      <c r="R144" s="139"/>
      <c r="S144" s="140"/>
      <c r="T144" s="340"/>
      <c r="U144" s="339"/>
      <c r="V144" s="338"/>
      <c r="W144" s="353"/>
      <c r="X144" s="353"/>
      <c r="Y144" s="353"/>
      <c r="Z144" s="353"/>
      <c r="AA144" s="353"/>
      <c r="AB144" s="353"/>
      <c r="AC144" s="353"/>
      <c r="AD144" s="353"/>
      <c r="AE144" s="353"/>
      <c r="AF144" s="353"/>
      <c r="AG144" s="353"/>
      <c r="AH144" s="353"/>
      <c r="AI144" s="338"/>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338"/>
      <c r="BF144" s="338"/>
      <c r="BG144" s="338"/>
      <c r="BH144" s="338"/>
      <c r="BI144" s="338"/>
      <c r="BJ144" s="338"/>
      <c r="BK144" s="338"/>
      <c r="BL144" s="338"/>
      <c r="BM144" s="338"/>
      <c r="BN144" s="338"/>
      <c r="BO144" s="338"/>
      <c r="BP144" s="338"/>
      <c r="BQ144" s="338"/>
      <c r="BR144" s="338"/>
      <c r="BS144" s="338"/>
      <c r="BT144" s="338"/>
      <c r="BU144" s="338"/>
      <c r="BV144" s="338"/>
      <c r="BW144" s="338"/>
      <c r="BX144" s="338"/>
      <c r="BY144" s="338"/>
    </row>
    <row r="145" spans="1:77" customFormat="1" ht="12.75">
      <c r="A145" s="139"/>
      <c r="B145" s="139"/>
      <c r="C145" s="139"/>
      <c r="D145" s="139"/>
      <c r="E145" s="139"/>
      <c r="F145" s="139"/>
      <c r="G145" s="139"/>
      <c r="H145" s="139"/>
      <c r="I145" s="197"/>
      <c r="J145" s="139"/>
      <c r="K145" s="139"/>
      <c r="L145" s="139"/>
      <c r="M145" s="139"/>
      <c r="N145" s="139"/>
      <c r="O145" s="139"/>
      <c r="P145" s="139"/>
      <c r="Q145" s="139"/>
      <c r="R145" s="139"/>
      <c r="S145" s="140"/>
      <c r="T145" s="340"/>
      <c r="U145" s="339"/>
      <c r="V145" s="338"/>
      <c r="W145" s="353"/>
      <c r="X145" s="353"/>
      <c r="Y145" s="353"/>
      <c r="Z145" s="353"/>
      <c r="AA145" s="353"/>
      <c r="AB145" s="353"/>
      <c r="AC145" s="353"/>
      <c r="AD145" s="353"/>
      <c r="AE145" s="353"/>
      <c r="AF145" s="353"/>
      <c r="AG145" s="353"/>
      <c r="AH145" s="353"/>
      <c r="AI145" s="338"/>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338"/>
      <c r="BF145" s="338"/>
      <c r="BG145" s="338"/>
      <c r="BH145" s="338"/>
      <c r="BI145" s="338"/>
      <c r="BJ145" s="338"/>
      <c r="BK145" s="338"/>
      <c r="BL145" s="338"/>
      <c r="BM145" s="338"/>
      <c r="BN145" s="338"/>
      <c r="BO145" s="338"/>
      <c r="BP145" s="338"/>
      <c r="BQ145" s="338"/>
      <c r="BR145" s="338"/>
      <c r="BS145" s="338"/>
      <c r="BT145" s="338"/>
      <c r="BU145" s="338"/>
      <c r="BV145" s="338"/>
      <c r="BW145" s="338"/>
      <c r="BX145" s="338"/>
      <c r="BY145" s="338"/>
    </row>
    <row r="146" spans="1:77" customFormat="1" ht="12.75">
      <c r="A146" s="139"/>
      <c r="B146" s="139"/>
      <c r="C146" s="139"/>
      <c r="D146" s="139"/>
      <c r="E146" s="139"/>
      <c r="F146" s="139"/>
      <c r="G146" s="139"/>
      <c r="H146" s="139"/>
      <c r="I146" s="197"/>
      <c r="J146" s="139"/>
      <c r="K146" s="139"/>
      <c r="L146" s="139"/>
      <c r="M146" s="139"/>
      <c r="N146" s="139"/>
      <c r="O146" s="139"/>
      <c r="P146" s="139"/>
      <c r="Q146" s="139"/>
      <c r="R146" s="139"/>
      <c r="S146" s="140"/>
      <c r="T146" s="340"/>
      <c r="U146" s="339"/>
      <c r="V146" s="338"/>
      <c r="W146" s="353"/>
      <c r="X146" s="353"/>
      <c r="Y146" s="353"/>
      <c r="Z146" s="353"/>
      <c r="AA146" s="353"/>
      <c r="AB146" s="353"/>
      <c r="AC146" s="353"/>
      <c r="AD146" s="353"/>
      <c r="AE146" s="353"/>
      <c r="AF146" s="353"/>
      <c r="AG146" s="353"/>
      <c r="AH146" s="353"/>
      <c r="AI146" s="338"/>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338"/>
      <c r="BF146" s="338"/>
      <c r="BG146" s="338"/>
      <c r="BH146" s="338"/>
      <c r="BI146" s="338"/>
      <c r="BJ146" s="338"/>
      <c r="BK146" s="338"/>
      <c r="BL146" s="338"/>
      <c r="BM146" s="338"/>
      <c r="BN146" s="338"/>
      <c r="BO146" s="338"/>
      <c r="BP146" s="338"/>
      <c r="BQ146" s="338"/>
      <c r="BR146" s="338"/>
      <c r="BS146" s="338"/>
      <c r="BT146" s="338"/>
      <c r="BU146" s="338"/>
      <c r="BV146" s="338"/>
      <c r="BW146" s="338"/>
      <c r="BX146" s="338"/>
      <c r="BY146" s="338"/>
    </row>
    <row r="147" spans="1:77" customFormat="1" ht="12.75">
      <c r="A147" s="139"/>
      <c r="B147" s="139"/>
      <c r="C147" s="139"/>
      <c r="D147" s="139"/>
      <c r="E147" s="139"/>
      <c r="F147" s="139"/>
      <c r="G147" s="139"/>
      <c r="H147" s="139"/>
      <c r="I147" s="197"/>
      <c r="J147" s="139"/>
      <c r="K147" s="139"/>
      <c r="L147" s="139"/>
      <c r="M147" s="139"/>
      <c r="N147" s="139"/>
      <c r="O147" s="139"/>
      <c r="P147" s="139"/>
      <c r="Q147" s="139"/>
      <c r="R147" s="139"/>
      <c r="S147" s="140"/>
      <c r="T147" s="340"/>
      <c r="U147" s="339"/>
      <c r="V147" s="338"/>
      <c r="W147" s="353"/>
      <c r="X147" s="353"/>
      <c r="Y147" s="353"/>
      <c r="Z147" s="353"/>
      <c r="AA147" s="353"/>
      <c r="AB147" s="353"/>
      <c r="AC147" s="353"/>
      <c r="AD147" s="353"/>
      <c r="AE147" s="353"/>
      <c r="AF147" s="353"/>
      <c r="AG147" s="353"/>
      <c r="AH147" s="353"/>
      <c r="AI147" s="338"/>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338"/>
      <c r="BF147" s="338"/>
      <c r="BG147" s="338"/>
      <c r="BH147" s="338"/>
      <c r="BI147" s="338"/>
      <c r="BJ147" s="338"/>
      <c r="BK147" s="338"/>
      <c r="BL147" s="338"/>
      <c r="BM147" s="338"/>
      <c r="BN147" s="338"/>
      <c r="BO147" s="338"/>
      <c r="BP147" s="338"/>
      <c r="BQ147" s="338"/>
      <c r="BR147" s="338"/>
      <c r="BS147" s="338"/>
      <c r="BT147" s="338"/>
      <c r="BU147" s="338"/>
      <c r="BV147" s="338"/>
      <c r="BW147" s="338"/>
      <c r="BX147" s="338"/>
      <c r="BY147" s="338"/>
    </row>
    <row r="148" spans="1:77" customFormat="1" ht="12.75">
      <c r="A148" s="139"/>
      <c r="B148" s="139"/>
      <c r="C148" s="139"/>
      <c r="D148" s="139"/>
      <c r="E148" s="139"/>
      <c r="F148" s="139"/>
      <c r="G148" s="139"/>
      <c r="H148" s="139"/>
      <c r="I148" s="197"/>
      <c r="J148" s="139"/>
      <c r="K148" s="139"/>
      <c r="L148" s="139"/>
      <c r="M148" s="139"/>
      <c r="N148" s="139"/>
      <c r="O148" s="139"/>
      <c r="P148" s="139"/>
      <c r="Q148" s="139"/>
      <c r="R148" s="139"/>
      <c r="S148" s="140"/>
      <c r="T148" s="340"/>
      <c r="U148" s="339"/>
      <c r="V148" s="338"/>
      <c r="W148" s="353"/>
      <c r="X148" s="353"/>
      <c r="Y148" s="353"/>
      <c r="Z148" s="353"/>
      <c r="AA148" s="353"/>
      <c r="AB148" s="353"/>
      <c r="AC148" s="353"/>
      <c r="AD148" s="353"/>
      <c r="AE148" s="353"/>
      <c r="AF148" s="353"/>
      <c r="AG148" s="353"/>
      <c r="AH148" s="353"/>
      <c r="AI148" s="338"/>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338"/>
      <c r="BF148" s="338"/>
      <c r="BG148" s="338"/>
      <c r="BH148" s="338"/>
      <c r="BI148" s="338"/>
      <c r="BJ148" s="338"/>
      <c r="BK148" s="338"/>
      <c r="BL148" s="338"/>
      <c r="BM148" s="338"/>
      <c r="BN148" s="338"/>
      <c r="BO148" s="338"/>
      <c r="BP148" s="338"/>
      <c r="BQ148" s="338"/>
      <c r="BR148" s="338"/>
      <c r="BS148" s="338"/>
      <c r="BT148" s="338"/>
      <c r="BU148" s="338"/>
      <c r="BV148" s="338"/>
      <c r="BW148" s="338"/>
      <c r="BX148" s="338"/>
      <c r="BY148" s="338"/>
    </row>
    <row r="149" spans="1:77" customFormat="1" ht="12.75">
      <c r="A149" s="139"/>
      <c r="B149" s="139"/>
      <c r="C149" s="139"/>
      <c r="D149" s="139"/>
      <c r="E149" s="139"/>
      <c r="F149" s="139"/>
      <c r="G149" s="139"/>
      <c r="H149" s="139"/>
      <c r="I149" s="197"/>
      <c r="J149" s="139"/>
      <c r="K149" s="139"/>
      <c r="L149" s="139"/>
      <c r="M149" s="139"/>
      <c r="N149" s="139"/>
      <c r="O149" s="139"/>
      <c r="P149" s="139"/>
      <c r="Q149" s="139"/>
      <c r="R149" s="139"/>
      <c r="S149" s="140"/>
      <c r="T149" s="340"/>
      <c r="U149" s="339"/>
      <c r="V149" s="338"/>
      <c r="W149" s="353"/>
      <c r="X149" s="353"/>
      <c r="Y149" s="353"/>
      <c r="Z149" s="353"/>
      <c r="AA149" s="353"/>
      <c r="AB149" s="353"/>
      <c r="AC149" s="353"/>
      <c r="AD149" s="353"/>
      <c r="AE149" s="353"/>
      <c r="AF149" s="353"/>
      <c r="AG149" s="353"/>
      <c r="AH149" s="353"/>
      <c r="AI149" s="338"/>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338"/>
      <c r="BF149" s="338"/>
      <c r="BG149" s="338"/>
      <c r="BH149" s="338"/>
      <c r="BI149" s="338"/>
      <c r="BJ149" s="338"/>
      <c r="BK149" s="338"/>
      <c r="BL149" s="338"/>
      <c r="BM149" s="338"/>
      <c r="BN149" s="338"/>
      <c r="BO149" s="338"/>
      <c r="BP149" s="338"/>
      <c r="BQ149" s="338"/>
      <c r="BR149" s="338"/>
      <c r="BS149" s="338"/>
      <c r="BT149" s="338"/>
      <c r="BU149" s="338"/>
      <c r="BV149" s="338"/>
      <c r="BW149" s="338"/>
      <c r="BX149" s="338"/>
      <c r="BY149" s="338"/>
    </row>
    <row r="150" spans="1:77" customFormat="1" ht="12.75">
      <c r="A150" s="139"/>
      <c r="B150" s="139"/>
      <c r="C150" s="139"/>
      <c r="D150" s="139"/>
      <c r="E150" s="139"/>
      <c r="F150" s="139"/>
      <c r="G150" s="139"/>
      <c r="H150" s="139"/>
      <c r="I150" s="197"/>
      <c r="J150" s="139"/>
      <c r="K150" s="139"/>
      <c r="L150" s="139"/>
      <c r="M150" s="139"/>
      <c r="N150" s="139"/>
      <c r="O150" s="139"/>
      <c r="P150" s="139"/>
      <c r="Q150" s="139"/>
      <c r="R150" s="139"/>
      <c r="S150" s="140"/>
      <c r="T150" s="340"/>
      <c r="U150" s="339"/>
      <c r="V150" s="338"/>
      <c r="W150" s="353"/>
      <c r="X150" s="353"/>
      <c r="Y150" s="353"/>
      <c r="Z150" s="353"/>
      <c r="AA150" s="353"/>
      <c r="AB150" s="353"/>
      <c r="AC150" s="353"/>
      <c r="AD150" s="353"/>
      <c r="AE150" s="353"/>
      <c r="AF150" s="353"/>
      <c r="AG150" s="353"/>
      <c r="AH150" s="353"/>
      <c r="AI150" s="338"/>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338"/>
      <c r="BF150" s="338"/>
      <c r="BG150" s="338"/>
      <c r="BH150" s="338"/>
      <c r="BI150" s="338"/>
      <c r="BJ150" s="338"/>
      <c r="BK150" s="338"/>
      <c r="BL150" s="338"/>
      <c r="BM150" s="338"/>
      <c r="BN150" s="338"/>
      <c r="BO150" s="338"/>
      <c r="BP150" s="338"/>
      <c r="BQ150" s="338"/>
      <c r="BR150" s="338"/>
      <c r="BS150" s="338"/>
      <c r="BT150" s="338"/>
      <c r="BU150" s="338"/>
      <c r="BV150" s="338"/>
      <c r="BW150" s="338"/>
      <c r="BX150" s="338"/>
      <c r="BY150" s="338"/>
    </row>
    <row r="151" spans="1:77" customFormat="1" ht="12.75">
      <c r="A151" s="139"/>
      <c r="B151" s="139"/>
      <c r="C151" s="139"/>
      <c r="D151" s="139"/>
      <c r="E151" s="139"/>
      <c r="F151" s="139"/>
      <c r="G151" s="139"/>
      <c r="H151" s="139"/>
      <c r="I151" s="197"/>
      <c r="J151" s="139"/>
      <c r="K151" s="139"/>
      <c r="L151" s="139"/>
      <c r="M151" s="139"/>
      <c r="N151" s="139"/>
      <c r="O151" s="139"/>
      <c r="P151" s="139"/>
      <c r="Q151" s="139"/>
      <c r="R151" s="139"/>
      <c r="S151" s="140"/>
      <c r="T151" s="340"/>
      <c r="U151" s="339"/>
      <c r="V151" s="338"/>
      <c r="W151" s="353"/>
      <c r="X151" s="353"/>
      <c r="Y151" s="353"/>
      <c r="Z151" s="353"/>
      <c r="AA151" s="353"/>
      <c r="AB151" s="353"/>
      <c r="AC151" s="353"/>
      <c r="AD151" s="353"/>
      <c r="AE151" s="353"/>
      <c r="AF151" s="353"/>
      <c r="AG151" s="353"/>
      <c r="AH151" s="353"/>
      <c r="AI151" s="338"/>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338"/>
      <c r="BF151" s="338"/>
      <c r="BG151" s="338"/>
      <c r="BH151" s="338"/>
      <c r="BI151" s="338"/>
      <c r="BJ151" s="338"/>
      <c r="BK151" s="338"/>
      <c r="BL151" s="338"/>
      <c r="BM151" s="338"/>
      <c r="BN151" s="338"/>
      <c r="BO151" s="338"/>
      <c r="BP151" s="338"/>
      <c r="BQ151" s="338"/>
      <c r="BR151" s="338"/>
      <c r="BS151" s="338"/>
      <c r="BT151" s="338"/>
      <c r="BU151" s="338"/>
      <c r="BV151" s="338"/>
      <c r="BW151" s="338"/>
      <c r="BX151" s="338"/>
      <c r="BY151" s="338"/>
    </row>
    <row r="152" spans="1:77" customFormat="1" ht="12.75">
      <c r="A152" s="139"/>
      <c r="B152" s="139"/>
      <c r="C152" s="139"/>
      <c r="D152" s="139"/>
      <c r="E152" s="139"/>
      <c r="F152" s="139"/>
      <c r="G152" s="139"/>
      <c r="H152" s="139"/>
      <c r="I152" s="197"/>
      <c r="J152" s="139"/>
      <c r="K152" s="139"/>
      <c r="L152" s="139"/>
      <c r="M152" s="139"/>
      <c r="N152" s="139"/>
      <c r="O152" s="139"/>
      <c r="P152" s="139"/>
      <c r="Q152" s="139"/>
      <c r="R152" s="139"/>
      <c r="S152" s="140"/>
      <c r="T152" s="340"/>
      <c r="U152" s="339"/>
      <c r="V152" s="338"/>
      <c r="W152" s="353"/>
      <c r="X152" s="353"/>
      <c r="Y152" s="353"/>
      <c r="Z152" s="353"/>
      <c r="AA152" s="353"/>
      <c r="AB152" s="353"/>
      <c r="AC152" s="353"/>
      <c r="AD152" s="353"/>
      <c r="AE152" s="353"/>
      <c r="AF152" s="353"/>
      <c r="AG152" s="353"/>
      <c r="AH152" s="353"/>
      <c r="AI152" s="338"/>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338"/>
      <c r="BF152" s="338"/>
      <c r="BG152" s="338"/>
      <c r="BH152" s="338"/>
      <c r="BI152" s="338"/>
      <c r="BJ152" s="338"/>
      <c r="BK152" s="338"/>
      <c r="BL152" s="338"/>
      <c r="BM152" s="338"/>
      <c r="BN152" s="338"/>
      <c r="BO152" s="338"/>
      <c r="BP152" s="338"/>
      <c r="BQ152" s="338"/>
      <c r="BR152" s="338"/>
      <c r="BS152" s="338"/>
      <c r="BT152" s="338"/>
      <c r="BU152" s="338"/>
      <c r="BV152" s="338"/>
      <c r="BW152" s="338"/>
      <c r="BX152" s="338"/>
      <c r="BY152" s="338"/>
    </row>
    <row r="153" spans="1:77" customFormat="1" ht="12.75">
      <c r="A153" s="139"/>
      <c r="B153" s="139"/>
      <c r="C153" s="139"/>
      <c r="D153" s="139"/>
      <c r="E153" s="139"/>
      <c r="F153" s="139"/>
      <c r="G153" s="139"/>
      <c r="H153" s="139"/>
      <c r="I153" s="197"/>
      <c r="J153" s="139"/>
      <c r="K153" s="139"/>
      <c r="L153" s="139"/>
      <c r="M153" s="139"/>
      <c r="N153" s="139"/>
      <c r="O153" s="139"/>
      <c r="P153" s="139"/>
      <c r="Q153" s="139"/>
      <c r="R153" s="139"/>
      <c r="S153" s="140"/>
      <c r="T153" s="340"/>
      <c r="U153" s="339"/>
      <c r="V153" s="338"/>
      <c r="W153" s="353"/>
      <c r="X153" s="353"/>
      <c r="Y153" s="353"/>
      <c r="Z153" s="353"/>
      <c r="AA153" s="353"/>
      <c r="AB153" s="353"/>
      <c r="AC153" s="353"/>
      <c r="AD153" s="353"/>
      <c r="AE153" s="353"/>
      <c r="AF153" s="353"/>
      <c r="AG153" s="353"/>
      <c r="AH153" s="353"/>
      <c r="AI153" s="338"/>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338"/>
      <c r="BF153" s="338"/>
      <c r="BG153" s="338"/>
      <c r="BH153" s="338"/>
      <c r="BI153" s="338"/>
      <c r="BJ153" s="338"/>
      <c r="BK153" s="338"/>
      <c r="BL153" s="338"/>
      <c r="BM153" s="338"/>
      <c r="BN153" s="338"/>
      <c r="BO153" s="338"/>
      <c r="BP153" s="338"/>
      <c r="BQ153" s="338"/>
      <c r="BR153" s="338"/>
      <c r="BS153" s="338"/>
      <c r="BT153" s="338"/>
      <c r="BU153" s="338"/>
      <c r="BV153" s="338"/>
      <c r="BW153" s="338"/>
      <c r="BX153" s="338"/>
      <c r="BY153" s="338"/>
    </row>
    <row r="154" spans="1:77" customFormat="1" ht="12.75">
      <c r="A154" s="139"/>
      <c r="B154" s="139"/>
      <c r="C154" s="139"/>
      <c r="D154" s="139"/>
      <c r="E154" s="139"/>
      <c r="F154" s="139"/>
      <c r="G154" s="139"/>
      <c r="H154" s="139"/>
      <c r="I154" s="197"/>
      <c r="J154" s="139"/>
      <c r="K154" s="139"/>
      <c r="L154" s="139"/>
      <c r="M154" s="139"/>
      <c r="N154" s="139"/>
      <c r="O154" s="139"/>
      <c r="P154" s="139"/>
      <c r="Q154" s="139"/>
      <c r="R154" s="139"/>
      <c r="S154" s="140"/>
      <c r="T154" s="340"/>
      <c r="U154" s="339"/>
      <c r="V154" s="338"/>
      <c r="W154" s="353"/>
      <c r="X154" s="353"/>
      <c r="Y154" s="353"/>
      <c r="Z154" s="353"/>
      <c r="AA154" s="353"/>
      <c r="AB154" s="353"/>
      <c r="AC154" s="353"/>
      <c r="AD154" s="353"/>
      <c r="AE154" s="353"/>
      <c r="AF154" s="353"/>
      <c r="AG154" s="353"/>
      <c r="AH154" s="353"/>
      <c r="AI154" s="338"/>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338"/>
      <c r="BF154" s="338"/>
      <c r="BG154" s="338"/>
      <c r="BH154" s="338"/>
      <c r="BI154" s="338"/>
      <c r="BJ154" s="338"/>
      <c r="BK154" s="338"/>
      <c r="BL154" s="338"/>
      <c r="BM154" s="338"/>
      <c r="BN154" s="338"/>
      <c r="BO154" s="338"/>
      <c r="BP154" s="338"/>
      <c r="BQ154" s="338"/>
      <c r="BR154" s="338"/>
      <c r="BS154" s="338"/>
      <c r="BT154" s="338"/>
      <c r="BU154" s="338"/>
      <c r="BV154" s="338"/>
      <c r="BW154" s="338"/>
      <c r="BX154" s="338"/>
      <c r="BY154" s="338"/>
    </row>
    <row r="155" spans="1:77" customFormat="1" ht="12.75">
      <c r="A155" s="139"/>
      <c r="B155" s="139"/>
      <c r="C155" s="139"/>
      <c r="D155" s="139"/>
      <c r="E155" s="139"/>
      <c r="F155" s="139"/>
      <c r="G155" s="139"/>
      <c r="H155" s="139"/>
      <c r="I155" s="197"/>
      <c r="J155" s="139"/>
      <c r="K155" s="139"/>
      <c r="L155" s="139"/>
      <c r="M155" s="139"/>
      <c r="N155" s="139"/>
      <c r="O155" s="139"/>
      <c r="P155" s="139"/>
      <c r="Q155" s="139"/>
      <c r="R155" s="139"/>
      <c r="S155" s="140"/>
      <c r="T155" s="340"/>
      <c r="U155" s="339"/>
      <c r="V155" s="338"/>
      <c r="W155" s="353"/>
      <c r="X155" s="353"/>
      <c r="Y155" s="353"/>
      <c r="Z155" s="353"/>
      <c r="AA155" s="353"/>
      <c r="AB155" s="353"/>
      <c r="AC155" s="353"/>
      <c r="AD155" s="353"/>
      <c r="AE155" s="353"/>
      <c r="AF155" s="353"/>
      <c r="AG155" s="353"/>
      <c r="AH155" s="353"/>
      <c r="AI155" s="338"/>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338"/>
      <c r="BF155" s="338"/>
      <c r="BG155" s="338"/>
      <c r="BH155" s="338"/>
      <c r="BI155" s="338"/>
      <c r="BJ155" s="338"/>
      <c r="BK155" s="338"/>
      <c r="BL155" s="338"/>
      <c r="BM155" s="338"/>
      <c r="BN155" s="338"/>
      <c r="BO155" s="338"/>
      <c r="BP155" s="338"/>
      <c r="BQ155" s="338"/>
      <c r="BR155" s="338"/>
      <c r="BS155" s="338"/>
      <c r="BT155" s="338"/>
      <c r="BU155" s="338"/>
      <c r="BV155" s="338"/>
      <c r="BW155" s="338"/>
      <c r="BX155" s="338"/>
      <c r="BY155" s="338"/>
    </row>
    <row r="156" spans="1:77" customFormat="1" ht="12.75">
      <c r="A156" s="139"/>
      <c r="B156" s="139"/>
      <c r="C156" s="139"/>
      <c r="D156" s="139"/>
      <c r="E156" s="139"/>
      <c r="F156" s="139"/>
      <c r="G156" s="139"/>
      <c r="H156" s="139"/>
      <c r="I156" s="197"/>
      <c r="J156" s="139"/>
      <c r="K156" s="139"/>
      <c r="L156" s="139"/>
      <c r="M156" s="139"/>
      <c r="N156" s="139"/>
      <c r="O156" s="139"/>
      <c r="P156" s="139"/>
      <c r="Q156" s="139"/>
      <c r="R156" s="139"/>
      <c r="S156" s="140"/>
      <c r="T156" s="340"/>
      <c r="U156" s="339"/>
      <c r="V156" s="338"/>
      <c r="W156" s="353"/>
      <c r="X156" s="353"/>
      <c r="Y156" s="353"/>
      <c r="Z156" s="353"/>
      <c r="AA156" s="353"/>
      <c r="AB156" s="353"/>
      <c r="AC156" s="353"/>
      <c r="AD156" s="353"/>
      <c r="AE156" s="353"/>
      <c r="AF156" s="353"/>
      <c r="AG156" s="353"/>
      <c r="AH156" s="353"/>
      <c r="AI156" s="338"/>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338"/>
      <c r="BF156" s="338"/>
      <c r="BG156" s="338"/>
      <c r="BH156" s="338"/>
      <c r="BI156" s="338"/>
      <c r="BJ156" s="338"/>
      <c r="BK156" s="338"/>
      <c r="BL156" s="338"/>
      <c r="BM156" s="338"/>
      <c r="BN156" s="338"/>
      <c r="BO156" s="338"/>
      <c r="BP156" s="338"/>
      <c r="BQ156" s="338"/>
      <c r="BR156" s="338"/>
      <c r="BS156" s="338"/>
      <c r="BT156" s="338"/>
      <c r="BU156" s="338"/>
      <c r="BV156" s="338"/>
      <c r="BW156" s="338"/>
      <c r="BX156" s="338"/>
      <c r="BY156" s="338"/>
    </row>
    <row r="157" spans="1:77" customFormat="1" ht="12.75">
      <c r="A157" s="139"/>
      <c r="B157" s="139"/>
      <c r="C157" s="139"/>
      <c r="D157" s="139"/>
      <c r="E157" s="139"/>
      <c r="F157" s="139"/>
      <c r="G157" s="139"/>
      <c r="H157" s="139"/>
      <c r="I157" s="197"/>
      <c r="J157" s="139"/>
      <c r="K157" s="139"/>
      <c r="L157" s="139"/>
      <c r="M157" s="139"/>
      <c r="N157" s="139"/>
      <c r="O157" s="139"/>
      <c r="P157" s="139"/>
      <c r="Q157" s="139"/>
      <c r="R157" s="139"/>
      <c r="S157" s="140"/>
      <c r="T157" s="340"/>
      <c r="U157" s="339"/>
      <c r="V157" s="338"/>
      <c r="W157" s="353"/>
      <c r="X157" s="353"/>
      <c r="Y157" s="353"/>
      <c r="Z157" s="353"/>
      <c r="AA157" s="353"/>
      <c r="AB157" s="353"/>
      <c r="AC157" s="353"/>
      <c r="AD157" s="353"/>
      <c r="AE157" s="353"/>
      <c r="AF157" s="353"/>
      <c r="AG157" s="353"/>
      <c r="AH157" s="353"/>
      <c r="AI157" s="338"/>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338"/>
      <c r="BF157" s="338"/>
      <c r="BG157" s="338"/>
      <c r="BH157" s="338"/>
      <c r="BI157" s="338"/>
      <c r="BJ157" s="338"/>
      <c r="BK157" s="338"/>
      <c r="BL157" s="338"/>
      <c r="BM157" s="338"/>
      <c r="BN157" s="338"/>
      <c r="BO157" s="338"/>
      <c r="BP157" s="338"/>
      <c r="BQ157" s="338"/>
      <c r="BR157" s="338"/>
      <c r="BS157" s="338"/>
      <c r="BT157" s="338"/>
      <c r="BU157" s="338"/>
      <c r="BV157" s="338"/>
      <c r="BW157" s="338"/>
      <c r="BX157" s="338"/>
      <c r="BY157" s="338"/>
    </row>
    <row r="158" spans="1:77" customFormat="1" ht="12.75">
      <c r="A158" s="139"/>
      <c r="B158" s="139"/>
      <c r="C158" s="139"/>
      <c r="D158" s="139"/>
      <c r="E158" s="139"/>
      <c r="F158" s="139"/>
      <c r="G158" s="139"/>
      <c r="H158" s="139"/>
      <c r="I158" s="197"/>
      <c r="J158" s="139"/>
      <c r="K158" s="139"/>
      <c r="L158" s="139"/>
      <c r="M158" s="139"/>
      <c r="N158" s="139"/>
      <c r="O158" s="139"/>
      <c r="P158" s="139"/>
      <c r="Q158" s="139"/>
      <c r="R158" s="139"/>
      <c r="S158" s="140"/>
      <c r="T158" s="340"/>
      <c r="U158" s="339"/>
      <c r="V158" s="338"/>
      <c r="W158" s="353"/>
      <c r="X158" s="353"/>
      <c r="Y158" s="353"/>
      <c r="Z158" s="353"/>
      <c r="AA158" s="353"/>
      <c r="AB158" s="353"/>
      <c r="AC158" s="353"/>
      <c r="AD158" s="353"/>
      <c r="AE158" s="353"/>
      <c r="AF158" s="353"/>
      <c r="AG158" s="353"/>
      <c r="AH158" s="353"/>
      <c r="AI158" s="338"/>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338"/>
      <c r="BF158" s="338"/>
      <c r="BG158" s="338"/>
      <c r="BH158" s="338"/>
      <c r="BI158" s="338"/>
      <c r="BJ158" s="338"/>
      <c r="BK158" s="338"/>
      <c r="BL158" s="338"/>
      <c r="BM158" s="338"/>
      <c r="BN158" s="338"/>
      <c r="BO158" s="338"/>
      <c r="BP158" s="338"/>
      <c r="BQ158" s="338"/>
      <c r="BR158" s="338"/>
      <c r="BS158" s="338"/>
      <c r="BT158" s="338"/>
      <c r="BU158" s="338"/>
      <c r="BV158" s="338"/>
      <c r="BW158" s="338"/>
      <c r="BX158" s="338"/>
      <c r="BY158" s="338"/>
    </row>
    <row r="159" spans="1:77" customFormat="1" ht="12.75">
      <c r="A159" s="139"/>
      <c r="B159" s="139"/>
      <c r="C159" s="139"/>
      <c r="D159" s="139"/>
      <c r="E159" s="139"/>
      <c r="F159" s="139"/>
      <c r="G159" s="139"/>
      <c r="H159" s="139"/>
      <c r="I159" s="197"/>
      <c r="J159" s="139"/>
      <c r="K159" s="139"/>
      <c r="L159" s="139"/>
      <c r="M159" s="139"/>
      <c r="N159" s="139"/>
      <c r="O159" s="139"/>
      <c r="P159" s="139"/>
      <c r="Q159" s="139"/>
      <c r="R159" s="139"/>
      <c r="S159" s="140"/>
      <c r="T159" s="340"/>
      <c r="U159" s="339"/>
      <c r="V159" s="338"/>
      <c r="W159" s="353"/>
      <c r="X159" s="353"/>
      <c r="Y159" s="353"/>
      <c r="Z159" s="353"/>
      <c r="AA159" s="353"/>
      <c r="AB159" s="353"/>
      <c r="AC159" s="353"/>
      <c r="AD159" s="353"/>
      <c r="AE159" s="353"/>
      <c r="AF159" s="353"/>
      <c r="AG159" s="353"/>
      <c r="AH159" s="353"/>
      <c r="AI159" s="338"/>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338"/>
      <c r="BF159" s="338"/>
      <c r="BG159" s="338"/>
      <c r="BH159" s="338"/>
      <c r="BI159" s="338"/>
      <c r="BJ159" s="338"/>
      <c r="BK159" s="338"/>
      <c r="BL159" s="338"/>
      <c r="BM159" s="338"/>
      <c r="BN159" s="338"/>
      <c r="BO159" s="338"/>
      <c r="BP159" s="338"/>
      <c r="BQ159" s="338"/>
      <c r="BR159" s="338"/>
      <c r="BS159" s="338"/>
      <c r="BT159" s="338"/>
      <c r="BU159" s="338"/>
      <c r="BV159" s="338"/>
      <c r="BW159" s="338"/>
      <c r="BX159" s="338"/>
      <c r="BY159" s="338"/>
    </row>
    <row r="160" spans="1:77" customFormat="1" ht="12.75">
      <c r="A160" s="139"/>
      <c r="B160" s="139"/>
      <c r="C160" s="139"/>
      <c r="D160" s="139"/>
      <c r="E160" s="139"/>
      <c r="F160" s="139"/>
      <c r="G160" s="139"/>
      <c r="H160" s="139"/>
      <c r="I160" s="197"/>
      <c r="J160" s="139"/>
      <c r="K160" s="139"/>
      <c r="L160" s="139"/>
      <c r="M160" s="139"/>
      <c r="N160" s="139"/>
      <c r="O160" s="139"/>
      <c r="P160" s="139"/>
      <c r="Q160" s="139"/>
      <c r="R160" s="139"/>
      <c r="S160" s="140"/>
      <c r="T160" s="340"/>
      <c r="U160" s="339"/>
      <c r="V160" s="338"/>
      <c r="W160" s="353"/>
      <c r="X160" s="353"/>
      <c r="Y160" s="353"/>
      <c r="Z160" s="353"/>
      <c r="AA160" s="353"/>
      <c r="AB160" s="353"/>
      <c r="AC160" s="353"/>
      <c r="AD160" s="353"/>
      <c r="AE160" s="353"/>
      <c r="AF160" s="353"/>
      <c r="AG160" s="353"/>
      <c r="AH160" s="353"/>
      <c r="AI160" s="338"/>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338"/>
      <c r="BF160" s="338"/>
      <c r="BG160" s="338"/>
      <c r="BH160" s="338"/>
      <c r="BI160" s="338"/>
      <c r="BJ160" s="338"/>
      <c r="BK160" s="338"/>
      <c r="BL160" s="338"/>
      <c r="BM160" s="338"/>
      <c r="BN160" s="338"/>
      <c r="BO160" s="338"/>
      <c r="BP160" s="338"/>
      <c r="BQ160" s="338"/>
      <c r="BR160" s="338"/>
      <c r="BS160" s="338"/>
      <c r="BT160" s="338"/>
      <c r="BU160" s="338"/>
      <c r="BV160" s="338"/>
      <c r="BW160" s="338"/>
      <c r="BX160" s="338"/>
      <c r="BY160" s="338"/>
    </row>
    <row r="161" spans="1:77" customFormat="1" ht="12.75">
      <c r="A161" s="139"/>
      <c r="B161" s="139"/>
      <c r="C161" s="139"/>
      <c r="D161" s="139"/>
      <c r="E161" s="139"/>
      <c r="F161" s="139"/>
      <c r="G161" s="139"/>
      <c r="H161" s="139"/>
      <c r="I161" s="197"/>
      <c r="J161" s="139"/>
      <c r="K161" s="139"/>
      <c r="L161" s="139"/>
      <c r="M161" s="139"/>
      <c r="N161" s="139"/>
      <c r="O161" s="139"/>
      <c r="P161" s="139"/>
      <c r="Q161" s="139"/>
      <c r="R161" s="139"/>
      <c r="S161" s="140"/>
      <c r="T161" s="340"/>
      <c r="U161" s="339"/>
      <c r="V161" s="338"/>
      <c r="W161" s="353"/>
      <c r="X161" s="353"/>
      <c r="Y161" s="353"/>
      <c r="Z161" s="353"/>
      <c r="AA161" s="353"/>
      <c r="AB161" s="353"/>
      <c r="AC161" s="353"/>
      <c r="AD161" s="353"/>
      <c r="AE161" s="353"/>
      <c r="AF161" s="353"/>
      <c r="AG161" s="353"/>
      <c r="AH161" s="353"/>
      <c r="AI161" s="338"/>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338"/>
      <c r="BF161" s="338"/>
      <c r="BG161" s="338"/>
      <c r="BH161" s="338"/>
      <c r="BI161" s="338"/>
      <c r="BJ161" s="338"/>
      <c r="BK161" s="338"/>
      <c r="BL161" s="338"/>
      <c r="BM161" s="338"/>
      <c r="BN161" s="338"/>
      <c r="BO161" s="338"/>
      <c r="BP161" s="338"/>
      <c r="BQ161" s="338"/>
      <c r="BR161" s="338"/>
      <c r="BS161" s="338"/>
      <c r="BT161" s="338"/>
      <c r="BU161" s="338"/>
      <c r="BV161" s="338"/>
      <c r="BW161" s="338"/>
      <c r="BX161" s="338"/>
      <c r="BY161" s="338"/>
    </row>
    <row r="162" spans="1:77" customFormat="1" ht="12.75">
      <c r="A162" s="139"/>
      <c r="B162" s="139"/>
      <c r="C162" s="139"/>
      <c r="D162" s="139"/>
      <c r="E162" s="139"/>
      <c r="F162" s="139"/>
      <c r="G162" s="139"/>
      <c r="H162" s="139"/>
      <c r="I162" s="197"/>
      <c r="J162" s="139"/>
      <c r="K162" s="139"/>
      <c r="L162" s="139"/>
      <c r="M162" s="139"/>
      <c r="N162" s="139"/>
      <c r="O162" s="139"/>
      <c r="P162" s="139"/>
      <c r="Q162" s="139"/>
      <c r="R162" s="139"/>
      <c r="S162" s="140"/>
      <c r="T162" s="340"/>
      <c r="U162" s="339"/>
      <c r="V162" s="338"/>
      <c r="W162" s="353"/>
      <c r="X162" s="353"/>
      <c r="Y162" s="353"/>
      <c r="Z162" s="353"/>
      <c r="AA162" s="353"/>
      <c r="AB162" s="353"/>
      <c r="AC162" s="353"/>
      <c r="AD162" s="353"/>
      <c r="AE162" s="353"/>
      <c r="AF162" s="353"/>
      <c r="AG162" s="353"/>
      <c r="AH162" s="353"/>
      <c r="AI162" s="338"/>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338"/>
      <c r="BF162" s="338"/>
      <c r="BG162" s="338"/>
      <c r="BH162" s="338"/>
      <c r="BI162" s="338"/>
      <c r="BJ162" s="338"/>
      <c r="BK162" s="338"/>
      <c r="BL162" s="338"/>
      <c r="BM162" s="338"/>
      <c r="BN162" s="338"/>
      <c r="BO162" s="338"/>
      <c r="BP162" s="338"/>
      <c r="BQ162" s="338"/>
      <c r="BR162" s="338"/>
      <c r="BS162" s="338"/>
      <c r="BT162" s="338"/>
      <c r="BU162" s="338"/>
      <c r="BV162" s="338"/>
      <c r="BW162" s="338"/>
      <c r="BX162" s="338"/>
      <c r="BY162" s="338"/>
    </row>
    <row r="163" spans="1:77" customFormat="1" ht="12.75">
      <c r="A163" s="139"/>
      <c r="B163" s="139"/>
      <c r="C163" s="139"/>
      <c r="D163" s="139"/>
      <c r="E163" s="139"/>
      <c r="F163" s="139"/>
      <c r="G163" s="139"/>
      <c r="H163" s="139"/>
      <c r="I163" s="197"/>
      <c r="J163" s="139"/>
      <c r="K163" s="139"/>
      <c r="L163" s="139"/>
      <c r="M163" s="139"/>
      <c r="N163" s="139"/>
      <c r="O163" s="139"/>
      <c r="P163" s="139"/>
      <c r="Q163" s="139"/>
      <c r="R163" s="139"/>
      <c r="S163" s="140"/>
      <c r="T163" s="340"/>
      <c r="U163" s="339"/>
      <c r="V163" s="338"/>
      <c r="W163" s="353"/>
      <c r="X163" s="353"/>
      <c r="Y163" s="353"/>
      <c r="Z163" s="353"/>
      <c r="AA163" s="353"/>
      <c r="AB163" s="353"/>
      <c r="AC163" s="353"/>
      <c r="AD163" s="353"/>
      <c r="AE163" s="353"/>
      <c r="AF163" s="353"/>
      <c r="AG163" s="353"/>
      <c r="AH163" s="353"/>
      <c r="AI163" s="338"/>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338"/>
      <c r="BF163" s="338"/>
      <c r="BG163" s="338"/>
      <c r="BH163" s="338"/>
      <c r="BI163" s="338"/>
      <c r="BJ163" s="338"/>
      <c r="BK163" s="338"/>
      <c r="BL163" s="338"/>
      <c r="BM163" s="338"/>
      <c r="BN163" s="338"/>
      <c r="BO163" s="338"/>
      <c r="BP163" s="338"/>
      <c r="BQ163" s="338"/>
      <c r="BR163" s="338"/>
      <c r="BS163" s="338"/>
      <c r="BT163" s="338"/>
      <c r="BU163" s="338"/>
      <c r="BV163" s="338"/>
      <c r="BW163" s="338"/>
      <c r="BX163" s="338"/>
      <c r="BY163" s="338"/>
    </row>
    <row r="164" spans="1:77" customFormat="1" ht="12.75">
      <c r="A164" s="139"/>
      <c r="B164" s="139"/>
      <c r="C164" s="139"/>
      <c r="D164" s="139"/>
      <c r="E164" s="139"/>
      <c r="F164" s="139"/>
      <c r="G164" s="139"/>
      <c r="H164" s="139"/>
      <c r="I164" s="197"/>
      <c r="J164" s="139"/>
      <c r="K164" s="139"/>
      <c r="L164" s="139"/>
      <c r="M164" s="139"/>
      <c r="N164" s="139"/>
      <c r="O164" s="139"/>
      <c r="P164" s="139"/>
      <c r="Q164" s="139"/>
      <c r="R164" s="139"/>
      <c r="S164" s="140"/>
      <c r="T164" s="340"/>
      <c r="U164" s="339"/>
      <c r="V164" s="338"/>
      <c r="W164" s="353"/>
      <c r="X164" s="353"/>
      <c r="Y164" s="353"/>
      <c r="Z164" s="353"/>
      <c r="AA164" s="353"/>
      <c r="AB164" s="353"/>
      <c r="AC164" s="353"/>
      <c r="AD164" s="353"/>
      <c r="AE164" s="353"/>
      <c r="AF164" s="353"/>
      <c r="AG164" s="353"/>
      <c r="AH164" s="353"/>
      <c r="AI164" s="338"/>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338"/>
      <c r="BF164" s="338"/>
      <c r="BG164" s="338"/>
      <c r="BH164" s="338"/>
      <c r="BI164" s="338"/>
      <c r="BJ164" s="338"/>
      <c r="BK164" s="338"/>
      <c r="BL164" s="338"/>
      <c r="BM164" s="338"/>
      <c r="BN164" s="338"/>
      <c r="BO164" s="338"/>
      <c r="BP164" s="338"/>
      <c r="BQ164" s="338"/>
      <c r="BR164" s="338"/>
      <c r="BS164" s="338"/>
      <c r="BT164" s="338"/>
      <c r="BU164" s="338"/>
      <c r="BV164" s="338"/>
      <c r="BW164" s="338"/>
      <c r="BX164" s="338"/>
      <c r="BY164" s="338"/>
    </row>
    <row r="165" spans="1:77" customFormat="1" ht="12.75">
      <c r="A165" s="139"/>
      <c r="B165" s="139"/>
      <c r="C165" s="139"/>
      <c r="D165" s="139"/>
      <c r="E165" s="139"/>
      <c r="F165" s="139"/>
      <c r="G165" s="139"/>
      <c r="H165" s="139"/>
      <c r="I165" s="197"/>
      <c r="J165" s="139"/>
      <c r="K165" s="139"/>
      <c r="L165" s="139"/>
      <c r="M165" s="139"/>
      <c r="N165" s="139"/>
      <c r="O165" s="139"/>
      <c r="P165" s="139"/>
      <c r="Q165" s="139"/>
      <c r="R165" s="139"/>
      <c r="S165" s="140"/>
      <c r="T165" s="340"/>
      <c r="U165" s="339"/>
      <c r="V165" s="338"/>
      <c r="W165" s="353"/>
      <c r="X165" s="353"/>
      <c r="Y165" s="353"/>
      <c r="Z165" s="353"/>
      <c r="AA165" s="353"/>
      <c r="AB165" s="353"/>
      <c r="AC165" s="353"/>
      <c r="AD165" s="353"/>
      <c r="AE165" s="353"/>
      <c r="AF165" s="353"/>
      <c r="AG165" s="353"/>
      <c r="AH165" s="353"/>
      <c r="AI165" s="338"/>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338"/>
      <c r="BF165" s="338"/>
      <c r="BG165" s="338"/>
      <c r="BH165" s="338"/>
      <c r="BI165" s="338"/>
      <c r="BJ165" s="338"/>
      <c r="BK165" s="338"/>
      <c r="BL165" s="338"/>
      <c r="BM165" s="338"/>
      <c r="BN165" s="338"/>
      <c r="BO165" s="338"/>
      <c r="BP165" s="338"/>
      <c r="BQ165" s="338"/>
      <c r="BR165" s="338"/>
      <c r="BS165" s="338"/>
      <c r="BT165" s="338"/>
      <c r="BU165" s="338"/>
      <c r="BV165" s="338"/>
      <c r="BW165" s="338"/>
      <c r="BX165" s="338"/>
      <c r="BY165" s="338"/>
    </row>
    <row r="166" spans="1:77" customFormat="1" ht="12.75">
      <c r="A166" s="139"/>
      <c r="B166" s="139"/>
      <c r="C166" s="139"/>
      <c r="D166" s="139"/>
      <c r="E166" s="139"/>
      <c r="F166" s="139"/>
      <c r="G166" s="139"/>
      <c r="H166" s="139"/>
      <c r="I166" s="197"/>
      <c r="J166" s="139"/>
      <c r="K166" s="139"/>
      <c r="L166" s="139"/>
      <c r="M166" s="139"/>
      <c r="N166" s="139"/>
      <c r="O166" s="139"/>
      <c r="P166" s="139"/>
      <c r="Q166" s="139"/>
      <c r="R166" s="139"/>
      <c r="S166" s="140"/>
      <c r="T166" s="340"/>
      <c r="U166" s="339"/>
      <c r="V166" s="338"/>
      <c r="W166" s="353"/>
      <c r="X166" s="353"/>
      <c r="Y166" s="353"/>
      <c r="Z166" s="353"/>
      <c r="AA166" s="353"/>
      <c r="AB166" s="353"/>
      <c r="AC166" s="353"/>
      <c r="AD166" s="353"/>
      <c r="AE166" s="353"/>
      <c r="AF166" s="353"/>
      <c r="AG166" s="353"/>
      <c r="AH166" s="353"/>
      <c r="AI166" s="338"/>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338"/>
      <c r="BF166" s="338"/>
      <c r="BG166" s="338"/>
      <c r="BH166" s="338"/>
      <c r="BI166" s="338"/>
      <c r="BJ166" s="338"/>
      <c r="BK166" s="338"/>
      <c r="BL166" s="338"/>
      <c r="BM166" s="338"/>
      <c r="BN166" s="338"/>
      <c r="BO166" s="338"/>
      <c r="BP166" s="338"/>
      <c r="BQ166" s="338"/>
      <c r="BR166" s="338"/>
      <c r="BS166" s="338"/>
      <c r="BT166" s="338"/>
      <c r="BU166" s="338"/>
      <c r="BV166" s="338"/>
      <c r="BW166" s="338"/>
      <c r="BX166" s="338"/>
      <c r="BY166" s="338"/>
    </row>
    <row r="167" spans="1:77" customFormat="1" ht="12.75">
      <c r="A167" s="139"/>
      <c r="B167" s="139"/>
      <c r="C167" s="139"/>
      <c r="D167" s="139"/>
      <c r="E167" s="139"/>
      <c r="F167" s="139"/>
      <c r="G167" s="139"/>
      <c r="H167" s="139"/>
      <c r="I167" s="197"/>
      <c r="J167" s="139"/>
      <c r="K167" s="139"/>
      <c r="L167" s="139"/>
      <c r="M167" s="139"/>
      <c r="N167" s="139"/>
      <c r="O167" s="139"/>
      <c r="P167" s="139"/>
      <c r="Q167" s="139"/>
      <c r="R167" s="139"/>
      <c r="S167" s="140"/>
      <c r="T167" s="340"/>
      <c r="U167" s="339"/>
      <c r="V167" s="338"/>
      <c r="W167" s="353"/>
      <c r="X167" s="353"/>
      <c r="Y167" s="353"/>
      <c r="Z167" s="353"/>
      <c r="AA167" s="353"/>
      <c r="AB167" s="353"/>
      <c r="AC167" s="353"/>
      <c r="AD167" s="353"/>
      <c r="AE167" s="353"/>
      <c r="AF167" s="353"/>
      <c r="AG167" s="353"/>
      <c r="AH167" s="353"/>
      <c r="AI167" s="338"/>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338"/>
      <c r="BF167" s="338"/>
      <c r="BG167" s="338"/>
      <c r="BH167" s="338"/>
      <c r="BI167" s="338"/>
      <c r="BJ167" s="338"/>
      <c r="BK167" s="338"/>
      <c r="BL167" s="338"/>
      <c r="BM167" s="338"/>
      <c r="BN167" s="338"/>
      <c r="BO167" s="338"/>
      <c r="BP167" s="338"/>
      <c r="BQ167" s="338"/>
      <c r="BR167" s="338"/>
      <c r="BS167" s="338"/>
      <c r="BT167" s="338"/>
      <c r="BU167" s="338"/>
      <c r="BV167" s="338"/>
      <c r="BW167" s="338"/>
      <c r="BX167" s="338"/>
      <c r="BY167" s="338"/>
    </row>
    <row r="168" spans="1:77" customFormat="1" ht="12.75">
      <c r="A168" s="139"/>
      <c r="B168" s="139"/>
      <c r="C168" s="139"/>
      <c r="D168" s="139"/>
      <c r="E168" s="139"/>
      <c r="F168" s="139"/>
      <c r="G168" s="139"/>
      <c r="H168" s="139"/>
      <c r="I168" s="197"/>
      <c r="J168" s="139"/>
      <c r="K168" s="139"/>
      <c r="L168" s="139"/>
      <c r="M168" s="139"/>
      <c r="N168" s="139"/>
      <c r="O168" s="139"/>
      <c r="P168" s="139"/>
      <c r="Q168" s="139"/>
      <c r="R168" s="139"/>
      <c r="S168" s="140"/>
      <c r="T168" s="340"/>
      <c r="U168" s="339"/>
      <c r="V168" s="338"/>
      <c r="W168" s="353"/>
      <c r="X168" s="353"/>
      <c r="Y168" s="353"/>
      <c r="Z168" s="353"/>
      <c r="AA168" s="353"/>
      <c r="AB168" s="353"/>
      <c r="AC168" s="353"/>
      <c r="AD168" s="353"/>
      <c r="AE168" s="353"/>
      <c r="AF168" s="353"/>
      <c r="AG168" s="353"/>
      <c r="AH168" s="353"/>
      <c r="AI168" s="338"/>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338"/>
      <c r="BF168" s="338"/>
      <c r="BG168" s="338"/>
      <c r="BH168" s="338"/>
      <c r="BI168" s="338"/>
      <c r="BJ168" s="338"/>
      <c r="BK168" s="338"/>
      <c r="BL168" s="338"/>
      <c r="BM168" s="338"/>
      <c r="BN168" s="338"/>
      <c r="BO168" s="338"/>
      <c r="BP168" s="338"/>
      <c r="BQ168" s="338"/>
      <c r="BR168" s="338"/>
      <c r="BS168" s="338"/>
      <c r="BT168" s="338"/>
      <c r="BU168" s="338"/>
      <c r="BV168" s="338"/>
      <c r="BW168" s="338"/>
      <c r="BX168" s="338"/>
      <c r="BY168" s="338"/>
    </row>
    <row r="169" spans="1:77" customFormat="1" ht="12.75">
      <c r="A169" s="139"/>
      <c r="B169" s="139"/>
      <c r="C169" s="139"/>
      <c r="D169" s="139"/>
      <c r="E169" s="139"/>
      <c r="F169" s="139"/>
      <c r="G169" s="139"/>
      <c r="H169" s="139"/>
      <c r="I169" s="197"/>
      <c r="J169" s="139"/>
      <c r="K169" s="139"/>
      <c r="L169" s="139"/>
      <c r="M169" s="139"/>
      <c r="N169" s="139"/>
      <c r="O169" s="139"/>
      <c r="P169" s="139"/>
      <c r="Q169" s="139"/>
      <c r="R169" s="139"/>
      <c r="S169" s="140"/>
      <c r="T169" s="340"/>
      <c r="U169" s="339"/>
      <c r="V169" s="338"/>
      <c r="W169" s="353"/>
      <c r="X169" s="353"/>
      <c r="Y169" s="353"/>
      <c r="Z169" s="353"/>
      <c r="AA169" s="353"/>
      <c r="AB169" s="353"/>
      <c r="AC169" s="353"/>
      <c r="AD169" s="353"/>
      <c r="AE169" s="353"/>
      <c r="AF169" s="353"/>
      <c r="AG169" s="353"/>
      <c r="AH169" s="353"/>
      <c r="AI169" s="338"/>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338"/>
      <c r="BF169" s="338"/>
      <c r="BG169" s="338"/>
      <c r="BH169" s="338"/>
      <c r="BI169" s="338"/>
      <c r="BJ169" s="338"/>
      <c r="BK169" s="338"/>
      <c r="BL169" s="338"/>
      <c r="BM169" s="338"/>
      <c r="BN169" s="338"/>
      <c r="BO169" s="338"/>
      <c r="BP169" s="338"/>
      <c r="BQ169" s="338"/>
      <c r="BR169" s="338"/>
      <c r="BS169" s="338"/>
      <c r="BT169" s="338"/>
      <c r="BU169" s="338"/>
      <c r="BV169" s="338"/>
      <c r="BW169" s="338"/>
      <c r="BX169" s="338"/>
      <c r="BY169" s="338"/>
    </row>
    <row r="170" spans="1:77" customFormat="1" ht="12.75">
      <c r="A170" s="139"/>
      <c r="B170" s="139"/>
      <c r="C170" s="139"/>
      <c r="D170" s="139"/>
      <c r="E170" s="139"/>
      <c r="F170" s="139"/>
      <c r="G170" s="139"/>
      <c r="H170" s="139"/>
      <c r="I170" s="197"/>
      <c r="J170" s="139"/>
      <c r="K170" s="139"/>
      <c r="L170" s="139"/>
      <c r="M170" s="139"/>
      <c r="N170" s="139"/>
      <c r="O170" s="139"/>
      <c r="P170" s="139"/>
      <c r="Q170" s="139"/>
      <c r="R170" s="139"/>
      <c r="S170" s="140"/>
      <c r="T170" s="340"/>
      <c r="U170" s="339"/>
      <c r="V170" s="338"/>
      <c r="W170" s="353"/>
      <c r="X170" s="353"/>
      <c r="Y170" s="353"/>
      <c r="Z170" s="353"/>
      <c r="AA170" s="353"/>
      <c r="AB170" s="353"/>
      <c r="AC170" s="353"/>
      <c r="AD170" s="353"/>
      <c r="AE170" s="353"/>
      <c r="AF170" s="353"/>
      <c r="AG170" s="353"/>
      <c r="AH170" s="353"/>
      <c r="AI170" s="338"/>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338"/>
      <c r="BF170" s="338"/>
      <c r="BG170" s="338"/>
      <c r="BH170" s="338"/>
      <c r="BI170" s="338"/>
      <c r="BJ170" s="338"/>
      <c r="BK170" s="338"/>
      <c r="BL170" s="338"/>
      <c r="BM170" s="338"/>
      <c r="BN170" s="338"/>
      <c r="BO170" s="338"/>
      <c r="BP170" s="338"/>
      <c r="BQ170" s="338"/>
      <c r="BR170" s="338"/>
      <c r="BS170" s="338"/>
      <c r="BT170" s="338"/>
      <c r="BU170" s="338"/>
      <c r="BV170" s="338"/>
      <c r="BW170" s="338"/>
      <c r="BX170" s="338"/>
      <c r="BY170" s="338"/>
    </row>
    <row r="171" spans="1:77" customFormat="1" ht="12.75">
      <c r="A171" s="139"/>
      <c r="B171" s="139"/>
      <c r="C171" s="139"/>
      <c r="D171" s="139"/>
      <c r="E171" s="139"/>
      <c r="F171" s="139"/>
      <c r="G171" s="139"/>
      <c r="H171" s="139"/>
      <c r="I171" s="197"/>
      <c r="J171" s="139"/>
      <c r="K171" s="139"/>
      <c r="L171" s="139"/>
      <c r="M171" s="139"/>
      <c r="N171" s="139"/>
      <c r="O171" s="139"/>
      <c r="P171" s="139"/>
      <c r="Q171" s="139"/>
      <c r="R171" s="139"/>
      <c r="S171" s="140"/>
      <c r="T171" s="340"/>
      <c r="U171" s="339"/>
      <c r="V171" s="338"/>
      <c r="W171" s="353"/>
      <c r="X171" s="353"/>
      <c r="Y171" s="353"/>
      <c r="Z171" s="353"/>
      <c r="AA171" s="353"/>
      <c r="AB171" s="353"/>
      <c r="AC171" s="353"/>
      <c r="AD171" s="353"/>
      <c r="AE171" s="353"/>
      <c r="AF171" s="353"/>
      <c r="AG171" s="353"/>
      <c r="AH171" s="353"/>
      <c r="AI171" s="338"/>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338"/>
      <c r="BF171" s="338"/>
      <c r="BG171" s="338"/>
      <c r="BH171" s="338"/>
      <c r="BI171" s="338"/>
      <c r="BJ171" s="338"/>
      <c r="BK171" s="338"/>
      <c r="BL171" s="338"/>
      <c r="BM171" s="338"/>
      <c r="BN171" s="338"/>
      <c r="BO171" s="338"/>
      <c r="BP171" s="338"/>
      <c r="BQ171" s="338"/>
      <c r="BR171" s="338"/>
      <c r="BS171" s="338"/>
      <c r="BT171" s="338"/>
      <c r="BU171" s="338"/>
      <c r="BV171" s="338"/>
      <c r="BW171" s="338"/>
      <c r="BX171" s="338"/>
      <c r="BY171" s="338"/>
    </row>
    <row r="172" spans="1:77" customFormat="1" ht="12.75">
      <c r="A172" s="139"/>
      <c r="B172" s="139"/>
      <c r="C172" s="139"/>
      <c r="D172" s="139"/>
      <c r="E172" s="139"/>
      <c r="F172" s="139"/>
      <c r="G172" s="139"/>
      <c r="H172" s="139"/>
      <c r="I172" s="197"/>
      <c r="J172" s="139"/>
      <c r="K172" s="139"/>
      <c r="L172" s="139"/>
      <c r="M172" s="139"/>
      <c r="N172" s="139"/>
      <c r="O172" s="139"/>
      <c r="P172" s="139"/>
      <c r="Q172" s="139"/>
      <c r="R172" s="139"/>
      <c r="S172" s="140"/>
      <c r="T172" s="340"/>
      <c r="U172" s="339"/>
      <c r="V172" s="338"/>
      <c r="W172" s="353"/>
      <c r="X172" s="353"/>
      <c r="Y172" s="353"/>
      <c r="Z172" s="353"/>
      <c r="AA172" s="353"/>
      <c r="AB172" s="353"/>
      <c r="AC172" s="353"/>
      <c r="AD172" s="353"/>
      <c r="AE172" s="353"/>
      <c r="AF172" s="353"/>
      <c r="AG172" s="353"/>
      <c r="AH172" s="353"/>
      <c r="AI172" s="338"/>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338"/>
      <c r="BF172" s="338"/>
      <c r="BG172" s="338"/>
      <c r="BH172" s="338"/>
      <c r="BI172" s="338"/>
      <c r="BJ172" s="338"/>
      <c r="BK172" s="338"/>
      <c r="BL172" s="338"/>
      <c r="BM172" s="338"/>
      <c r="BN172" s="338"/>
      <c r="BO172" s="338"/>
      <c r="BP172" s="338"/>
      <c r="BQ172" s="338"/>
      <c r="BR172" s="338"/>
      <c r="BS172" s="338"/>
      <c r="BT172" s="338"/>
      <c r="BU172" s="338"/>
      <c r="BV172" s="338"/>
      <c r="BW172" s="338"/>
      <c r="BX172" s="338"/>
      <c r="BY172" s="338"/>
    </row>
    <row r="173" spans="1:77" customFormat="1" ht="12.75">
      <c r="A173" s="139"/>
      <c r="B173" s="139"/>
      <c r="C173" s="139"/>
      <c r="D173" s="139"/>
      <c r="E173" s="139"/>
      <c r="F173" s="139"/>
      <c r="G173" s="139"/>
      <c r="H173" s="139"/>
      <c r="I173" s="197"/>
      <c r="J173" s="139"/>
      <c r="K173" s="139"/>
      <c r="L173" s="139"/>
      <c r="M173" s="139"/>
      <c r="N173" s="139"/>
      <c r="O173" s="139"/>
      <c r="P173" s="139"/>
      <c r="Q173" s="139"/>
      <c r="R173" s="139"/>
      <c r="S173" s="140"/>
      <c r="T173" s="340"/>
      <c r="U173" s="339"/>
      <c r="V173" s="338"/>
      <c r="W173" s="353"/>
      <c r="X173" s="353"/>
      <c r="Y173" s="353"/>
      <c r="Z173" s="353"/>
      <c r="AA173" s="353"/>
      <c r="AB173" s="353"/>
      <c r="AC173" s="353"/>
      <c r="AD173" s="353"/>
      <c r="AE173" s="353"/>
      <c r="AF173" s="353"/>
      <c r="AG173" s="353"/>
      <c r="AH173" s="353"/>
      <c r="AI173" s="338"/>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338"/>
      <c r="BF173" s="338"/>
      <c r="BG173" s="338"/>
      <c r="BH173" s="338"/>
      <c r="BI173" s="338"/>
      <c r="BJ173" s="338"/>
      <c r="BK173" s="338"/>
      <c r="BL173" s="338"/>
      <c r="BM173" s="338"/>
      <c r="BN173" s="338"/>
      <c r="BO173" s="338"/>
      <c r="BP173" s="338"/>
      <c r="BQ173" s="338"/>
      <c r="BR173" s="338"/>
      <c r="BS173" s="338"/>
      <c r="BT173" s="338"/>
      <c r="BU173" s="338"/>
      <c r="BV173" s="338"/>
      <c r="BW173" s="338"/>
      <c r="BX173" s="338"/>
      <c r="BY173" s="338"/>
    </row>
    <row r="174" spans="1:77" customFormat="1" ht="12.75">
      <c r="A174" s="139"/>
      <c r="B174" s="139"/>
      <c r="C174" s="139"/>
      <c r="D174" s="139"/>
      <c r="E174" s="139"/>
      <c r="F174" s="139"/>
      <c r="G174" s="139"/>
      <c r="H174" s="139"/>
      <c r="I174" s="197"/>
      <c r="J174" s="139"/>
      <c r="K174" s="139"/>
      <c r="L174" s="139"/>
      <c r="M174" s="139"/>
      <c r="N174" s="139"/>
      <c r="O174" s="139"/>
      <c r="P174" s="139"/>
      <c r="Q174" s="139"/>
      <c r="R174" s="139"/>
      <c r="S174" s="140"/>
      <c r="T174" s="340"/>
      <c r="U174" s="339"/>
      <c r="V174" s="338"/>
      <c r="W174" s="353"/>
      <c r="X174" s="353"/>
      <c r="Y174" s="353"/>
      <c r="Z174" s="353"/>
      <c r="AA174" s="353"/>
      <c r="AB174" s="353"/>
      <c r="AC174" s="353"/>
      <c r="AD174" s="353"/>
      <c r="AE174" s="353"/>
      <c r="AF174" s="353"/>
      <c r="AG174" s="353"/>
      <c r="AH174" s="353"/>
      <c r="AI174" s="338"/>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338"/>
      <c r="BF174" s="338"/>
      <c r="BG174" s="338"/>
      <c r="BH174" s="338"/>
      <c r="BI174" s="338"/>
      <c r="BJ174" s="338"/>
      <c r="BK174" s="338"/>
      <c r="BL174" s="338"/>
      <c r="BM174" s="338"/>
      <c r="BN174" s="338"/>
      <c r="BO174" s="338"/>
      <c r="BP174" s="338"/>
      <c r="BQ174" s="338"/>
      <c r="BR174" s="338"/>
      <c r="BS174" s="338"/>
      <c r="BT174" s="338"/>
      <c r="BU174" s="338"/>
      <c r="BV174" s="338"/>
      <c r="BW174" s="338"/>
      <c r="BX174" s="338"/>
      <c r="BY174" s="338"/>
    </row>
    <row r="175" spans="1:77" customFormat="1" ht="12.75">
      <c r="A175" s="139"/>
      <c r="B175" s="139"/>
      <c r="C175" s="139"/>
      <c r="D175" s="139"/>
      <c r="E175" s="139"/>
      <c r="F175" s="139"/>
      <c r="G175" s="139"/>
      <c r="H175" s="139"/>
      <c r="I175" s="197"/>
      <c r="J175" s="139"/>
      <c r="K175" s="139"/>
      <c r="L175" s="139"/>
      <c r="M175" s="139"/>
      <c r="N175" s="139"/>
      <c r="O175" s="139"/>
      <c r="P175" s="139"/>
      <c r="Q175" s="139"/>
      <c r="R175" s="139"/>
      <c r="S175" s="140"/>
      <c r="T175" s="340"/>
      <c r="U175" s="339"/>
      <c r="V175" s="338"/>
      <c r="W175" s="353"/>
      <c r="X175" s="353"/>
      <c r="Y175" s="353"/>
      <c r="Z175" s="353"/>
      <c r="AA175" s="353"/>
      <c r="AB175" s="353"/>
      <c r="AC175" s="353"/>
      <c r="AD175" s="353"/>
      <c r="AE175" s="353"/>
      <c r="AF175" s="353"/>
      <c r="AG175" s="353"/>
      <c r="AH175" s="353"/>
      <c r="AI175" s="338"/>
      <c r="AJ175" s="140"/>
      <c r="AK175" s="140"/>
      <c r="AL175" s="140"/>
      <c r="AM175" s="140"/>
      <c r="AN175" s="140"/>
      <c r="AO175" s="140"/>
      <c r="AP175" s="140"/>
      <c r="AQ175" s="140"/>
      <c r="AR175" s="140"/>
      <c r="AS175" s="140"/>
      <c r="AT175" s="140"/>
      <c r="AU175" s="140"/>
      <c r="AV175" s="140"/>
      <c r="AW175" s="140"/>
      <c r="AX175" s="140"/>
      <c r="AY175" s="140"/>
      <c r="AZ175" s="140"/>
      <c r="BA175" s="140"/>
      <c r="BB175" s="140"/>
      <c r="BC175" s="140"/>
      <c r="BD175" s="140"/>
      <c r="BE175" s="338"/>
      <c r="BF175" s="338"/>
      <c r="BG175" s="338"/>
      <c r="BH175" s="338"/>
      <c r="BI175" s="338"/>
      <c r="BJ175" s="338"/>
      <c r="BK175" s="338"/>
      <c r="BL175" s="338"/>
      <c r="BM175" s="338"/>
      <c r="BN175" s="338"/>
      <c r="BO175" s="338"/>
      <c r="BP175" s="338"/>
      <c r="BQ175" s="338"/>
      <c r="BR175" s="338"/>
      <c r="BS175" s="338"/>
      <c r="BT175" s="338"/>
      <c r="BU175" s="338"/>
      <c r="BV175" s="338"/>
      <c r="BW175" s="338"/>
      <c r="BX175" s="338"/>
      <c r="BY175" s="338"/>
    </row>
    <row r="176" spans="1:77" customFormat="1" ht="12.75">
      <c r="A176" s="139"/>
      <c r="B176" s="139"/>
      <c r="C176" s="139"/>
      <c r="D176" s="139"/>
      <c r="E176" s="139"/>
      <c r="F176" s="139"/>
      <c r="G176" s="139"/>
      <c r="H176" s="139"/>
      <c r="I176" s="197"/>
      <c r="J176" s="139"/>
      <c r="K176" s="139"/>
      <c r="L176" s="139"/>
      <c r="M176" s="139"/>
      <c r="N176" s="139"/>
      <c r="O176" s="139"/>
      <c r="P176" s="139"/>
      <c r="Q176" s="139"/>
      <c r="R176" s="139"/>
      <c r="S176" s="140"/>
      <c r="T176" s="340"/>
      <c r="U176" s="339"/>
      <c r="V176" s="338"/>
      <c r="W176" s="353"/>
      <c r="X176" s="353"/>
      <c r="Y176" s="353"/>
      <c r="Z176" s="353"/>
      <c r="AA176" s="353"/>
      <c r="AB176" s="353"/>
      <c r="AC176" s="353"/>
      <c r="AD176" s="353"/>
      <c r="AE176" s="353"/>
      <c r="AF176" s="353"/>
      <c r="AG176" s="353"/>
      <c r="AH176" s="353"/>
      <c r="AI176" s="338"/>
      <c r="AJ176" s="140"/>
      <c r="AK176" s="140"/>
      <c r="AL176" s="140"/>
      <c r="AM176" s="140"/>
      <c r="AN176" s="140"/>
      <c r="AO176" s="140"/>
      <c r="AP176" s="140"/>
      <c r="AQ176" s="140"/>
      <c r="AR176" s="140"/>
      <c r="AS176" s="140"/>
      <c r="AT176" s="140"/>
      <c r="AU176" s="140"/>
      <c r="AV176" s="140"/>
      <c r="AW176" s="140"/>
      <c r="AX176" s="140"/>
      <c r="AY176" s="140"/>
      <c r="AZ176" s="140"/>
      <c r="BA176" s="140"/>
      <c r="BB176" s="140"/>
      <c r="BC176" s="140"/>
      <c r="BD176" s="140"/>
      <c r="BE176" s="338"/>
      <c r="BF176" s="338"/>
      <c r="BG176" s="338"/>
      <c r="BH176" s="338"/>
      <c r="BI176" s="338"/>
      <c r="BJ176" s="338"/>
      <c r="BK176" s="338"/>
      <c r="BL176" s="338"/>
      <c r="BM176" s="338"/>
      <c r="BN176" s="338"/>
      <c r="BO176" s="338"/>
      <c r="BP176" s="338"/>
      <c r="BQ176" s="338"/>
      <c r="BR176" s="338"/>
      <c r="BS176" s="338"/>
      <c r="BT176" s="338"/>
      <c r="BU176" s="338"/>
      <c r="BV176" s="338"/>
      <c r="BW176" s="338"/>
      <c r="BX176" s="338"/>
      <c r="BY176" s="338"/>
    </row>
    <row r="177" spans="1:77" customFormat="1" ht="12.75">
      <c r="A177" s="139"/>
      <c r="B177" s="139"/>
      <c r="C177" s="139"/>
      <c r="D177" s="139"/>
      <c r="E177" s="139"/>
      <c r="F177" s="139"/>
      <c r="G177" s="139"/>
      <c r="H177" s="139"/>
      <c r="I177" s="197"/>
      <c r="J177" s="139"/>
      <c r="K177" s="139"/>
      <c r="L177" s="139"/>
      <c r="M177" s="139"/>
      <c r="N177" s="139"/>
      <c r="O177" s="139"/>
      <c r="P177" s="139"/>
      <c r="Q177" s="139"/>
      <c r="R177" s="139"/>
      <c r="S177" s="140"/>
      <c r="T177" s="340"/>
      <c r="U177" s="339"/>
      <c r="V177" s="338"/>
      <c r="W177" s="353"/>
      <c r="X177" s="353"/>
      <c r="Y177" s="353"/>
      <c r="Z177" s="353"/>
      <c r="AA177" s="353"/>
      <c r="AB177" s="353"/>
      <c r="AC177" s="353"/>
      <c r="AD177" s="353"/>
      <c r="AE177" s="353"/>
      <c r="AF177" s="353"/>
      <c r="AG177" s="353"/>
      <c r="AH177" s="353"/>
      <c r="AI177" s="338"/>
      <c r="AJ177" s="140"/>
      <c r="AK177" s="140"/>
      <c r="AL177" s="140"/>
      <c r="AM177" s="140"/>
      <c r="AN177" s="140"/>
      <c r="AO177" s="140"/>
      <c r="AP177" s="140"/>
      <c r="AQ177" s="140"/>
      <c r="AR177" s="140"/>
      <c r="AS177" s="140"/>
      <c r="AT177" s="140"/>
      <c r="AU177" s="140"/>
      <c r="AV177" s="140"/>
      <c r="AW177" s="140"/>
      <c r="AX177" s="140"/>
      <c r="AY177" s="140"/>
      <c r="AZ177" s="140"/>
      <c r="BA177" s="140"/>
      <c r="BB177" s="140"/>
      <c r="BC177" s="140"/>
      <c r="BD177" s="140"/>
      <c r="BE177" s="338"/>
      <c r="BF177" s="338"/>
      <c r="BG177" s="338"/>
      <c r="BH177" s="338"/>
      <c r="BI177" s="338"/>
      <c r="BJ177" s="338"/>
      <c r="BK177" s="338"/>
      <c r="BL177" s="338"/>
      <c r="BM177" s="338"/>
      <c r="BN177" s="338"/>
      <c r="BO177" s="338"/>
      <c r="BP177" s="338"/>
      <c r="BQ177" s="338"/>
      <c r="BR177" s="338"/>
      <c r="BS177" s="338"/>
      <c r="BT177" s="338"/>
      <c r="BU177" s="338"/>
      <c r="BV177" s="338"/>
      <c r="BW177" s="338"/>
      <c r="BX177" s="338"/>
      <c r="BY177" s="338"/>
    </row>
    <row r="178" spans="1:77" customFormat="1" ht="12.75">
      <c r="A178" s="139"/>
      <c r="B178" s="139"/>
      <c r="C178" s="139"/>
      <c r="D178" s="139"/>
      <c r="E178" s="139"/>
      <c r="F178" s="139"/>
      <c r="G178" s="139"/>
      <c r="H178" s="139"/>
      <c r="I178" s="197"/>
      <c r="J178" s="139"/>
      <c r="K178" s="139"/>
      <c r="L178" s="139"/>
      <c r="M178" s="139"/>
      <c r="N178" s="139"/>
      <c r="O178" s="139"/>
      <c r="P178" s="139"/>
      <c r="Q178" s="139"/>
      <c r="R178" s="139"/>
      <c r="S178" s="140"/>
      <c r="T178" s="340"/>
      <c r="U178" s="339"/>
      <c r="V178" s="338"/>
      <c r="W178" s="353"/>
      <c r="X178" s="353"/>
      <c r="Y178" s="353"/>
      <c r="Z178" s="353"/>
      <c r="AA178" s="353"/>
      <c r="AB178" s="353"/>
      <c r="AC178" s="353"/>
      <c r="AD178" s="353"/>
      <c r="AE178" s="353"/>
      <c r="AF178" s="353"/>
      <c r="AG178" s="353"/>
      <c r="AH178" s="353"/>
      <c r="AI178" s="338"/>
      <c r="AJ178" s="140"/>
      <c r="AK178" s="140"/>
      <c r="AL178" s="140"/>
      <c r="AM178" s="140"/>
      <c r="AN178" s="140"/>
      <c r="AO178" s="140"/>
      <c r="AP178" s="140"/>
      <c r="AQ178" s="140"/>
      <c r="AR178" s="140"/>
      <c r="AS178" s="140"/>
      <c r="AT178" s="140"/>
      <c r="AU178" s="140"/>
      <c r="AV178" s="140"/>
      <c r="AW178" s="140"/>
      <c r="AX178" s="140"/>
      <c r="AY178" s="140"/>
      <c r="AZ178" s="140"/>
      <c r="BA178" s="140"/>
      <c r="BB178" s="140"/>
      <c r="BC178" s="140"/>
      <c r="BD178" s="140"/>
      <c r="BE178" s="338"/>
      <c r="BF178" s="338"/>
      <c r="BG178" s="338"/>
      <c r="BH178" s="338"/>
      <c r="BI178" s="338"/>
      <c r="BJ178" s="338"/>
      <c r="BK178" s="338"/>
      <c r="BL178" s="338"/>
      <c r="BM178" s="338"/>
      <c r="BN178" s="338"/>
      <c r="BO178" s="338"/>
      <c r="BP178" s="338"/>
      <c r="BQ178" s="338"/>
      <c r="BR178" s="338"/>
      <c r="BS178" s="338"/>
      <c r="BT178" s="338"/>
      <c r="BU178" s="338"/>
      <c r="BV178" s="338"/>
      <c r="BW178" s="338"/>
      <c r="BX178" s="338"/>
      <c r="BY178" s="338"/>
    </row>
    <row r="179" spans="1:77" customFormat="1" ht="12.75">
      <c r="A179" s="139"/>
      <c r="B179" s="139"/>
      <c r="C179" s="139"/>
      <c r="D179" s="139"/>
      <c r="E179" s="139"/>
      <c r="F179" s="139"/>
      <c r="G179" s="139"/>
      <c r="H179" s="139"/>
      <c r="I179" s="197"/>
      <c r="J179" s="139"/>
      <c r="K179" s="139"/>
      <c r="L179" s="139"/>
      <c r="M179" s="139"/>
      <c r="N179" s="139"/>
      <c r="O179" s="139"/>
      <c r="P179" s="139"/>
      <c r="Q179" s="139"/>
      <c r="R179" s="139"/>
      <c r="S179" s="140"/>
      <c r="T179" s="340"/>
      <c r="U179" s="339"/>
      <c r="V179" s="338"/>
      <c r="W179" s="353"/>
      <c r="X179" s="353"/>
      <c r="Y179" s="353"/>
      <c r="Z179" s="353"/>
      <c r="AA179" s="353"/>
      <c r="AB179" s="353"/>
      <c r="AC179" s="353"/>
      <c r="AD179" s="353"/>
      <c r="AE179" s="353"/>
      <c r="AF179" s="353"/>
      <c r="AG179" s="353"/>
      <c r="AH179" s="353"/>
      <c r="AI179" s="338"/>
      <c r="AJ179" s="140"/>
      <c r="AK179" s="140"/>
      <c r="AL179" s="140"/>
      <c r="AM179" s="140"/>
      <c r="AN179" s="140"/>
      <c r="AO179" s="140"/>
      <c r="AP179" s="140"/>
      <c r="AQ179" s="140"/>
      <c r="AR179" s="140"/>
      <c r="AS179" s="140"/>
      <c r="AT179" s="140"/>
      <c r="AU179" s="140"/>
      <c r="AV179" s="140"/>
      <c r="AW179" s="140"/>
      <c r="AX179" s="140"/>
      <c r="AY179" s="140"/>
      <c r="AZ179" s="140"/>
      <c r="BA179" s="140"/>
      <c r="BB179" s="140"/>
      <c r="BC179" s="140"/>
      <c r="BD179" s="140"/>
      <c r="BE179" s="338"/>
      <c r="BF179" s="338"/>
      <c r="BG179" s="338"/>
      <c r="BH179" s="338"/>
      <c r="BI179" s="338"/>
      <c r="BJ179" s="338"/>
      <c r="BK179" s="338"/>
      <c r="BL179" s="338"/>
      <c r="BM179" s="338"/>
      <c r="BN179" s="338"/>
      <c r="BO179" s="338"/>
      <c r="BP179" s="338"/>
      <c r="BQ179" s="338"/>
      <c r="BR179" s="338"/>
      <c r="BS179" s="338"/>
      <c r="BT179" s="338"/>
      <c r="BU179" s="338"/>
      <c r="BV179" s="338"/>
      <c r="BW179" s="338"/>
      <c r="BX179" s="338"/>
      <c r="BY179" s="338"/>
    </row>
    <row r="180" spans="1:77" customFormat="1" ht="12.75">
      <c r="A180" s="139"/>
      <c r="B180" s="139"/>
      <c r="C180" s="139"/>
      <c r="D180" s="139"/>
      <c r="E180" s="139"/>
      <c r="F180" s="139"/>
      <c r="G180" s="139"/>
      <c r="H180" s="139"/>
      <c r="I180" s="197"/>
      <c r="J180" s="139"/>
      <c r="K180" s="139"/>
      <c r="L180" s="139"/>
      <c r="M180" s="139"/>
      <c r="N180" s="139"/>
      <c r="O180" s="139"/>
      <c r="P180" s="139"/>
      <c r="Q180" s="139"/>
      <c r="R180" s="139"/>
      <c r="S180" s="140"/>
      <c r="T180" s="340"/>
      <c r="U180" s="339"/>
      <c r="V180" s="338"/>
      <c r="W180" s="353"/>
      <c r="X180" s="353"/>
      <c r="Y180" s="353"/>
      <c r="Z180" s="353"/>
      <c r="AA180" s="353"/>
      <c r="AB180" s="353"/>
      <c r="AC180" s="353"/>
      <c r="AD180" s="353"/>
      <c r="AE180" s="353"/>
      <c r="AF180" s="353"/>
      <c r="AG180" s="353"/>
      <c r="AH180" s="353"/>
      <c r="AI180" s="338"/>
      <c r="AJ180" s="140"/>
      <c r="AK180" s="140"/>
      <c r="AL180" s="140"/>
      <c r="AM180" s="140"/>
      <c r="AN180" s="140"/>
      <c r="AO180" s="140"/>
      <c r="AP180" s="140"/>
      <c r="AQ180" s="140"/>
      <c r="AR180" s="140"/>
      <c r="AS180" s="140"/>
      <c r="AT180" s="140"/>
      <c r="AU180" s="140"/>
      <c r="AV180" s="140"/>
      <c r="AW180" s="140"/>
      <c r="AX180" s="140"/>
      <c r="AY180" s="140"/>
      <c r="AZ180" s="140"/>
      <c r="BA180" s="140"/>
      <c r="BB180" s="140"/>
      <c r="BC180" s="140"/>
      <c r="BD180" s="140"/>
      <c r="BE180" s="338"/>
      <c r="BF180" s="338"/>
      <c r="BG180" s="338"/>
      <c r="BH180" s="338"/>
      <c r="BI180" s="338"/>
      <c r="BJ180" s="338"/>
      <c r="BK180" s="338"/>
      <c r="BL180" s="338"/>
      <c r="BM180" s="338"/>
      <c r="BN180" s="338"/>
      <c r="BO180" s="338"/>
      <c r="BP180" s="338"/>
      <c r="BQ180" s="338"/>
      <c r="BR180" s="338"/>
      <c r="BS180" s="338"/>
      <c r="BT180" s="338"/>
      <c r="BU180" s="338"/>
      <c r="BV180" s="338"/>
      <c r="BW180" s="338"/>
      <c r="BX180" s="338"/>
      <c r="BY180" s="338"/>
    </row>
    <row r="181" spans="1:77" customFormat="1" ht="12.75">
      <c r="A181" s="139"/>
      <c r="B181" s="139"/>
      <c r="C181" s="139"/>
      <c r="D181" s="139"/>
      <c r="E181" s="139"/>
      <c r="F181" s="139"/>
      <c r="G181" s="139"/>
      <c r="H181" s="139"/>
      <c r="I181" s="197"/>
      <c r="J181" s="139"/>
      <c r="K181" s="139"/>
      <c r="L181" s="139"/>
      <c r="M181" s="139"/>
      <c r="N181" s="139"/>
      <c r="O181" s="139"/>
      <c r="P181" s="139"/>
      <c r="Q181" s="139"/>
      <c r="R181" s="139"/>
      <c r="S181" s="140"/>
      <c r="T181" s="340"/>
      <c r="U181" s="339"/>
      <c r="V181" s="338"/>
      <c r="W181" s="353"/>
      <c r="X181" s="353"/>
      <c r="Y181" s="353"/>
      <c r="Z181" s="353"/>
      <c r="AA181" s="353"/>
      <c r="AB181" s="353"/>
      <c r="AC181" s="353"/>
      <c r="AD181" s="353"/>
      <c r="AE181" s="353"/>
      <c r="AF181" s="353"/>
      <c r="AG181" s="353"/>
      <c r="AH181" s="353"/>
      <c r="AI181" s="338"/>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338"/>
      <c r="BF181" s="338"/>
      <c r="BG181" s="338"/>
      <c r="BH181" s="338"/>
      <c r="BI181" s="338"/>
      <c r="BJ181" s="338"/>
      <c r="BK181" s="338"/>
      <c r="BL181" s="338"/>
      <c r="BM181" s="338"/>
      <c r="BN181" s="338"/>
      <c r="BO181" s="338"/>
      <c r="BP181" s="338"/>
      <c r="BQ181" s="338"/>
      <c r="BR181" s="338"/>
      <c r="BS181" s="338"/>
      <c r="BT181" s="338"/>
      <c r="BU181" s="338"/>
      <c r="BV181" s="338"/>
      <c r="BW181" s="338"/>
      <c r="BX181" s="338"/>
      <c r="BY181" s="338"/>
    </row>
    <row r="182" spans="1:77" customFormat="1" ht="12.75">
      <c r="A182" s="139"/>
      <c r="B182" s="139"/>
      <c r="C182" s="139"/>
      <c r="D182" s="139"/>
      <c r="E182" s="139"/>
      <c r="F182" s="139"/>
      <c r="G182" s="139"/>
      <c r="H182" s="139"/>
      <c r="I182" s="197"/>
      <c r="J182" s="139"/>
      <c r="K182" s="139"/>
      <c r="L182" s="139"/>
      <c r="M182" s="139"/>
      <c r="N182" s="139"/>
      <c r="O182" s="139"/>
      <c r="P182" s="139"/>
      <c r="Q182" s="139"/>
      <c r="R182" s="139"/>
      <c r="S182" s="140"/>
      <c r="T182" s="340"/>
      <c r="U182" s="339"/>
      <c r="V182" s="338"/>
      <c r="W182" s="353"/>
      <c r="X182" s="353"/>
      <c r="Y182" s="353"/>
      <c r="Z182" s="353"/>
      <c r="AA182" s="353"/>
      <c r="AB182" s="353"/>
      <c r="AC182" s="353"/>
      <c r="AD182" s="353"/>
      <c r="AE182" s="353"/>
      <c r="AF182" s="353"/>
      <c r="AG182" s="353"/>
      <c r="AH182" s="353"/>
      <c r="AI182" s="338"/>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338"/>
      <c r="BF182" s="338"/>
      <c r="BG182" s="338"/>
      <c r="BH182" s="338"/>
      <c r="BI182" s="338"/>
      <c r="BJ182" s="338"/>
      <c r="BK182" s="338"/>
      <c r="BL182" s="338"/>
      <c r="BM182" s="338"/>
      <c r="BN182" s="338"/>
      <c r="BO182" s="338"/>
      <c r="BP182" s="338"/>
      <c r="BQ182" s="338"/>
      <c r="BR182" s="338"/>
      <c r="BS182" s="338"/>
      <c r="BT182" s="338"/>
      <c r="BU182" s="338"/>
      <c r="BV182" s="338"/>
      <c r="BW182" s="338"/>
      <c r="BX182" s="338"/>
      <c r="BY182" s="338"/>
    </row>
    <row r="183" spans="1:77" customFormat="1" ht="12.75">
      <c r="A183" s="139"/>
      <c r="B183" s="139"/>
      <c r="C183" s="139"/>
      <c r="D183" s="139"/>
      <c r="E183" s="139"/>
      <c r="F183" s="139"/>
      <c r="G183" s="139"/>
      <c r="H183" s="139"/>
      <c r="I183" s="197"/>
      <c r="J183" s="139"/>
      <c r="K183" s="139"/>
      <c r="L183" s="139"/>
      <c r="M183" s="139"/>
      <c r="N183" s="139"/>
      <c r="O183" s="139"/>
      <c r="P183" s="139"/>
      <c r="Q183" s="139"/>
      <c r="R183" s="139"/>
      <c r="S183" s="140"/>
      <c r="T183" s="340"/>
      <c r="U183" s="339"/>
      <c r="V183" s="338"/>
      <c r="W183" s="353"/>
      <c r="X183" s="353"/>
      <c r="Y183" s="353"/>
      <c r="Z183" s="353"/>
      <c r="AA183" s="353"/>
      <c r="AB183" s="353"/>
      <c r="AC183" s="353"/>
      <c r="AD183" s="353"/>
      <c r="AE183" s="353"/>
      <c r="AF183" s="353"/>
      <c r="AG183" s="353"/>
      <c r="AH183" s="353"/>
      <c r="AI183" s="338"/>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338"/>
      <c r="BF183" s="338"/>
      <c r="BG183" s="338"/>
      <c r="BH183" s="338"/>
      <c r="BI183" s="338"/>
      <c r="BJ183" s="338"/>
      <c r="BK183" s="338"/>
      <c r="BL183" s="338"/>
      <c r="BM183" s="338"/>
      <c r="BN183" s="338"/>
      <c r="BO183" s="338"/>
      <c r="BP183" s="338"/>
      <c r="BQ183" s="338"/>
      <c r="BR183" s="338"/>
      <c r="BS183" s="338"/>
      <c r="BT183" s="338"/>
      <c r="BU183" s="338"/>
      <c r="BV183" s="338"/>
      <c r="BW183" s="338"/>
      <c r="BX183" s="338"/>
      <c r="BY183" s="338"/>
    </row>
    <row r="184" spans="1:77" customFormat="1" ht="12.75">
      <c r="A184" s="139"/>
      <c r="B184" s="139"/>
      <c r="C184" s="139"/>
      <c r="D184" s="139"/>
      <c r="E184" s="139"/>
      <c r="F184" s="139"/>
      <c r="G184" s="139"/>
      <c r="H184" s="139"/>
      <c r="I184" s="197"/>
      <c r="J184" s="139"/>
      <c r="K184" s="139"/>
      <c r="L184" s="139"/>
      <c r="M184" s="139"/>
      <c r="N184" s="139"/>
      <c r="O184" s="139"/>
      <c r="P184" s="139"/>
      <c r="Q184" s="139"/>
      <c r="R184" s="139"/>
      <c r="S184" s="140"/>
      <c r="T184" s="340"/>
      <c r="U184" s="339"/>
      <c r="V184" s="338"/>
      <c r="W184" s="353"/>
      <c r="X184" s="353"/>
      <c r="Y184" s="353"/>
      <c r="Z184" s="353"/>
      <c r="AA184" s="353"/>
      <c r="AB184" s="353"/>
      <c r="AC184" s="353"/>
      <c r="AD184" s="353"/>
      <c r="AE184" s="353"/>
      <c r="AF184" s="353"/>
      <c r="AG184" s="353"/>
      <c r="AH184" s="353"/>
      <c r="AI184" s="338"/>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338"/>
      <c r="BF184" s="338"/>
      <c r="BG184" s="338"/>
      <c r="BH184" s="338"/>
      <c r="BI184" s="338"/>
      <c r="BJ184" s="338"/>
      <c r="BK184" s="338"/>
      <c r="BL184" s="338"/>
      <c r="BM184" s="338"/>
      <c r="BN184" s="338"/>
      <c r="BO184" s="338"/>
      <c r="BP184" s="338"/>
      <c r="BQ184" s="338"/>
      <c r="BR184" s="338"/>
      <c r="BS184" s="338"/>
      <c r="BT184" s="338"/>
      <c r="BU184" s="338"/>
      <c r="BV184" s="338"/>
      <c r="BW184" s="338"/>
      <c r="BX184" s="338"/>
      <c r="BY184" s="338"/>
    </row>
    <row r="185" spans="1:77" customFormat="1" ht="12.75">
      <c r="A185" s="139"/>
      <c r="B185" s="139"/>
      <c r="C185" s="139"/>
      <c r="D185" s="139"/>
      <c r="E185" s="139"/>
      <c r="F185" s="139"/>
      <c r="G185" s="139"/>
      <c r="H185" s="139"/>
      <c r="I185" s="197"/>
      <c r="J185" s="139"/>
      <c r="K185" s="139"/>
      <c r="L185" s="139"/>
      <c r="M185" s="139"/>
      <c r="N185" s="139"/>
      <c r="O185" s="139"/>
      <c r="P185" s="139"/>
      <c r="Q185" s="139"/>
      <c r="R185" s="139"/>
      <c r="S185" s="140"/>
      <c r="T185" s="340"/>
      <c r="U185" s="339"/>
      <c r="V185" s="338"/>
      <c r="W185" s="353"/>
      <c r="X185" s="353"/>
      <c r="Y185" s="353"/>
      <c r="Z185" s="353"/>
      <c r="AA185" s="353"/>
      <c r="AB185" s="353"/>
      <c r="AC185" s="353"/>
      <c r="AD185" s="353"/>
      <c r="AE185" s="353"/>
      <c r="AF185" s="353"/>
      <c r="AG185" s="353"/>
      <c r="AH185" s="353"/>
      <c r="AI185" s="338"/>
      <c r="AJ185" s="140"/>
      <c r="AK185" s="140"/>
      <c r="AL185" s="140"/>
      <c r="AM185" s="140"/>
      <c r="AN185" s="140"/>
      <c r="AO185" s="140"/>
      <c r="AP185" s="140"/>
      <c r="AQ185" s="140"/>
      <c r="AR185" s="140"/>
      <c r="AS185" s="140"/>
      <c r="AT185" s="140"/>
      <c r="AU185" s="140"/>
      <c r="AV185" s="140"/>
      <c r="AW185" s="140"/>
      <c r="AX185" s="140"/>
      <c r="AY185" s="140"/>
      <c r="AZ185" s="140"/>
      <c r="BA185" s="140"/>
      <c r="BB185" s="140"/>
      <c r="BC185" s="140"/>
      <c r="BD185" s="140"/>
      <c r="BE185" s="338"/>
      <c r="BF185" s="338"/>
      <c r="BG185" s="338"/>
      <c r="BH185" s="338"/>
      <c r="BI185" s="338"/>
      <c r="BJ185" s="338"/>
      <c r="BK185" s="338"/>
      <c r="BL185" s="338"/>
      <c r="BM185" s="338"/>
      <c r="BN185" s="338"/>
      <c r="BO185" s="338"/>
      <c r="BP185" s="338"/>
      <c r="BQ185" s="338"/>
      <c r="BR185" s="338"/>
      <c r="BS185" s="338"/>
      <c r="BT185" s="338"/>
      <c r="BU185" s="338"/>
      <c r="BV185" s="338"/>
      <c r="BW185" s="338"/>
      <c r="BX185" s="338"/>
      <c r="BY185" s="338"/>
    </row>
    <row r="186" spans="1:77" customFormat="1" ht="12.75">
      <c r="A186" s="139"/>
      <c r="B186" s="139"/>
      <c r="C186" s="139"/>
      <c r="D186" s="139"/>
      <c r="E186" s="139"/>
      <c r="F186" s="139"/>
      <c r="G186" s="139"/>
      <c r="H186" s="139"/>
      <c r="I186" s="197"/>
      <c r="J186" s="139"/>
      <c r="K186" s="139"/>
      <c r="L186" s="139"/>
      <c r="M186" s="139"/>
      <c r="N186" s="139"/>
      <c r="O186" s="139"/>
      <c r="P186" s="139"/>
      <c r="Q186" s="139"/>
      <c r="R186" s="139"/>
      <c r="S186" s="140"/>
      <c r="T186" s="340"/>
      <c r="U186" s="339"/>
      <c r="V186" s="338"/>
      <c r="W186" s="353"/>
      <c r="X186" s="353"/>
      <c r="Y186" s="353"/>
      <c r="Z186" s="353"/>
      <c r="AA186" s="353"/>
      <c r="AB186" s="353"/>
      <c r="AC186" s="353"/>
      <c r="AD186" s="353"/>
      <c r="AE186" s="353"/>
      <c r="AF186" s="353"/>
      <c r="AG186" s="353"/>
      <c r="AH186" s="353"/>
      <c r="AI186" s="338"/>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338"/>
      <c r="BF186" s="338"/>
      <c r="BG186" s="338"/>
      <c r="BH186" s="338"/>
      <c r="BI186" s="338"/>
      <c r="BJ186" s="338"/>
      <c r="BK186" s="338"/>
      <c r="BL186" s="338"/>
      <c r="BM186" s="338"/>
      <c r="BN186" s="338"/>
      <c r="BO186" s="338"/>
      <c r="BP186" s="338"/>
      <c r="BQ186" s="338"/>
      <c r="BR186" s="338"/>
      <c r="BS186" s="338"/>
      <c r="BT186" s="338"/>
      <c r="BU186" s="338"/>
      <c r="BV186" s="338"/>
      <c r="BW186" s="338"/>
      <c r="BX186" s="338"/>
      <c r="BY186" s="338"/>
    </row>
    <row r="187" spans="1:77" customFormat="1" ht="12.75">
      <c r="A187" s="139"/>
      <c r="B187" s="139"/>
      <c r="C187" s="139"/>
      <c r="D187" s="139"/>
      <c r="E187" s="139"/>
      <c r="F187" s="139"/>
      <c r="G187" s="139"/>
      <c r="H187" s="139"/>
      <c r="I187" s="197"/>
      <c r="J187" s="139"/>
      <c r="K187" s="139"/>
      <c r="L187" s="139"/>
      <c r="M187" s="139"/>
      <c r="N187" s="139"/>
      <c r="O187" s="139"/>
      <c r="P187" s="139"/>
      <c r="Q187" s="139"/>
      <c r="R187" s="139"/>
      <c r="S187" s="140"/>
      <c r="T187" s="340"/>
      <c r="U187" s="339"/>
      <c r="V187" s="338"/>
      <c r="W187" s="353"/>
      <c r="X187" s="353"/>
      <c r="Y187" s="353"/>
      <c r="Z187" s="353"/>
      <c r="AA187" s="353"/>
      <c r="AB187" s="353"/>
      <c r="AC187" s="353"/>
      <c r="AD187" s="353"/>
      <c r="AE187" s="353"/>
      <c r="AF187" s="353"/>
      <c r="AG187" s="353"/>
      <c r="AH187" s="353"/>
      <c r="AI187" s="338"/>
      <c r="AJ187" s="140"/>
      <c r="AK187" s="140"/>
      <c r="AL187" s="140"/>
      <c r="AM187" s="140"/>
      <c r="AN187" s="140"/>
      <c r="AO187" s="140"/>
      <c r="AP187" s="140"/>
      <c r="AQ187" s="140"/>
      <c r="AR187" s="140"/>
      <c r="AS187" s="140"/>
      <c r="AT187" s="140"/>
      <c r="AU187" s="140"/>
      <c r="AV187" s="140"/>
      <c r="AW187" s="140"/>
      <c r="AX187" s="140"/>
      <c r="AY187" s="140"/>
      <c r="AZ187" s="140"/>
      <c r="BA187" s="140"/>
      <c r="BB187" s="140"/>
      <c r="BC187" s="140"/>
      <c r="BD187" s="140"/>
      <c r="BE187" s="338"/>
      <c r="BF187" s="338"/>
      <c r="BG187" s="338"/>
      <c r="BH187" s="338"/>
      <c r="BI187" s="338"/>
      <c r="BJ187" s="338"/>
      <c r="BK187" s="338"/>
      <c r="BL187" s="338"/>
      <c r="BM187" s="338"/>
      <c r="BN187" s="338"/>
      <c r="BO187" s="338"/>
      <c r="BP187" s="338"/>
      <c r="BQ187" s="338"/>
      <c r="BR187" s="338"/>
      <c r="BS187" s="338"/>
      <c r="BT187" s="338"/>
      <c r="BU187" s="338"/>
      <c r="BV187" s="338"/>
      <c r="BW187" s="338"/>
      <c r="BX187" s="338"/>
      <c r="BY187" s="338"/>
    </row>
    <row r="188" spans="1:77" customFormat="1" ht="12.75">
      <c r="A188" s="139"/>
      <c r="B188" s="139"/>
      <c r="C188" s="139"/>
      <c r="D188" s="139"/>
      <c r="E188" s="139"/>
      <c r="F188" s="139"/>
      <c r="G188" s="139"/>
      <c r="H188" s="139"/>
      <c r="I188" s="197"/>
      <c r="J188" s="139"/>
      <c r="K188" s="139"/>
      <c r="L188" s="139"/>
      <c r="M188" s="139"/>
      <c r="N188" s="139"/>
      <c r="O188" s="139"/>
      <c r="P188" s="139"/>
      <c r="Q188" s="139"/>
      <c r="R188" s="139"/>
      <c r="S188" s="140"/>
      <c r="T188" s="339"/>
      <c r="U188" s="339"/>
      <c r="V188" s="338"/>
      <c r="W188" s="353"/>
      <c r="X188" s="353"/>
      <c r="Y188" s="353"/>
      <c r="Z188" s="353"/>
      <c r="AA188" s="353"/>
      <c r="AB188" s="353"/>
      <c r="AC188" s="353"/>
      <c r="AD188" s="353"/>
      <c r="AE188" s="353"/>
      <c r="AF188" s="353"/>
      <c r="AG188" s="353"/>
      <c r="AH188" s="353"/>
      <c r="AI188" s="338"/>
      <c r="AJ188" s="140"/>
      <c r="AK188" s="140"/>
      <c r="AL188" s="140"/>
      <c r="AM188" s="140"/>
      <c r="AN188" s="140"/>
      <c r="AO188" s="140"/>
      <c r="AP188" s="140"/>
      <c r="AQ188" s="140"/>
      <c r="AR188" s="140"/>
      <c r="AS188" s="140"/>
      <c r="AT188" s="140"/>
      <c r="AU188" s="140"/>
      <c r="AV188" s="140"/>
      <c r="AW188" s="140"/>
      <c r="AX188" s="140"/>
      <c r="AY188" s="140"/>
      <c r="AZ188" s="140"/>
      <c r="BA188" s="140"/>
      <c r="BB188" s="140"/>
      <c r="BC188" s="140"/>
      <c r="BD188" s="140"/>
      <c r="BE188" s="338"/>
      <c r="BF188" s="338"/>
      <c r="BG188" s="338"/>
      <c r="BH188" s="338"/>
      <c r="BI188" s="338"/>
      <c r="BJ188" s="338"/>
      <c r="BK188" s="338"/>
      <c r="BL188" s="338"/>
      <c r="BM188" s="338"/>
      <c r="BN188" s="338"/>
      <c r="BO188" s="338"/>
      <c r="BP188" s="338"/>
      <c r="BQ188" s="338"/>
      <c r="BR188" s="338"/>
      <c r="BS188" s="338"/>
      <c r="BT188" s="338"/>
      <c r="BU188" s="338"/>
      <c r="BV188" s="338"/>
      <c r="BW188" s="338"/>
      <c r="BX188" s="338"/>
      <c r="BY188" s="338"/>
    </row>
    <row r="189" spans="1:77" customFormat="1" ht="12.75">
      <c r="A189" s="139"/>
      <c r="B189" s="139"/>
      <c r="C189" s="139"/>
      <c r="D189" s="139"/>
      <c r="E189" s="139"/>
      <c r="F189" s="139"/>
      <c r="G189" s="139"/>
      <c r="H189" s="139"/>
      <c r="I189" s="197"/>
      <c r="J189" s="139"/>
      <c r="K189" s="139"/>
      <c r="L189" s="139"/>
      <c r="M189" s="139"/>
      <c r="N189" s="139"/>
      <c r="O189" s="139"/>
      <c r="P189" s="139"/>
      <c r="Q189" s="139"/>
      <c r="R189" s="139"/>
      <c r="S189" s="140"/>
      <c r="T189" s="340"/>
      <c r="U189" s="339"/>
      <c r="V189" s="338"/>
      <c r="W189" s="353"/>
      <c r="X189" s="353"/>
      <c r="Y189" s="353"/>
      <c r="Z189" s="353"/>
      <c r="AA189" s="353"/>
      <c r="AB189" s="353"/>
      <c r="AC189" s="353"/>
      <c r="AD189" s="353"/>
      <c r="AE189" s="353"/>
      <c r="AF189" s="353"/>
      <c r="AG189" s="353"/>
      <c r="AH189" s="353"/>
      <c r="AI189" s="338"/>
      <c r="AJ189" s="140"/>
      <c r="AK189" s="140"/>
      <c r="AL189" s="140"/>
      <c r="AM189" s="140"/>
      <c r="AN189" s="140"/>
      <c r="AO189" s="140"/>
      <c r="AP189" s="140"/>
      <c r="AQ189" s="140"/>
      <c r="AR189" s="140"/>
      <c r="AS189" s="140"/>
      <c r="AT189" s="140"/>
      <c r="AU189" s="140"/>
      <c r="AV189" s="140"/>
      <c r="AW189" s="140"/>
      <c r="AX189" s="140"/>
      <c r="AY189" s="140"/>
      <c r="AZ189" s="140"/>
      <c r="BA189" s="140"/>
      <c r="BB189" s="140"/>
      <c r="BC189" s="140"/>
      <c r="BD189" s="140"/>
      <c r="BE189" s="338"/>
      <c r="BF189" s="338"/>
      <c r="BG189" s="338"/>
      <c r="BH189" s="338"/>
      <c r="BI189" s="338"/>
      <c r="BJ189" s="338"/>
      <c r="BK189" s="338"/>
      <c r="BL189" s="338"/>
      <c r="BM189" s="338"/>
      <c r="BN189" s="338"/>
      <c r="BO189" s="338"/>
      <c r="BP189" s="338"/>
      <c r="BQ189" s="338"/>
      <c r="BR189" s="338"/>
      <c r="BS189" s="338"/>
      <c r="BT189" s="338"/>
      <c r="BU189" s="338"/>
      <c r="BV189" s="338"/>
      <c r="BW189" s="338"/>
      <c r="BX189" s="338"/>
      <c r="BY189" s="338"/>
    </row>
    <row r="190" spans="1:77" customFormat="1" ht="12.75">
      <c r="A190" s="139"/>
      <c r="B190" s="139"/>
      <c r="C190" s="139"/>
      <c r="D190" s="139"/>
      <c r="E190" s="139"/>
      <c r="F190" s="139"/>
      <c r="G190" s="139"/>
      <c r="H190" s="139"/>
      <c r="I190" s="197"/>
      <c r="J190" s="139"/>
      <c r="K190" s="139"/>
      <c r="L190" s="139"/>
      <c r="M190" s="139"/>
      <c r="N190" s="139"/>
      <c r="O190" s="139"/>
      <c r="P190" s="139"/>
      <c r="Q190" s="139"/>
      <c r="R190" s="139"/>
      <c r="S190" s="140"/>
      <c r="T190" s="340"/>
      <c r="U190" s="339"/>
      <c r="V190" s="338"/>
      <c r="W190" s="353"/>
      <c r="X190" s="353"/>
      <c r="Y190" s="353"/>
      <c r="Z190" s="353"/>
      <c r="AA190" s="353"/>
      <c r="AB190" s="353"/>
      <c r="AC190" s="353"/>
      <c r="AD190" s="353"/>
      <c r="AE190" s="353"/>
      <c r="AF190" s="353"/>
      <c r="AG190" s="353"/>
      <c r="AH190" s="353"/>
      <c r="AI190" s="338"/>
      <c r="AJ190" s="140"/>
      <c r="AK190" s="140"/>
      <c r="AL190" s="140"/>
      <c r="AM190" s="140"/>
      <c r="AN190" s="140"/>
      <c r="AO190" s="140"/>
      <c r="AP190" s="140"/>
      <c r="AQ190" s="140"/>
      <c r="AR190" s="140"/>
      <c r="AS190" s="140"/>
      <c r="AT190" s="140"/>
      <c r="AU190" s="140"/>
      <c r="AV190" s="140"/>
      <c r="AW190" s="140"/>
      <c r="AX190" s="140"/>
      <c r="AY190" s="140"/>
      <c r="AZ190" s="140"/>
      <c r="BA190" s="140"/>
      <c r="BB190" s="140"/>
      <c r="BC190" s="140"/>
      <c r="BD190" s="140"/>
      <c r="BE190" s="338"/>
      <c r="BF190" s="338"/>
      <c r="BG190" s="338"/>
      <c r="BH190" s="338"/>
      <c r="BI190" s="338"/>
      <c r="BJ190" s="338"/>
      <c r="BK190" s="338"/>
      <c r="BL190" s="338"/>
      <c r="BM190" s="338"/>
      <c r="BN190" s="338"/>
      <c r="BO190" s="338"/>
      <c r="BP190" s="338"/>
      <c r="BQ190" s="338"/>
      <c r="BR190" s="338"/>
      <c r="BS190" s="338"/>
      <c r="BT190" s="338"/>
      <c r="BU190" s="338"/>
      <c r="BV190" s="338"/>
      <c r="BW190" s="338"/>
      <c r="BX190" s="338"/>
      <c r="BY190" s="338"/>
    </row>
    <row r="191" spans="1:77" customFormat="1" ht="12.75">
      <c r="A191" s="139"/>
      <c r="B191" s="139"/>
      <c r="C191" s="139"/>
      <c r="D191" s="139"/>
      <c r="E191" s="139"/>
      <c r="F191" s="139"/>
      <c r="G191" s="139"/>
      <c r="H191" s="139"/>
      <c r="I191" s="197"/>
      <c r="J191" s="139"/>
      <c r="K191" s="139"/>
      <c r="L191" s="139"/>
      <c r="M191" s="139"/>
      <c r="N191" s="139"/>
      <c r="O191" s="139"/>
      <c r="P191" s="139"/>
      <c r="Q191" s="139"/>
      <c r="R191" s="139"/>
      <c r="S191" s="140"/>
      <c r="T191" s="340"/>
      <c r="U191" s="339"/>
      <c r="V191" s="338"/>
      <c r="W191" s="353"/>
      <c r="X191" s="353"/>
      <c r="Y191" s="353"/>
      <c r="Z191" s="353"/>
      <c r="AA191" s="353"/>
      <c r="AB191" s="353"/>
      <c r="AC191" s="353"/>
      <c r="AD191" s="353"/>
      <c r="AE191" s="353"/>
      <c r="AF191" s="353"/>
      <c r="AG191" s="353"/>
      <c r="AH191" s="353"/>
      <c r="AI191" s="338"/>
      <c r="AJ191" s="140"/>
      <c r="AK191" s="140"/>
      <c r="AL191" s="140"/>
      <c r="AM191" s="140"/>
      <c r="AN191" s="140"/>
      <c r="AO191" s="140"/>
      <c r="AP191" s="140"/>
      <c r="AQ191" s="140"/>
      <c r="AR191" s="140"/>
      <c r="AS191" s="140"/>
      <c r="AT191" s="140"/>
      <c r="AU191" s="140"/>
      <c r="AV191" s="140"/>
      <c r="AW191" s="140"/>
      <c r="AX191" s="140"/>
      <c r="AY191" s="140"/>
      <c r="AZ191" s="140"/>
      <c r="BA191" s="140"/>
      <c r="BB191" s="140"/>
      <c r="BC191" s="140"/>
      <c r="BD191" s="140"/>
      <c r="BE191" s="338"/>
      <c r="BF191" s="338"/>
      <c r="BG191" s="338"/>
      <c r="BH191" s="338"/>
      <c r="BI191" s="338"/>
      <c r="BJ191" s="338"/>
      <c r="BK191" s="338"/>
      <c r="BL191" s="338"/>
      <c r="BM191" s="338"/>
      <c r="BN191" s="338"/>
      <c r="BO191" s="338"/>
      <c r="BP191" s="338"/>
      <c r="BQ191" s="338"/>
      <c r="BR191" s="338"/>
      <c r="BS191" s="338"/>
      <c r="BT191" s="338"/>
      <c r="BU191" s="338"/>
      <c r="BV191" s="338"/>
      <c r="BW191" s="338"/>
      <c r="BX191" s="338"/>
      <c r="BY191" s="338"/>
    </row>
    <row r="192" spans="1:77" customFormat="1" ht="12.75">
      <c r="A192" s="139"/>
      <c r="B192" s="139"/>
      <c r="C192" s="139"/>
      <c r="D192" s="139"/>
      <c r="E192" s="139"/>
      <c r="F192" s="139"/>
      <c r="G192" s="139"/>
      <c r="H192" s="139"/>
      <c r="I192" s="197"/>
      <c r="J192" s="139"/>
      <c r="K192" s="139"/>
      <c r="L192" s="139"/>
      <c r="M192" s="139"/>
      <c r="N192" s="139"/>
      <c r="O192" s="139"/>
      <c r="P192" s="139"/>
      <c r="Q192" s="139"/>
      <c r="R192" s="139"/>
      <c r="S192" s="140"/>
      <c r="T192" s="340"/>
      <c r="U192" s="339"/>
      <c r="V192" s="338"/>
      <c r="W192" s="353"/>
      <c r="X192" s="353"/>
      <c r="Y192" s="353"/>
      <c r="Z192" s="353"/>
      <c r="AA192" s="353"/>
      <c r="AB192" s="353"/>
      <c r="AC192" s="353"/>
      <c r="AD192" s="353"/>
      <c r="AE192" s="353"/>
      <c r="AF192" s="353"/>
      <c r="AG192" s="353"/>
      <c r="AH192" s="353"/>
      <c r="AI192" s="338"/>
      <c r="AJ192" s="140"/>
      <c r="AK192" s="140"/>
      <c r="AL192" s="140"/>
      <c r="AM192" s="140"/>
      <c r="AN192" s="140"/>
      <c r="AO192" s="140"/>
      <c r="AP192" s="140"/>
      <c r="AQ192" s="140"/>
      <c r="AR192" s="140"/>
      <c r="AS192" s="140"/>
      <c r="AT192" s="140"/>
      <c r="AU192" s="140"/>
      <c r="AV192" s="140"/>
      <c r="AW192" s="140"/>
      <c r="AX192" s="140"/>
      <c r="AY192" s="140"/>
      <c r="AZ192" s="140"/>
      <c r="BA192" s="140"/>
      <c r="BB192" s="140"/>
      <c r="BC192" s="140"/>
      <c r="BD192" s="140"/>
      <c r="BE192" s="338"/>
      <c r="BF192" s="338"/>
      <c r="BG192" s="338"/>
      <c r="BH192" s="338"/>
      <c r="BI192" s="338"/>
      <c r="BJ192" s="338"/>
      <c r="BK192" s="338"/>
      <c r="BL192" s="338"/>
      <c r="BM192" s="338"/>
      <c r="BN192" s="338"/>
      <c r="BO192" s="338"/>
      <c r="BP192" s="338"/>
      <c r="BQ192" s="338"/>
      <c r="BR192" s="338"/>
      <c r="BS192" s="338"/>
      <c r="BT192" s="338"/>
      <c r="BU192" s="338"/>
      <c r="BV192" s="338"/>
      <c r="BW192" s="338"/>
      <c r="BX192" s="338"/>
      <c r="BY192" s="338"/>
    </row>
    <row r="193" spans="1:77" customFormat="1" ht="12.75">
      <c r="A193" s="139"/>
      <c r="B193" s="139"/>
      <c r="C193" s="139"/>
      <c r="D193" s="139"/>
      <c r="E193" s="139"/>
      <c r="F193" s="139"/>
      <c r="G193" s="139"/>
      <c r="H193" s="139"/>
      <c r="I193" s="197"/>
      <c r="J193" s="139"/>
      <c r="K193" s="139"/>
      <c r="L193" s="139"/>
      <c r="M193" s="139"/>
      <c r="N193" s="139"/>
      <c r="O193" s="139"/>
      <c r="P193" s="139"/>
      <c r="Q193" s="139"/>
      <c r="R193" s="139"/>
      <c r="S193" s="140"/>
      <c r="T193" s="340"/>
      <c r="U193" s="339"/>
      <c r="V193" s="338"/>
      <c r="W193" s="353"/>
      <c r="X193" s="353"/>
      <c r="Y193" s="353"/>
      <c r="Z193" s="353"/>
      <c r="AA193" s="353"/>
      <c r="AB193" s="353"/>
      <c r="AC193" s="353"/>
      <c r="AD193" s="353"/>
      <c r="AE193" s="353"/>
      <c r="AF193" s="353"/>
      <c r="AG193" s="353"/>
      <c r="AH193" s="353"/>
      <c r="AI193" s="338"/>
      <c r="AJ193" s="140"/>
      <c r="AK193" s="140"/>
      <c r="AL193" s="140"/>
      <c r="AM193" s="140"/>
      <c r="AN193" s="140"/>
      <c r="AO193" s="140"/>
      <c r="AP193" s="140"/>
      <c r="AQ193" s="140"/>
      <c r="AR193" s="140"/>
      <c r="AS193" s="140"/>
      <c r="AT193" s="140"/>
      <c r="AU193" s="140"/>
      <c r="AV193" s="140"/>
      <c r="AW193" s="140"/>
      <c r="AX193" s="140"/>
      <c r="AY193" s="140"/>
      <c r="AZ193" s="140"/>
      <c r="BA193" s="140"/>
      <c r="BB193" s="140"/>
      <c r="BC193" s="140"/>
      <c r="BD193" s="140"/>
      <c r="BE193" s="338"/>
      <c r="BF193" s="338"/>
      <c r="BG193" s="338"/>
      <c r="BH193" s="338"/>
      <c r="BI193" s="338"/>
      <c r="BJ193" s="338"/>
      <c r="BK193" s="338"/>
      <c r="BL193" s="338"/>
      <c r="BM193" s="338"/>
      <c r="BN193" s="338"/>
      <c r="BO193" s="338"/>
      <c r="BP193" s="338"/>
      <c r="BQ193" s="338"/>
      <c r="BR193" s="338"/>
      <c r="BS193" s="338"/>
      <c r="BT193" s="338"/>
      <c r="BU193" s="338"/>
      <c r="BV193" s="338"/>
      <c r="BW193" s="338"/>
      <c r="BX193" s="338"/>
      <c r="BY193" s="338"/>
    </row>
    <row r="194" spans="1:77" customFormat="1" ht="12.75">
      <c r="A194" s="139"/>
      <c r="B194" s="139"/>
      <c r="C194" s="139"/>
      <c r="D194" s="139"/>
      <c r="E194" s="139"/>
      <c r="F194" s="139"/>
      <c r="G194" s="139"/>
      <c r="H194" s="139"/>
      <c r="I194" s="197"/>
      <c r="J194" s="139"/>
      <c r="K194" s="139"/>
      <c r="L194" s="139"/>
      <c r="M194" s="139"/>
      <c r="N194" s="139"/>
      <c r="O194" s="139"/>
      <c r="P194" s="139"/>
      <c r="Q194" s="139"/>
      <c r="R194" s="139"/>
      <c r="S194" s="140"/>
      <c r="T194" s="340"/>
      <c r="U194" s="339"/>
      <c r="V194" s="338"/>
      <c r="W194" s="353"/>
      <c r="X194" s="353"/>
      <c r="Y194" s="353"/>
      <c r="Z194" s="353"/>
      <c r="AA194" s="353"/>
      <c r="AB194" s="353"/>
      <c r="AC194" s="353"/>
      <c r="AD194" s="353"/>
      <c r="AE194" s="353"/>
      <c r="AF194" s="353"/>
      <c r="AG194" s="353"/>
      <c r="AH194" s="353"/>
      <c r="AI194" s="338"/>
      <c r="AJ194" s="140"/>
      <c r="AK194" s="140"/>
      <c r="AL194" s="140"/>
      <c r="AM194" s="140"/>
      <c r="AN194" s="140"/>
      <c r="AO194" s="140"/>
      <c r="AP194" s="140"/>
      <c r="AQ194" s="140"/>
      <c r="AR194" s="140"/>
      <c r="AS194" s="140"/>
      <c r="AT194" s="140"/>
      <c r="AU194" s="140"/>
      <c r="AV194" s="140"/>
      <c r="AW194" s="140"/>
      <c r="AX194" s="140"/>
      <c r="AY194" s="140"/>
      <c r="AZ194" s="140"/>
      <c r="BA194" s="140"/>
      <c r="BB194" s="140"/>
      <c r="BC194" s="140"/>
      <c r="BD194" s="140"/>
      <c r="BE194" s="338"/>
      <c r="BF194" s="338"/>
      <c r="BG194" s="338"/>
      <c r="BH194" s="338"/>
      <c r="BI194" s="338"/>
      <c r="BJ194" s="338"/>
      <c r="BK194" s="338"/>
      <c r="BL194" s="338"/>
      <c r="BM194" s="338"/>
      <c r="BN194" s="338"/>
      <c r="BO194" s="338"/>
      <c r="BP194" s="338"/>
      <c r="BQ194" s="338"/>
      <c r="BR194" s="338"/>
      <c r="BS194" s="338"/>
      <c r="BT194" s="338"/>
      <c r="BU194" s="338"/>
      <c r="BV194" s="338"/>
      <c r="BW194" s="338"/>
      <c r="BX194" s="338"/>
      <c r="BY194" s="338"/>
    </row>
    <row r="195" spans="1:77" customFormat="1" ht="12.75">
      <c r="A195" s="139"/>
      <c r="B195" s="139"/>
      <c r="C195" s="139"/>
      <c r="D195" s="139"/>
      <c r="E195" s="139"/>
      <c r="F195" s="139"/>
      <c r="G195" s="139"/>
      <c r="H195" s="139"/>
      <c r="I195" s="197"/>
      <c r="J195" s="139"/>
      <c r="K195" s="139"/>
      <c r="L195" s="139"/>
      <c r="M195" s="139"/>
      <c r="N195" s="139"/>
      <c r="O195" s="139"/>
      <c r="P195" s="139"/>
      <c r="Q195" s="139"/>
      <c r="R195" s="139"/>
      <c r="S195" s="140"/>
      <c r="T195" s="340"/>
      <c r="U195" s="339"/>
      <c r="V195" s="338"/>
      <c r="W195" s="353"/>
      <c r="X195" s="353"/>
      <c r="Y195" s="353"/>
      <c r="Z195" s="353"/>
      <c r="AA195" s="353"/>
      <c r="AB195" s="353"/>
      <c r="AC195" s="353"/>
      <c r="AD195" s="353"/>
      <c r="AE195" s="353"/>
      <c r="AF195" s="353"/>
      <c r="AG195" s="353"/>
      <c r="AH195" s="353"/>
      <c r="AI195" s="338"/>
      <c r="AJ195" s="140"/>
      <c r="AK195" s="140"/>
      <c r="AL195" s="140"/>
      <c r="AM195" s="140"/>
      <c r="AN195" s="140"/>
      <c r="AO195" s="140"/>
      <c r="AP195" s="140"/>
      <c r="AQ195" s="140"/>
      <c r="AR195" s="140"/>
      <c r="AS195" s="140"/>
      <c r="AT195" s="140"/>
      <c r="AU195" s="140"/>
      <c r="AV195" s="140"/>
      <c r="AW195" s="140"/>
      <c r="AX195" s="140"/>
      <c r="AY195" s="140"/>
      <c r="AZ195" s="140"/>
      <c r="BA195" s="140"/>
      <c r="BB195" s="140"/>
      <c r="BC195" s="140"/>
      <c r="BD195" s="140"/>
      <c r="BE195" s="338"/>
      <c r="BF195" s="338"/>
      <c r="BG195" s="338"/>
      <c r="BH195" s="338"/>
      <c r="BI195" s="338"/>
      <c r="BJ195" s="338"/>
      <c r="BK195" s="338"/>
      <c r="BL195" s="338"/>
      <c r="BM195" s="338"/>
      <c r="BN195" s="338"/>
      <c r="BO195" s="338"/>
      <c r="BP195" s="338"/>
      <c r="BQ195" s="338"/>
      <c r="BR195" s="338"/>
      <c r="BS195" s="338"/>
      <c r="BT195" s="338"/>
      <c r="BU195" s="338"/>
      <c r="BV195" s="338"/>
      <c r="BW195" s="338"/>
      <c r="BX195" s="338"/>
      <c r="BY195" s="338"/>
    </row>
    <row r="196" spans="1:77" customFormat="1" ht="12.75">
      <c r="A196" s="139"/>
      <c r="B196" s="139"/>
      <c r="C196" s="139"/>
      <c r="D196" s="139"/>
      <c r="E196" s="139"/>
      <c r="F196" s="139"/>
      <c r="G196" s="139"/>
      <c r="H196" s="139"/>
      <c r="I196" s="197"/>
      <c r="J196" s="139"/>
      <c r="K196" s="139"/>
      <c r="L196" s="139"/>
      <c r="M196" s="139"/>
      <c r="N196" s="139"/>
      <c r="O196" s="139"/>
      <c r="P196" s="139"/>
      <c r="Q196" s="139"/>
      <c r="R196" s="139"/>
      <c r="S196" s="140"/>
      <c r="T196" s="340"/>
      <c r="U196" s="339"/>
      <c r="V196" s="338"/>
      <c r="W196" s="353"/>
      <c r="X196" s="353"/>
      <c r="Y196" s="353"/>
      <c r="Z196" s="353"/>
      <c r="AA196" s="353"/>
      <c r="AB196" s="353"/>
      <c r="AC196" s="353"/>
      <c r="AD196" s="353"/>
      <c r="AE196" s="353"/>
      <c r="AF196" s="353"/>
      <c r="AG196" s="353"/>
      <c r="AH196" s="353"/>
      <c r="AI196" s="338"/>
      <c r="AJ196" s="140"/>
      <c r="AK196" s="140"/>
      <c r="AL196" s="140"/>
      <c r="AM196" s="140"/>
      <c r="AN196" s="140"/>
      <c r="AO196" s="140"/>
      <c r="AP196" s="140"/>
      <c r="AQ196" s="140"/>
      <c r="AR196" s="140"/>
      <c r="AS196" s="140"/>
      <c r="AT196" s="140"/>
      <c r="AU196" s="140"/>
      <c r="AV196" s="140"/>
      <c r="AW196" s="140"/>
      <c r="AX196" s="140"/>
      <c r="AY196" s="140"/>
      <c r="AZ196" s="140"/>
      <c r="BA196" s="140"/>
      <c r="BB196" s="140"/>
      <c r="BC196" s="140"/>
      <c r="BD196" s="140"/>
      <c r="BE196" s="338"/>
      <c r="BF196" s="338"/>
      <c r="BG196" s="338"/>
      <c r="BH196" s="338"/>
      <c r="BI196" s="338"/>
      <c r="BJ196" s="338"/>
      <c r="BK196" s="338"/>
      <c r="BL196" s="338"/>
      <c r="BM196" s="338"/>
      <c r="BN196" s="338"/>
      <c r="BO196" s="338"/>
      <c r="BP196" s="338"/>
      <c r="BQ196" s="338"/>
      <c r="BR196" s="338"/>
      <c r="BS196" s="338"/>
      <c r="BT196" s="338"/>
      <c r="BU196" s="338"/>
      <c r="BV196" s="338"/>
      <c r="BW196" s="338"/>
      <c r="BX196" s="338"/>
      <c r="BY196" s="338"/>
    </row>
    <row r="197" spans="1:77" customFormat="1" ht="12.75">
      <c r="A197" s="139"/>
      <c r="B197" s="139"/>
      <c r="C197" s="139"/>
      <c r="D197" s="139"/>
      <c r="E197" s="139"/>
      <c r="F197" s="139"/>
      <c r="G197" s="139"/>
      <c r="H197" s="139"/>
      <c r="I197" s="197"/>
      <c r="J197" s="139"/>
      <c r="K197" s="139"/>
      <c r="L197" s="139"/>
      <c r="M197" s="139"/>
      <c r="N197" s="139"/>
      <c r="O197" s="139"/>
      <c r="P197" s="139"/>
      <c r="Q197" s="139"/>
      <c r="R197" s="139"/>
      <c r="S197" s="140"/>
      <c r="T197" s="340"/>
      <c r="U197" s="339"/>
      <c r="V197" s="338"/>
      <c r="W197" s="353"/>
      <c r="X197" s="353"/>
      <c r="Y197" s="353"/>
      <c r="Z197" s="353"/>
      <c r="AA197" s="353"/>
      <c r="AB197" s="353"/>
      <c r="AC197" s="353"/>
      <c r="AD197" s="353"/>
      <c r="AE197" s="353"/>
      <c r="AF197" s="353"/>
      <c r="AG197" s="353"/>
      <c r="AH197" s="353"/>
      <c r="AI197" s="338"/>
      <c r="AJ197" s="140"/>
      <c r="AK197" s="140"/>
      <c r="AL197" s="140"/>
      <c r="AM197" s="140"/>
      <c r="AN197" s="140"/>
      <c r="AO197" s="140"/>
      <c r="AP197" s="140"/>
      <c r="AQ197" s="140"/>
      <c r="AR197" s="140"/>
      <c r="AS197" s="140"/>
      <c r="AT197" s="140"/>
      <c r="AU197" s="140"/>
      <c r="AV197" s="140"/>
      <c r="AW197" s="140"/>
      <c r="AX197" s="140"/>
      <c r="AY197" s="140"/>
      <c r="AZ197" s="140"/>
      <c r="BA197" s="140"/>
      <c r="BB197" s="140"/>
      <c r="BC197" s="140"/>
      <c r="BD197" s="140"/>
      <c r="BE197" s="338"/>
      <c r="BF197" s="338"/>
      <c r="BG197" s="338"/>
      <c r="BH197" s="338"/>
      <c r="BI197" s="338"/>
      <c r="BJ197" s="338"/>
      <c r="BK197" s="338"/>
      <c r="BL197" s="338"/>
      <c r="BM197" s="338"/>
      <c r="BN197" s="338"/>
      <c r="BO197" s="338"/>
      <c r="BP197" s="338"/>
      <c r="BQ197" s="338"/>
      <c r="BR197" s="338"/>
      <c r="BS197" s="338"/>
      <c r="BT197" s="338"/>
      <c r="BU197" s="338"/>
      <c r="BV197" s="338"/>
      <c r="BW197" s="338"/>
      <c r="BX197" s="338"/>
      <c r="BY197" s="338"/>
    </row>
    <row r="198" spans="1:77" customFormat="1" ht="12.75">
      <c r="A198" s="139"/>
      <c r="B198" s="139"/>
      <c r="C198" s="139"/>
      <c r="D198" s="139"/>
      <c r="E198" s="139"/>
      <c r="F198" s="139"/>
      <c r="G198" s="139"/>
      <c r="H198" s="139"/>
      <c r="I198" s="197"/>
      <c r="J198" s="139"/>
      <c r="K198" s="139"/>
      <c r="L198" s="139"/>
      <c r="M198" s="139"/>
      <c r="N198" s="139"/>
      <c r="O198" s="139"/>
      <c r="P198" s="139"/>
      <c r="Q198" s="139"/>
      <c r="R198" s="139"/>
      <c r="S198" s="140"/>
      <c r="T198" s="340"/>
      <c r="U198" s="339"/>
      <c r="V198" s="338"/>
      <c r="W198" s="353"/>
      <c r="X198" s="353"/>
      <c r="Y198" s="353"/>
      <c r="Z198" s="353"/>
      <c r="AA198" s="353"/>
      <c r="AB198" s="353"/>
      <c r="AC198" s="353"/>
      <c r="AD198" s="353"/>
      <c r="AE198" s="353"/>
      <c r="AF198" s="353"/>
      <c r="AG198" s="353"/>
      <c r="AH198" s="353"/>
      <c r="AI198" s="338"/>
      <c r="AJ198" s="140"/>
      <c r="AK198" s="140"/>
      <c r="AL198" s="140"/>
      <c r="AM198" s="140"/>
      <c r="AN198" s="140"/>
      <c r="AO198" s="140"/>
      <c r="AP198" s="140"/>
      <c r="AQ198" s="140"/>
      <c r="AR198" s="140"/>
      <c r="AS198" s="140"/>
      <c r="AT198" s="140"/>
      <c r="AU198" s="140"/>
      <c r="AV198" s="140"/>
      <c r="AW198" s="140"/>
      <c r="AX198" s="140"/>
      <c r="AY198" s="140"/>
      <c r="AZ198" s="140"/>
      <c r="BA198" s="140"/>
      <c r="BB198" s="140"/>
      <c r="BC198" s="140"/>
      <c r="BD198" s="140"/>
      <c r="BE198" s="338"/>
      <c r="BF198" s="338"/>
      <c r="BG198" s="338"/>
      <c r="BH198" s="338"/>
      <c r="BI198" s="338"/>
      <c r="BJ198" s="338"/>
      <c r="BK198" s="338"/>
      <c r="BL198" s="338"/>
      <c r="BM198" s="338"/>
      <c r="BN198" s="338"/>
      <c r="BO198" s="338"/>
      <c r="BP198" s="338"/>
      <c r="BQ198" s="338"/>
      <c r="BR198" s="338"/>
      <c r="BS198" s="338"/>
      <c r="BT198" s="338"/>
      <c r="BU198" s="338"/>
      <c r="BV198" s="338"/>
      <c r="BW198" s="338"/>
      <c r="BX198" s="338"/>
      <c r="BY198" s="338"/>
    </row>
    <row r="199" spans="1:77" customFormat="1" ht="12.75">
      <c r="A199" s="139"/>
      <c r="B199" s="139"/>
      <c r="C199" s="139"/>
      <c r="D199" s="139"/>
      <c r="E199" s="139"/>
      <c r="F199" s="139"/>
      <c r="G199" s="139"/>
      <c r="H199" s="139"/>
      <c r="I199" s="197"/>
      <c r="J199" s="139"/>
      <c r="K199" s="139"/>
      <c r="L199" s="139"/>
      <c r="M199" s="139"/>
      <c r="N199" s="139"/>
      <c r="O199" s="139"/>
      <c r="P199" s="139"/>
      <c r="Q199" s="139"/>
      <c r="R199" s="139"/>
      <c r="S199" s="140"/>
      <c r="T199" s="340"/>
      <c r="U199" s="339"/>
      <c r="V199" s="338"/>
      <c r="W199" s="353"/>
      <c r="X199" s="353"/>
      <c r="Y199" s="353"/>
      <c r="Z199" s="353"/>
      <c r="AA199" s="353"/>
      <c r="AB199" s="353"/>
      <c r="AC199" s="353"/>
      <c r="AD199" s="353"/>
      <c r="AE199" s="353"/>
      <c r="AF199" s="353"/>
      <c r="AG199" s="353"/>
      <c r="AH199" s="353"/>
      <c r="AI199" s="338"/>
      <c r="AJ199" s="140"/>
      <c r="AK199" s="140"/>
      <c r="AL199" s="140"/>
      <c r="AM199" s="140"/>
      <c r="AN199" s="140"/>
      <c r="AO199" s="140"/>
      <c r="AP199" s="140"/>
      <c r="AQ199" s="140"/>
      <c r="AR199" s="140"/>
      <c r="AS199" s="140"/>
      <c r="AT199" s="140"/>
      <c r="AU199" s="140"/>
      <c r="AV199" s="140"/>
      <c r="AW199" s="140"/>
      <c r="AX199" s="140"/>
      <c r="AY199" s="140"/>
      <c r="AZ199" s="140"/>
      <c r="BA199" s="140"/>
      <c r="BB199" s="140"/>
      <c r="BC199" s="140"/>
      <c r="BD199" s="140"/>
      <c r="BE199" s="338"/>
      <c r="BF199" s="338"/>
      <c r="BG199" s="338"/>
      <c r="BH199" s="338"/>
      <c r="BI199" s="338"/>
      <c r="BJ199" s="338"/>
      <c r="BK199" s="338"/>
      <c r="BL199" s="338"/>
      <c r="BM199" s="338"/>
      <c r="BN199" s="338"/>
      <c r="BO199" s="338"/>
      <c r="BP199" s="338"/>
      <c r="BQ199" s="338"/>
      <c r="BR199" s="338"/>
      <c r="BS199" s="338"/>
      <c r="BT199" s="338"/>
      <c r="BU199" s="338"/>
      <c r="BV199" s="338"/>
      <c r="BW199" s="338"/>
      <c r="BX199" s="338"/>
      <c r="BY199" s="338"/>
    </row>
    <row r="200" spans="1:77" customFormat="1" ht="12.75">
      <c r="A200" s="139"/>
      <c r="B200" s="139"/>
      <c r="C200" s="139"/>
      <c r="D200" s="139"/>
      <c r="E200" s="139"/>
      <c r="F200" s="139"/>
      <c r="G200" s="139"/>
      <c r="H200" s="139"/>
      <c r="I200" s="197"/>
      <c r="J200" s="139"/>
      <c r="K200" s="139"/>
      <c r="L200" s="139"/>
      <c r="M200" s="139"/>
      <c r="N200" s="139"/>
      <c r="O200" s="139"/>
      <c r="P200" s="139"/>
      <c r="Q200" s="139"/>
      <c r="R200" s="139"/>
      <c r="S200" s="140"/>
      <c r="T200" s="340"/>
      <c r="U200" s="339"/>
      <c r="V200" s="338"/>
      <c r="W200" s="353"/>
      <c r="X200" s="353"/>
      <c r="Y200" s="353"/>
      <c r="Z200" s="353"/>
      <c r="AA200" s="353"/>
      <c r="AB200" s="353"/>
      <c r="AC200" s="353"/>
      <c r="AD200" s="353"/>
      <c r="AE200" s="353"/>
      <c r="AF200" s="353"/>
      <c r="AG200" s="353"/>
      <c r="AH200" s="353"/>
      <c r="AI200" s="338"/>
      <c r="AJ200" s="140"/>
      <c r="AK200" s="140"/>
      <c r="AL200" s="140"/>
      <c r="AM200" s="140"/>
      <c r="AN200" s="140"/>
      <c r="AO200" s="140"/>
      <c r="AP200" s="140"/>
      <c r="AQ200" s="140"/>
      <c r="AR200" s="140"/>
      <c r="AS200" s="140"/>
      <c r="AT200" s="140"/>
      <c r="AU200" s="140"/>
      <c r="AV200" s="140"/>
      <c r="AW200" s="140"/>
      <c r="AX200" s="140"/>
      <c r="AY200" s="140"/>
      <c r="AZ200" s="140"/>
      <c r="BA200" s="140"/>
      <c r="BB200" s="140"/>
      <c r="BC200" s="140"/>
      <c r="BD200" s="140"/>
      <c r="BE200" s="338"/>
      <c r="BF200" s="338"/>
      <c r="BG200" s="338"/>
      <c r="BH200" s="338"/>
      <c r="BI200" s="338"/>
      <c r="BJ200" s="338"/>
      <c r="BK200" s="338"/>
      <c r="BL200" s="338"/>
      <c r="BM200" s="338"/>
      <c r="BN200" s="338"/>
      <c r="BO200" s="338"/>
      <c r="BP200" s="338"/>
      <c r="BQ200" s="338"/>
      <c r="BR200" s="338"/>
      <c r="BS200" s="338"/>
      <c r="BT200" s="338"/>
      <c r="BU200" s="338"/>
      <c r="BV200" s="338"/>
      <c r="BW200" s="338"/>
      <c r="BX200" s="338"/>
      <c r="BY200" s="338"/>
    </row>
    <row r="201" spans="1:77" customFormat="1" ht="12.75">
      <c r="A201" s="139"/>
      <c r="B201" s="139"/>
      <c r="C201" s="139"/>
      <c r="D201" s="139"/>
      <c r="E201" s="139"/>
      <c r="F201" s="139"/>
      <c r="G201" s="139"/>
      <c r="H201" s="139"/>
      <c r="I201" s="197"/>
      <c r="J201" s="139"/>
      <c r="K201" s="139"/>
      <c r="L201" s="139"/>
      <c r="M201" s="139"/>
      <c r="N201" s="139"/>
      <c r="O201" s="139"/>
      <c r="P201" s="139"/>
      <c r="Q201" s="139"/>
      <c r="R201" s="139"/>
      <c r="S201" s="140"/>
      <c r="T201" s="340"/>
      <c r="U201" s="339"/>
      <c r="V201" s="338"/>
      <c r="W201" s="353"/>
      <c r="X201" s="353"/>
      <c r="Y201" s="353"/>
      <c r="Z201" s="353"/>
      <c r="AA201" s="353"/>
      <c r="AB201" s="353"/>
      <c r="AC201" s="353"/>
      <c r="AD201" s="353"/>
      <c r="AE201" s="353"/>
      <c r="AF201" s="353"/>
      <c r="AG201" s="353"/>
      <c r="AH201" s="353"/>
      <c r="AI201" s="338"/>
      <c r="AJ201" s="140"/>
      <c r="AK201" s="140"/>
      <c r="AL201" s="140"/>
      <c r="AM201" s="140"/>
      <c r="AN201" s="140"/>
      <c r="AO201" s="140"/>
      <c r="AP201" s="140"/>
      <c r="AQ201" s="140"/>
      <c r="AR201" s="140"/>
      <c r="AS201" s="140"/>
      <c r="AT201" s="140"/>
      <c r="AU201" s="140"/>
      <c r="AV201" s="140"/>
      <c r="AW201" s="140"/>
      <c r="AX201" s="140"/>
      <c r="AY201" s="140"/>
      <c r="AZ201" s="140"/>
      <c r="BA201" s="140"/>
      <c r="BB201" s="140"/>
      <c r="BC201" s="140"/>
      <c r="BD201" s="140"/>
      <c r="BE201" s="338"/>
      <c r="BF201" s="338"/>
      <c r="BG201" s="338"/>
      <c r="BH201" s="338"/>
      <c r="BI201" s="338"/>
      <c r="BJ201" s="338"/>
      <c r="BK201" s="338"/>
      <c r="BL201" s="338"/>
      <c r="BM201" s="338"/>
      <c r="BN201" s="338"/>
      <c r="BO201" s="338"/>
      <c r="BP201" s="338"/>
      <c r="BQ201" s="338"/>
      <c r="BR201" s="338"/>
      <c r="BS201" s="338"/>
      <c r="BT201" s="338"/>
      <c r="BU201" s="338"/>
      <c r="BV201" s="338"/>
      <c r="BW201" s="338"/>
      <c r="BX201" s="338"/>
      <c r="BY201" s="338"/>
    </row>
    <row r="202" spans="1:77" customFormat="1" ht="12.75">
      <c r="A202" s="139"/>
      <c r="B202" s="139"/>
      <c r="C202" s="139"/>
      <c r="D202" s="139"/>
      <c r="E202" s="139"/>
      <c r="F202" s="139"/>
      <c r="G202" s="139"/>
      <c r="H202" s="139"/>
      <c r="I202" s="197"/>
      <c r="J202" s="139"/>
      <c r="K202" s="139"/>
      <c r="L202" s="139"/>
      <c r="M202" s="139"/>
      <c r="N202" s="139"/>
      <c r="O202" s="139"/>
      <c r="P202" s="139"/>
      <c r="Q202" s="139"/>
      <c r="R202" s="139"/>
      <c r="S202" s="140"/>
      <c r="T202" s="340"/>
      <c r="U202" s="339"/>
      <c r="V202" s="338"/>
      <c r="W202" s="353"/>
      <c r="X202" s="353"/>
      <c r="Y202" s="353"/>
      <c r="Z202" s="353"/>
      <c r="AA202" s="353"/>
      <c r="AB202" s="353"/>
      <c r="AC202" s="353"/>
      <c r="AD202" s="353"/>
      <c r="AE202" s="353"/>
      <c r="AF202" s="353"/>
      <c r="AG202" s="353"/>
      <c r="AH202" s="353"/>
      <c r="AI202" s="338"/>
      <c r="AJ202" s="140"/>
      <c r="AK202" s="140"/>
      <c r="AL202" s="140"/>
      <c r="AM202" s="140"/>
      <c r="AN202" s="140"/>
      <c r="AO202" s="140"/>
      <c r="AP202" s="140"/>
      <c r="AQ202" s="140"/>
      <c r="AR202" s="140"/>
      <c r="AS202" s="140"/>
      <c r="AT202" s="140"/>
      <c r="AU202" s="140"/>
      <c r="AV202" s="140"/>
      <c r="AW202" s="140"/>
      <c r="AX202" s="140"/>
      <c r="AY202" s="140"/>
      <c r="AZ202" s="140"/>
      <c r="BA202" s="140"/>
      <c r="BB202" s="140"/>
      <c r="BC202" s="140"/>
      <c r="BD202" s="140"/>
      <c r="BE202" s="338"/>
      <c r="BF202" s="338"/>
      <c r="BG202" s="338"/>
      <c r="BH202" s="338"/>
      <c r="BI202" s="338"/>
      <c r="BJ202" s="338"/>
      <c r="BK202" s="338"/>
      <c r="BL202" s="338"/>
      <c r="BM202" s="338"/>
      <c r="BN202" s="338"/>
      <c r="BO202" s="338"/>
      <c r="BP202" s="338"/>
      <c r="BQ202" s="338"/>
      <c r="BR202" s="338"/>
      <c r="BS202" s="338"/>
      <c r="BT202" s="338"/>
      <c r="BU202" s="338"/>
      <c r="BV202" s="338"/>
      <c r="BW202" s="338"/>
      <c r="BX202" s="338"/>
      <c r="BY202" s="338"/>
    </row>
    <row r="203" spans="1:77" customFormat="1" ht="12.75">
      <c r="A203" s="139"/>
      <c r="B203" s="139"/>
      <c r="C203" s="139"/>
      <c r="D203" s="139"/>
      <c r="E203" s="139"/>
      <c r="F203" s="139"/>
      <c r="G203" s="139"/>
      <c r="H203" s="139"/>
      <c r="I203" s="197"/>
      <c r="J203" s="139"/>
      <c r="K203" s="139"/>
      <c r="L203" s="139"/>
      <c r="M203" s="139"/>
      <c r="N203" s="139"/>
      <c r="O203" s="139"/>
      <c r="P203" s="139"/>
      <c r="Q203" s="139"/>
      <c r="R203" s="139"/>
      <c r="S203" s="140"/>
      <c r="T203" s="340"/>
      <c r="U203" s="339"/>
      <c r="V203" s="338"/>
      <c r="W203" s="353"/>
      <c r="X203" s="353"/>
      <c r="Y203" s="353"/>
      <c r="Z203" s="353"/>
      <c r="AA203" s="353"/>
      <c r="AB203" s="353"/>
      <c r="AC203" s="353"/>
      <c r="AD203" s="353"/>
      <c r="AE203" s="353"/>
      <c r="AF203" s="353"/>
      <c r="AG203" s="353"/>
      <c r="AH203" s="353"/>
      <c r="AI203" s="338"/>
      <c r="AJ203" s="140"/>
      <c r="AK203" s="140"/>
      <c r="AL203" s="140"/>
      <c r="AM203" s="140"/>
      <c r="AN203" s="140"/>
      <c r="AO203" s="140"/>
      <c r="AP203" s="140"/>
      <c r="AQ203" s="140"/>
      <c r="AR203" s="140"/>
      <c r="AS203" s="140"/>
      <c r="AT203" s="140"/>
      <c r="AU203" s="140"/>
      <c r="AV203" s="140"/>
      <c r="AW203" s="140"/>
      <c r="AX203" s="140"/>
      <c r="AY203" s="140"/>
      <c r="AZ203" s="140"/>
      <c r="BA203" s="140"/>
      <c r="BB203" s="140"/>
      <c r="BC203" s="140"/>
      <c r="BD203" s="140"/>
      <c r="BE203" s="338"/>
      <c r="BF203" s="338"/>
      <c r="BG203" s="338"/>
      <c r="BH203" s="338"/>
      <c r="BI203" s="338"/>
      <c r="BJ203" s="338"/>
      <c r="BK203" s="338"/>
      <c r="BL203" s="338"/>
      <c r="BM203" s="338"/>
      <c r="BN203" s="338"/>
      <c r="BO203" s="338"/>
      <c r="BP203" s="338"/>
      <c r="BQ203" s="338"/>
      <c r="BR203" s="338"/>
      <c r="BS203" s="338"/>
      <c r="BT203" s="338"/>
      <c r="BU203" s="338"/>
      <c r="BV203" s="338"/>
      <c r="BW203" s="338"/>
      <c r="BX203" s="338"/>
      <c r="BY203" s="338"/>
    </row>
    <row r="204" spans="1:77" customFormat="1" ht="12.75">
      <c r="A204" s="139"/>
      <c r="B204" s="139"/>
      <c r="C204" s="139"/>
      <c r="D204" s="139"/>
      <c r="E204" s="139"/>
      <c r="F204" s="139"/>
      <c r="G204" s="139"/>
      <c r="H204" s="139"/>
      <c r="I204" s="197"/>
      <c r="J204" s="139"/>
      <c r="K204" s="139"/>
      <c r="L204" s="139"/>
      <c r="M204" s="139"/>
      <c r="N204" s="139"/>
      <c r="O204" s="139"/>
      <c r="P204" s="139"/>
      <c r="Q204" s="139"/>
      <c r="R204" s="139"/>
      <c r="S204" s="140"/>
      <c r="T204" s="340"/>
      <c r="U204" s="339"/>
      <c r="V204" s="338"/>
      <c r="W204" s="353"/>
      <c r="X204" s="353"/>
      <c r="Y204" s="353"/>
      <c r="Z204" s="353"/>
      <c r="AA204" s="353"/>
      <c r="AB204" s="353"/>
      <c r="AC204" s="353"/>
      <c r="AD204" s="353"/>
      <c r="AE204" s="353"/>
      <c r="AF204" s="353"/>
      <c r="AG204" s="353"/>
      <c r="AH204" s="353"/>
      <c r="AI204" s="338"/>
      <c r="AJ204" s="140"/>
      <c r="AK204" s="140"/>
      <c r="AL204" s="140"/>
      <c r="AM204" s="140"/>
      <c r="AN204" s="140"/>
      <c r="AO204" s="140"/>
      <c r="AP204" s="140"/>
      <c r="AQ204" s="140"/>
      <c r="AR204" s="140"/>
      <c r="AS204" s="140"/>
      <c r="AT204" s="140"/>
      <c r="AU204" s="140"/>
      <c r="AV204" s="140"/>
      <c r="AW204" s="140"/>
      <c r="AX204" s="140"/>
      <c r="AY204" s="140"/>
      <c r="AZ204" s="140"/>
      <c r="BA204" s="140"/>
      <c r="BB204" s="140"/>
      <c r="BC204" s="140"/>
      <c r="BD204" s="140"/>
      <c r="BE204" s="338"/>
      <c r="BF204" s="338"/>
      <c r="BG204" s="338"/>
      <c r="BH204" s="338"/>
      <c r="BI204" s="338"/>
      <c r="BJ204" s="338"/>
      <c r="BK204" s="338"/>
      <c r="BL204" s="338"/>
      <c r="BM204" s="338"/>
      <c r="BN204" s="338"/>
      <c r="BO204" s="338"/>
      <c r="BP204" s="338"/>
      <c r="BQ204" s="338"/>
      <c r="BR204" s="338"/>
      <c r="BS204" s="338"/>
      <c r="BT204" s="338"/>
      <c r="BU204" s="338"/>
      <c r="BV204" s="338"/>
      <c r="BW204" s="338"/>
      <c r="BX204" s="338"/>
      <c r="BY204" s="338"/>
    </row>
    <row r="205" spans="1:77" customFormat="1" ht="12.75">
      <c r="A205" s="139"/>
      <c r="B205" s="139"/>
      <c r="C205" s="139"/>
      <c r="D205" s="139"/>
      <c r="E205" s="139"/>
      <c r="F205" s="139"/>
      <c r="G205" s="139"/>
      <c r="H205" s="139"/>
      <c r="I205" s="197"/>
      <c r="J205" s="139"/>
      <c r="K205" s="139"/>
      <c r="L205" s="139"/>
      <c r="M205" s="139"/>
      <c r="N205" s="139"/>
      <c r="O205" s="139"/>
      <c r="P205" s="139"/>
      <c r="Q205" s="139"/>
      <c r="R205" s="139"/>
      <c r="S205" s="140"/>
      <c r="T205" s="340"/>
      <c r="U205" s="339"/>
      <c r="V205" s="338"/>
      <c r="W205" s="353"/>
      <c r="X205" s="353"/>
      <c r="Y205" s="353"/>
      <c r="Z205" s="353"/>
      <c r="AA205" s="353"/>
      <c r="AB205" s="353"/>
      <c r="AC205" s="353"/>
      <c r="AD205" s="353"/>
      <c r="AE205" s="353"/>
      <c r="AF205" s="353"/>
      <c r="AG205" s="353"/>
      <c r="AH205" s="353"/>
      <c r="AI205" s="338"/>
      <c r="AJ205" s="140"/>
      <c r="AK205" s="140"/>
      <c r="AL205" s="140"/>
      <c r="AM205" s="140"/>
      <c r="AN205" s="140"/>
      <c r="AO205" s="140"/>
      <c r="AP205" s="140"/>
      <c r="AQ205" s="140"/>
      <c r="AR205" s="140"/>
      <c r="AS205" s="140"/>
      <c r="AT205" s="140"/>
      <c r="AU205" s="140"/>
      <c r="AV205" s="140"/>
      <c r="AW205" s="140"/>
      <c r="AX205" s="140"/>
      <c r="AY205" s="140"/>
      <c r="AZ205" s="140"/>
      <c r="BA205" s="140"/>
      <c r="BB205" s="140"/>
      <c r="BC205" s="140"/>
      <c r="BD205" s="140"/>
      <c r="BE205" s="338"/>
      <c r="BF205" s="338"/>
      <c r="BG205" s="338"/>
      <c r="BH205" s="338"/>
      <c r="BI205" s="338"/>
      <c r="BJ205" s="338"/>
      <c r="BK205" s="338"/>
      <c r="BL205" s="338"/>
      <c r="BM205" s="338"/>
      <c r="BN205" s="338"/>
      <c r="BO205" s="338"/>
      <c r="BP205" s="338"/>
      <c r="BQ205" s="338"/>
      <c r="BR205" s="338"/>
      <c r="BS205" s="338"/>
      <c r="BT205" s="338"/>
      <c r="BU205" s="338"/>
      <c r="BV205" s="338"/>
      <c r="BW205" s="338"/>
      <c r="BX205" s="338"/>
      <c r="BY205" s="338"/>
    </row>
    <row r="206" spans="1:77" customFormat="1" ht="12.75">
      <c r="A206" s="139"/>
      <c r="B206" s="139"/>
      <c r="C206" s="139"/>
      <c r="D206" s="139"/>
      <c r="E206" s="139"/>
      <c r="F206" s="139"/>
      <c r="G206" s="139"/>
      <c r="H206" s="139"/>
      <c r="I206" s="197"/>
      <c r="J206" s="139"/>
      <c r="K206" s="139"/>
      <c r="L206" s="139"/>
      <c r="M206" s="139"/>
      <c r="N206" s="139"/>
      <c r="O206" s="139"/>
      <c r="P206" s="139"/>
      <c r="Q206" s="139"/>
      <c r="R206" s="139"/>
      <c r="S206" s="140"/>
      <c r="T206" s="340"/>
      <c r="U206" s="339"/>
      <c r="V206" s="338"/>
      <c r="W206" s="353"/>
      <c r="X206" s="353"/>
      <c r="Y206" s="353"/>
      <c r="Z206" s="353"/>
      <c r="AA206" s="353"/>
      <c r="AB206" s="353"/>
      <c r="AC206" s="353"/>
      <c r="AD206" s="353"/>
      <c r="AE206" s="353"/>
      <c r="AF206" s="353"/>
      <c r="AG206" s="353"/>
      <c r="AH206" s="353"/>
      <c r="AI206" s="338"/>
      <c r="AJ206" s="140"/>
      <c r="AK206" s="140"/>
      <c r="AL206" s="140"/>
      <c r="AM206" s="140"/>
      <c r="AN206" s="140"/>
      <c r="AO206" s="140"/>
      <c r="AP206" s="140"/>
      <c r="AQ206" s="140"/>
      <c r="AR206" s="140"/>
      <c r="AS206" s="140"/>
      <c r="AT206" s="140"/>
      <c r="AU206" s="140"/>
      <c r="AV206" s="140"/>
      <c r="AW206" s="140"/>
      <c r="AX206" s="140"/>
      <c r="AY206" s="140"/>
      <c r="AZ206" s="140"/>
      <c r="BA206" s="140"/>
      <c r="BB206" s="140"/>
      <c r="BC206" s="140"/>
      <c r="BD206" s="140"/>
      <c r="BE206" s="338"/>
      <c r="BF206" s="338"/>
      <c r="BG206" s="338"/>
      <c r="BH206" s="338"/>
      <c r="BI206" s="338"/>
      <c r="BJ206" s="338"/>
      <c r="BK206" s="338"/>
      <c r="BL206" s="338"/>
      <c r="BM206" s="338"/>
      <c r="BN206" s="338"/>
      <c r="BO206" s="338"/>
      <c r="BP206" s="338"/>
      <c r="BQ206" s="338"/>
      <c r="BR206" s="338"/>
      <c r="BS206" s="338"/>
      <c r="BT206" s="338"/>
      <c r="BU206" s="338"/>
      <c r="BV206" s="338"/>
      <c r="BW206" s="338"/>
      <c r="BX206" s="338"/>
      <c r="BY206" s="338"/>
    </row>
    <row r="207" spans="1:77" customFormat="1" ht="12.75">
      <c r="A207" s="139"/>
      <c r="B207" s="139"/>
      <c r="C207" s="139"/>
      <c r="D207" s="139"/>
      <c r="E207" s="139"/>
      <c r="F207" s="139"/>
      <c r="G207" s="139"/>
      <c r="H207" s="139"/>
      <c r="I207" s="197"/>
      <c r="J207" s="139"/>
      <c r="K207" s="139"/>
      <c r="L207" s="139"/>
      <c r="M207" s="139"/>
      <c r="N207" s="139"/>
      <c r="O207" s="139"/>
      <c r="P207" s="139"/>
      <c r="Q207" s="139"/>
      <c r="R207" s="139"/>
      <c r="S207" s="140"/>
      <c r="T207" s="340"/>
      <c r="U207" s="339"/>
      <c r="V207" s="338"/>
      <c r="W207" s="353"/>
      <c r="X207" s="353"/>
      <c r="Y207" s="353"/>
      <c r="Z207" s="353"/>
      <c r="AA207" s="353"/>
      <c r="AB207" s="353"/>
      <c r="AC207" s="353"/>
      <c r="AD207" s="353"/>
      <c r="AE207" s="353"/>
      <c r="AF207" s="353"/>
      <c r="AG207" s="353"/>
      <c r="AH207" s="353"/>
      <c r="AI207" s="338"/>
      <c r="AJ207" s="140"/>
      <c r="AK207" s="140"/>
      <c r="AL207" s="140"/>
      <c r="AM207" s="140"/>
      <c r="AN207" s="140"/>
      <c r="AO207" s="140"/>
      <c r="AP207" s="140"/>
      <c r="AQ207" s="140"/>
      <c r="AR207" s="140"/>
      <c r="AS207" s="140"/>
      <c r="AT207" s="140"/>
      <c r="AU207" s="140"/>
      <c r="AV207" s="140"/>
      <c r="AW207" s="140"/>
      <c r="AX207" s="140"/>
      <c r="AY207" s="140"/>
      <c r="AZ207" s="140"/>
      <c r="BA207" s="140"/>
      <c r="BB207" s="140"/>
      <c r="BC207" s="140"/>
      <c r="BD207" s="140"/>
      <c r="BE207" s="338"/>
      <c r="BF207" s="338"/>
      <c r="BG207" s="338"/>
      <c r="BH207" s="338"/>
      <c r="BI207" s="338"/>
      <c r="BJ207" s="338"/>
      <c r="BK207" s="338"/>
      <c r="BL207" s="338"/>
      <c r="BM207" s="338"/>
      <c r="BN207" s="338"/>
      <c r="BO207" s="338"/>
      <c r="BP207" s="338"/>
      <c r="BQ207" s="338"/>
      <c r="BR207" s="338"/>
      <c r="BS207" s="338"/>
      <c r="BT207" s="338"/>
      <c r="BU207" s="338"/>
      <c r="BV207" s="338"/>
      <c r="BW207" s="338"/>
      <c r="BX207" s="338"/>
      <c r="BY207" s="338"/>
    </row>
    <row r="208" spans="1:77" customFormat="1" ht="12.75">
      <c r="A208" s="139"/>
      <c r="B208" s="139"/>
      <c r="C208" s="139"/>
      <c r="D208" s="139"/>
      <c r="E208" s="139"/>
      <c r="F208" s="139"/>
      <c r="G208" s="139"/>
      <c r="H208" s="139"/>
      <c r="I208" s="197"/>
      <c r="J208" s="139"/>
      <c r="K208" s="139"/>
      <c r="L208" s="139"/>
      <c r="M208" s="139"/>
      <c r="N208" s="139"/>
      <c r="O208" s="139"/>
      <c r="P208" s="139"/>
      <c r="Q208" s="139"/>
      <c r="R208" s="139"/>
      <c r="S208" s="140"/>
      <c r="T208" s="340"/>
      <c r="U208" s="339"/>
      <c r="V208" s="338"/>
      <c r="W208" s="353"/>
      <c r="X208" s="353"/>
      <c r="Y208" s="353"/>
      <c r="Z208" s="353"/>
      <c r="AA208" s="353"/>
      <c r="AB208" s="353"/>
      <c r="AC208" s="353"/>
      <c r="AD208" s="353"/>
      <c r="AE208" s="353"/>
      <c r="AF208" s="353"/>
      <c r="AG208" s="353"/>
      <c r="AH208" s="353"/>
      <c r="AI208" s="338"/>
      <c r="AJ208" s="140"/>
      <c r="AK208" s="140"/>
      <c r="AL208" s="140"/>
      <c r="AM208" s="140"/>
      <c r="AN208" s="140"/>
      <c r="AO208" s="140"/>
      <c r="AP208" s="140"/>
      <c r="AQ208" s="140"/>
      <c r="AR208" s="140"/>
      <c r="AS208" s="140"/>
      <c r="AT208" s="140"/>
      <c r="AU208" s="140"/>
      <c r="AV208" s="140"/>
      <c r="AW208" s="140"/>
      <c r="AX208" s="140"/>
      <c r="AY208" s="140"/>
      <c r="AZ208" s="140"/>
      <c r="BA208" s="140"/>
      <c r="BB208" s="140"/>
      <c r="BC208" s="140"/>
      <c r="BD208" s="140"/>
      <c r="BE208" s="338"/>
      <c r="BF208" s="338"/>
      <c r="BG208" s="338"/>
      <c r="BH208" s="338"/>
      <c r="BI208" s="338"/>
      <c r="BJ208" s="338"/>
      <c r="BK208" s="338"/>
      <c r="BL208" s="338"/>
      <c r="BM208" s="338"/>
      <c r="BN208" s="338"/>
      <c r="BO208" s="338"/>
      <c r="BP208" s="338"/>
      <c r="BQ208" s="338"/>
      <c r="BR208" s="338"/>
      <c r="BS208" s="338"/>
      <c r="BT208" s="338"/>
      <c r="BU208" s="338"/>
      <c r="BV208" s="338"/>
      <c r="BW208" s="338"/>
      <c r="BX208" s="338"/>
      <c r="BY208" s="338"/>
    </row>
    <row r="209" spans="1:77" customFormat="1" ht="12.75">
      <c r="A209" s="139"/>
      <c r="B209" s="139"/>
      <c r="C209" s="139"/>
      <c r="D209" s="139"/>
      <c r="E209" s="139"/>
      <c r="F209" s="139"/>
      <c r="G209" s="139"/>
      <c r="H209" s="139"/>
      <c r="I209" s="197"/>
      <c r="J209" s="139"/>
      <c r="K209" s="139"/>
      <c r="L209" s="139"/>
      <c r="M209" s="139"/>
      <c r="N209" s="139"/>
      <c r="O209" s="139"/>
      <c r="P209" s="139"/>
      <c r="Q209" s="139"/>
      <c r="R209" s="139"/>
      <c r="S209" s="140"/>
      <c r="T209" s="340"/>
      <c r="U209" s="339"/>
      <c r="V209" s="338"/>
      <c r="W209" s="353"/>
      <c r="X209" s="353"/>
      <c r="Y209" s="353"/>
      <c r="Z209" s="353"/>
      <c r="AA209" s="353"/>
      <c r="AB209" s="353"/>
      <c r="AC209" s="353"/>
      <c r="AD209" s="353"/>
      <c r="AE209" s="353"/>
      <c r="AF209" s="353"/>
      <c r="AG209" s="353"/>
      <c r="AH209" s="353"/>
      <c r="AI209" s="338"/>
      <c r="AJ209" s="140"/>
      <c r="AK209" s="140"/>
      <c r="AL209" s="140"/>
      <c r="AM209" s="140"/>
      <c r="AN209" s="140"/>
      <c r="AO209" s="140"/>
      <c r="AP209" s="140"/>
      <c r="AQ209" s="140"/>
      <c r="AR209" s="140"/>
      <c r="AS209" s="140"/>
      <c r="AT209" s="140"/>
      <c r="AU209" s="140"/>
      <c r="AV209" s="140"/>
      <c r="AW209" s="140"/>
      <c r="AX209" s="140"/>
      <c r="AY209" s="140"/>
      <c r="AZ209" s="140"/>
      <c r="BA209" s="140"/>
      <c r="BB209" s="140"/>
      <c r="BC209" s="140"/>
      <c r="BD209" s="140"/>
      <c r="BE209" s="338"/>
      <c r="BF209" s="338"/>
      <c r="BG209" s="338"/>
      <c r="BH209" s="338"/>
      <c r="BI209" s="338"/>
      <c r="BJ209" s="338"/>
      <c r="BK209" s="338"/>
      <c r="BL209" s="338"/>
      <c r="BM209" s="338"/>
      <c r="BN209" s="338"/>
      <c r="BO209" s="338"/>
      <c r="BP209" s="338"/>
      <c r="BQ209" s="338"/>
      <c r="BR209" s="338"/>
      <c r="BS209" s="338"/>
      <c r="BT209" s="338"/>
      <c r="BU209" s="338"/>
      <c r="BV209" s="338"/>
      <c r="BW209" s="338"/>
      <c r="BX209" s="338"/>
      <c r="BY209" s="338"/>
    </row>
    <row r="210" spans="1:77" customFormat="1" ht="12.75">
      <c r="A210" s="139"/>
      <c r="B210" s="139"/>
      <c r="C210" s="139"/>
      <c r="D210" s="139"/>
      <c r="E210" s="139"/>
      <c r="F210" s="139"/>
      <c r="G210" s="139"/>
      <c r="H210" s="139"/>
      <c r="I210" s="197"/>
      <c r="J210" s="139"/>
      <c r="K210" s="139"/>
      <c r="L210" s="139"/>
      <c r="M210" s="139"/>
      <c r="N210" s="139"/>
      <c r="O210" s="139"/>
      <c r="P210" s="139"/>
      <c r="Q210" s="139"/>
      <c r="R210" s="139"/>
      <c r="S210" s="140"/>
      <c r="T210" s="340"/>
      <c r="U210" s="339"/>
      <c r="V210" s="338"/>
      <c r="W210" s="353"/>
      <c r="X210" s="353"/>
      <c r="Y210" s="353"/>
      <c r="Z210" s="353"/>
      <c r="AA210" s="353"/>
      <c r="AB210" s="353"/>
      <c r="AC210" s="353"/>
      <c r="AD210" s="353"/>
      <c r="AE210" s="353"/>
      <c r="AF210" s="353"/>
      <c r="AG210" s="353"/>
      <c r="AH210" s="353"/>
      <c r="AI210" s="338"/>
      <c r="AJ210" s="140"/>
      <c r="AK210" s="140"/>
      <c r="AL210" s="140"/>
      <c r="AM210" s="140"/>
      <c r="AN210" s="140"/>
      <c r="AO210" s="140"/>
      <c r="AP210" s="140"/>
      <c r="AQ210" s="140"/>
      <c r="AR210" s="140"/>
      <c r="AS210" s="140"/>
      <c r="AT210" s="140"/>
      <c r="AU210" s="140"/>
      <c r="AV210" s="140"/>
      <c r="AW210" s="140"/>
      <c r="AX210" s="140"/>
      <c r="AY210" s="140"/>
      <c r="AZ210" s="140"/>
      <c r="BA210" s="140"/>
      <c r="BB210" s="140"/>
      <c r="BC210" s="140"/>
      <c r="BD210" s="140"/>
      <c r="BE210" s="338"/>
      <c r="BF210" s="338"/>
      <c r="BG210" s="338"/>
      <c r="BH210" s="338"/>
      <c r="BI210" s="338"/>
      <c r="BJ210" s="338"/>
      <c r="BK210" s="338"/>
      <c r="BL210" s="338"/>
      <c r="BM210" s="338"/>
      <c r="BN210" s="338"/>
      <c r="BO210" s="338"/>
      <c r="BP210" s="338"/>
      <c r="BQ210" s="338"/>
      <c r="BR210" s="338"/>
      <c r="BS210" s="338"/>
      <c r="BT210" s="338"/>
      <c r="BU210" s="338"/>
      <c r="BV210" s="338"/>
      <c r="BW210" s="338"/>
      <c r="BX210" s="338"/>
      <c r="BY210" s="338"/>
    </row>
    <row r="211" spans="1:77" customFormat="1" ht="12.75">
      <c r="A211" s="139"/>
      <c r="B211" s="139"/>
      <c r="C211" s="139"/>
      <c r="D211" s="139"/>
      <c r="E211" s="139"/>
      <c r="F211" s="139"/>
      <c r="G211" s="139"/>
      <c r="H211" s="139"/>
      <c r="I211" s="197"/>
      <c r="J211" s="139"/>
      <c r="K211" s="139"/>
      <c r="L211" s="139"/>
      <c r="M211" s="139"/>
      <c r="N211" s="139"/>
      <c r="O211" s="139"/>
      <c r="P211" s="139"/>
      <c r="Q211" s="139"/>
      <c r="R211" s="139"/>
      <c r="S211" s="140"/>
      <c r="T211" s="340"/>
      <c r="U211" s="339"/>
      <c r="V211" s="338"/>
      <c r="W211" s="353"/>
      <c r="X211" s="353"/>
      <c r="Y211" s="353"/>
      <c r="Z211" s="353"/>
      <c r="AA211" s="353"/>
      <c r="AB211" s="353"/>
      <c r="AC211" s="353"/>
      <c r="AD211" s="353"/>
      <c r="AE211" s="353"/>
      <c r="AF211" s="353"/>
      <c r="AG211" s="353"/>
      <c r="AH211" s="353"/>
      <c r="AI211" s="338"/>
      <c r="AJ211" s="140"/>
      <c r="AK211" s="140"/>
      <c r="AL211" s="140"/>
      <c r="AM211" s="140"/>
      <c r="AN211" s="140"/>
      <c r="AO211" s="140"/>
      <c r="AP211" s="140"/>
      <c r="AQ211" s="140"/>
      <c r="AR211" s="140"/>
      <c r="AS211" s="140"/>
      <c r="AT211" s="140"/>
      <c r="AU211" s="140"/>
      <c r="AV211" s="140"/>
      <c r="AW211" s="140"/>
      <c r="AX211" s="140"/>
      <c r="AY211" s="140"/>
      <c r="AZ211" s="140"/>
      <c r="BA211" s="140"/>
      <c r="BB211" s="140"/>
      <c r="BC211" s="140"/>
      <c r="BD211" s="140"/>
      <c r="BE211" s="338"/>
      <c r="BF211" s="338"/>
      <c r="BG211" s="338"/>
      <c r="BH211" s="338"/>
      <c r="BI211" s="338"/>
      <c r="BJ211" s="338"/>
      <c r="BK211" s="338"/>
      <c r="BL211" s="338"/>
      <c r="BM211" s="338"/>
      <c r="BN211" s="338"/>
      <c r="BO211" s="338"/>
      <c r="BP211" s="338"/>
      <c r="BQ211" s="338"/>
      <c r="BR211" s="338"/>
      <c r="BS211" s="338"/>
      <c r="BT211" s="338"/>
      <c r="BU211" s="338"/>
      <c r="BV211" s="338"/>
      <c r="BW211" s="338"/>
      <c r="BX211" s="338"/>
      <c r="BY211" s="338"/>
    </row>
    <row r="212" spans="1:77" customFormat="1" ht="12.75">
      <c r="A212" s="139"/>
      <c r="B212" s="139"/>
      <c r="C212" s="139"/>
      <c r="D212" s="139"/>
      <c r="E212" s="139"/>
      <c r="F212" s="139"/>
      <c r="G212" s="139"/>
      <c r="H212" s="139"/>
      <c r="I212" s="197"/>
      <c r="J212" s="139"/>
      <c r="K212" s="139"/>
      <c r="L212" s="139"/>
      <c r="M212" s="139"/>
      <c r="N212" s="139"/>
      <c r="O212" s="139"/>
      <c r="P212" s="139"/>
      <c r="Q212" s="139"/>
      <c r="R212" s="139"/>
      <c r="S212" s="140"/>
      <c r="T212" s="340"/>
      <c r="U212" s="339"/>
      <c r="V212" s="338"/>
      <c r="W212" s="353"/>
      <c r="X212" s="353"/>
      <c r="Y212" s="353"/>
      <c r="Z212" s="353"/>
      <c r="AA212" s="353"/>
      <c r="AB212" s="353"/>
      <c r="AC212" s="353"/>
      <c r="AD212" s="353"/>
      <c r="AE212" s="353"/>
      <c r="AF212" s="353"/>
      <c r="AG212" s="353"/>
      <c r="AH212" s="353"/>
      <c r="AI212" s="338"/>
      <c r="AJ212" s="140"/>
      <c r="AK212" s="140"/>
      <c r="AL212" s="140"/>
      <c r="AM212" s="140"/>
      <c r="AN212" s="140"/>
      <c r="AO212" s="140"/>
      <c r="AP212" s="140"/>
      <c r="AQ212" s="140"/>
      <c r="AR212" s="140"/>
      <c r="AS212" s="140"/>
      <c r="AT212" s="140"/>
      <c r="AU212" s="140"/>
      <c r="AV212" s="140"/>
      <c r="AW212" s="140"/>
      <c r="AX212" s="140"/>
      <c r="AY212" s="140"/>
      <c r="AZ212" s="140"/>
      <c r="BA212" s="140"/>
      <c r="BB212" s="140"/>
      <c r="BC212" s="140"/>
      <c r="BD212" s="140"/>
      <c r="BE212" s="338"/>
      <c r="BF212" s="338"/>
      <c r="BG212" s="338"/>
      <c r="BH212" s="338"/>
      <c r="BI212" s="338"/>
      <c r="BJ212" s="338"/>
      <c r="BK212" s="338"/>
      <c r="BL212" s="338"/>
      <c r="BM212" s="338"/>
      <c r="BN212" s="338"/>
      <c r="BO212" s="338"/>
      <c r="BP212" s="338"/>
      <c r="BQ212" s="338"/>
      <c r="BR212" s="338"/>
      <c r="BS212" s="338"/>
      <c r="BT212" s="338"/>
      <c r="BU212" s="338"/>
      <c r="BV212" s="338"/>
      <c r="BW212" s="338"/>
      <c r="BX212" s="338"/>
      <c r="BY212" s="338"/>
    </row>
    <row r="213" spans="1:77" customFormat="1" ht="12.75">
      <c r="A213" s="139"/>
      <c r="B213" s="139"/>
      <c r="C213" s="139"/>
      <c r="D213" s="139"/>
      <c r="E213" s="139"/>
      <c r="F213" s="139"/>
      <c r="G213" s="139"/>
      <c r="H213" s="139"/>
      <c r="I213" s="197"/>
      <c r="J213" s="139"/>
      <c r="K213" s="139"/>
      <c r="L213" s="139"/>
      <c r="M213" s="139"/>
      <c r="N213" s="139"/>
      <c r="O213" s="139"/>
      <c r="P213" s="139"/>
      <c r="Q213" s="139"/>
      <c r="R213" s="139"/>
      <c r="S213" s="140"/>
      <c r="T213" s="340"/>
      <c r="U213" s="339"/>
      <c r="V213" s="338"/>
      <c r="W213" s="353"/>
      <c r="X213" s="353"/>
      <c r="Y213" s="353"/>
      <c r="Z213" s="353"/>
      <c r="AA213" s="353"/>
      <c r="AB213" s="353"/>
      <c r="AC213" s="353"/>
      <c r="AD213" s="353"/>
      <c r="AE213" s="353"/>
      <c r="AF213" s="353"/>
      <c r="AG213" s="353"/>
      <c r="AH213" s="353"/>
      <c r="AI213" s="338"/>
      <c r="AJ213" s="140"/>
      <c r="AK213" s="140"/>
      <c r="AL213" s="140"/>
      <c r="AM213" s="140"/>
      <c r="AN213" s="140"/>
      <c r="AO213" s="140"/>
      <c r="AP213" s="140"/>
      <c r="AQ213" s="140"/>
      <c r="AR213" s="140"/>
      <c r="AS213" s="140"/>
      <c r="AT213" s="140"/>
      <c r="AU213" s="140"/>
      <c r="AV213" s="140"/>
      <c r="AW213" s="140"/>
      <c r="AX213" s="140"/>
      <c r="AY213" s="140"/>
      <c r="AZ213" s="140"/>
      <c r="BA213" s="140"/>
      <c r="BB213" s="140"/>
      <c r="BC213" s="140"/>
      <c r="BD213" s="140"/>
      <c r="BE213" s="338"/>
      <c r="BF213" s="338"/>
      <c r="BG213" s="338"/>
      <c r="BH213" s="338"/>
      <c r="BI213" s="338"/>
      <c r="BJ213" s="338"/>
      <c r="BK213" s="338"/>
      <c r="BL213" s="338"/>
      <c r="BM213" s="338"/>
      <c r="BN213" s="338"/>
      <c r="BO213" s="338"/>
      <c r="BP213" s="338"/>
      <c r="BQ213" s="338"/>
      <c r="BR213" s="338"/>
      <c r="BS213" s="338"/>
      <c r="BT213" s="338"/>
      <c r="BU213" s="338"/>
      <c r="BV213" s="338"/>
      <c r="BW213" s="338"/>
      <c r="BX213" s="338"/>
      <c r="BY213" s="338"/>
    </row>
    <row r="214" spans="1:77" customFormat="1" ht="12.75">
      <c r="A214" s="139"/>
      <c r="B214" s="139"/>
      <c r="C214" s="139"/>
      <c r="D214" s="139"/>
      <c r="E214" s="139"/>
      <c r="F214" s="139"/>
      <c r="G214" s="139"/>
      <c r="H214" s="139"/>
      <c r="I214" s="197"/>
      <c r="J214" s="139"/>
      <c r="K214" s="139"/>
      <c r="L214" s="139"/>
      <c r="M214" s="139"/>
      <c r="N214" s="139"/>
      <c r="O214" s="139"/>
      <c r="P214" s="139"/>
      <c r="Q214" s="139"/>
      <c r="R214" s="139"/>
      <c r="S214" s="140"/>
      <c r="T214" s="340"/>
      <c r="U214" s="339"/>
      <c r="V214" s="338"/>
      <c r="W214" s="353"/>
      <c r="X214" s="353"/>
      <c r="Y214" s="353"/>
      <c r="Z214" s="353"/>
      <c r="AA214" s="353"/>
      <c r="AB214" s="353"/>
      <c r="AC214" s="353"/>
      <c r="AD214" s="353"/>
      <c r="AE214" s="353"/>
      <c r="AF214" s="353"/>
      <c r="AG214" s="353"/>
      <c r="AH214" s="353"/>
      <c r="AI214" s="338"/>
      <c r="AJ214" s="140"/>
      <c r="AK214" s="140"/>
      <c r="AL214" s="140"/>
      <c r="AM214" s="140"/>
      <c r="AN214" s="140"/>
      <c r="AO214" s="140"/>
      <c r="AP214" s="140"/>
      <c r="AQ214" s="140"/>
      <c r="AR214" s="140"/>
      <c r="AS214" s="140"/>
      <c r="AT214" s="140"/>
      <c r="AU214" s="140"/>
      <c r="AV214" s="140"/>
      <c r="AW214" s="140"/>
      <c r="AX214" s="140"/>
      <c r="AY214" s="140"/>
      <c r="AZ214" s="140"/>
      <c r="BA214" s="140"/>
      <c r="BB214" s="140"/>
      <c r="BC214" s="140"/>
      <c r="BD214" s="140"/>
      <c r="BE214" s="338"/>
      <c r="BF214" s="338"/>
      <c r="BG214" s="338"/>
      <c r="BH214" s="338"/>
      <c r="BI214" s="338"/>
      <c r="BJ214" s="338"/>
      <c r="BK214" s="338"/>
      <c r="BL214" s="338"/>
      <c r="BM214" s="338"/>
      <c r="BN214" s="338"/>
      <c r="BO214" s="338"/>
      <c r="BP214" s="338"/>
      <c r="BQ214" s="338"/>
      <c r="BR214" s="338"/>
      <c r="BS214" s="338"/>
      <c r="BT214" s="338"/>
      <c r="BU214" s="338"/>
      <c r="BV214" s="338"/>
      <c r="BW214" s="338"/>
      <c r="BX214" s="338"/>
      <c r="BY214" s="338"/>
    </row>
    <row r="215" spans="1:77" customFormat="1" ht="12.75">
      <c r="A215" s="139"/>
      <c r="B215" s="139"/>
      <c r="C215" s="139"/>
      <c r="D215" s="139"/>
      <c r="E215" s="139"/>
      <c r="F215" s="139"/>
      <c r="G215" s="139"/>
      <c r="H215" s="139"/>
      <c r="I215" s="197"/>
      <c r="J215" s="139"/>
      <c r="K215" s="139"/>
      <c r="L215" s="139"/>
      <c r="M215" s="139"/>
      <c r="N215" s="139"/>
      <c r="O215" s="139"/>
      <c r="P215" s="139"/>
      <c r="Q215" s="139"/>
      <c r="R215" s="139"/>
      <c r="S215" s="140"/>
      <c r="T215" s="340"/>
      <c r="U215" s="339"/>
      <c r="V215" s="338"/>
      <c r="W215" s="353"/>
      <c r="X215" s="353"/>
      <c r="Y215" s="353"/>
      <c r="Z215" s="353"/>
      <c r="AA215" s="353"/>
      <c r="AB215" s="353"/>
      <c r="AC215" s="353"/>
      <c r="AD215" s="353"/>
      <c r="AE215" s="353"/>
      <c r="AF215" s="353"/>
      <c r="AG215" s="353"/>
      <c r="AH215" s="353"/>
      <c r="AI215" s="338"/>
      <c r="AJ215" s="140"/>
      <c r="AK215" s="140"/>
      <c r="AL215" s="140"/>
      <c r="AM215" s="140"/>
      <c r="AN215" s="140"/>
      <c r="AO215" s="140"/>
      <c r="AP215" s="140"/>
      <c r="AQ215" s="140"/>
      <c r="AR215" s="140"/>
      <c r="AS215" s="140"/>
      <c r="AT215" s="140"/>
      <c r="AU215" s="140"/>
      <c r="AV215" s="140"/>
      <c r="AW215" s="140"/>
      <c r="AX215" s="140"/>
      <c r="AY215" s="140"/>
      <c r="AZ215" s="140"/>
      <c r="BA215" s="140"/>
      <c r="BB215" s="140"/>
      <c r="BC215" s="140"/>
      <c r="BD215" s="140"/>
      <c r="BE215" s="338"/>
      <c r="BF215" s="338"/>
      <c r="BG215" s="338"/>
      <c r="BH215" s="338"/>
      <c r="BI215" s="338"/>
      <c r="BJ215" s="338"/>
      <c r="BK215" s="338"/>
      <c r="BL215" s="338"/>
      <c r="BM215" s="338"/>
      <c r="BN215" s="338"/>
      <c r="BO215" s="338"/>
      <c r="BP215" s="338"/>
      <c r="BQ215" s="338"/>
      <c r="BR215" s="338"/>
      <c r="BS215" s="338"/>
      <c r="BT215" s="338"/>
      <c r="BU215" s="338"/>
      <c r="BV215" s="338"/>
      <c r="BW215" s="338"/>
      <c r="BX215" s="338"/>
      <c r="BY215" s="338"/>
    </row>
    <row r="216" spans="1:77" customFormat="1" ht="12.75">
      <c r="A216" s="139"/>
      <c r="B216" s="139"/>
      <c r="C216" s="139"/>
      <c r="D216" s="139"/>
      <c r="E216" s="139"/>
      <c r="F216" s="139"/>
      <c r="G216" s="139"/>
      <c r="H216" s="139"/>
      <c r="I216" s="197"/>
      <c r="J216" s="139"/>
      <c r="K216" s="139"/>
      <c r="L216" s="139"/>
      <c r="M216" s="139"/>
      <c r="N216" s="139"/>
      <c r="O216" s="139"/>
      <c r="P216" s="139"/>
      <c r="Q216" s="139"/>
      <c r="R216" s="139"/>
      <c r="S216" s="140"/>
      <c r="T216" s="340"/>
      <c r="U216" s="339"/>
      <c r="V216" s="338"/>
      <c r="W216" s="353"/>
      <c r="X216" s="353"/>
      <c r="Y216" s="353"/>
      <c r="Z216" s="353"/>
      <c r="AA216" s="353"/>
      <c r="AB216" s="353"/>
      <c r="AC216" s="353"/>
      <c r="AD216" s="353"/>
      <c r="AE216" s="353"/>
      <c r="AF216" s="353"/>
      <c r="AG216" s="353"/>
      <c r="AH216" s="353"/>
      <c r="AI216" s="338"/>
      <c r="AJ216" s="140"/>
      <c r="AK216" s="140"/>
      <c r="AL216" s="140"/>
      <c r="AM216" s="140"/>
      <c r="AN216" s="140"/>
      <c r="AO216" s="140"/>
      <c r="AP216" s="140"/>
      <c r="AQ216" s="140"/>
      <c r="AR216" s="140"/>
      <c r="AS216" s="140"/>
      <c r="AT216" s="140"/>
      <c r="AU216" s="140"/>
      <c r="AV216" s="140"/>
      <c r="AW216" s="140"/>
      <c r="AX216" s="140"/>
      <c r="AY216" s="140"/>
      <c r="AZ216" s="140"/>
      <c r="BA216" s="140"/>
      <c r="BB216" s="140"/>
      <c r="BC216" s="140"/>
      <c r="BD216" s="140"/>
      <c r="BE216" s="338"/>
      <c r="BF216" s="338"/>
      <c r="BG216" s="338"/>
      <c r="BH216" s="338"/>
      <c r="BI216" s="338"/>
      <c r="BJ216" s="338"/>
      <c r="BK216" s="338"/>
      <c r="BL216" s="338"/>
      <c r="BM216" s="338"/>
      <c r="BN216" s="338"/>
      <c r="BO216" s="338"/>
      <c r="BP216" s="338"/>
      <c r="BQ216" s="338"/>
      <c r="BR216" s="338"/>
      <c r="BS216" s="338"/>
      <c r="BT216" s="338"/>
      <c r="BU216" s="338"/>
      <c r="BV216" s="338"/>
      <c r="BW216" s="338"/>
      <c r="BX216" s="338"/>
      <c r="BY216" s="338"/>
    </row>
    <row r="217" spans="1:77" customFormat="1" ht="12.75">
      <c r="A217" s="139"/>
      <c r="B217" s="139"/>
      <c r="C217" s="139"/>
      <c r="D217" s="139"/>
      <c r="E217" s="139"/>
      <c r="F217" s="139"/>
      <c r="G217" s="139"/>
      <c r="H217" s="139"/>
      <c r="I217" s="197"/>
      <c r="J217" s="139"/>
      <c r="K217" s="139"/>
      <c r="L217" s="139"/>
      <c r="M217" s="139"/>
      <c r="N217" s="139"/>
      <c r="O217" s="139"/>
      <c r="P217" s="139"/>
      <c r="Q217" s="139"/>
      <c r="R217" s="139"/>
      <c r="S217" s="140"/>
      <c r="T217" s="340"/>
      <c r="U217" s="339"/>
      <c r="V217" s="338"/>
      <c r="W217" s="353"/>
      <c r="X217" s="353"/>
      <c r="Y217" s="353"/>
      <c r="Z217" s="353"/>
      <c r="AA217" s="353"/>
      <c r="AB217" s="353"/>
      <c r="AC217" s="353"/>
      <c r="AD217" s="353"/>
      <c r="AE217" s="353"/>
      <c r="AF217" s="353"/>
      <c r="AG217" s="353"/>
      <c r="AH217" s="353"/>
      <c r="AI217" s="338"/>
      <c r="AJ217" s="140"/>
      <c r="AK217" s="140"/>
      <c r="AL217" s="140"/>
      <c r="AM217" s="140"/>
      <c r="AN217" s="140"/>
      <c r="AO217" s="140"/>
      <c r="AP217" s="140"/>
      <c r="AQ217" s="140"/>
      <c r="AR217" s="140"/>
      <c r="AS217" s="140"/>
      <c r="AT217" s="140"/>
      <c r="AU217" s="140"/>
      <c r="AV217" s="140"/>
      <c r="AW217" s="140"/>
      <c r="AX217" s="140"/>
      <c r="AY217" s="140"/>
      <c r="AZ217" s="140"/>
      <c r="BA217" s="140"/>
      <c r="BB217" s="140"/>
      <c r="BC217" s="140"/>
      <c r="BD217" s="140"/>
      <c r="BE217" s="338"/>
      <c r="BF217" s="338"/>
      <c r="BG217" s="338"/>
      <c r="BH217" s="338"/>
      <c r="BI217" s="338"/>
      <c r="BJ217" s="338"/>
      <c r="BK217" s="338"/>
      <c r="BL217" s="338"/>
      <c r="BM217" s="338"/>
      <c r="BN217" s="338"/>
      <c r="BO217" s="338"/>
      <c r="BP217" s="338"/>
      <c r="BQ217" s="338"/>
      <c r="BR217" s="338"/>
      <c r="BS217" s="338"/>
      <c r="BT217" s="338"/>
      <c r="BU217" s="338"/>
      <c r="BV217" s="338"/>
      <c r="BW217" s="338"/>
      <c r="BX217" s="338"/>
      <c r="BY217" s="338"/>
    </row>
    <row r="218" spans="1:77" customFormat="1" ht="12.75">
      <c r="A218" s="139"/>
      <c r="B218" s="139"/>
      <c r="C218" s="139"/>
      <c r="D218" s="139"/>
      <c r="E218" s="139"/>
      <c r="F218" s="139"/>
      <c r="G218" s="139"/>
      <c r="H218" s="139"/>
      <c r="I218" s="197"/>
      <c r="J218" s="139"/>
      <c r="K218" s="139"/>
      <c r="L218" s="139"/>
      <c r="M218" s="139"/>
      <c r="N218" s="139"/>
      <c r="O218" s="139"/>
      <c r="P218" s="139"/>
      <c r="Q218" s="139"/>
      <c r="R218" s="139"/>
      <c r="S218" s="140"/>
      <c r="T218" s="340"/>
      <c r="U218" s="339"/>
      <c r="V218" s="338"/>
      <c r="W218" s="353"/>
      <c r="X218" s="353"/>
      <c r="Y218" s="353"/>
      <c r="Z218" s="353"/>
      <c r="AA218" s="353"/>
      <c r="AB218" s="353"/>
      <c r="AC218" s="353"/>
      <c r="AD218" s="353"/>
      <c r="AE218" s="353"/>
      <c r="AF218" s="353"/>
      <c r="AG218" s="353"/>
      <c r="AH218" s="353"/>
      <c r="AI218" s="338"/>
      <c r="AJ218" s="140"/>
      <c r="AK218" s="140"/>
      <c r="AL218" s="140"/>
      <c r="AM218" s="140"/>
      <c r="AN218" s="140"/>
      <c r="AO218" s="140"/>
      <c r="AP218" s="140"/>
      <c r="AQ218" s="140"/>
      <c r="AR218" s="140"/>
      <c r="AS218" s="140"/>
      <c r="AT218" s="140"/>
      <c r="AU218" s="140"/>
      <c r="AV218" s="140"/>
      <c r="AW218" s="140"/>
      <c r="AX218" s="140"/>
      <c r="AY218" s="140"/>
      <c r="AZ218" s="140"/>
      <c r="BA218" s="140"/>
      <c r="BB218" s="140"/>
      <c r="BC218" s="140"/>
      <c r="BD218" s="140"/>
      <c r="BE218" s="338"/>
      <c r="BF218" s="338"/>
      <c r="BG218" s="338"/>
      <c r="BH218" s="338"/>
      <c r="BI218" s="338"/>
      <c r="BJ218" s="338"/>
      <c r="BK218" s="338"/>
      <c r="BL218" s="338"/>
      <c r="BM218" s="338"/>
      <c r="BN218" s="338"/>
      <c r="BO218" s="338"/>
      <c r="BP218" s="338"/>
      <c r="BQ218" s="338"/>
      <c r="BR218" s="338"/>
      <c r="BS218" s="338"/>
      <c r="BT218" s="338"/>
      <c r="BU218" s="338"/>
      <c r="BV218" s="338"/>
      <c r="BW218" s="338"/>
      <c r="BX218" s="338"/>
      <c r="BY218" s="338"/>
    </row>
    <row r="219" spans="1:77" customFormat="1" ht="12.75">
      <c r="A219" s="139"/>
      <c r="B219" s="139"/>
      <c r="C219" s="139"/>
      <c r="D219" s="139"/>
      <c r="E219" s="139"/>
      <c r="F219" s="139"/>
      <c r="G219" s="139"/>
      <c r="H219" s="139"/>
      <c r="I219" s="197"/>
      <c r="J219" s="139"/>
      <c r="K219" s="139"/>
      <c r="L219" s="139"/>
      <c r="M219" s="139"/>
      <c r="N219" s="139"/>
      <c r="O219" s="139"/>
      <c r="P219" s="139"/>
      <c r="Q219" s="139"/>
      <c r="R219" s="139"/>
      <c r="S219" s="140"/>
      <c r="T219" s="340"/>
      <c r="U219" s="339"/>
      <c r="V219" s="338"/>
      <c r="W219" s="353"/>
      <c r="X219" s="353"/>
      <c r="Y219" s="353"/>
      <c r="Z219" s="353"/>
      <c r="AA219" s="353"/>
      <c r="AB219" s="353"/>
      <c r="AC219" s="353"/>
      <c r="AD219" s="353"/>
      <c r="AE219" s="353"/>
      <c r="AF219" s="353"/>
      <c r="AG219" s="353"/>
      <c r="AH219" s="353"/>
      <c r="AI219" s="338"/>
      <c r="AJ219" s="140"/>
      <c r="AK219" s="140"/>
      <c r="AL219" s="140"/>
      <c r="AM219" s="140"/>
      <c r="AN219" s="140"/>
      <c r="AO219" s="140"/>
      <c r="AP219" s="140"/>
      <c r="AQ219" s="140"/>
      <c r="AR219" s="140"/>
      <c r="AS219" s="140"/>
      <c r="AT219" s="140"/>
      <c r="AU219" s="140"/>
      <c r="AV219" s="140"/>
      <c r="AW219" s="140"/>
      <c r="AX219" s="140"/>
      <c r="AY219" s="140"/>
      <c r="AZ219" s="140"/>
      <c r="BA219" s="140"/>
      <c r="BB219" s="140"/>
      <c r="BC219" s="140"/>
      <c r="BD219" s="140"/>
      <c r="BE219" s="338"/>
      <c r="BF219" s="338"/>
      <c r="BG219" s="338"/>
      <c r="BH219" s="338"/>
      <c r="BI219" s="338"/>
      <c r="BJ219" s="338"/>
      <c r="BK219" s="338"/>
      <c r="BL219" s="338"/>
      <c r="BM219" s="338"/>
      <c r="BN219" s="338"/>
      <c r="BO219" s="338"/>
      <c r="BP219" s="338"/>
      <c r="BQ219" s="338"/>
      <c r="BR219" s="338"/>
      <c r="BS219" s="338"/>
      <c r="BT219" s="338"/>
      <c r="BU219" s="338"/>
      <c r="BV219" s="338"/>
      <c r="BW219" s="338"/>
      <c r="BX219" s="338"/>
      <c r="BY219" s="338"/>
    </row>
    <row r="220" spans="1:77" customFormat="1" ht="12.75">
      <c r="A220" s="139"/>
      <c r="B220" s="139"/>
      <c r="C220" s="139"/>
      <c r="D220" s="139"/>
      <c r="E220" s="139"/>
      <c r="F220" s="139"/>
      <c r="G220" s="139"/>
      <c r="H220" s="139"/>
      <c r="I220" s="197"/>
      <c r="J220" s="139"/>
      <c r="K220" s="139"/>
      <c r="L220" s="139"/>
      <c r="M220" s="139"/>
      <c r="N220" s="139"/>
      <c r="O220" s="139"/>
      <c r="P220" s="139"/>
      <c r="Q220" s="139"/>
      <c r="R220" s="139"/>
      <c r="S220" s="140"/>
      <c r="T220" s="340"/>
      <c r="U220" s="339"/>
      <c r="V220" s="338"/>
      <c r="W220" s="353"/>
      <c r="X220" s="353"/>
      <c r="Y220" s="353"/>
      <c r="Z220" s="353"/>
      <c r="AA220" s="353"/>
      <c r="AB220" s="353"/>
      <c r="AC220" s="353"/>
      <c r="AD220" s="353"/>
      <c r="AE220" s="353"/>
      <c r="AF220" s="353"/>
      <c r="AG220" s="353"/>
      <c r="AH220" s="353"/>
      <c r="AI220" s="338"/>
      <c r="AJ220" s="140"/>
      <c r="AK220" s="140"/>
      <c r="AL220" s="140"/>
      <c r="AM220" s="140"/>
      <c r="AN220" s="140"/>
      <c r="AO220" s="140"/>
      <c r="AP220" s="140"/>
      <c r="AQ220" s="140"/>
      <c r="AR220" s="140"/>
      <c r="AS220" s="140"/>
      <c r="AT220" s="140"/>
      <c r="AU220" s="140"/>
      <c r="AV220" s="140"/>
      <c r="AW220" s="140"/>
      <c r="AX220" s="140"/>
      <c r="AY220" s="140"/>
      <c r="AZ220" s="140"/>
      <c r="BA220" s="140"/>
      <c r="BB220" s="140"/>
      <c r="BC220" s="140"/>
      <c r="BD220" s="140"/>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row>
    <row r="221" spans="1:77" customFormat="1" ht="12.75">
      <c r="A221" s="139"/>
      <c r="B221" s="139"/>
      <c r="C221" s="139"/>
      <c r="D221" s="139"/>
      <c r="E221" s="139"/>
      <c r="F221" s="139"/>
      <c r="G221" s="139"/>
      <c r="H221" s="139"/>
      <c r="I221" s="197"/>
      <c r="J221" s="139"/>
      <c r="K221" s="139"/>
      <c r="L221" s="139"/>
      <c r="M221" s="139"/>
      <c r="N221" s="139"/>
      <c r="O221" s="139"/>
      <c r="P221" s="139"/>
      <c r="Q221" s="139"/>
      <c r="R221" s="139"/>
      <c r="S221" s="140"/>
      <c r="T221" s="340"/>
      <c r="U221" s="339"/>
      <c r="V221" s="338"/>
      <c r="W221" s="353"/>
      <c r="X221" s="353"/>
      <c r="Y221" s="353"/>
      <c r="Z221" s="353"/>
      <c r="AA221" s="353"/>
      <c r="AB221" s="353"/>
      <c r="AC221" s="353"/>
      <c r="AD221" s="353"/>
      <c r="AE221" s="353"/>
      <c r="AF221" s="353"/>
      <c r="AG221" s="353"/>
      <c r="AH221" s="353"/>
      <c r="AI221" s="338"/>
      <c r="AJ221" s="140"/>
      <c r="AK221" s="140"/>
      <c r="AL221" s="140"/>
      <c r="AM221" s="140"/>
      <c r="AN221" s="140"/>
      <c r="AO221" s="140"/>
      <c r="AP221" s="140"/>
      <c r="AQ221" s="140"/>
      <c r="AR221" s="140"/>
      <c r="AS221" s="140"/>
      <c r="AT221" s="140"/>
      <c r="AU221" s="140"/>
      <c r="AV221" s="140"/>
      <c r="AW221" s="140"/>
      <c r="AX221" s="140"/>
      <c r="AY221" s="140"/>
      <c r="AZ221" s="140"/>
      <c r="BA221" s="140"/>
      <c r="BB221" s="140"/>
      <c r="BC221" s="140"/>
      <c r="BD221" s="140"/>
      <c r="BE221" s="338"/>
      <c r="BF221" s="338"/>
      <c r="BG221" s="338"/>
      <c r="BH221" s="338"/>
      <c r="BI221" s="338"/>
      <c r="BJ221" s="338"/>
      <c r="BK221" s="338"/>
      <c r="BL221" s="338"/>
      <c r="BM221" s="338"/>
      <c r="BN221" s="338"/>
      <c r="BO221" s="338"/>
      <c r="BP221" s="338"/>
      <c r="BQ221" s="338"/>
      <c r="BR221" s="338"/>
      <c r="BS221" s="338"/>
      <c r="BT221" s="338"/>
      <c r="BU221" s="338"/>
      <c r="BV221" s="338"/>
      <c r="BW221" s="338"/>
      <c r="BX221" s="338"/>
      <c r="BY221" s="338"/>
    </row>
    <row r="222" spans="1:77" customFormat="1" ht="12.75">
      <c r="A222" s="139"/>
      <c r="B222" s="139"/>
      <c r="C222" s="139"/>
      <c r="D222" s="139"/>
      <c r="E222" s="139"/>
      <c r="F222" s="139"/>
      <c r="G222" s="139"/>
      <c r="H222" s="139"/>
      <c r="I222" s="197"/>
      <c r="J222" s="139"/>
      <c r="K222" s="139"/>
      <c r="L222" s="139"/>
      <c r="M222" s="139"/>
      <c r="N222" s="139"/>
      <c r="O222" s="139"/>
      <c r="P222" s="139"/>
      <c r="Q222" s="139"/>
      <c r="R222" s="139"/>
      <c r="S222" s="140"/>
      <c r="T222" s="340"/>
      <c r="U222" s="339"/>
      <c r="V222" s="338"/>
      <c r="W222" s="353"/>
      <c r="X222" s="353"/>
      <c r="Y222" s="353"/>
      <c r="Z222" s="353"/>
      <c r="AA222" s="353"/>
      <c r="AB222" s="353"/>
      <c r="AC222" s="353"/>
      <c r="AD222" s="353"/>
      <c r="AE222" s="353"/>
      <c r="AF222" s="353"/>
      <c r="AG222" s="353"/>
      <c r="AH222" s="353"/>
      <c r="AI222" s="338"/>
      <c r="AJ222" s="140"/>
      <c r="AK222" s="140"/>
      <c r="AL222" s="140"/>
      <c r="AM222" s="140"/>
      <c r="AN222" s="140"/>
      <c r="AO222" s="140"/>
      <c r="AP222" s="140"/>
      <c r="AQ222" s="140"/>
      <c r="AR222" s="140"/>
      <c r="AS222" s="140"/>
      <c r="AT222" s="140"/>
      <c r="AU222" s="140"/>
      <c r="AV222" s="140"/>
      <c r="AW222" s="140"/>
      <c r="AX222" s="140"/>
      <c r="AY222" s="140"/>
      <c r="AZ222" s="140"/>
      <c r="BA222" s="140"/>
      <c r="BB222" s="140"/>
      <c r="BC222" s="140"/>
      <c r="BD222" s="140"/>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row>
    <row r="223" spans="1:77" customFormat="1" ht="12.75">
      <c r="A223" s="139"/>
      <c r="B223" s="139"/>
      <c r="C223" s="139"/>
      <c r="D223" s="139"/>
      <c r="E223" s="139"/>
      <c r="F223" s="139"/>
      <c r="G223" s="139"/>
      <c r="H223" s="139"/>
      <c r="I223" s="197"/>
      <c r="J223" s="139"/>
      <c r="K223" s="139"/>
      <c r="L223" s="139"/>
      <c r="M223" s="139"/>
      <c r="N223" s="139"/>
      <c r="O223" s="139"/>
      <c r="P223" s="139"/>
      <c r="Q223" s="139"/>
      <c r="R223" s="139"/>
      <c r="S223" s="140"/>
      <c r="T223" s="340"/>
      <c r="U223" s="339"/>
      <c r="V223" s="338"/>
      <c r="W223" s="353"/>
      <c r="X223" s="353"/>
      <c r="Y223" s="353"/>
      <c r="Z223" s="353"/>
      <c r="AA223" s="353"/>
      <c r="AB223" s="353"/>
      <c r="AC223" s="353"/>
      <c r="AD223" s="353"/>
      <c r="AE223" s="353"/>
      <c r="AF223" s="353"/>
      <c r="AG223" s="353"/>
      <c r="AH223" s="353"/>
      <c r="AI223" s="338"/>
      <c r="AJ223" s="140"/>
      <c r="AK223" s="140"/>
      <c r="AL223" s="140"/>
      <c r="AM223" s="140"/>
      <c r="AN223" s="140"/>
      <c r="AO223" s="140"/>
      <c r="AP223" s="140"/>
      <c r="AQ223" s="140"/>
      <c r="AR223" s="140"/>
      <c r="AS223" s="140"/>
      <c r="AT223" s="140"/>
      <c r="AU223" s="140"/>
      <c r="AV223" s="140"/>
      <c r="AW223" s="140"/>
      <c r="AX223" s="140"/>
      <c r="AY223" s="140"/>
      <c r="AZ223" s="140"/>
      <c r="BA223" s="140"/>
      <c r="BB223" s="140"/>
      <c r="BC223" s="140"/>
      <c r="BD223" s="140"/>
      <c r="BE223" s="338"/>
      <c r="BF223" s="338"/>
      <c r="BG223" s="338"/>
      <c r="BH223" s="338"/>
      <c r="BI223" s="338"/>
      <c r="BJ223" s="338"/>
      <c r="BK223" s="338"/>
      <c r="BL223" s="338"/>
      <c r="BM223" s="338"/>
      <c r="BN223" s="338"/>
      <c r="BO223" s="338"/>
      <c r="BP223" s="338"/>
      <c r="BQ223" s="338"/>
      <c r="BR223" s="338"/>
      <c r="BS223" s="338"/>
      <c r="BT223" s="338"/>
      <c r="BU223" s="338"/>
      <c r="BV223" s="338"/>
      <c r="BW223" s="338"/>
      <c r="BX223" s="338"/>
      <c r="BY223" s="338"/>
    </row>
    <row r="224" spans="1:77" customFormat="1" ht="12.75">
      <c r="A224" s="139"/>
      <c r="B224" s="139"/>
      <c r="C224" s="139"/>
      <c r="D224" s="139"/>
      <c r="E224" s="139"/>
      <c r="F224" s="139"/>
      <c r="G224" s="139"/>
      <c r="H224" s="139"/>
      <c r="I224" s="197"/>
      <c r="J224" s="139"/>
      <c r="K224" s="139"/>
      <c r="L224" s="139"/>
      <c r="M224" s="139"/>
      <c r="N224" s="139"/>
      <c r="O224" s="139"/>
      <c r="P224" s="139"/>
      <c r="Q224" s="139"/>
      <c r="R224" s="139"/>
      <c r="S224" s="140"/>
      <c r="T224" s="340"/>
      <c r="U224" s="339"/>
      <c r="V224" s="338"/>
      <c r="W224" s="353"/>
      <c r="X224" s="353"/>
      <c r="Y224" s="353"/>
      <c r="Z224" s="353"/>
      <c r="AA224" s="353"/>
      <c r="AB224" s="353"/>
      <c r="AC224" s="353"/>
      <c r="AD224" s="353"/>
      <c r="AE224" s="353"/>
      <c r="AF224" s="353"/>
      <c r="AG224" s="353"/>
      <c r="AH224" s="353"/>
      <c r="AI224" s="338"/>
      <c r="AJ224" s="140"/>
      <c r="AK224" s="140"/>
      <c r="AL224" s="140"/>
      <c r="AM224" s="140"/>
      <c r="AN224" s="140"/>
      <c r="AO224" s="140"/>
      <c r="AP224" s="140"/>
      <c r="AQ224" s="140"/>
      <c r="AR224" s="140"/>
      <c r="AS224" s="140"/>
      <c r="AT224" s="140"/>
      <c r="AU224" s="140"/>
      <c r="AV224" s="140"/>
      <c r="AW224" s="140"/>
      <c r="AX224" s="140"/>
      <c r="AY224" s="140"/>
      <c r="AZ224" s="140"/>
      <c r="BA224" s="140"/>
      <c r="BB224" s="140"/>
      <c r="BC224" s="140"/>
      <c r="BD224" s="140"/>
      <c r="BE224" s="338"/>
      <c r="BF224" s="338"/>
      <c r="BG224" s="338"/>
      <c r="BH224" s="338"/>
      <c r="BI224" s="338"/>
      <c r="BJ224" s="338"/>
      <c r="BK224" s="338"/>
      <c r="BL224" s="338"/>
      <c r="BM224" s="338"/>
      <c r="BN224" s="338"/>
      <c r="BO224" s="338"/>
      <c r="BP224" s="338"/>
      <c r="BQ224" s="338"/>
      <c r="BR224" s="338"/>
      <c r="BS224" s="338"/>
      <c r="BT224" s="338"/>
      <c r="BU224" s="338"/>
      <c r="BV224" s="338"/>
      <c r="BW224" s="338"/>
      <c r="BX224" s="338"/>
      <c r="BY224" s="338"/>
    </row>
    <row r="225" spans="1:77" customFormat="1" ht="12.75">
      <c r="A225" s="139"/>
      <c r="B225" s="139"/>
      <c r="C225" s="139"/>
      <c r="D225" s="139"/>
      <c r="E225" s="139"/>
      <c r="F225" s="139"/>
      <c r="G225" s="139"/>
      <c r="H225" s="139"/>
      <c r="I225" s="197"/>
      <c r="J225" s="139"/>
      <c r="K225" s="139"/>
      <c r="L225" s="139"/>
      <c r="M225" s="139"/>
      <c r="N225" s="139"/>
      <c r="O225" s="139"/>
      <c r="P225" s="139"/>
      <c r="Q225" s="139"/>
      <c r="R225" s="139"/>
      <c r="S225" s="140"/>
      <c r="T225" s="340"/>
      <c r="U225" s="339"/>
      <c r="V225" s="338"/>
      <c r="W225" s="353"/>
      <c r="X225" s="353"/>
      <c r="Y225" s="353"/>
      <c r="Z225" s="353"/>
      <c r="AA225" s="353"/>
      <c r="AB225" s="353"/>
      <c r="AC225" s="353"/>
      <c r="AD225" s="353"/>
      <c r="AE225" s="353"/>
      <c r="AF225" s="353"/>
      <c r="AG225" s="353"/>
      <c r="AH225" s="353"/>
      <c r="AI225" s="338"/>
      <c r="AJ225" s="140"/>
      <c r="AK225" s="140"/>
      <c r="AL225" s="140"/>
      <c r="AM225" s="140"/>
      <c r="AN225" s="140"/>
      <c r="AO225" s="140"/>
      <c r="AP225" s="140"/>
      <c r="AQ225" s="140"/>
      <c r="AR225" s="140"/>
      <c r="AS225" s="140"/>
      <c r="AT225" s="140"/>
      <c r="AU225" s="140"/>
      <c r="AV225" s="140"/>
      <c r="AW225" s="140"/>
      <c r="AX225" s="140"/>
      <c r="AY225" s="140"/>
      <c r="AZ225" s="140"/>
      <c r="BA225" s="140"/>
      <c r="BB225" s="140"/>
      <c r="BC225" s="140"/>
      <c r="BD225" s="140"/>
      <c r="BE225" s="338"/>
      <c r="BF225" s="338"/>
      <c r="BG225" s="338"/>
      <c r="BH225" s="338"/>
      <c r="BI225" s="338"/>
      <c r="BJ225" s="338"/>
      <c r="BK225" s="338"/>
      <c r="BL225" s="338"/>
      <c r="BM225" s="338"/>
      <c r="BN225" s="338"/>
      <c r="BO225" s="338"/>
      <c r="BP225" s="338"/>
      <c r="BQ225" s="338"/>
      <c r="BR225" s="338"/>
      <c r="BS225" s="338"/>
      <c r="BT225" s="338"/>
      <c r="BU225" s="338"/>
      <c r="BV225" s="338"/>
      <c r="BW225" s="338"/>
      <c r="BX225" s="338"/>
      <c r="BY225" s="338"/>
    </row>
    <row r="226" spans="1:77" customFormat="1" ht="12.75">
      <c r="A226" s="139"/>
      <c r="B226" s="139"/>
      <c r="C226" s="139"/>
      <c r="D226" s="139"/>
      <c r="E226" s="139"/>
      <c r="F226" s="139"/>
      <c r="G226" s="139"/>
      <c r="H226" s="139"/>
      <c r="I226" s="197"/>
      <c r="J226" s="139"/>
      <c r="K226" s="139"/>
      <c r="L226" s="139"/>
      <c r="M226" s="139"/>
      <c r="N226" s="139"/>
      <c r="O226" s="139"/>
      <c r="P226" s="139"/>
      <c r="Q226" s="139"/>
      <c r="R226" s="139"/>
      <c r="S226" s="140"/>
      <c r="T226" s="340"/>
      <c r="U226" s="339"/>
      <c r="V226" s="338"/>
      <c r="W226" s="353"/>
      <c r="X226" s="353"/>
      <c r="Y226" s="353"/>
      <c r="Z226" s="353"/>
      <c r="AA226" s="353"/>
      <c r="AB226" s="353"/>
      <c r="AC226" s="353"/>
      <c r="AD226" s="353"/>
      <c r="AE226" s="353"/>
      <c r="AF226" s="353"/>
      <c r="AG226" s="353"/>
      <c r="AH226" s="353"/>
      <c r="AI226" s="338"/>
      <c r="AJ226" s="140"/>
      <c r="AK226" s="140"/>
      <c r="AL226" s="140"/>
      <c r="AM226" s="140"/>
      <c r="AN226" s="140"/>
      <c r="AO226" s="140"/>
      <c r="AP226" s="140"/>
      <c r="AQ226" s="140"/>
      <c r="AR226" s="140"/>
      <c r="AS226" s="140"/>
      <c r="AT226" s="140"/>
      <c r="AU226" s="140"/>
      <c r="AV226" s="140"/>
      <c r="AW226" s="140"/>
      <c r="AX226" s="140"/>
      <c r="AY226" s="140"/>
      <c r="AZ226" s="140"/>
      <c r="BA226" s="140"/>
      <c r="BB226" s="140"/>
      <c r="BC226" s="140"/>
      <c r="BD226" s="140"/>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row>
    <row r="227" spans="1:77" customFormat="1" ht="12.75">
      <c r="A227" s="139"/>
      <c r="B227" s="139"/>
      <c r="C227" s="139"/>
      <c r="D227" s="139"/>
      <c r="E227" s="139"/>
      <c r="F227" s="139"/>
      <c r="G227" s="139"/>
      <c r="H227" s="139"/>
      <c r="I227" s="197"/>
      <c r="J227" s="139"/>
      <c r="K227" s="139"/>
      <c r="L227" s="139"/>
      <c r="M227" s="139"/>
      <c r="N227" s="139"/>
      <c r="O227" s="139"/>
      <c r="P227" s="139"/>
      <c r="Q227" s="139"/>
      <c r="R227" s="139"/>
      <c r="S227" s="140"/>
      <c r="T227" s="340"/>
      <c r="U227" s="339"/>
      <c r="V227" s="338"/>
      <c r="W227" s="353"/>
      <c r="X227" s="353"/>
      <c r="Y227" s="353"/>
      <c r="Z227" s="353"/>
      <c r="AA227" s="353"/>
      <c r="AB227" s="353"/>
      <c r="AC227" s="353"/>
      <c r="AD227" s="353"/>
      <c r="AE227" s="353"/>
      <c r="AF227" s="353"/>
      <c r="AG227" s="353"/>
      <c r="AH227" s="353"/>
      <c r="AI227" s="338"/>
      <c r="AJ227" s="140"/>
      <c r="AK227" s="140"/>
      <c r="AL227" s="140"/>
      <c r="AM227" s="140"/>
      <c r="AN227" s="140"/>
      <c r="AO227" s="140"/>
      <c r="AP227" s="140"/>
      <c r="AQ227" s="140"/>
      <c r="AR227" s="140"/>
      <c r="AS227" s="140"/>
      <c r="AT227" s="140"/>
      <c r="AU227" s="140"/>
      <c r="AV227" s="140"/>
      <c r="AW227" s="140"/>
      <c r="AX227" s="140"/>
      <c r="AY227" s="140"/>
      <c r="AZ227" s="140"/>
      <c r="BA227" s="140"/>
      <c r="BB227" s="140"/>
      <c r="BC227" s="140"/>
      <c r="BD227" s="140"/>
      <c r="BE227" s="338"/>
      <c r="BF227" s="338"/>
      <c r="BG227" s="338"/>
      <c r="BH227" s="338"/>
      <c r="BI227" s="338"/>
      <c r="BJ227" s="338"/>
      <c r="BK227" s="338"/>
      <c r="BL227" s="338"/>
      <c r="BM227" s="338"/>
      <c r="BN227" s="338"/>
      <c r="BO227" s="338"/>
      <c r="BP227" s="338"/>
      <c r="BQ227" s="338"/>
      <c r="BR227" s="338"/>
      <c r="BS227" s="338"/>
      <c r="BT227" s="338"/>
      <c r="BU227" s="338"/>
      <c r="BV227" s="338"/>
      <c r="BW227" s="338"/>
      <c r="BX227" s="338"/>
      <c r="BY227" s="338"/>
    </row>
    <row r="228" spans="1:77" customFormat="1" ht="12.75">
      <c r="A228" s="139"/>
      <c r="B228" s="139"/>
      <c r="C228" s="139"/>
      <c r="D228" s="139"/>
      <c r="E228" s="139"/>
      <c r="F228" s="139"/>
      <c r="G228" s="139"/>
      <c r="H228" s="139"/>
      <c r="I228" s="197"/>
      <c r="J228" s="139"/>
      <c r="K228" s="139"/>
      <c r="L228" s="139"/>
      <c r="M228" s="139"/>
      <c r="N228" s="139"/>
      <c r="O228" s="139"/>
      <c r="P228" s="139"/>
      <c r="Q228" s="139"/>
      <c r="R228" s="139"/>
      <c r="S228" s="140"/>
      <c r="T228" s="340"/>
      <c r="U228" s="339"/>
      <c r="V228" s="338"/>
      <c r="W228" s="353"/>
      <c r="X228" s="353"/>
      <c r="Y228" s="353"/>
      <c r="Z228" s="353"/>
      <c r="AA228" s="353"/>
      <c r="AB228" s="353"/>
      <c r="AC228" s="353"/>
      <c r="AD228" s="353"/>
      <c r="AE228" s="353"/>
      <c r="AF228" s="353"/>
      <c r="AG228" s="353"/>
      <c r="AH228" s="353"/>
      <c r="AI228" s="338"/>
      <c r="AJ228" s="140"/>
      <c r="AK228" s="140"/>
      <c r="AL228" s="140"/>
      <c r="AM228" s="140"/>
      <c r="AN228" s="140"/>
      <c r="AO228" s="140"/>
      <c r="AP228" s="140"/>
      <c r="AQ228" s="140"/>
      <c r="AR228" s="140"/>
      <c r="AS228" s="140"/>
      <c r="AT228" s="140"/>
      <c r="AU228" s="140"/>
      <c r="AV228" s="140"/>
      <c r="AW228" s="140"/>
      <c r="AX228" s="140"/>
      <c r="AY228" s="140"/>
      <c r="AZ228" s="140"/>
      <c r="BA228" s="140"/>
      <c r="BB228" s="140"/>
      <c r="BC228" s="140"/>
      <c r="BD228" s="140"/>
      <c r="BE228" s="338"/>
      <c r="BF228" s="338"/>
      <c r="BG228" s="338"/>
      <c r="BH228" s="338"/>
      <c r="BI228" s="338"/>
      <c r="BJ228" s="338"/>
      <c r="BK228" s="338"/>
      <c r="BL228" s="338"/>
      <c r="BM228" s="338"/>
      <c r="BN228" s="338"/>
      <c r="BO228" s="338"/>
      <c r="BP228" s="338"/>
      <c r="BQ228" s="338"/>
      <c r="BR228" s="338"/>
      <c r="BS228" s="338"/>
      <c r="BT228" s="338"/>
      <c r="BU228" s="338"/>
      <c r="BV228" s="338"/>
      <c r="BW228" s="338"/>
      <c r="BX228" s="338"/>
      <c r="BY228" s="338"/>
    </row>
    <row r="229" spans="1:77" customFormat="1" ht="12.75">
      <c r="A229" s="139"/>
      <c r="B229" s="139"/>
      <c r="C229" s="139"/>
      <c r="D229" s="139"/>
      <c r="E229" s="139"/>
      <c r="F229" s="139"/>
      <c r="G229" s="139"/>
      <c r="H229" s="139"/>
      <c r="I229" s="197"/>
      <c r="J229" s="139"/>
      <c r="K229" s="139"/>
      <c r="L229" s="139"/>
      <c r="M229" s="139"/>
      <c r="N229" s="139"/>
      <c r="O229" s="139"/>
      <c r="P229" s="139"/>
      <c r="Q229" s="139"/>
      <c r="R229" s="139"/>
      <c r="S229" s="140"/>
      <c r="T229" s="340"/>
      <c r="U229" s="339"/>
      <c r="V229" s="338"/>
      <c r="W229" s="353"/>
      <c r="X229" s="353"/>
      <c r="Y229" s="353"/>
      <c r="Z229" s="353"/>
      <c r="AA229" s="353"/>
      <c r="AB229" s="353"/>
      <c r="AC229" s="353"/>
      <c r="AD229" s="353"/>
      <c r="AE229" s="353"/>
      <c r="AF229" s="353"/>
      <c r="AG229" s="353"/>
      <c r="AH229" s="353"/>
      <c r="AI229" s="338"/>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338"/>
      <c r="BF229" s="338"/>
      <c r="BG229" s="338"/>
      <c r="BH229" s="338"/>
      <c r="BI229" s="338"/>
      <c r="BJ229" s="338"/>
      <c r="BK229" s="338"/>
      <c r="BL229" s="338"/>
      <c r="BM229" s="338"/>
      <c r="BN229" s="338"/>
      <c r="BO229" s="338"/>
      <c r="BP229" s="338"/>
      <c r="BQ229" s="338"/>
      <c r="BR229" s="338"/>
      <c r="BS229" s="338"/>
      <c r="BT229" s="338"/>
      <c r="BU229" s="338"/>
      <c r="BV229" s="338"/>
      <c r="BW229" s="338"/>
      <c r="BX229" s="338"/>
      <c r="BY229" s="338"/>
    </row>
    <row r="230" spans="1:77" customFormat="1" ht="12.75">
      <c r="A230" s="139"/>
      <c r="B230" s="139"/>
      <c r="C230" s="139"/>
      <c r="D230" s="139"/>
      <c r="E230" s="139"/>
      <c r="F230" s="139"/>
      <c r="G230" s="139"/>
      <c r="H230" s="139"/>
      <c r="I230" s="197"/>
      <c r="J230" s="139"/>
      <c r="K230" s="139"/>
      <c r="L230" s="139"/>
      <c r="M230" s="139"/>
      <c r="N230" s="139"/>
      <c r="O230" s="139"/>
      <c r="P230" s="139"/>
      <c r="Q230" s="139"/>
      <c r="R230" s="139"/>
      <c r="S230" s="140"/>
      <c r="T230" s="340"/>
      <c r="U230" s="339"/>
      <c r="V230" s="338"/>
      <c r="W230" s="353"/>
      <c r="X230" s="353"/>
      <c r="Y230" s="353"/>
      <c r="Z230" s="353"/>
      <c r="AA230" s="353"/>
      <c r="AB230" s="353"/>
      <c r="AC230" s="353"/>
      <c r="AD230" s="353"/>
      <c r="AE230" s="353"/>
      <c r="AF230" s="353"/>
      <c r="AG230" s="353"/>
      <c r="AH230" s="353"/>
      <c r="AI230" s="338"/>
      <c r="AJ230" s="140"/>
      <c r="AK230" s="140"/>
      <c r="AL230" s="140"/>
      <c r="AM230" s="140"/>
      <c r="AN230" s="140"/>
      <c r="AO230" s="140"/>
      <c r="AP230" s="140"/>
      <c r="AQ230" s="140"/>
      <c r="AR230" s="140"/>
      <c r="AS230" s="140"/>
      <c r="AT230" s="140"/>
      <c r="AU230" s="140"/>
      <c r="AV230" s="140"/>
      <c r="AW230" s="140"/>
      <c r="AX230" s="140"/>
      <c r="AY230" s="140"/>
      <c r="AZ230" s="140"/>
      <c r="BA230" s="140"/>
      <c r="BB230" s="140"/>
      <c r="BC230" s="140"/>
      <c r="BD230" s="140"/>
      <c r="BE230" s="338"/>
      <c r="BF230" s="338"/>
      <c r="BG230" s="338"/>
      <c r="BH230" s="338"/>
      <c r="BI230" s="338"/>
      <c r="BJ230" s="338"/>
      <c r="BK230" s="338"/>
      <c r="BL230" s="338"/>
      <c r="BM230" s="338"/>
      <c r="BN230" s="338"/>
      <c r="BO230" s="338"/>
      <c r="BP230" s="338"/>
      <c r="BQ230" s="338"/>
      <c r="BR230" s="338"/>
      <c r="BS230" s="338"/>
      <c r="BT230" s="338"/>
      <c r="BU230" s="338"/>
      <c r="BV230" s="338"/>
      <c r="BW230" s="338"/>
      <c r="BX230" s="338"/>
      <c r="BY230" s="338"/>
    </row>
    <row r="231" spans="1:77" customFormat="1" ht="12.75">
      <c r="A231" s="139"/>
      <c r="B231" s="139"/>
      <c r="C231" s="139"/>
      <c r="D231" s="139"/>
      <c r="E231" s="139"/>
      <c r="F231" s="139"/>
      <c r="G231" s="139"/>
      <c r="H231" s="139"/>
      <c r="I231" s="197"/>
      <c r="J231" s="139"/>
      <c r="K231" s="139"/>
      <c r="L231" s="139"/>
      <c r="M231" s="139"/>
      <c r="N231" s="139"/>
      <c r="O231" s="139"/>
      <c r="P231" s="139"/>
      <c r="Q231" s="139"/>
      <c r="R231" s="139"/>
      <c r="S231" s="140"/>
      <c r="T231" s="340"/>
      <c r="U231" s="339"/>
      <c r="V231" s="338"/>
      <c r="W231" s="353"/>
      <c r="X231" s="353"/>
      <c r="Y231" s="353"/>
      <c r="Z231" s="353"/>
      <c r="AA231" s="353"/>
      <c r="AB231" s="353"/>
      <c r="AC231" s="353"/>
      <c r="AD231" s="353"/>
      <c r="AE231" s="353"/>
      <c r="AF231" s="353"/>
      <c r="AG231" s="353"/>
      <c r="AH231" s="353"/>
      <c r="AI231" s="338"/>
      <c r="AJ231" s="140"/>
      <c r="AK231" s="140"/>
      <c r="AL231" s="140"/>
      <c r="AM231" s="140"/>
      <c r="AN231" s="140"/>
      <c r="AO231" s="140"/>
      <c r="AP231" s="140"/>
      <c r="AQ231" s="140"/>
      <c r="AR231" s="140"/>
      <c r="AS231" s="140"/>
      <c r="AT231" s="140"/>
      <c r="AU231" s="140"/>
      <c r="AV231" s="140"/>
      <c r="AW231" s="140"/>
      <c r="AX231" s="140"/>
      <c r="AY231" s="140"/>
      <c r="AZ231" s="140"/>
      <c r="BA231" s="140"/>
      <c r="BB231" s="140"/>
      <c r="BC231" s="140"/>
      <c r="BD231" s="140"/>
      <c r="BE231" s="338"/>
      <c r="BF231" s="338"/>
      <c r="BG231" s="338"/>
      <c r="BH231" s="338"/>
      <c r="BI231" s="338"/>
      <c r="BJ231" s="338"/>
      <c r="BK231" s="338"/>
      <c r="BL231" s="338"/>
      <c r="BM231" s="338"/>
      <c r="BN231" s="338"/>
      <c r="BO231" s="338"/>
      <c r="BP231" s="338"/>
      <c r="BQ231" s="338"/>
      <c r="BR231" s="338"/>
      <c r="BS231" s="338"/>
      <c r="BT231" s="338"/>
      <c r="BU231" s="338"/>
      <c r="BV231" s="338"/>
      <c r="BW231" s="338"/>
      <c r="BX231" s="338"/>
      <c r="BY231" s="338"/>
    </row>
    <row r="232" spans="1:77" customFormat="1" ht="12.75">
      <c r="A232" s="139"/>
      <c r="B232" s="139"/>
      <c r="C232" s="139"/>
      <c r="D232" s="139"/>
      <c r="E232" s="139"/>
      <c r="F232" s="139"/>
      <c r="G232" s="139"/>
      <c r="H232" s="139"/>
      <c r="I232" s="197"/>
      <c r="J232" s="139"/>
      <c r="K232" s="139"/>
      <c r="L232" s="139"/>
      <c r="M232" s="139"/>
      <c r="N232" s="139"/>
      <c r="O232" s="139"/>
      <c r="P232" s="139"/>
      <c r="Q232" s="139"/>
      <c r="R232" s="139"/>
      <c r="S232" s="140"/>
      <c r="T232" s="340"/>
      <c r="U232" s="339"/>
      <c r="V232" s="338"/>
      <c r="W232" s="353"/>
      <c r="X232" s="353"/>
      <c r="Y232" s="353"/>
      <c r="Z232" s="353"/>
      <c r="AA232" s="353"/>
      <c r="AB232" s="353"/>
      <c r="AC232" s="353"/>
      <c r="AD232" s="353"/>
      <c r="AE232" s="353"/>
      <c r="AF232" s="353"/>
      <c r="AG232" s="353"/>
      <c r="AH232" s="353"/>
      <c r="AI232" s="338"/>
      <c r="AJ232" s="140"/>
      <c r="AK232" s="140"/>
      <c r="AL232" s="140"/>
      <c r="AM232" s="140"/>
      <c r="AN232" s="140"/>
      <c r="AO232" s="140"/>
      <c r="AP232" s="140"/>
      <c r="AQ232" s="140"/>
      <c r="AR232" s="140"/>
      <c r="AS232" s="140"/>
      <c r="AT232" s="140"/>
      <c r="AU232" s="140"/>
      <c r="AV232" s="140"/>
      <c r="AW232" s="140"/>
      <c r="AX232" s="140"/>
      <c r="AY232" s="140"/>
      <c r="AZ232" s="140"/>
      <c r="BA232" s="140"/>
      <c r="BB232" s="140"/>
      <c r="BC232" s="140"/>
      <c r="BD232" s="140"/>
      <c r="BE232" s="338"/>
      <c r="BF232" s="338"/>
      <c r="BG232" s="338"/>
      <c r="BH232" s="338"/>
      <c r="BI232" s="338"/>
      <c r="BJ232" s="338"/>
      <c r="BK232" s="338"/>
      <c r="BL232" s="338"/>
      <c r="BM232" s="338"/>
      <c r="BN232" s="338"/>
      <c r="BO232" s="338"/>
      <c r="BP232" s="338"/>
      <c r="BQ232" s="338"/>
      <c r="BR232" s="338"/>
      <c r="BS232" s="338"/>
      <c r="BT232" s="338"/>
      <c r="BU232" s="338"/>
      <c r="BV232" s="338"/>
      <c r="BW232" s="338"/>
      <c r="BX232" s="338"/>
      <c r="BY232" s="338"/>
    </row>
    <row r="233" spans="1:77" customFormat="1" ht="12.75">
      <c r="A233" s="139"/>
      <c r="B233" s="139"/>
      <c r="C233" s="139"/>
      <c r="D233" s="139"/>
      <c r="E233" s="139"/>
      <c r="F233" s="139"/>
      <c r="G233" s="139"/>
      <c r="H233" s="139"/>
      <c r="I233" s="197"/>
      <c r="J233" s="139"/>
      <c r="K233" s="139"/>
      <c r="L233" s="139"/>
      <c r="M233" s="139"/>
      <c r="N233" s="139"/>
      <c r="O233" s="139"/>
      <c r="P233" s="139"/>
      <c r="Q233" s="139"/>
      <c r="R233" s="139"/>
      <c r="S233" s="140"/>
      <c r="T233" s="340"/>
      <c r="U233" s="339"/>
      <c r="V233" s="338"/>
      <c r="W233" s="353"/>
      <c r="X233" s="353"/>
      <c r="Y233" s="353"/>
      <c r="Z233" s="353"/>
      <c r="AA233" s="353"/>
      <c r="AB233" s="353"/>
      <c r="AC233" s="353"/>
      <c r="AD233" s="353"/>
      <c r="AE233" s="353"/>
      <c r="AF233" s="353"/>
      <c r="AG233" s="353"/>
      <c r="AH233" s="353"/>
      <c r="AI233" s="338"/>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338"/>
      <c r="BF233" s="338"/>
      <c r="BG233" s="338"/>
      <c r="BH233" s="338"/>
      <c r="BI233" s="338"/>
      <c r="BJ233" s="338"/>
      <c r="BK233" s="338"/>
      <c r="BL233" s="338"/>
      <c r="BM233" s="338"/>
      <c r="BN233" s="338"/>
      <c r="BO233" s="338"/>
      <c r="BP233" s="338"/>
      <c r="BQ233" s="338"/>
      <c r="BR233" s="338"/>
      <c r="BS233" s="338"/>
      <c r="BT233" s="338"/>
      <c r="BU233" s="338"/>
      <c r="BV233" s="338"/>
      <c r="BW233" s="338"/>
      <c r="BX233" s="338"/>
      <c r="BY233" s="338"/>
    </row>
    <row r="234" spans="1:77" customFormat="1" ht="12.75">
      <c r="A234" s="139"/>
      <c r="B234" s="139"/>
      <c r="C234" s="139"/>
      <c r="D234" s="139"/>
      <c r="E234" s="139"/>
      <c r="F234" s="139"/>
      <c r="G234" s="139"/>
      <c r="H234" s="139"/>
      <c r="I234" s="197"/>
      <c r="J234" s="139"/>
      <c r="K234" s="139"/>
      <c r="L234" s="139"/>
      <c r="M234" s="139"/>
      <c r="N234" s="139"/>
      <c r="O234" s="139"/>
      <c r="P234" s="139"/>
      <c r="Q234" s="139"/>
      <c r="R234" s="139"/>
      <c r="S234" s="140"/>
      <c r="T234" s="340"/>
      <c r="U234" s="339"/>
      <c r="V234" s="338"/>
      <c r="W234" s="353"/>
      <c r="X234" s="353"/>
      <c r="Y234" s="353"/>
      <c r="Z234" s="353"/>
      <c r="AA234" s="353"/>
      <c r="AB234" s="353"/>
      <c r="AC234" s="353"/>
      <c r="AD234" s="353"/>
      <c r="AE234" s="353"/>
      <c r="AF234" s="353"/>
      <c r="AG234" s="353"/>
      <c r="AH234" s="353"/>
      <c r="AI234" s="338"/>
      <c r="AJ234" s="140"/>
      <c r="AK234" s="140"/>
      <c r="AL234" s="140"/>
      <c r="AM234" s="140"/>
      <c r="AN234" s="140"/>
      <c r="AO234" s="140"/>
      <c r="AP234" s="140"/>
      <c r="AQ234" s="140"/>
      <c r="AR234" s="140"/>
      <c r="AS234" s="140"/>
      <c r="AT234" s="140"/>
      <c r="AU234" s="140"/>
      <c r="AV234" s="140"/>
      <c r="AW234" s="140"/>
      <c r="AX234" s="140"/>
      <c r="AY234" s="140"/>
      <c r="AZ234" s="140"/>
      <c r="BA234" s="140"/>
      <c r="BB234" s="140"/>
      <c r="BC234" s="140"/>
      <c r="BD234" s="140"/>
      <c r="BE234" s="338"/>
      <c r="BF234" s="338"/>
      <c r="BG234" s="338"/>
      <c r="BH234" s="338"/>
      <c r="BI234" s="338"/>
      <c r="BJ234" s="338"/>
      <c r="BK234" s="338"/>
      <c r="BL234" s="338"/>
      <c r="BM234" s="338"/>
      <c r="BN234" s="338"/>
      <c r="BO234" s="338"/>
      <c r="BP234" s="338"/>
      <c r="BQ234" s="338"/>
      <c r="BR234" s="338"/>
      <c r="BS234" s="338"/>
      <c r="BT234" s="338"/>
      <c r="BU234" s="338"/>
      <c r="BV234" s="338"/>
      <c r="BW234" s="338"/>
      <c r="BX234" s="338"/>
      <c r="BY234" s="338"/>
    </row>
    <row r="235" spans="1:77" customFormat="1" ht="12.75">
      <c r="A235" s="139"/>
      <c r="B235" s="139"/>
      <c r="C235" s="139"/>
      <c r="D235" s="139"/>
      <c r="E235" s="139"/>
      <c r="F235" s="139"/>
      <c r="G235" s="139"/>
      <c r="H235" s="139"/>
      <c r="I235" s="197"/>
      <c r="J235" s="139"/>
      <c r="K235" s="139"/>
      <c r="L235" s="139"/>
      <c r="M235" s="139"/>
      <c r="N235" s="139"/>
      <c r="O235" s="139"/>
      <c r="P235" s="139"/>
      <c r="Q235" s="139"/>
      <c r="R235" s="139"/>
      <c r="S235" s="140"/>
      <c r="T235" s="340"/>
      <c r="U235" s="339"/>
      <c r="V235" s="338"/>
      <c r="W235" s="353"/>
      <c r="X235" s="353"/>
      <c r="Y235" s="353"/>
      <c r="Z235" s="353"/>
      <c r="AA235" s="353"/>
      <c r="AB235" s="353"/>
      <c r="AC235" s="353"/>
      <c r="AD235" s="353"/>
      <c r="AE235" s="353"/>
      <c r="AF235" s="353"/>
      <c r="AG235" s="353"/>
      <c r="AH235" s="353"/>
      <c r="AI235" s="338"/>
      <c r="AJ235" s="140"/>
      <c r="AK235" s="140"/>
      <c r="AL235" s="140"/>
      <c r="AM235" s="140"/>
      <c r="AN235" s="140"/>
      <c r="AO235" s="140"/>
      <c r="AP235" s="140"/>
      <c r="AQ235" s="140"/>
      <c r="AR235" s="140"/>
      <c r="AS235" s="140"/>
      <c r="AT235" s="140"/>
      <c r="AU235" s="140"/>
      <c r="AV235" s="140"/>
      <c r="AW235" s="140"/>
      <c r="AX235" s="140"/>
      <c r="AY235" s="140"/>
      <c r="AZ235" s="140"/>
      <c r="BA235" s="140"/>
      <c r="BB235" s="140"/>
      <c r="BC235" s="140"/>
      <c r="BD235" s="140"/>
      <c r="BE235" s="338"/>
      <c r="BF235" s="338"/>
      <c r="BG235" s="338"/>
      <c r="BH235" s="338"/>
      <c r="BI235" s="338"/>
      <c r="BJ235" s="338"/>
      <c r="BK235" s="338"/>
      <c r="BL235" s="338"/>
      <c r="BM235" s="338"/>
      <c r="BN235" s="338"/>
      <c r="BO235" s="338"/>
      <c r="BP235" s="338"/>
      <c r="BQ235" s="338"/>
      <c r="BR235" s="338"/>
      <c r="BS235" s="338"/>
      <c r="BT235" s="338"/>
      <c r="BU235" s="338"/>
      <c r="BV235" s="338"/>
      <c r="BW235" s="338"/>
      <c r="BX235" s="338"/>
      <c r="BY235" s="338"/>
    </row>
    <row r="236" spans="1:77" customFormat="1" ht="12.75">
      <c r="A236" s="139"/>
      <c r="B236" s="139"/>
      <c r="C236" s="139"/>
      <c r="D236" s="139"/>
      <c r="E236" s="139"/>
      <c r="F236" s="139"/>
      <c r="G236" s="139"/>
      <c r="H236" s="139"/>
      <c r="I236" s="197"/>
      <c r="J236" s="139"/>
      <c r="K236" s="139"/>
      <c r="L236" s="139"/>
      <c r="M236" s="139"/>
      <c r="N236" s="139"/>
      <c r="O236" s="139"/>
      <c r="P236" s="139"/>
      <c r="Q236" s="139"/>
      <c r="R236" s="139"/>
      <c r="S236" s="140"/>
      <c r="T236" s="340"/>
      <c r="U236" s="339"/>
      <c r="V236" s="338"/>
      <c r="W236" s="353"/>
      <c r="X236" s="353"/>
      <c r="Y236" s="353"/>
      <c r="Z236" s="353"/>
      <c r="AA236" s="353"/>
      <c r="AB236" s="353"/>
      <c r="AC236" s="353"/>
      <c r="AD236" s="353"/>
      <c r="AE236" s="353"/>
      <c r="AF236" s="353"/>
      <c r="AG236" s="353"/>
      <c r="AH236" s="353"/>
      <c r="AI236" s="338"/>
      <c r="AJ236" s="140"/>
      <c r="AK236" s="140"/>
      <c r="AL236" s="140"/>
      <c r="AM236" s="140"/>
      <c r="AN236" s="140"/>
      <c r="AO236" s="140"/>
      <c r="AP236" s="140"/>
      <c r="AQ236" s="140"/>
      <c r="AR236" s="140"/>
      <c r="AS236" s="140"/>
      <c r="AT236" s="140"/>
      <c r="AU236" s="140"/>
      <c r="AV236" s="140"/>
      <c r="AW236" s="140"/>
      <c r="AX236" s="140"/>
      <c r="AY236" s="140"/>
      <c r="AZ236" s="140"/>
      <c r="BA236" s="140"/>
      <c r="BB236" s="140"/>
      <c r="BC236" s="140"/>
      <c r="BD236" s="140"/>
      <c r="BE236" s="338"/>
      <c r="BF236" s="338"/>
      <c r="BG236" s="338"/>
      <c r="BH236" s="338"/>
      <c r="BI236" s="338"/>
      <c r="BJ236" s="338"/>
      <c r="BK236" s="338"/>
      <c r="BL236" s="338"/>
      <c r="BM236" s="338"/>
      <c r="BN236" s="338"/>
      <c r="BO236" s="338"/>
      <c r="BP236" s="338"/>
      <c r="BQ236" s="338"/>
      <c r="BR236" s="338"/>
      <c r="BS236" s="338"/>
      <c r="BT236" s="338"/>
      <c r="BU236" s="338"/>
      <c r="BV236" s="338"/>
      <c r="BW236" s="338"/>
      <c r="BX236" s="338"/>
      <c r="BY236" s="338"/>
    </row>
    <row r="237" spans="1:77" customFormat="1" ht="12.75">
      <c r="A237" s="139"/>
      <c r="B237" s="139"/>
      <c r="C237" s="139"/>
      <c r="D237" s="139"/>
      <c r="E237" s="139"/>
      <c r="F237" s="139"/>
      <c r="G237" s="139"/>
      <c r="H237" s="139"/>
      <c r="I237" s="197"/>
      <c r="J237" s="139"/>
      <c r="K237" s="139"/>
      <c r="L237" s="139"/>
      <c r="M237" s="139"/>
      <c r="N237" s="139"/>
      <c r="O237" s="139"/>
      <c r="P237" s="139"/>
      <c r="Q237" s="139"/>
      <c r="R237" s="139"/>
      <c r="S237" s="140"/>
      <c r="T237" s="340"/>
      <c r="U237" s="339"/>
      <c r="V237" s="338"/>
      <c r="W237" s="353"/>
      <c r="X237" s="353"/>
      <c r="Y237" s="353"/>
      <c r="Z237" s="353"/>
      <c r="AA237" s="353"/>
      <c r="AB237" s="353"/>
      <c r="AC237" s="353"/>
      <c r="AD237" s="353"/>
      <c r="AE237" s="353"/>
      <c r="AF237" s="353"/>
      <c r="AG237" s="353"/>
      <c r="AH237" s="353"/>
      <c r="AI237" s="338"/>
      <c r="AJ237" s="140"/>
      <c r="AK237" s="140"/>
      <c r="AL237" s="140"/>
      <c r="AM237" s="140"/>
      <c r="AN237" s="140"/>
      <c r="AO237" s="140"/>
      <c r="AP237" s="140"/>
      <c r="AQ237" s="140"/>
      <c r="AR237" s="140"/>
      <c r="AS237" s="140"/>
      <c r="AT237" s="140"/>
      <c r="AU237" s="140"/>
      <c r="AV237" s="140"/>
      <c r="AW237" s="140"/>
      <c r="AX237" s="140"/>
      <c r="AY237" s="140"/>
      <c r="AZ237" s="140"/>
      <c r="BA237" s="140"/>
      <c r="BB237" s="140"/>
      <c r="BC237" s="140"/>
      <c r="BD237" s="140"/>
      <c r="BE237" s="338"/>
      <c r="BF237" s="338"/>
      <c r="BG237" s="338"/>
      <c r="BH237" s="338"/>
      <c r="BI237" s="338"/>
      <c r="BJ237" s="338"/>
      <c r="BK237" s="338"/>
      <c r="BL237" s="338"/>
      <c r="BM237" s="338"/>
      <c r="BN237" s="338"/>
      <c r="BO237" s="338"/>
      <c r="BP237" s="338"/>
      <c r="BQ237" s="338"/>
      <c r="BR237" s="338"/>
      <c r="BS237" s="338"/>
      <c r="BT237" s="338"/>
      <c r="BU237" s="338"/>
      <c r="BV237" s="338"/>
      <c r="BW237" s="338"/>
      <c r="BX237" s="338"/>
      <c r="BY237" s="338"/>
    </row>
    <row r="238" spans="1:77" customFormat="1" ht="12.75">
      <c r="A238" s="139"/>
      <c r="B238" s="139"/>
      <c r="C238" s="139"/>
      <c r="D238" s="139"/>
      <c r="E238" s="139"/>
      <c r="F238" s="139"/>
      <c r="G238" s="139"/>
      <c r="H238" s="139"/>
      <c r="I238" s="197"/>
      <c r="J238" s="139"/>
      <c r="K238" s="139"/>
      <c r="L238" s="139"/>
      <c r="M238" s="139"/>
      <c r="N238" s="139"/>
      <c r="O238" s="139"/>
      <c r="P238" s="139"/>
      <c r="Q238" s="139"/>
      <c r="R238" s="139"/>
      <c r="S238" s="140"/>
      <c r="T238" s="340"/>
      <c r="U238" s="339"/>
      <c r="V238" s="338"/>
      <c r="W238" s="353"/>
      <c r="X238" s="353"/>
      <c r="Y238" s="353"/>
      <c r="Z238" s="353"/>
      <c r="AA238" s="353"/>
      <c r="AB238" s="353"/>
      <c r="AC238" s="353"/>
      <c r="AD238" s="353"/>
      <c r="AE238" s="353"/>
      <c r="AF238" s="353"/>
      <c r="AG238" s="353"/>
      <c r="AH238" s="353"/>
      <c r="AI238" s="338"/>
      <c r="AJ238" s="140"/>
      <c r="AK238" s="140"/>
      <c r="AL238" s="140"/>
      <c r="AM238" s="140"/>
      <c r="AN238" s="140"/>
      <c r="AO238" s="140"/>
      <c r="AP238" s="140"/>
      <c r="AQ238" s="140"/>
      <c r="AR238" s="140"/>
      <c r="AS238" s="140"/>
      <c r="AT238" s="140"/>
      <c r="AU238" s="140"/>
      <c r="AV238" s="140"/>
      <c r="AW238" s="140"/>
      <c r="AX238" s="140"/>
      <c r="AY238" s="140"/>
      <c r="AZ238" s="140"/>
      <c r="BA238" s="140"/>
      <c r="BB238" s="140"/>
      <c r="BC238" s="140"/>
      <c r="BD238" s="140"/>
      <c r="BE238" s="338"/>
      <c r="BF238" s="338"/>
      <c r="BG238" s="338"/>
      <c r="BH238" s="338"/>
      <c r="BI238" s="338"/>
      <c r="BJ238" s="338"/>
      <c r="BK238" s="338"/>
      <c r="BL238" s="338"/>
      <c r="BM238" s="338"/>
      <c r="BN238" s="338"/>
      <c r="BO238" s="338"/>
      <c r="BP238" s="338"/>
      <c r="BQ238" s="338"/>
      <c r="BR238" s="338"/>
      <c r="BS238" s="338"/>
      <c r="BT238" s="338"/>
      <c r="BU238" s="338"/>
      <c r="BV238" s="338"/>
      <c r="BW238" s="338"/>
      <c r="BX238" s="338"/>
      <c r="BY238" s="338"/>
    </row>
    <row r="239" spans="1:77" customFormat="1" ht="12.75">
      <c r="A239" s="139"/>
      <c r="B239" s="139"/>
      <c r="C239" s="139"/>
      <c r="D239" s="139"/>
      <c r="E239" s="139"/>
      <c r="F239" s="139"/>
      <c r="G239" s="139"/>
      <c r="H239" s="139"/>
      <c r="I239" s="197"/>
      <c r="J239" s="139"/>
      <c r="K239" s="139"/>
      <c r="L239" s="139"/>
      <c r="M239" s="139"/>
      <c r="N239" s="139"/>
      <c r="O239" s="139"/>
      <c r="P239" s="139"/>
      <c r="Q239" s="139"/>
      <c r="R239" s="139"/>
      <c r="S239" s="140"/>
      <c r="T239" s="340"/>
      <c r="U239" s="339"/>
      <c r="V239" s="338"/>
      <c r="W239" s="353"/>
      <c r="X239" s="353"/>
      <c r="Y239" s="353"/>
      <c r="Z239" s="353"/>
      <c r="AA239" s="353"/>
      <c r="AB239" s="353"/>
      <c r="AC239" s="353"/>
      <c r="AD239" s="353"/>
      <c r="AE239" s="353"/>
      <c r="AF239" s="353"/>
      <c r="AG239" s="353"/>
      <c r="AH239" s="353"/>
      <c r="AI239" s="338"/>
      <c r="AJ239" s="140"/>
      <c r="AK239" s="140"/>
      <c r="AL239" s="140"/>
      <c r="AM239" s="140"/>
      <c r="AN239" s="140"/>
      <c r="AO239" s="140"/>
      <c r="AP239" s="140"/>
      <c r="AQ239" s="140"/>
      <c r="AR239" s="140"/>
      <c r="AS239" s="140"/>
      <c r="AT239" s="140"/>
      <c r="AU239" s="140"/>
      <c r="AV239" s="140"/>
      <c r="AW239" s="140"/>
      <c r="AX239" s="140"/>
      <c r="AY239" s="140"/>
      <c r="AZ239" s="140"/>
      <c r="BA239" s="140"/>
      <c r="BB239" s="140"/>
      <c r="BC239" s="140"/>
      <c r="BD239" s="140"/>
      <c r="BE239" s="338"/>
      <c r="BF239" s="338"/>
      <c r="BG239" s="338"/>
      <c r="BH239" s="338"/>
      <c r="BI239" s="338"/>
      <c r="BJ239" s="338"/>
      <c r="BK239" s="338"/>
      <c r="BL239" s="338"/>
      <c r="BM239" s="338"/>
      <c r="BN239" s="338"/>
      <c r="BO239" s="338"/>
      <c r="BP239" s="338"/>
      <c r="BQ239" s="338"/>
      <c r="BR239" s="338"/>
      <c r="BS239" s="338"/>
      <c r="BT239" s="338"/>
      <c r="BU239" s="338"/>
      <c r="BV239" s="338"/>
      <c r="BW239" s="338"/>
      <c r="BX239" s="338"/>
      <c r="BY239" s="338"/>
    </row>
    <row r="240" spans="1:77" customFormat="1" ht="12.75">
      <c r="A240" s="139"/>
      <c r="B240" s="139"/>
      <c r="C240" s="139"/>
      <c r="D240" s="139"/>
      <c r="E240" s="139"/>
      <c r="F240" s="139"/>
      <c r="G240" s="139"/>
      <c r="H240" s="139"/>
      <c r="I240" s="197"/>
      <c r="J240" s="139"/>
      <c r="K240" s="139"/>
      <c r="L240" s="139"/>
      <c r="M240" s="139"/>
      <c r="N240" s="139"/>
      <c r="O240" s="139"/>
      <c r="P240" s="139"/>
      <c r="Q240" s="139"/>
      <c r="R240" s="139"/>
      <c r="S240" s="140"/>
      <c r="T240" s="339"/>
      <c r="U240" s="339"/>
      <c r="V240" s="338"/>
      <c r="W240" s="354"/>
      <c r="X240" s="354"/>
      <c r="Y240" s="354"/>
      <c r="Z240" s="354"/>
      <c r="AA240" s="354"/>
      <c r="AB240" s="354"/>
      <c r="AC240" s="354"/>
      <c r="AD240" s="354"/>
      <c r="AE240" s="354"/>
      <c r="AF240" s="354"/>
      <c r="AG240" s="354"/>
      <c r="AH240" s="354"/>
      <c r="AI240" s="338"/>
      <c r="AJ240" s="140"/>
      <c r="AK240" s="140"/>
      <c r="AL240" s="140"/>
      <c r="AM240" s="140"/>
      <c r="AN240" s="140"/>
      <c r="AO240" s="140"/>
      <c r="AP240" s="140"/>
      <c r="AQ240" s="140"/>
      <c r="AR240" s="140"/>
      <c r="AS240" s="140"/>
      <c r="AT240" s="140"/>
      <c r="AU240" s="140"/>
      <c r="AV240" s="140"/>
      <c r="AW240" s="140"/>
      <c r="AX240" s="140"/>
      <c r="AY240" s="140"/>
      <c r="AZ240" s="140"/>
      <c r="BA240" s="140"/>
      <c r="BB240" s="140"/>
      <c r="BC240" s="140"/>
      <c r="BD240" s="140"/>
      <c r="BE240" s="338"/>
      <c r="BF240" s="338"/>
      <c r="BG240" s="338"/>
      <c r="BH240" s="338"/>
      <c r="BI240" s="338"/>
      <c r="BJ240" s="338"/>
      <c r="BK240" s="338"/>
      <c r="BL240" s="338"/>
      <c r="BM240" s="338"/>
      <c r="BN240" s="338"/>
      <c r="BO240" s="338"/>
      <c r="BP240" s="338"/>
      <c r="BQ240" s="338"/>
      <c r="BR240" s="338"/>
      <c r="BS240" s="338"/>
      <c r="BT240" s="338"/>
      <c r="BU240" s="338"/>
      <c r="BV240" s="338"/>
      <c r="BW240" s="338"/>
      <c r="BX240" s="338"/>
      <c r="BY240" s="338"/>
    </row>
    <row r="241" spans="1:77" customFormat="1" ht="12.75">
      <c r="A241" s="139"/>
      <c r="B241" s="139"/>
      <c r="C241" s="139"/>
      <c r="D241" s="139"/>
      <c r="E241" s="139"/>
      <c r="F241" s="139"/>
      <c r="G241" s="139"/>
      <c r="H241" s="139"/>
      <c r="I241" s="197"/>
      <c r="J241" s="139"/>
      <c r="K241" s="139"/>
      <c r="L241" s="139"/>
      <c r="M241" s="139"/>
      <c r="N241" s="139"/>
      <c r="O241" s="139"/>
      <c r="P241" s="139"/>
      <c r="Q241" s="139"/>
      <c r="R241" s="139"/>
      <c r="S241" s="140"/>
      <c r="T241" s="340"/>
      <c r="U241" s="339"/>
      <c r="V241" s="338"/>
      <c r="W241" s="354"/>
      <c r="X241" s="354"/>
      <c r="Y241" s="354"/>
      <c r="Z241" s="354"/>
      <c r="AA241" s="354"/>
      <c r="AB241" s="354"/>
      <c r="AC241" s="354"/>
      <c r="AD241" s="354"/>
      <c r="AE241" s="354"/>
      <c r="AF241" s="354"/>
      <c r="AG241" s="354"/>
      <c r="AH241" s="354"/>
      <c r="AI241" s="338"/>
      <c r="AJ241" s="140"/>
      <c r="AK241" s="140"/>
      <c r="AL241" s="140"/>
      <c r="AM241" s="140"/>
      <c r="AN241" s="140"/>
      <c r="AO241" s="140"/>
      <c r="AP241" s="140"/>
      <c r="AQ241" s="140"/>
      <c r="AR241" s="140"/>
      <c r="AS241" s="140"/>
      <c r="AT241" s="140"/>
      <c r="AU241" s="140"/>
      <c r="AV241" s="140"/>
      <c r="AW241" s="140"/>
      <c r="AX241" s="140"/>
      <c r="AY241" s="140"/>
      <c r="AZ241" s="140"/>
      <c r="BA241" s="140"/>
      <c r="BB241" s="140"/>
      <c r="BC241" s="140"/>
      <c r="BD241" s="140"/>
      <c r="BE241" s="338"/>
      <c r="BF241" s="338"/>
      <c r="BG241" s="338"/>
      <c r="BH241" s="338"/>
      <c r="BI241" s="338"/>
      <c r="BJ241" s="338"/>
      <c r="BK241" s="338"/>
      <c r="BL241" s="338"/>
      <c r="BM241" s="338"/>
      <c r="BN241" s="338"/>
      <c r="BO241" s="338"/>
      <c r="BP241" s="338"/>
      <c r="BQ241" s="338"/>
      <c r="BR241" s="338"/>
      <c r="BS241" s="338"/>
      <c r="BT241" s="338"/>
      <c r="BU241" s="338"/>
      <c r="BV241" s="338"/>
      <c r="BW241" s="338"/>
      <c r="BX241" s="338"/>
      <c r="BY241" s="338"/>
    </row>
    <row r="242" spans="1:77" customFormat="1" ht="12.75">
      <c r="A242" s="139"/>
      <c r="B242" s="139"/>
      <c r="C242" s="139"/>
      <c r="D242" s="139"/>
      <c r="E242" s="139"/>
      <c r="F242" s="139"/>
      <c r="G242" s="139"/>
      <c r="H242" s="139"/>
      <c r="I242" s="197"/>
      <c r="J242" s="139"/>
      <c r="K242" s="139"/>
      <c r="L242" s="139"/>
      <c r="M242" s="139"/>
      <c r="N242" s="139"/>
      <c r="O242" s="139"/>
      <c r="P242" s="139"/>
      <c r="Q242" s="139"/>
      <c r="R242" s="139"/>
      <c r="S242" s="140"/>
      <c r="T242" s="340"/>
      <c r="U242" s="339"/>
      <c r="V242" s="338"/>
      <c r="W242" s="354"/>
      <c r="X242" s="354"/>
      <c r="Y242" s="354"/>
      <c r="Z242" s="354"/>
      <c r="AA242" s="354"/>
      <c r="AB242" s="354"/>
      <c r="AC242" s="354"/>
      <c r="AD242" s="354"/>
      <c r="AE242" s="354"/>
      <c r="AF242" s="354"/>
      <c r="AG242" s="354"/>
      <c r="AH242" s="354"/>
      <c r="AI242" s="338"/>
      <c r="AJ242" s="140"/>
      <c r="AK242" s="140"/>
      <c r="AL242" s="140"/>
      <c r="AM242" s="140"/>
      <c r="AN242" s="140"/>
      <c r="AO242" s="140"/>
      <c r="AP242" s="140"/>
      <c r="AQ242" s="140"/>
      <c r="AR242" s="140"/>
      <c r="AS242" s="140"/>
      <c r="AT242" s="140"/>
      <c r="AU242" s="140"/>
      <c r="AV242" s="140"/>
      <c r="AW242" s="140"/>
      <c r="AX242" s="140"/>
      <c r="AY242" s="140"/>
      <c r="AZ242" s="140"/>
      <c r="BA242" s="140"/>
      <c r="BB242" s="140"/>
      <c r="BC242" s="140"/>
      <c r="BD242" s="140"/>
      <c r="BE242" s="338"/>
      <c r="BF242" s="338"/>
      <c r="BG242" s="338"/>
      <c r="BH242" s="338"/>
      <c r="BI242" s="338"/>
      <c r="BJ242" s="338"/>
      <c r="BK242" s="338"/>
      <c r="BL242" s="338"/>
      <c r="BM242" s="338"/>
      <c r="BN242" s="338"/>
      <c r="BO242" s="338"/>
      <c r="BP242" s="338"/>
      <c r="BQ242" s="338"/>
      <c r="BR242" s="338"/>
      <c r="BS242" s="338"/>
      <c r="BT242" s="338"/>
      <c r="BU242" s="338"/>
      <c r="BV242" s="338"/>
      <c r="BW242" s="338"/>
      <c r="BX242" s="338"/>
      <c r="BY242" s="338"/>
    </row>
    <row r="243" spans="1:77" customFormat="1" ht="12.75">
      <c r="A243" s="139"/>
      <c r="B243" s="139"/>
      <c r="C243" s="139"/>
      <c r="D243" s="139"/>
      <c r="E243" s="139"/>
      <c r="F243" s="139"/>
      <c r="G243" s="139"/>
      <c r="H243" s="139"/>
      <c r="I243" s="197"/>
      <c r="J243" s="139"/>
      <c r="K243" s="139"/>
      <c r="L243" s="139"/>
      <c r="M243" s="139"/>
      <c r="N243" s="139"/>
      <c r="O243" s="139"/>
      <c r="P243" s="139"/>
      <c r="Q243" s="139"/>
      <c r="R243" s="139"/>
      <c r="S243" s="140"/>
      <c r="T243" s="340"/>
      <c r="U243" s="339"/>
      <c r="V243" s="338"/>
      <c r="W243" s="354"/>
      <c r="X243" s="354"/>
      <c r="Y243" s="354"/>
      <c r="Z243" s="354"/>
      <c r="AA243" s="354"/>
      <c r="AB243" s="354"/>
      <c r="AC243" s="354"/>
      <c r="AD243" s="354"/>
      <c r="AE243" s="354"/>
      <c r="AF243" s="354"/>
      <c r="AG243" s="354"/>
      <c r="AH243" s="354"/>
      <c r="AI243" s="338"/>
      <c r="AJ243" s="140"/>
      <c r="AK243" s="140"/>
      <c r="AL243" s="140"/>
      <c r="AM243" s="140"/>
      <c r="AN243" s="140"/>
      <c r="AO243" s="140"/>
      <c r="AP243" s="140"/>
      <c r="AQ243" s="140"/>
      <c r="AR243" s="140"/>
      <c r="AS243" s="140"/>
      <c r="AT243" s="140"/>
      <c r="AU243" s="140"/>
      <c r="AV243" s="140"/>
      <c r="AW243" s="140"/>
      <c r="AX243" s="140"/>
      <c r="AY243" s="140"/>
      <c r="AZ243" s="140"/>
      <c r="BA243" s="140"/>
      <c r="BB243" s="140"/>
      <c r="BC243" s="140"/>
      <c r="BD243" s="140"/>
      <c r="BE243" s="338"/>
      <c r="BF243" s="338"/>
      <c r="BG243" s="338"/>
      <c r="BH243" s="338"/>
      <c r="BI243" s="338"/>
      <c r="BJ243" s="338"/>
      <c r="BK243" s="338"/>
      <c r="BL243" s="338"/>
      <c r="BM243" s="338"/>
      <c r="BN243" s="338"/>
      <c r="BO243" s="338"/>
      <c r="BP243" s="338"/>
      <c r="BQ243" s="338"/>
      <c r="BR243" s="338"/>
      <c r="BS243" s="338"/>
      <c r="BT243" s="338"/>
      <c r="BU243" s="338"/>
      <c r="BV243" s="338"/>
      <c r="BW243" s="338"/>
      <c r="BX243" s="338"/>
      <c r="BY243" s="338"/>
    </row>
    <row r="244" spans="1:77" customFormat="1" ht="12.75">
      <c r="A244" s="139"/>
      <c r="B244" s="139"/>
      <c r="C244" s="139"/>
      <c r="D244" s="139"/>
      <c r="E244" s="139"/>
      <c r="F244" s="139"/>
      <c r="G244" s="139"/>
      <c r="H244" s="139"/>
      <c r="I244" s="197"/>
      <c r="J244" s="139"/>
      <c r="K244" s="139"/>
      <c r="L244" s="139"/>
      <c r="M244" s="139"/>
      <c r="N244" s="139"/>
      <c r="O244" s="139"/>
      <c r="P244" s="139"/>
      <c r="Q244" s="139"/>
      <c r="R244" s="139"/>
      <c r="S244" s="140"/>
      <c r="T244" s="340"/>
      <c r="U244" s="339"/>
      <c r="V244" s="338"/>
      <c r="W244" s="354"/>
      <c r="X244" s="354"/>
      <c r="Y244" s="354"/>
      <c r="Z244" s="354"/>
      <c r="AA244" s="354"/>
      <c r="AB244" s="354"/>
      <c r="AC244" s="354"/>
      <c r="AD244" s="354"/>
      <c r="AE244" s="354"/>
      <c r="AF244" s="354"/>
      <c r="AG244" s="354"/>
      <c r="AH244" s="354"/>
      <c r="AI244" s="338"/>
      <c r="AJ244" s="140"/>
      <c r="AK244" s="140"/>
      <c r="AL244" s="140"/>
      <c r="AM244" s="140"/>
      <c r="AN244" s="140"/>
      <c r="AO244" s="140"/>
      <c r="AP244" s="140"/>
      <c r="AQ244" s="140"/>
      <c r="AR244" s="140"/>
      <c r="AS244" s="140"/>
      <c r="AT244" s="140"/>
      <c r="AU244" s="140"/>
      <c r="AV244" s="140"/>
      <c r="AW244" s="140"/>
      <c r="AX244" s="140"/>
      <c r="AY244" s="140"/>
      <c r="AZ244" s="140"/>
      <c r="BA244" s="140"/>
      <c r="BB244" s="140"/>
      <c r="BC244" s="140"/>
      <c r="BD244" s="140"/>
      <c r="BE244" s="338"/>
      <c r="BF244" s="338"/>
      <c r="BG244" s="338"/>
      <c r="BH244" s="338"/>
      <c r="BI244" s="338"/>
      <c r="BJ244" s="338"/>
      <c r="BK244" s="338"/>
      <c r="BL244" s="338"/>
      <c r="BM244" s="338"/>
      <c r="BN244" s="338"/>
      <c r="BO244" s="338"/>
      <c r="BP244" s="338"/>
      <c r="BQ244" s="338"/>
      <c r="BR244" s="338"/>
      <c r="BS244" s="338"/>
      <c r="BT244" s="338"/>
      <c r="BU244" s="338"/>
      <c r="BV244" s="338"/>
      <c r="BW244" s="338"/>
      <c r="BX244" s="338"/>
      <c r="BY244" s="338"/>
    </row>
    <row r="245" spans="1:77" customFormat="1" ht="12.75">
      <c r="A245" s="139"/>
      <c r="B245" s="139"/>
      <c r="C245" s="139"/>
      <c r="D245" s="139"/>
      <c r="E245" s="139"/>
      <c r="F245" s="139"/>
      <c r="G245" s="139"/>
      <c r="H245" s="139"/>
      <c r="I245" s="197"/>
      <c r="J245" s="139"/>
      <c r="K245" s="139"/>
      <c r="L245" s="139"/>
      <c r="M245" s="139"/>
      <c r="N245" s="139"/>
      <c r="O245" s="139"/>
      <c r="P245" s="139"/>
      <c r="Q245" s="139"/>
      <c r="R245" s="139"/>
      <c r="S245" s="140"/>
      <c r="T245" s="340"/>
      <c r="U245" s="339"/>
      <c r="V245" s="338"/>
      <c r="W245" s="354"/>
      <c r="X245" s="354"/>
      <c r="Y245" s="354"/>
      <c r="Z245" s="354"/>
      <c r="AA245" s="354"/>
      <c r="AB245" s="354"/>
      <c r="AC245" s="354"/>
      <c r="AD245" s="354"/>
      <c r="AE245" s="354"/>
      <c r="AF245" s="354"/>
      <c r="AG245" s="354"/>
      <c r="AH245" s="354"/>
      <c r="AI245" s="338"/>
      <c r="AJ245" s="140"/>
      <c r="AK245" s="140"/>
      <c r="AL245" s="140"/>
      <c r="AM245" s="140"/>
      <c r="AN245" s="140"/>
      <c r="AO245" s="140"/>
      <c r="AP245" s="140"/>
      <c r="AQ245" s="140"/>
      <c r="AR245" s="140"/>
      <c r="AS245" s="140"/>
      <c r="AT245" s="140"/>
      <c r="AU245" s="140"/>
      <c r="AV245" s="140"/>
      <c r="AW245" s="140"/>
      <c r="AX245" s="140"/>
      <c r="AY245" s="140"/>
      <c r="AZ245" s="140"/>
      <c r="BA245" s="140"/>
      <c r="BB245" s="140"/>
      <c r="BC245" s="140"/>
      <c r="BD245" s="140"/>
      <c r="BE245" s="338"/>
      <c r="BF245" s="338"/>
      <c r="BG245" s="338"/>
      <c r="BH245" s="338"/>
      <c r="BI245" s="338"/>
      <c r="BJ245" s="338"/>
      <c r="BK245" s="338"/>
      <c r="BL245" s="338"/>
      <c r="BM245" s="338"/>
      <c r="BN245" s="338"/>
      <c r="BO245" s="338"/>
      <c r="BP245" s="338"/>
      <c r="BQ245" s="338"/>
      <c r="BR245" s="338"/>
      <c r="BS245" s="338"/>
      <c r="BT245" s="338"/>
      <c r="BU245" s="338"/>
      <c r="BV245" s="338"/>
      <c r="BW245" s="338"/>
      <c r="BX245" s="338"/>
      <c r="BY245" s="338"/>
    </row>
    <row r="246" spans="1:77" customFormat="1" ht="12.75">
      <c r="A246" s="139"/>
      <c r="B246" s="139"/>
      <c r="C246" s="139"/>
      <c r="D246" s="139"/>
      <c r="E246" s="139"/>
      <c r="F246" s="139"/>
      <c r="G246" s="139"/>
      <c r="H246" s="139"/>
      <c r="I246" s="197"/>
      <c r="J246" s="139"/>
      <c r="K246" s="139"/>
      <c r="L246" s="139"/>
      <c r="M246" s="139"/>
      <c r="N246" s="139"/>
      <c r="O246" s="139"/>
      <c r="P246" s="139"/>
      <c r="Q246" s="139"/>
      <c r="R246" s="139"/>
      <c r="S246" s="140"/>
      <c r="T246" s="340"/>
      <c r="U246" s="339"/>
      <c r="V246" s="338"/>
      <c r="W246" s="354"/>
      <c r="X246" s="354"/>
      <c r="Y246" s="354"/>
      <c r="Z246" s="354"/>
      <c r="AA246" s="354"/>
      <c r="AB246" s="354"/>
      <c r="AC246" s="354"/>
      <c r="AD246" s="354"/>
      <c r="AE246" s="354"/>
      <c r="AF246" s="354"/>
      <c r="AG246" s="354"/>
      <c r="AH246" s="354"/>
      <c r="AI246" s="338"/>
      <c r="AJ246" s="140"/>
      <c r="AK246" s="140"/>
      <c r="AL246" s="140"/>
      <c r="AM246" s="140"/>
      <c r="AN246" s="140"/>
      <c r="AO246" s="140"/>
      <c r="AP246" s="140"/>
      <c r="AQ246" s="140"/>
      <c r="AR246" s="140"/>
      <c r="AS246" s="140"/>
      <c r="AT246" s="140"/>
      <c r="AU246" s="140"/>
      <c r="AV246" s="140"/>
      <c r="AW246" s="140"/>
      <c r="AX246" s="140"/>
      <c r="AY246" s="140"/>
      <c r="AZ246" s="140"/>
      <c r="BA246" s="140"/>
      <c r="BB246" s="140"/>
      <c r="BC246" s="140"/>
      <c r="BD246" s="140"/>
      <c r="BE246" s="338"/>
      <c r="BF246" s="338"/>
      <c r="BG246" s="338"/>
      <c r="BH246" s="338"/>
      <c r="BI246" s="338"/>
      <c r="BJ246" s="338"/>
      <c r="BK246" s="338"/>
      <c r="BL246" s="338"/>
      <c r="BM246" s="338"/>
      <c r="BN246" s="338"/>
      <c r="BO246" s="338"/>
      <c r="BP246" s="338"/>
      <c r="BQ246" s="338"/>
      <c r="BR246" s="338"/>
      <c r="BS246" s="338"/>
      <c r="BT246" s="338"/>
      <c r="BU246" s="338"/>
      <c r="BV246" s="338"/>
      <c r="BW246" s="338"/>
      <c r="BX246" s="338"/>
      <c r="BY246" s="338"/>
    </row>
    <row r="247" spans="1:77" customFormat="1" ht="12.75">
      <c r="A247" s="139"/>
      <c r="B247" s="139"/>
      <c r="C247" s="139"/>
      <c r="D247" s="139"/>
      <c r="E247" s="139"/>
      <c r="F247" s="139"/>
      <c r="G247" s="139"/>
      <c r="H247" s="139"/>
      <c r="I247" s="197"/>
      <c r="J247" s="139"/>
      <c r="K247" s="139"/>
      <c r="L247" s="139"/>
      <c r="M247" s="139"/>
      <c r="N247" s="139"/>
      <c r="O247" s="139"/>
      <c r="P247" s="139"/>
      <c r="Q247" s="139"/>
      <c r="R247" s="139"/>
      <c r="S247" s="140"/>
      <c r="T247" s="340"/>
      <c r="U247" s="339"/>
      <c r="V247" s="338"/>
      <c r="W247" s="354"/>
      <c r="X247" s="354"/>
      <c r="Y247" s="354"/>
      <c r="Z247" s="354"/>
      <c r="AA247" s="354"/>
      <c r="AB247" s="354"/>
      <c r="AC247" s="354"/>
      <c r="AD247" s="354"/>
      <c r="AE247" s="354"/>
      <c r="AF247" s="354"/>
      <c r="AG247" s="354"/>
      <c r="AH247" s="354"/>
      <c r="AI247" s="338"/>
      <c r="AJ247" s="140"/>
      <c r="AK247" s="140"/>
      <c r="AL247" s="140"/>
      <c r="AM247" s="140"/>
      <c r="AN247" s="140"/>
      <c r="AO247" s="140"/>
      <c r="AP247" s="140"/>
      <c r="AQ247" s="140"/>
      <c r="AR247" s="140"/>
      <c r="AS247" s="140"/>
      <c r="AT247" s="140"/>
      <c r="AU247" s="140"/>
      <c r="AV247" s="140"/>
      <c r="AW247" s="140"/>
      <c r="AX247" s="140"/>
      <c r="AY247" s="140"/>
      <c r="AZ247" s="140"/>
      <c r="BA247" s="140"/>
      <c r="BB247" s="140"/>
      <c r="BC247" s="140"/>
      <c r="BD247" s="140"/>
      <c r="BE247" s="338"/>
      <c r="BF247" s="338"/>
      <c r="BG247" s="338"/>
      <c r="BH247" s="338"/>
      <c r="BI247" s="338"/>
      <c r="BJ247" s="338"/>
      <c r="BK247" s="338"/>
      <c r="BL247" s="338"/>
      <c r="BM247" s="338"/>
      <c r="BN247" s="338"/>
      <c r="BO247" s="338"/>
      <c r="BP247" s="338"/>
      <c r="BQ247" s="338"/>
      <c r="BR247" s="338"/>
      <c r="BS247" s="338"/>
      <c r="BT247" s="338"/>
      <c r="BU247" s="338"/>
      <c r="BV247" s="338"/>
      <c r="BW247" s="338"/>
      <c r="BX247" s="338"/>
      <c r="BY247" s="338"/>
    </row>
    <row r="248" spans="1:77" customFormat="1" ht="12.75">
      <c r="A248" s="139"/>
      <c r="B248" s="139"/>
      <c r="C248" s="139"/>
      <c r="D248" s="139"/>
      <c r="E248" s="139"/>
      <c r="F248" s="139"/>
      <c r="G248" s="139"/>
      <c r="H248" s="139"/>
      <c r="I248" s="197"/>
      <c r="J248" s="139"/>
      <c r="K248" s="139"/>
      <c r="L248" s="139"/>
      <c r="M248" s="139"/>
      <c r="N248" s="139"/>
      <c r="O248" s="139"/>
      <c r="P248" s="139"/>
      <c r="Q248" s="139"/>
      <c r="R248" s="139"/>
      <c r="S248" s="140"/>
      <c r="T248" s="340"/>
      <c r="U248" s="339"/>
      <c r="V248" s="338"/>
      <c r="W248" s="354"/>
      <c r="X248" s="354"/>
      <c r="Y248" s="354"/>
      <c r="Z248" s="354"/>
      <c r="AA248" s="354"/>
      <c r="AB248" s="354"/>
      <c r="AC248" s="354"/>
      <c r="AD248" s="354"/>
      <c r="AE248" s="354"/>
      <c r="AF248" s="354"/>
      <c r="AG248" s="354"/>
      <c r="AH248" s="354"/>
      <c r="AI248" s="338"/>
      <c r="AJ248" s="140"/>
      <c r="AK248" s="140"/>
      <c r="AL248" s="140"/>
      <c r="AM248" s="140"/>
      <c r="AN248" s="140"/>
      <c r="AO248" s="140"/>
      <c r="AP248" s="140"/>
      <c r="AQ248" s="140"/>
      <c r="AR248" s="140"/>
      <c r="AS248" s="140"/>
      <c r="AT248" s="140"/>
      <c r="AU248" s="140"/>
      <c r="AV248" s="140"/>
      <c r="AW248" s="140"/>
      <c r="AX248" s="140"/>
      <c r="AY248" s="140"/>
      <c r="AZ248" s="140"/>
      <c r="BA248" s="140"/>
      <c r="BB248" s="140"/>
      <c r="BC248" s="140"/>
      <c r="BD248" s="140"/>
      <c r="BE248" s="338"/>
      <c r="BF248" s="338"/>
      <c r="BG248" s="338"/>
      <c r="BH248" s="338"/>
      <c r="BI248" s="338"/>
      <c r="BJ248" s="338"/>
      <c r="BK248" s="338"/>
      <c r="BL248" s="338"/>
      <c r="BM248" s="338"/>
      <c r="BN248" s="338"/>
      <c r="BO248" s="338"/>
      <c r="BP248" s="338"/>
      <c r="BQ248" s="338"/>
      <c r="BR248" s="338"/>
      <c r="BS248" s="338"/>
      <c r="BT248" s="338"/>
      <c r="BU248" s="338"/>
      <c r="BV248" s="338"/>
      <c r="BW248" s="338"/>
      <c r="BX248" s="338"/>
      <c r="BY248" s="338"/>
    </row>
    <row r="249" spans="1:77" customFormat="1" ht="12.75">
      <c r="A249" s="139"/>
      <c r="B249" s="139"/>
      <c r="C249" s="139"/>
      <c r="D249" s="139"/>
      <c r="E249" s="139"/>
      <c r="F249" s="139"/>
      <c r="G249" s="139"/>
      <c r="H249" s="139"/>
      <c r="I249" s="197"/>
      <c r="J249" s="139"/>
      <c r="K249" s="139"/>
      <c r="L249" s="139"/>
      <c r="M249" s="139"/>
      <c r="N249" s="139"/>
      <c r="O249" s="139"/>
      <c r="P249" s="139"/>
      <c r="Q249" s="139"/>
      <c r="R249" s="139"/>
      <c r="S249" s="140"/>
      <c r="T249" s="340"/>
      <c r="U249" s="339"/>
      <c r="V249" s="338"/>
      <c r="W249" s="354"/>
      <c r="X249" s="354"/>
      <c r="Y249" s="354"/>
      <c r="Z249" s="354"/>
      <c r="AA249" s="354"/>
      <c r="AB249" s="354"/>
      <c r="AC249" s="354"/>
      <c r="AD249" s="354"/>
      <c r="AE249" s="354"/>
      <c r="AF249" s="354"/>
      <c r="AG249" s="354"/>
      <c r="AH249" s="354"/>
      <c r="AI249" s="338"/>
      <c r="AJ249" s="140"/>
      <c r="AK249" s="140"/>
      <c r="AL249" s="140"/>
      <c r="AM249" s="140"/>
      <c r="AN249" s="140"/>
      <c r="AO249" s="140"/>
      <c r="AP249" s="140"/>
      <c r="AQ249" s="140"/>
      <c r="AR249" s="140"/>
      <c r="AS249" s="140"/>
      <c r="AT249" s="140"/>
      <c r="AU249" s="140"/>
      <c r="AV249" s="140"/>
      <c r="AW249" s="140"/>
      <c r="AX249" s="140"/>
      <c r="AY249" s="140"/>
      <c r="AZ249" s="140"/>
      <c r="BA249" s="140"/>
      <c r="BB249" s="140"/>
      <c r="BC249" s="140"/>
      <c r="BD249" s="140"/>
      <c r="BE249" s="338"/>
      <c r="BF249" s="338"/>
      <c r="BG249" s="338"/>
      <c r="BH249" s="338"/>
      <c r="BI249" s="338"/>
      <c r="BJ249" s="338"/>
      <c r="BK249" s="338"/>
      <c r="BL249" s="338"/>
      <c r="BM249" s="338"/>
      <c r="BN249" s="338"/>
      <c r="BO249" s="338"/>
      <c r="BP249" s="338"/>
      <c r="BQ249" s="338"/>
      <c r="BR249" s="338"/>
      <c r="BS249" s="338"/>
      <c r="BT249" s="338"/>
      <c r="BU249" s="338"/>
      <c r="BV249" s="338"/>
      <c r="BW249" s="338"/>
      <c r="BX249" s="338"/>
      <c r="BY249" s="338"/>
    </row>
    <row r="250" spans="1:77" customFormat="1" ht="12.75">
      <c r="A250" s="139"/>
      <c r="B250" s="139"/>
      <c r="C250" s="139"/>
      <c r="D250" s="139"/>
      <c r="E250" s="139"/>
      <c r="F250" s="139"/>
      <c r="G250" s="139"/>
      <c r="H250" s="139"/>
      <c r="I250" s="197"/>
      <c r="J250" s="139"/>
      <c r="K250" s="139"/>
      <c r="L250" s="139"/>
      <c r="M250" s="139"/>
      <c r="N250" s="139"/>
      <c r="O250" s="139"/>
      <c r="P250" s="139"/>
      <c r="Q250" s="139"/>
      <c r="R250" s="139"/>
      <c r="S250" s="140"/>
      <c r="T250" s="340"/>
      <c r="U250" s="339"/>
      <c r="V250" s="338"/>
      <c r="W250" s="354"/>
      <c r="X250" s="354"/>
      <c r="Y250" s="354"/>
      <c r="Z250" s="354"/>
      <c r="AA250" s="354"/>
      <c r="AB250" s="354"/>
      <c r="AC250" s="354"/>
      <c r="AD250" s="354"/>
      <c r="AE250" s="354"/>
      <c r="AF250" s="354"/>
      <c r="AG250" s="354"/>
      <c r="AH250" s="354"/>
      <c r="AI250" s="338"/>
      <c r="AJ250" s="140"/>
      <c r="AK250" s="140"/>
      <c r="AL250" s="140"/>
      <c r="AM250" s="140"/>
      <c r="AN250" s="140"/>
      <c r="AO250" s="140"/>
      <c r="AP250" s="140"/>
      <c r="AQ250" s="140"/>
      <c r="AR250" s="140"/>
      <c r="AS250" s="140"/>
      <c r="AT250" s="140"/>
      <c r="AU250" s="140"/>
      <c r="AV250" s="140"/>
      <c r="AW250" s="140"/>
      <c r="AX250" s="140"/>
      <c r="AY250" s="140"/>
      <c r="AZ250" s="140"/>
      <c r="BA250" s="140"/>
      <c r="BB250" s="140"/>
      <c r="BC250" s="140"/>
      <c r="BD250" s="140"/>
      <c r="BE250" s="338"/>
      <c r="BF250" s="338"/>
      <c r="BG250" s="338"/>
      <c r="BH250" s="338"/>
      <c r="BI250" s="338"/>
      <c r="BJ250" s="338"/>
      <c r="BK250" s="338"/>
      <c r="BL250" s="338"/>
      <c r="BM250" s="338"/>
      <c r="BN250" s="338"/>
      <c r="BO250" s="338"/>
      <c r="BP250" s="338"/>
      <c r="BQ250" s="338"/>
      <c r="BR250" s="338"/>
      <c r="BS250" s="338"/>
      <c r="BT250" s="338"/>
      <c r="BU250" s="338"/>
      <c r="BV250" s="338"/>
      <c r="BW250" s="338"/>
      <c r="BX250" s="338"/>
      <c r="BY250" s="338"/>
    </row>
    <row r="251" spans="1:77" customFormat="1" ht="12.75">
      <c r="A251" s="139"/>
      <c r="B251" s="139"/>
      <c r="C251" s="139"/>
      <c r="D251" s="139"/>
      <c r="E251" s="139"/>
      <c r="F251" s="139"/>
      <c r="G251" s="139"/>
      <c r="H251" s="139"/>
      <c r="I251" s="197"/>
      <c r="J251" s="139"/>
      <c r="K251" s="139"/>
      <c r="L251" s="139"/>
      <c r="M251" s="139"/>
      <c r="N251" s="139"/>
      <c r="O251" s="139"/>
      <c r="P251" s="139"/>
      <c r="Q251" s="139"/>
      <c r="R251" s="139"/>
      <c r="S251" s="140"/>
      <c r="T251" s="340"/>
      <c r="U251" s="339"/>
      <c r="V251" s="338"/>
      <c r="W251" s="354"/>
      <c r="X251" s="354"/>
      <c r="Y251" s="354"/>
      <c r="Z251" s="354"/>
      <c r="AA251" s="354"/>
      <c r="AB251" s="354"/>
      <c r="AC251" s="354"/>
      <c r="AD251" s="354"/>
      <c r="AE251" s="354"/>
      <c r="AF251" s="354"/>
      <c r="AG251" s="354"/>
      <c r="AH251" s="354"/>
      <c r="AI251" s="338"/>
      <c r="AJ251" s="140"/>
      <c r="AK251" s="140"/>
      <c r="AL251" s="140"/>
      <c r="AM251" s="140"/>
      <c r="AN251" s="140"/>
      <c r="AO251" s="140"/>
      <c r="AP251" s="140"/>
      <c r="AQ251" s="140"/>
      <c r="AR251" s="140"/>
      <c r="AS251" s="140"/>
      <c r="AT251" s="140"/>
      <c r="AU251" s="140"/>
      <c r="AV251" s="140"/>
      <c r="AW251" s="140"/>
      <c r="AX251" s="140"/>
      <c r="AY251" s="140"/>
      <c r="AZ251" s="140"/>
      <c r="BA251" s="140"/>
      <c r="BB251" s="140"/>
      <c r="BC251" s="140"/>
      <c r="BD251" s="140"/>
      <c r="BE251" s="338"/>
      <c r="BF251" s="338"/>
      <c r="BG251" s="338"/>
      <c r="BH251" s="338"/>
      <c r="BI251" s="338"/>
      <c r="BJ251" s="338"/>
      <c r="BK251" s="338"/>
      <c r="BL251" s="338"/>
      <c r="BM251" s="338"/>
      <c r="BN251" s="338"/>
      <c r="BO251" s="338"/>
      <c r="BP251" s="338"/>
      <c r="BQ251" s="338"/>
      <c r="BR251" s="338"/>
      <c r="BS251" s="338"/>
      <c r="BT251" s="338"/>
      <c r="BU251" s="338"/>
      <c r="BV251" s="338"/>
      <c r="BW251" s="338"/>
      <c r="BX251" s="338"/>
      <c r="BY251" s="338"/>
    </row>
    <row r="252" spans="1:77" customFormat="1" ht="12.75">
      <c r="A252" s="139"/>
      <c r="B252" s="139"/>
      <c r="C252" s="139"/>
      <c r="D252" s="139"/>
      <c r="E252" s="139"/>
      <c r="F252" s="139"/>
      <c r="G252" s="139"/>
      <c r="H252" s="139"/>
      <c r="I252" s="197"/>
      <c r="J252" s="139"/>
      <c r="K252" s="139"/>
      <c r="L252" s="139"/>
      <c r="M252" s="139"/>
      <c r="N252" s="139"/>
      <c r="O252" s="139"/>
      <c r="P252" s="139"/>
      <c r="Q252" s="139"/>
      <c r="R252" s="139"/>
      <c r="S252" s="140"/>
      <c r="T252" s="340"/>
      <c r="U252" s="339"/>
      <c r="V252" s="338"/>
      <c r="W252" s="354"/>
      <c r="X252" s="354"/>
      <c r="Y252" s="354"/>
      <c r="Z252" s="354"/>
      <c r="AA252" s="354"/>
      <c r="AB252" s="354"/>
      <c r="AC252" s="354"/>
      <c r="AD252" s="354"/>
      <c r="AE252" s="354"/>
      <c r="AF252" s="354"/>
      <c r="AG252" s="354"/>
      <c r="AH252" s="354"/>
      <c r="AI252" s="338"/>
      <c r="AJ252" s="140"/>
      <c r="AK252" s="140"/>
      <c r="AL252" s="140"/>
      <c r="AM252" s="140"/>
      <c r="AN252" s="140"/>
      <c r="AO252" s="140"/>
      <c r="AP252" s="140"/>
      <c r="AQ252" s="140"/>
      <c r="AR252" s="140"/>
      <c r="AS252" s="140"/>
      <c r="AT252" s="140"/>
      <c r="AU252" s="140"/>
      <c r="AV252" s="140"/>
      <c r="AW252" s="140"/>
      <c r="AX252" s="140"/>
      <c r="AY252" s="140"/>
      <c r="AZ252" s="140"/>
      <c r="BA252" s="140"/>
      <c r="BB252" s="140"/>
      <c r="BC252" s="140"/>
      <c r="BD252" s="140"/>
      <c r="BE252" s="338"/>
      <c r="BF252" s="338"/>
      <c r="BG252" s="338"/>
      <c r="BH252" s="338"/>
      <c r="BI252" s="338"/>
      <c r="BJ252" s="338"/>
      <c r="BK252" s="338"/>
      <c r="BL252" s="338"/>
      <c r="BM252" s="338"/>
      <c r="BN252" s="338"/>
      <c r="BO252" s="338"/>
      <c r="BP252" s="338"/>
      <c r="BQ252" s="338"/>
      <c r="BR252" s="338"/>
      <c r="BS252" s="338"/>
      <c r="BT252" s="338"/>
      <c r="BU252" s="338"/>
      <c r="BV252" s="338"/>
      <c r="BW252" s="338"/>
      <c r="BX252" s="338"/>
      <c r="BY252" s="338"/>
    </row>
    <row r="253" spans="1:77" customFormat="1" ht="12.75">
      <c r="A253" s="139"/>
      <c r="B253" s="139"/>
      <c r="C253" s="139"/>
      <c r="D253" s="139"/>
      <c r="E253" s="139"/>
      <c r="F253" s="139"/>
      <c r="G253" s="139"/>
      <c r="H253" s="139"/>
      <c r="I253" s="197"/>
      <c r="J253" s="139"/>
      <c r="K253" s="139"/>
      <c r="L253" s="139"/>
      <c r="M253" s="139"/>
      <c r="N253" s="139"/>
      <c r="O253" s="139"/>
      <c r="P253" s="139"/>
      <c r="Q253" s="139"/>
      <c r="R253" s="139"/>
      <c r="S253" s="140"/>
      <c r="T253" s="340"/>
      <c r="U253" s="339"/>
      <c r="V253" s="338"/>
      <c r="W253" s="354"/>
      <c r="X253" s="354"/>
      <c r="Y253" s="354"/>
      <c r="Z253" s="354"/>
      <c r="AA253" s="354"/>
      <c r="AB253" s="354"/>
      <c r="AC253" s="354"/>
      <c r="AD253" s="354"/>
      <c r="AE253" s="354"/>
      <c r="AF253" s="354"/>
      <c r="AG253" s="354"/>
      <c r="AH253" s="354"/>
      <c r="AI253" s="338"/>
      <c r="AJ253" s="140"/>
      <c r="AK253" s="140"/>
      <c r="AL253" s="140"/>
      <c r="AM253" s="140"/>
      <c r="AN253" s="140"/>
      <c r="AO253" s="140"/>
      <c r="AP253" s="140"/>
      <c r="AQ253" s="140"/>
      <c r="AR253" s="140"/>
      <c r="AS253" s="140"/>
      <c r="AT253" s="140"/>
      <c r="AU253" s="140"/>
      <c r="AV253" s="140"/>
      <c r="AW253" s="140"/>
      <c r="AX253" s="140"/>
      <c r="AY253" s="140"/>
      <c r="AZ253" s="140"/>
      <c r="BA253" s="140"/>
      <c r="BB253" s="140"/>
      <c r="BC253" s="140"/>
      <c r="BD253" s="140"/>
      <c r="BE253" s="338"/>
      <c r="BF253" s="338"/>
      <c r="BG253" s="338"/>
      <c r="BH253" s="338"/>
      <c r="BI253" s="338"/>
      <c r="BJ253" s="338"/>
      <c r="BK253" s="338"/>
      <c r="BL253" s="338"/>
      <c r="BM253" s="338"/>
      <c r="BN253" s="338"/>
      <c r="BO253" s="338"/>
      <c r="BP253" s="338"/>
      <c r="BQ253" s="338"/>
      <c r="BR253" s="338"/>
      <c r="BS253" s="338"/>
      <c r="BT253" s="338"/>
      <c r="BU253" s="338"/>
      <c r="BV253" s="338"/>
      <c r="BW253" s="338"/>
      <c r="BX253" s="338"/>
      <c r="BY253" s="338"/>
    </row>
    <row r="254" spans="1:77" customFormat="1" ht="12.75">
      <c r="A254" s="139"/>
      <c r="B254" s="139"/>
      <c r="C254" s="139"/>
      <c r="D254" s="139"/>
      <c r="E254" s="139"/>
      <c r="F254" s="139"/>
      <c r="G254" s="139"/>
      <c r="H254" s="139"/>
      <c r="I254" s="197"/>
      <c r="J254" s="139"/>
      <c r="K254" s="139"/>
      <c r="L254" s="139"/>
      <c r="M254" s="139"/>
      <c r="N254" s="139"/>
      <c r="O254" s="139"/>
      <c r="P254" s="139"/>
      <c r="Q254" s="139"/>
      <c r="R254" s="139"/>
      <c r="S254" s="140"/>
      <c r="T254" s="340"/>
      <c r="U254" s="339"/>
      <c r="V254" s="338"/>
      <c r="W254" s="354"/>
      <c r="X254" s="354"/>
      <c r="Y254" s="354"/>
      <c r="Z254" s="354"/>
      <c r="AA254" s="354"/>
      <c r="AB254" s="354"/>
      <c r="AC254" s="354"/>
      <c r="AD254" s="354"/>
      <c r="AE254" s="354"/>
      <c r="AF254" s="354"/>
      <c r="AG254" s="354"/>
      <c r="AH254" s="354"/>
      <c r="AI254" s="338"/>
      <c r="AJ254" s="140"/>
      <c r="AK254" s="140"/>
      <c r="AL254" s="140"/>
      <c r="AM254" s="140"/>
      <c r="AN254" s="140"/>
      <c r="AO254" s="140"/>
      <c r="AP254" s="140"/>
      <c r="AQ254" s="140"/>
      <c r="AR254" s="140"/>
      <c r="AS254" s="140"/>
      <c r="AT254" s="140"/>
      <c r="AU254" s="140"/>
      <c r="AV254" s="140"/>
      <c r="AW254" s="140"/>
      <c r="AX254" s="140"/>
      <c r="AY254" s="140"/>
      <c r="AZ254" s="140"/>
      <c r="BA254" s="140"/>
      <c r="BB254" s="140"/>
      <c r="BC254" s="140"/>
      <c r="BD254" s="140"/>
      <c r="BE254" s="338"/>
      <c r="BF254" s="338"/>
      <c r="BG254" s="338"/>
      <c r="BH254" s="338"/>
      <c r="BI254" s="338"/>
      <c r="BJ254" s="338"/>
      <c r="BK254" s="338"/>
      <c r="BL254" s="338"/>
      <c r="BM254" s="338"/>
      <c r="BN254" s="338"/>
      <c r="BO254" s="338"/>
      <c r="BP254" s="338"/>
      <c r="BQ254" s="338"/>
      <c r="BR254" s="338"/>
      <c r="BS254" s="338"/>
      <c r="BT254" s="338"/>
      <c r="BU254" s="338"/>
      <c r="BV254" s="338"/>
      <c r="BW254" s="338"/>
      <c r="BX254" s="338"/>
      <c r="BY254" s="338"/>
    </row>
    <row r="255" spans="1:77" customFormat="1" ht="12.75">
      <c r="A255" s="139"/>
      <c r="B255" s="139"/>
      <c r="C255" s="139"/>
      <c r="D255" s="139"/>
      <c r="E255" s="139"/>
      <c r="F255" s="139"/>
      <c r="G255" s="139"/>
      <c r="H255" s="139"/>
      <c r="I255" s="197"/>
      <c r="J255" s="139"/>
      <c r="K255" s="139"/>
      <c r="L255" s="139"/>
      <c r="M255" s="139"/>
      <c r="N255" s="139"/>
      <c r="O255" s="139"/>
      <c r="P255" s="139"/>
      <c r="Q255" s="139"/>
      <c r="R255" s="139"/>
      <c r="S255" s="140"/>
      <c r="T255" s="340"/>
      <c r="U255" s="339"/>
      <c r="V255" s="338"/>
      <c r="W255" s="354"/>
      <c r="X255" s="354"/>
      <c r="Y255" s="354"/>
      <c r="Z255" s="354"/>
      <c r="AA255" s="354"/>
      <c r="AB255" s="354"/>
      <c r="AC255" s="354"/>
      <c r="AD255" s="354"/>
      <c r="AE255" s="354"/>
      <c r="AF255" s="354"/>
      <c r="AG255" s="354"/>
      <c r="AH255" s="354"/>
      <c r="AI255" s="338"/>
      <c r="AJ255" s="140"/>
      <c r="AK255" s="140"/>
      <c r="AL255" s="140"/>
      <c r="AM255" s="140"/>
      <c r="AN255" s="140"/>
      <c r="AO255" s="140"/>
      <c r="AP255" s="140"/>
      <c r="AQ255" s="140"/>
      <c r="AR255" s="140"/>
      <c r="AS255" s="140"/>
      <c r="AT255" s="140"/>
      <c r="AU255" s="140"/>
      <c r="AV255" s="140"/>
      <c r="AW255" s="140"/>
      <c r="AX255" s="140"/>
      <c r="AY255" s="140"/>
      <c r="AZ255" s="140"/>
      <c r="BA255" s="140"/>
      <c r="BB255" s="140"/>
      <c r="BC255" s="140"/>
      <c r="BD255" s="140"/>
      <c r="BE255" s="338"/>
      <c r="BF255" s="338"/>
      <c r="BG255" s="338"/>
      <c r="BH255" s="338"/>
      <c r="BI255" s="338"/>
      <c r="BJ255" s="338"/>
      <c r="BK255" s="338"/>
      <c r="BL255" s="338"/>
      <c r="BM255" s="338"/>
      <c r="BN255" s="338"/>
      <c r="BO255" s="338"/>
      <c r="BP255" s="338"/>
      <c r="BQ255" s="338"/>
      <c r="BR255" s="338"/>
      <c r="BS255" s="338"/>
      <c r="BT255" s="338"/>
      <c r="BU255" s="338"/>
      <c r="BV255" s="338"/>
      <c r="BW255" s="338"/>
      <c r="BX255" s="338"/>
      <c r="BY255" s="338"/>
    </row>
    <row r="256" spans="1:77" customFormat="1" ht="12.75">
      <c r="A256" s="139"/>
      <c r="B256" s="139"/>
      <c r="C256" s="139"/>
      <c r="D256" s="139"/>
      <c r="E256" s="139"/>
      <c r="F256" s="139"/>
      <c r="G256" s="139"/>
      <c r="H256" s="139"/>
      <c r="I256" s="197"/>
      <c r="J256" s="139"/>
      <c r="K256" s="139"/>
      <c r="L256" s="139"/>
      <c r="M256" s="139"/>
      <c r="N256" s="139"/>
      <c r="O256" s="139"/>
      <c r="P256" s="139"/>
      <c r="Q256" s="139"/>
      <c r="R256" s="139"/>
      <c r="S256" s="140"/>
      <c r="T256" s="340"/>
      <c r="U256" s="339"/>
      <c r="V256" s="338"/>
      <c r="W256" s="354"/>
      <c r="X256" s="354"/>
      <c r="Y256" s="354"/>
      <c r="Z256" s="354"/>
      <c r="AA256" s="354"/>
      <c r="AB256" s="354"/>
      <c r="AC256" s="354"/>
      <c r="AD256" s="354"/>
      <c r="AE256" s="354"/>
      <c r="AF256" s="354"/>
      <c r="AG256" s="354"/>
      <c r="AH256" s="354"/>
      <c r="AI256" s="338"/>
      <c r="AJ256" s="140"/>
      <c r="AK256" s="140"/>
      <c r="AL256" s="140"/>
      <c r="AM256" s="140"/>
      <c r="AN256" s="140"/>
      <c r="AO256" s="140"/>
      <c r="AP256" s="140"/>
      <c r="AQ256" s="140"/>
      <c r="AR256" s="140"/>
      <c r="AS256" s="140"/>
      <c r="AT256" s="140"/>
      <c r="AU256" s="140"/>
      <c r="AV256" s="140"/>
      <c r="AW256" s="140"/>
      <c r="AX256" s="140"/>
      <c r="AY256" s="140"/>
      <c r="AZ256" s="140"/>
      <c r="BA256" s="140"/>
      <c r="BB256" s="140"/>
      <c r="BC256" s="140"/>
      <c r="BD256" s="140"/>
      <c r="BE256" s="338"/>
      <c r="BF256" s="338"/>
      <c r="BG256" s="338"/>
      <c r="BH256" s="338"/>
      <c r="BI256" s="338"/>
      <c r="BJ256" s="338"/>
      <c r="BK256" s="338"/>
      <c r="BL256" s="338"/>
      <c r="BM256" s="338"/>
      <c r="BN256" s="338"/>
      <c r="BO256" s="338"/>
      <c r="BP256" s="338"/>
      <c r="BQ256" s="338"/>
      <c r="BR256" s="338"/>
      <c r="BS256" s="338"/>
      <c r="BT256" s="338"/>
      <c r="BU256" s="338"/>
      <c r="BV256" s="338"/>
      <c r="BW256" s="338"/>
      <c r="BX256" s="338"/>
      <c r="BY256" s="338"/>
    </row>
    <row r="257" spans="1:77" customFormat="1" ht="12.75">
      <c r="A257" s="139"/>
      <c r="B257" s="139"/>
      <c r="C257" s="139"/>
      <c r="D257" s="139"/>
      <c r="E257" s="139"/>
      <c r="F257" s="139"/>
      <c r="G257" s="139"/>
      <c r="H257" s="139"/>
      <c r="I257" s="197"/>
      <c r="J257" s="139"/>
      <c r="K257" s="139"/>
      <c r="L257" s="139"/>
      <c r="M257" s="139"/>
      <c r="N257" s="139"/>
      <c r="O257" s="139"/>
      <c r="P257" s="139"/>
      <c r="Q257" s="139"/>
      <c r="R257" s="139"/>
      <c r="S257" s="140"/>
      <c r="T257" s="340"/>
      <c r="U257" s="339"/>
      <c r="V257" s="338"/>
      <c r="W257" s="354"/>
      <c r="X257" s="354"/>
      <c r="Y257" s="354"/>
      <c r="Z257" s="354"/>
      <c r="AA257" s="354"/>
      <c r="AB257" s="354"/>
      <c r="AC257" s="354"/>
      <c r="AD257" s="354"/>
      <c r="AE257" s="354"/>
      <c r="AF257" s="354"/>
      <c r="AG257" s="354"/>
      <c r="AH257" s="354"/>
      <c r="AI257" s="338"/>
      <c r="AJ257" s="140"/>
      <c r="AK257" s="140"/>
      <c r="AL257" s="140"/>
      <c r="AM257" s="140"/>
      <c r="AN257" s="140"/>
      <c r="AO257" s="140"/>
      <c r="AP257" s="140"/>
      <c r="AQ257" s="140"/>
      <c r="AR257" s="140"/>
      <c r="AS257" s="140"/>
      <c r="AT257" s="140"/>
      <c r="AU257" s="140"/>
      <c r="AV257" s="140"/>
      <c r="AW257" s="140"/>
      <c r="AX257" s="140"/>
      <c r="AY257" s="140"/>
      <c r="AZ257" s="140"/>
      <c r="BA257" s="140"/>
      <c r="BB257" s="140"/>
      <c r="BC257" s="140"/>
      <c r="BD257" s="140"/>
      <c r="BE257" s="338"/>
      <c r="BF257" s="338"/>
      <c r="BG257" s="338"/>
      <c r="BH257" s="338"/>
      <c r="BI257" s="338"/>
      <c r="BJ257" s="338"/>
      <c r="BK257" s="338"/>
      <c r="BL257" s="338"/>
      <c r="BM257" s="338"/>
      <c r="BN257" s="338"/>
      <c r="BO257" s="338"/>
      <c r="BP257" s="338"/>
      <c r="BQ257" s="338"/>
      <c r="BR257" s="338"/>
      <c r="BS257" s="338"/>
      <c r="BT257" s="338"/>
      <c r="BU257" s="338"/>
      <c r="BV257" s="338"/>
      <c r="BW257" s="338"/>
      <c r="BX257" s="338"/>
      <c r="BY257" s="338"/>
    </row>
    <row r="258" spans="1:77" customFormat="1" ht="12.75">
      <c r="A258" s="139"/>
      <c r="B258" s="139"/>
      <c r="C258" s="139"/>
      <c r="D258" s="139"/>
      <c r="E258" s="139"/>
      <c r="F258" s="139"/>
      <c r="G258" s="139"/>
      <c r="H258" s="139"/>
      <c r="I258" s="197"/>
      <c r="J258" s="139"/>
      <c r="K258" s="139"/>
      <c r="L258" s="139"/>
      <c r="M258" s="139"/>
      <c r="N258" s="139"/>
      <c r="O258" s="139"/>
      <c r="P258" s="139"/>
      <c r="Q258" s="139"/>
      <c r="R258" s="139"/>
      <c r="S258" s="140"/>
      <c r="T258" s="340"/>
      <c r="U258" s="339"/>
      <c r="V258" s="338"/>
      <c r="W258" s="354"/>
      <c r="X258" s="354"/>
      <c r="Y258" s="354"/>
      <c r="Z258" s="354"/>
      <c r="AA258" s="354"/>
      <c r="AB258" s="354"/>
      <c r="AC258" s="354"/>
      <c r="AD258" s="354"/>
      <c r="AE258" s="354"/>
      <c r="AF258" s="354"/>
      <c r="AG258" s="354"/>
      <c r="AH258" s="354"/>
      <c r="AI258" s="338"/>
      <c r="AJ258" s="140"/>
      <c r="AK258" s="140"/>
      <c r="AL258" s="140"/>
      <c r="AM258" s="140"/>
      <c r="AN258" s="140"/>
      <c r="AO258" s="140"/>
      <c r="AP258" s="140"/>
      <c r="AQ258" s="140"/>
      <c r="AR258" s="140"/>
      <c r="AS258" s="140"/>
      <c r="AT258" s="140"/>
      <c r="AU258" s="140"/>
      <c r="AV258" s="140"/>
      <c r="AW258" s="140"/>
      <c r="AX258" s="140"/>
      <c r="AY258" s="140"/>
      <c r="AZ258" s="140"/>
      <c r="BA258" s="140"/>
      <c r="BB258" s="140"/>
      <c r="BC258" s="140"/>
      <c r="BD258" s="140"/>
      <c r="BE258" s="338"/>
      <c r="BF258" s="338"/>
      <c r="BG258" s="338"/>
      <c r="BH258" s="338"/>
      <c r="BI258" s="338"/>
      <c r="BJ258" s="338"/>
      <c r="BK258" s="338"/>
      <c r="BL258" s="338"/>
      <c r="BM258" s="338"/>
      <c r="BN258" s="338"/>
      <c r="BO258" s="338"/>
      <c r="BP258" s="338"/>
      <c r="BQ258" s="338"/>
      <c r="BR258" s="338"/>
      <c r="BS258" s="338"/>
      <c r="BT258" s="338"/>
      <c r="BU258" s="338"/>
      <c r="BV258" s="338"/>
      <c r="BW258" s="338"/>
      <c r="BX258" s="338"/>
      <c r="BY258" s="338"/>
    </row>
    <row r="259" spans="1:77" customFormat="1" ht="12.75">
      <c r="A259" s="139"/>
      <c r="B259" s="139"/>
      <c r="C259" s="139"/>
      <c r="D259" s="139"/>
      <c r="E259" s="139"/>
      <c r="F259" s="139"/>
      <c r="G259" s="139"/>
      <c r="H259" s="139"/>
      <c r="I259" s="197"/>
      <c r="J259" s="139"/>
      <c r="K259" s="139"/>
      <c r="L259" s="139"/>
      <c r="M259" s="139"/>
      <c r="N259" s="139"/>
      <c r="O259" s="139"/>
      <c r="P259" s="139"/>
      <c r="Q259" s="139"/>
      <c r="R259" s="139"/>
      <c r="S259" s="140"/>
      <c r="T259" s="340"/>
      <c r="U259" s="339"/>
      <c r="V259" s="338"/>
      <c r="W259" s="354"/>
      <c r="X259" s="354"/>
      <c r="Y259" s="354"/>
      <c r="Z259" s="354"/>
      <c r="AA259" s="354"/>
      <c r="AB259" s="354"/>
      <c r="AC259" s="354"/>
      <c r="AD259" s="354"/>
      <c r="AE259" s="354"/>
      <c r="AF259" s="354"/>
      <c r="AG259" s="354"/>
      <c r="AH259" s="354"/>
      <c r="AI259" s="338"/>
      <c r="AJ259" s="140"/>
      <c r="AK259" s="140"/>
      <c r="AL259" s="140"/>
      <c r="AM259" s="140"/>
      <c r="AN259" s="140"/>
      <c r="AO259" s="140"/>
      <c r="AP259" s="140"/>
      <c r="AQ259" s="140"/>
      <c r="AR259" s="140"/>
      <c r="AS259" s="140"/>
      <c r="AT259" s="140"/>
      <c r="AU259" s="140"/>
      <c r="AV259" s="140"/>
      <c r="AW259" s="140"/>
      <c r="AX259" s="140"/>
      <c r="AY259" s="140"/>
      <c r="AZ259" s="140"/>
      <c r="BA259" s="140"/>
      <c r="BB259" s="140"/>
      <c r="BC259" s="140"/>
      <c r="BD259" s="140"/>
      <c r="BE259" s="338"/>
      <c r="BF259" s="338"/>
      <c r="BG259" s="338"/>
      <c r="BH259" s="338"/>
      <c r="BI259" s="338"/>
      <c r="BJ259" s="338"/>
      <c r="BK259" s="338"/>
      <c r="BL259" s="338"/>
      <c r="BM259" s="338"/>
      <c r="BN259" s="338"/>
      <c r="BO259" s="338"/>
      <c r="BP259" s="338"/>
      <c r="BQ259" s="338"/>
      <c r="BR259" s="338"/>
      <c r="BS259" s="338"/>
      <c r="BT259" s="338"/>
      <c r="BU259" s="338"/>
      <c r="BV259" s="338"/>
      <c r="BW259" s="338"/>
      <c r="BX259" s="338"/>
      <c r="BY259" s="338"/>
    </row>
    <row r="260" spans="1:77" customFormat="1" ht="12.75">
      <c r="A260" s="139"/>
      <c r="B260" s="139"/>
      <c r="C260" s="139"/>
      <c r="D260" s="139"/>
      <c r="E260" s="139"/>
      <c r="F260" s="139"/>
      <c r="G260" s="139"/>
      <c r="H260" s="139"/>
      <c r="I260" s="197"/>
      <c r="J260" s="139"/>
      <c r="K260" s="139"/>
      <c r="L260" s="139"/>
      <c r="M260" s="139"/>
      <c r="N260" s="139"/>
      <c r="O260" s="139"/>
      <c r="P260" s="139"/>
      <c r="Q260" s="139"/>
      <c r="R260" s="139"/>
      <c r="S260" s="140"/>
      <c r="T260" s="340"/>
      <c r="U260" s="339"/>
      <c r="V260" s="338"/>
      <c r="W260" s="354"/>
      <c r="X260" s="354"/>
      <c r="Y260" s="354"/>
      <c r="Z260" s="354"/>
      <c r="AA260" s="354"/>
      <c r="AB260" s="354"/>
      <c r="AC260" s="354"/>
      <c r="AD260" s="354"/>
      <c r="AE260" s="354"/>
      <c r="AF260" s="354"/>
      <c r="AG260" s="354"/>
      <c r="AH260" s="354"/>
      <c r="AI260" s="338"/>
      <c r="AJ260" s="140"/>
      <c r="AK260" s="140"/>
      <c r="AL260" s="140"/>
      <c r="AM260" s="140"/>
      <c r="AN260" s="140"/>
      <c r="AO260" s="140"/>
      <c r="AP260" s="140"/>
      <c r="AQ260" s="140"/>
      <c r="AR260" s="140"/>
      <c r="AS260" s="140"/>
      <c r="AT260" s="140"/>
      <c r="AU260" s="140"/>
      <c r="AV260" s="140"/>
      <c r="AW260" s="140"/>
      <c r="AX260" s="140"/>
      <c r="AY260" s="140"/>
      <c r="AZ260" s="140"/>
      <c r="BA260" s="140"/>
      <c r="BB260" s="140"/>
      <c r="BC260" s="140"/>
      <c r="BD260" s="140"/>
      <c r="BE260" s="338"/>
      <c r="BF260" s="338"/>
      <c r="BG260" s="338"/>
      <c r="BH260" s="338"/>
      <c r="BI260" s="338"/>
      <c r="BJ260" s="338"/>
      <c r="BK260" s="338"/>
      <c r="BL260" s="338"/>
      <c r="BM260" s="338"/>
      <c r="BN260" s="338"/>
      <c r="BO260" s="338"/>
      <c r="BP260" s="338"/>
      <c r="BQ260" s="338"/>
      <c r="BR260" s="338"/>
      <c r="BS260" s="338"/>
      <c r="BT260" s="338"/>
      <c r="BU260" s="338"/>
      <c r="BV260" s="338"/>
      <c r="BW260" s="338"/>
      <c r="BX260" s="338"/>
      <c r="BY260" s="338"/>
    </row>
    <row r="261" spans="1:77" customFormat="1" ht="12.75">
      <c r="A261" s="139"/>
      <c r="B261" s="139"/>
      <c r="C261" s="139"/>
      <c r="D261" s="139"/>
      <c r="E261" s="139"/>
      <c r="F261" s="139"/>
      <c r="G261" s="139"/>
      <c r="H261" s="139"/>
      <c r="I261" s="197"/>
      <c r="J261" s="139"/>
      <c r="K261" s="139"/>
      <c r="L261" s="139"/>
      <c r="M261" s="139"/>
      <c r="N261" s="139"/>
      <c r="O261" s="139"/>
      <c r="P261" s="139"/>
      <c r="Q261" s="139"/>
      <c r="R261" s="139"/>
      <c r="S261" s="140"/>
      <c r="T261" s="340"/>
      <c r="U261" s="339"/>
      <c r="V261" s="338"/>
      <c r="W261" s="354"/>
      <c r="X261" s="354"/>
      <c r="Y261" s="354"/>
      <c r="Z261" s="354"/>
      <c r="AA261" s="354"/>
      <c r="AB261" s="354"/>
      <c r="AC261" s="354"/>
      <c r="AD261" s="354"/>
      <c r="AE261" s="354"/>
      <c r="AF261" s="354"/>
      <c r="AG261" s="354"/>
      <c r="AH261" s="354"/>
      <c r="AI261" s="338"/>
      <c r="AJ261" s="140"/>
      <c r="AK261" s="140"/>
      <c r="AL261" s="140"/>
      <c r="AM261" s="140"/>
      <c r="AN261" s="140"/>
      <c r="AO261" s="140"/>
      <c r="AP261" s="140"/>
      <c r="AQ261" s="140"/>
      <c r="AR261" s="140"/>
      <c r="AS261" s="140"/>
      <c r="AT261" s="140"/>
      <c r="AU261" s="140"/>
      <c r="AV261" s="140"/>
      <c r="AW261" s="140"/>
      <c r="AX261" s="140"/>
      <c r="AY261" s="140"/>
      <c r="AZ261" s="140"/>
      <c r="BA261" s="140"/>
      <c r="BB261" s="140"/>
      <c r="BC261" s="140"/>
      <c r="BD261" s="140"/>
      <c r="BE261" s="338"/>
      <c r="BF261" s="338"/>
      <c r="BG261" s="338"/>
      <c r="BH261" s="338"/>
      <c r="BI261" s="338"/>
      <c r="BJ261" s="338"/>
      <c r="BK261" s="338"/>
      <c r="BL261" s="338"/>
      <c r="BM261" s="338"/>
      <c r="BN261" s="338"/>
      <c r="BO261" s="338"/>
      <c r="BP261" s="338"/>
      <c r="BQ261" s="338"/>
      <c r="BR261" s="338"/>
      <c r="BS261" s="338"/>
      <c r="BT261" s="338"/>
      <c r="BU261" s="338"/>
      <c r="BV261" s="338"/>
      <c r="BW261" s="338"/>
      <c r="BX261" s="338"/>
      <c r="BY261" s="338"/>
    </row>
    <row r="262" spans="1:77" customFormat="1" ht="12.75">
      <c r="A262" s="139"/>
      <c r="B262" s="139"/>
      <c r="C262" s="139"/>
      <c r="D262" s="139"/>
      <c r="E262" s="139"/>
      <c r="F262" s="139"/>
      <c r="G262" s="139"/>
      <c r="H262" s="139"/>
      <c r="I262" s="197"/>
      <c r="J262" s="139"/>
      <c r="K262" s="139"/>
      <c r="L262" s="139"/>
      <c r="M262" s="139"/>
      <c r="N262" s="139"/>
      <c r="O262" s="139"/>
      <c r="P262" s="139"/>
      <c r="Q262" s="139"/>
      <c r="R262" s="139"/>
      <c r="S262" s="140"/>
      <c r="T262" s="340"/>
      <c r="U262" s="339"/>
      <c r="V262" s="338"/>
      <c r="W262" s="354"/>
      <c r="X262" s="354"/>
      <c r="Y262" s="354"/>
      <c r="Z262" s="354"/>
      <c r="AA262" s="354"/>
      <c r="AB262" s="354"/>
      <c r="AC262" s="354"/>
      <c r="AD262" s="354"/>
      <c r="AE262" s="354"/>
      <c r="AF262" s="354"/>
      <c r="AG262" s="354"/>
      <c r="AH262" s="354"/>
      <c r="AI262" s="338"/>
      <c r="AJ262" s="140"/>
      <c r="AK262" s="140"/>
      <c r="AL262" s="140"/>
      <c r="AM262" s="140"/>
      <c r="AN262" s="140"/>
      <c r="AO262" s="140"/>
      <c r="AP262" s="140"/>
      <c r="AQ262" s="140"/>
      <c r="AR262" s="140"/>
      <c r="AS262" s="140"/>
      <c r="AT262" s="140"/>
      <c r="AU262" s="140"/>
      <c r="AV262" s="140"/>
      <c r="AW262" s="140"/>
      <c r="AX262" s="140"/>
      <c r="AY262" s="140"/>
      <c r="AZ262" s="140"/>
      <c r="BA262" s="140"/>
      <c r="BB262" s="140"/>
      <c r="BC262" s="140"/>
      <c r="BD262" s="140"/>
      <c r="BE262" s="338"/>
      <c r="BF262" s="338"/>
      <c r="BG262" s="338"/>
      <c r="BH262" s="338"/>
      <c r="BI262" s="338"/>
      <c r="BJ262" s="338"/>
      <c r="BK262" s="338"/>
      <c r="BL262" s="338"/>
      <c r="BM262" s="338"/>
      <c r="BN262" s="338"/>
      <c r="BO262" s="338"/>
      <c r="BP262" s="338"/>
      <c r="BQ262" s="338"/>
      <c r="BR262" s="338"/>
      <c r="BS262" s="338"/>
      <c r="BT262" s="338"/>
      <c r="BU262" s="338"/>
      <c r="BV262" s="338"/>
      <c r="BW262" s="338"/>
      <c r="BX262" s="338"/>
      <c r="BY262" s="338"/>
    </row>
    <row r="263" spans="1:77" customFormat="1" ht="12.75">
      <c r="A263" s="139"/>
      <c r="B263" s="139"/>
      <c r="C263" s="139"/>
      <c r="D263" s="139"/>
      <c r="E263" s="139"/>
      <c r="F263" s="139"/>
      <c r="G263" s="139"/>
      <c r="H263" s="139"/>
      <c r="I263" s="197"/>
      <c r="J263" s="139"/>
      <c r="K263" s="139"/>
      <c r="L263" s="139"/>
      <c r="M263" s="139"/>
      <c r="N263" s="139"/>
      <c r="O263" s="139"/>
      <c r="P263" s="139"/>
      <c r="Q263" s="139"/>
      <c r="R263" s="139"/>
      <c r="S263" s="140"/>
      <c r="T263" s="340"/>
      <c r="U263" s="339"/>
      <c r="V263" s="338"/>
      <c r="W263" s="354"/>
      <c r="X263" s="354"/>
      <c r="Y263" s="354"/>
      <c r="Z263" s="354"/>
      <c r="AA263" s="354"/>
      <c r="AB263" s="354"/>
      <c r="AC263" s="354"/>
      <c r="AD263" s="354"/>
      <c r="AE263" s="354"/>
      <c r="AF263" s="354"/>
      <c r="AG263" s="354"/>
      <c r="AH263" s="354"/>
      <c r="AI263" s="338"/>
      <c r="AJ263" s="140"/>
      <c r="AK263" s="140"/>
      <c r="AL263" s="140"/>
      <c r="AM263" s="140"/>
      <c r="AN263" s="140"/>
      <c r="AO263" s="140"/>
      <c r="AP263" s="140"/>
      <c r="AQ263" s="140"/>
      <c r="AR263" s="140"/>
      <c r="AS263" s="140"/>
      <c r="AT263" s="140"/>
      <c r="AU263" s="140"/>
      <c r="AV263" s="140"/>
      <c r="AW263" s="140"/>
      <c r="AX263" s="140"/>
      <c r="AY263" s="140"/>
      <c r="AZ263" s="140"/>
      <c r="BA263" s="140"/>
      <c r="BB263" s="140"/>
      <c r="BC263" s="140"/>
      <c r="BD263" s="140"/>
      <c r="BE263" s="338"/>
      <c r="BF263" s="338"/>
      <c r="BG263" s="338"/>
      <c r="BH263" s="338"/>
      <c r="BI263" s="338"/>
      <c r="BJ263" s="338"/>
      <c r="BK263" s="338"/>
      <c r="BL263" s="338"/>
      <c r="BM263" s="338"/>
      <c r="BN263" s="338"/>
      <c r="BO263" s="338"/>
      <c r="BP263" s="338"/>
      <c r="BQ263" s="338"/>
      <c r="BR263" s="338"/>
      <c r="BS263" s="338"/>
      <c r="BT263" s="338"/>
      <c r="BU263" s="338"/>
      <c r="BV263" s="338"/>
      <c r="BW263" s="338"/>
      <c r="BX263" s="338"/>
      <c r="BY263" s="338"/>
    </row>
    <row r="264" spans="1:77" customFormat="1" ht="12.75">
      <c r="A264" s="139"/>
      <c r="B264" s="139"/>
      <c r="C264" s="139"/>
      <c r="D264" s="139"/>
      <c r="E264" s="139"/>
      <c r="F264" s="139"/>
      <c r="G264" s="139"/>
      <c r="H264" s="139"/>
      <c r="I264" s="197"/>
      <c r="J264" s="139"/>
      <c r="K264" s="139"/>
      <c r="L264" s="139"/>
      <c r="M264" s="139"/>
      <c r="N264" s="139"/>
      <c r="O264" s="139"/>
      <c r="P264" s="139"/>
      <c r="Q264" s="139"/>
      <c r="R264" s="139"/>
      <c r="S264" s="140"/>
      <c r="T264" s="340"/>
      <c r="U264" s="339"/>
      <c r="V264" s="338"/>
      <c r="W264" s="354"/>
      <c r="X264" s="354"/>
      <c r="Y264" s="354"/>
      <c r="Z264" s="354"/>
      <c r="AA264" s="354"/>
      <c r="AB264" s="354"/>
      <c r="AC264" s="354"/>
      <c r="AD264" s="354"/>
      <c r="AE264" s="354"/>
      <c r="AF264" s="354"/>
      <c r="AG264" s="354"/>
      <c r="AH264" s="354"/>
      <c r="AI264" s="338"/>
      <c r="AJ264" s="140"/>
      <c r="AK264" s="140"/>
      <c r="AL264" s="140"/>
      <c r="AM264" s="140"/>
      <c r="AN264" s="140"/>
      <c r="AO264" s="140"/>
      <c r="AP264" s="140"/>
      <c r="AQ264" s="140"/>
      <c r="AR264" s="140"/>
      <c r="AS264" s="140"/>
      <c r="AT264" s="140"/>
      <c r="AU264" s="140"/>
      <c r="AV264" s="140"/>
      <c r="AW264" s="140"/>
      <c r="AX264" s="140"/>
      <c r="AY264" s="140"/>
      <c r="AZ264" s="140"/>
      <c r="BA264" s="140"/>
      <c r="BB264" s="140"/>
      <c r="BC264" s="140"/>
      <c r="BD264" s="140"/>
      <c r="BE264" s="338"/>
      <c r="BF264" s="338"/>
      <c r="BG264" s="338"/>
      <c r="BH264" s="338"/>
      <c r="BI264" s="338"/>
      <c r="BJ264" s="338"/>
      <c r="BK264" s="338"/>
      <c r="BL264" s="338"/>
      <c r="BM264" s="338"/>
      <c r="BN264" s="338"/>
      <c r="BO264" s="338"/>
      <c r="BP264" s="338"/>
      <c r="BQ264" s="338"/>
      <c r="BR264" s="338"/>
      <c r="BS264" s="338"/>
      <c r="BT264" s="338"/>
      <c r="BU264" s="338"/>
      <c r="BV264" s="338"/>
      <c r="BW264" s="338"/>
      <c r="BX264" s="338"/>
      <c r="BY264" s="338"/>
    </row>
    <row r="265" spans="1:77" customFormat="1" ht="12.75">
      <c r="A265" s="139"/>
      <c r="B265" s="139"/>
      <c r="C265" s="139"/>
      <c r="D265" s="139"/>
      <c r="E265" s="139"/>
      <c r="F265" s="139"/>
      <c r="G265" s="139"/>
      <c r="H265" s="139"/>
      <c r="I265" s="197"/>
      <c r="J265" s="139"/>
      <c r="K265" s="139"/>
      <c r="L265" s="139"/>
      <c r="M265" s="139"/>
      <c r="N265" s="139"/>
      <c r="O265" s="139"/>
      <c r="P265" s="139"/>
      <c r="Q265" s="139"/>
      <c r="R265" s="139"/>
      <c r="S265" s="140"/>
      <c r="T265" s="340"/>
      <c r="U265" s="339"/>
      <c r="V265" s="338"/>
      <c r="W265" s="354"/>
      <c r="X265" s="354"/>
      <c r="Y265" s="354"/>
      <c r="Z265" s="354"/>
      <c r="AA265" s="354"/>
      <c r="AB265" s="354"/>
      <c r="AC265" s="354"/>
      <c r="AD265" s="354"/>
      <c r="AE265" s="354"/>
      <c r="AF265" s="354"/>
      <c r="AG265" s="354"/>
      <c r="AH265" s="354"/>
      <c r="AI265" s="338"/>
      <c r="AJ265" s="140"/>
      <c r="AK265" s="140"/>
      <c r="AL265" s="140"/>
      <c r="AM265" s="140"/>
      <c r="AN265" s="140"/>
      <c r="AO265" s="140"/>
      <c r="AP265" s="140"/>
      <c r="AQ265" s="140"/>
      <c r="AR265" s="140"/>
      <c r="AS265" s="140"/>
      <c r="AT265" s="140"/>
      <c r="AU265" s="140"/>
      <c r="AV265" s="140"/>
      <c r="AW265" s="140"/>
      <c r="AX265" s="140"/>
      <c r="AY265" s="140"/>
      <c r="AZ265" s="140"/>
      <c r="BA265" s="140"/>
      <c r="BB265" s="140"/>
      <c r="BC265" s="140"/>
      <c r="BD265" s="140"/>
      <c r="BE265" s="338"/>
      <c r="BF265" s="338"/>
      <c r="BG265" s="338"/>
      <c r="BH265" s="338"/>
      <c r="BI265" s="338"/>
      <c r="BJ265" s="338"/>
      <c r="BK265" s="338"/>
      <c r="BL265" s="338"/>
      <c r="BM265" s="338"/>
      <c r="BN265" s="338"/>
      <c r="BO265" s="338"/>
      <c r="BP265" s="338"/>
      <c r="BQ265" s="338"/>
      <c r="BR265" s="338"/>
      <c r="BS265" s="338"/>
      <c r="BT265" s="338"/>
      <c r="BU265" s="338"/>
      <c r="BV265" s="338"/>
      <c r="BW265" s="338"/>
      <c r="BX265" s="338"/>
      <c r="BY265" s="338"/>
    </row>
    <row r="266" spans="1:77" customFormat="1" ht="12.75">
      <c r="A266" s="139"/>
      <c r="B266" s="139"/>
      <c r="C266" s="139"/>
      <c r="D266" s="139"/>
      <c r="E266" s="139"/>
      <c r="F266" s="139"/>
      <c r="G266" s="139"/>
      <c r="H266" s="139"/>
      <c r="I266" s="197"/>
      <c r="J266" s="139"/>
      <c r="K266" s="139"/>
      <c r="L266" s="139"/>
      <c r="M266" s="139"/>
      <c r="N266" s="139"/>
      <c r="O266" s="139"/>
      <c r="P266" s="139"/>
      <c r="Q266" s="139"/>
      <c r="R266" s="139"/>
      <c r="S266" s="140"/>
      <c r="T266" s="340"/>
      <c r="U266" s="339"/>
      <c r="V266" s="338"/>
      <c r="W266" s="354"/>
      <c r="X266" s="354"/>
      <c r="Y266" s="354"/>
      <c r="Z266" s="354"/>
      <c r="AA266" s="354"/>
      <c r="AB266" s="354"/>
      <c r="AC266" s="354"/>
      <c r="AD266" s="354"/>
      <c r="AE266" s="354"/>
      <c r="AF266" s="354"/>
      <c r="AG266" s="355"/>
      <c r="AH266" s="354"/>
      <c r="AI266" s="338"/>
      <c r="AJ266" s="140"/>
      <c r="AK266" s="140"/>
      <c r="AL266" s="140"/>
      <c r="AM266" s="140"/>
      <c r="AN266" s="140"/>
      <c r="AO266" s="140"/>
      <c r="AP266" s="140"/>
      <c r="AQ266" s="140"/>
      <c r="AR266" s="140"/>
      <c r="AS266" s="140"/>
      <c r="AT266" s="140"/>
      <c r="AU266" s="140"/>
      <c r="AV266" s="140"/>
      <c r="AW266" s="140"/>
      <c r="AX266" s="140"/>
      <c r="AY266" s="140"/>
      <c r="AZ266" s="140"/>
      <c r="BA266" s="140"/>
      <c r="BB266" s="140"/>
      <c r="BC266" s="140"/>
      <c r="BD266" s="140"/>
      <c r="BE266" s="338"/>
      <c r="BF266" s="338"/>
      <c r="BG266" s="338"/>
      <c r="BH266" s="338"/>
      <c r="BI266" s="338"/>
      <c r="BJ266" s="338"/>
      <c r="BK266" s="338"/>
      <c r="BL266" s="338"/>
      <c r="BM266" s="338"/>
      <c r="BN266" s="338"/>
      <c r="BO266" s="338"/>
      <c r="BP266" s="338"/>
      <c r="BQ266" s="338"/>
      <c r="BR266" s="338"/>
      <c r="BS266" s="338"/>
      <c r="BT266" s="338"/>
      <c r="BU266" s="338"/>
      <c r="BV266" s="338"/>
      <c r="BW266" s="338"/>
      <c r="BX266" s="338"/>
      <c r="BY266" s="338"/>
    </row>
    <row r="267" spans="1:77" customFormat="1" ht="12.75">
      <c r="A267" s="139"/>
      <c r="B267" s="139"/>
      <c r="C267" s="139"/>
      <c r="D267" s="139"/>
      <c r="E267" s="139"/>
      <c r="F267" s="139"/>
      <c r="G267" s="139"/>
      <c r="H267" s="139"/>
      <c r="I267" s="197"/>
      <c r="J267" s="139"/>
      <c r="K267" s="139"/>
      <c r="L267" s="139"/>
      <c r="M267" s="139"/>
      <c r="N267" s="139"/>
      <c r="O267" s="139"/>
      <c r="P267" s="139"/>
      <c r="Q267" s="139"/>
      <c r="R267" s="139"/>
      <c r="S267" s="140"/>
      <c r="T267" s="340"/>
      <c r="U267" s="339"/>
      <c r="V267" s="338"/>
      <c r="W267" s="354"/>
      <c r="X267" s="354"/>
      <c r="Y267" s="354"/>
      <c r="Z267" s="354"/>
      <c r="AA267" s="354"/>
      <c r="AB267" s="354"/>
      <c r="AC267" s="354"/>
      <c r="AD267" s="354"/>
      <c r="AE267" s="354"/>
      <c r="AF267" s="354"/>
      <c r="AG267" s="354"/>
      <c r="AH267" s="354"/>
      <c r="AI267" s="338"/>
      <c r="AJ267" s="140"/>
      <c r="AK267" s="140"/>
      <c r="AL267" s="140"/>
      <c r="AM267" s="140"/>
      <c r="AN267" s="140"/>
      <c r="AO267" s="140"/>
      <c r="AP267" s="140"/>
      <c r="AQ267" s="140"/>
      <c r="AR267" s="140"/>
      <c r="AS267" s="140"/>
      <c r="AT267" s="140"/>
      <c r="AU267" s="140"/>
      <c r="AV267" s="140"/>
      <c r="AW267" s="140"/>
      <c r="AX267" s="140"/>
      <c r="AY267" s="140"/>
      <c r="AZ267" s="140"/>
      <c r="BA267" s="140"/>
      <c r="BB267" s="140"/>
      <c r="BC267" s="140"/>
      <c r="BD267" s="140"/>
      <c r="BE267" s="338"/>
      <c r="BF267" s="338"/>
      <c r="BG267" s="338"/>
      <c r="BH267" s="338"/>
      <c r="BI267" s="338"/>
      <c r="BJ267" s="338"/>
      <c r="BK267" s="338"/>
      <c r="BL267" s="338"/>
      <c r="BM267" s="338"/>
      <c r="BN267" s="338"/>
      <c r="BO267" s="338"/>
      <c r="BP267" s="338"/>
      <c r="BQ267" s="338"/>
      <c r="BR267" s="338"/>
      <c r="BS267" s="338"/>
      <c r="BT267" s="338"/>
      <c r="BU267" s="338"/>
      <c r="BV267" s="338"/>
      <c r="BW267" s="338"/>
      <c r="BX267" s="338"/>
      <c r="BY267" s="338"/>
    </row>
    <row r="268" spans="1:77" customFormat="1" ht="12.75">
      <c r="A268" s="139"/>
      <c r="B268" s="139"/>
      <c r="C268" s="139"/>
      <c r="D268" s="139"/>
      <c r="E268" s="139"/>
      <c r="F268" s="139"/>
      <c r="G268" s="139"/>
      <c r="H268" s="139"/>
      <c r="I268" s="197"/>
      <c r="J268" s="139"/>
      <c r="K268" s="139"/>
      <c r="L268" s="139"/>
      <c r="M268" s="139"/>
      <c r="N268" s="139"/>
      <c r="O268" s="139"/>
      <c r="P268" s="139"/>
      <c r="Q268" s="139"/>
      <c r="R268" s="139"/>
      <c r="S268" s="140"/>
      <c r="T268" s="340"/>
      <c r="U268" s="339"/>
      <c r="V268" s="338"/>
      <c r="W268" s="354"/>
      <c r="X268" s="354"/>
      <c r="Y268" s="354"/>
      <c r="Z268" s="354"/>
      <c r="AA268" s="354"/>
      <c r="AB268" s="354"/>
      <c r="AC268" s="354"/>
      <c r="AD268" s="354"/>
      <c r="AE268" s="354"/>
      <c r="AF268" s="354"/>
      <c r="AG268" s="354"/>
      <c r="AH268" s="354"/>
      <c r="AI268" s="338"/>
      <c r="AJ268" s="140"/>
      <c r="AK268" s="140"/>
      <c r="AL268" s="140"/>
      <c r="AM268" s="140"/>
      <c r="AN268" s="140"/>
      <c r="AO268" s="140"/>
      <c r="AP268" s="140"/>
      <c r="AQ268" s="140"/>
      <c r="AR268" s="140"/>
      <c r="AS268" s="140"/>
      <c r="AT268" s="140"/>
      <c r="AU268" s="140"/>
      <c r="AV268" s="140"/>
      <c r="AW268" s="140"/>
      <c r="AX268" s="140"/>
      <c r="AY268" s="140"/>
      <c r="AZ268" s="140"/>
      <c r="BA268" s="140"/>
      <c r="BB268" s="140"/>
      <c r="BC268" s="140"/>
      <c r="BD268" s="140"/>
      <c r="BE268" s="338"/>
      <c r="BF268" s="338"/>
      <c r="BG268" s="338"/>
      <c r="BH268" s="338"/>
      <c r="BI268" s="338"/>
      <c r="BJ268" s="338"/>
      <c r="BK268" s="338"/>
      <c r="BL268" s="338"/>
      <c r="BM268" s="338"/>
      <c r="BN268" s="338"/>
      <c r="BO268" s="338"/>
      <c r="BP268" s="338"/>
      <c r="BQ268" s="338"/>
      <c r="BR268" s="338"/>
      <c r="BS268" s="338"/>
      <c r="BT268" s="338"/>
      <c r="BU268" s="338"/>
      <c r="BV268" s="338"/>
      <c r="BW268" s="338"/>
      <c r="BX268" s="338"/>
      <c r="BY268" s="338"/>
    </row>
    <row r="269" spans="1:77" customFormat="1" ht="12.75">
      <c r="A269" s="139"/>
      <c r="B269" s="139"/>
      <c r="C269" s="139"/>
      <c r="D269" s="139"/>
      <c r="E269" s="139"/>
      <c r="F269" s="139"/>
      <c r="G269" s="139"/>
      <c r="H269" s="139"/>
      <c r="I269" s="197"/>
      <c r="J269" s="139"/>
      <c r="K269" s="139"/>
      <c r="L269" s="139"/>
      <c r="M269" s="139"/>
      <c r="N269" s="139"/>
      <c r="O269" s="139"/>
      <c r="P269" s="139"/>
      <c r="Q269" s="139"/>
      <c r="R269" s="139"/>
      <c r="S269" s="140"/>
      <c r="T269" s="340"/>
      <c r="U269" s="339"/>
      <c r="V269" s="338"/>
      <c r="W269" s="354"/>
      <c r="X269" s="354"/>
      <c r="Y269" s="354"/>
      <c r="Z269" s="354"/>
      <c r="AA269" s="354"/>
      <c r="AB269" s="354"/>
      <c r="AC269" s="354"/>
      <c r="AD269" s="354"/>
      <c r="AE269" s="354"/>
      <c r="AF269" s="354"/>
      <c r="AG269" s="354"/>
      <c r="AH269" s="354"/>
      <c r="AI269" s="338"/>
      <c r="AJ269" s="140"/>
      <c r="AK269" s="140"/>
      <c r="AL269" s="140"/>
      <c r="AM269" s="140"/>
      <c r="AN269" s="140"/>
      <c r="AO269" s="140"/>
      <c r="AP269" s="140"/>
      <c r="AQ269" s="140"/>
      <c r="AR269" s="140"/>
      <c r="AS269" s="140"/>
      <c r="AT269" s="140"/>
      <c r="AU269" s="140"/>
      <c r="AV269" s="140"/>
      <c r="AW269" s="140"/>
      <c r="AX269" s="140"/>
      <c r="AY269" s="140"/>
      <c r="AZ269" s="140"/>
      <c r="BA269" s="140"/>
      <c r="BB269" s="140"/>
      <c r="BC269" s="140"/>
      <c r="BD269" s="140"/>
      <c r="BE269" s="338"/>
      <c r="BF269" s="338"/>
      <c r="BG269" s="338"/>
      <c r="BH269" s="338"/>
      <c r="BI269" s="338"/>
      <c r="BJ269" s="338"/>
      <c r="BK269" s="338"/>
      <c r="BL269" s="338"/>
      <c r="BM269" s="338"/>
      <c r="BN269" s="338"/>
      <c r="BO269" s="338"/>
      <c r="BP269" s="338"/>
      <c r="BQ269" s="338"/>
      <c r="BR269" s="338"/>
      <c r="BS269" s="338"/>
      <c r="BT269" s="338"/>
      <c r="BU269" s="338"/>
      <c r="BV269" s="338"/>
      <c r="BW269" s="338"/>
      <c r="BX269" s="338"/>
      <c r="BY269" s="338"/>
    </row>
    <row r="270" spans="1:77" customFormat="1" ht="12.75">
      <c r="A270" s="139"/>
      <c r="B270" s="139"/>
      <c r="C270" s="139"/>
      <c r="D270" s="139"/>
      <c r="E270" s="139"/>
      <c r="F270" s="139"/>
      <c r="G270" s="139"/>
      <c r="H270" s="139"/>
      <c r="I270" s="197"/>
      <c r="J270" s="139"/>
      <c r="K270" s="139"/>
      <c r="L270" s="139"/>
      <c r="M270" s="139"/>
      <c r="N270" s="139"/>
      <c r="O270" s="139"/>
      <c r="P270" s="139"/>
      <c r="Q270" s="139"/>
      <c r="R270" s="139"/>
      <c r="S270" s="140"/>
      <c r="T270" s="340"/>
      <c r="U270" s="339"/>
      <c r="V270" s="338"/>
      <c r="W270" s="354"/>
      <c r="X270" s="354"/>
      <c r="Y270" s="354"/>
      <c r="Z270" s="354"/>
      <c r="AA270" s="354"/>
      <c r="AB270" s="354"/>
      <c r="AC270" s="354"/>
      <c r="AD270" s="354"/>
      <c r="AE270" s="354"/>
      <c r="AF270" s="354"/>
      <c r="AG270" s="354"/>
      <c r="AH270" s="354"/>
      <c r="AI270" s="338"/>
      <c r="AJ270" s="140"/>
      <c r="AK270" s="140"/>
      <c r="AL270" s="140"/>
      <c r="AM270" s="140"/>
      <c r="AN270" s="140"/>
      <c r="AO270" s="140"/>
      <c r="AP270" s="140"/>
      <c r="AQ270" s="140"/>
      <c r="AR270" s="140"/>
      <c r="AS270" s="140"/>
      <c r="AT270" s="140"/>
      <c r="AU270" s="140"/>
      <c r="AV270" s="140"/>
      <c r="AW270" s="140"/>
      <c r="AX270" s="140"/>
      <c r="AY270" s="140"/>
      <c r="AZ270" s="140"/>
      <c r="BA270" s="140"/>
      <c r="BB270" s="140"/>
      <c r="BC270" s="140"/>
      <c r="BD270" s="140"/>
      <c r="BE270" s="338"/>
      <c r="BF270" s="338"/>
      <c r="BG270" s="338"/>
      <c r="BH270" s="338"/>
      <c r="BI270" s="338"/>
      <c r="BJ270" s="338"/>
      <c r="BK270" s="338"/>
      <c r="BL270" s="338"/>
      <c r="BM270" s="338"/>
      <c r="BN270" s="338"/>
      <c r="BO270" s="338"/>
      <c r="BP270" s="338"/>
      <c r="BQ270" s="338"/>
      <c r="BR270" s="338"/>
      <c r="BS270" s="338"/>
      <c r="BT270" s="338"/>
      <c r="BU270" s="338"/>
      <c r="BV270" s="338"/>
      <c r="BW270" s="338"/>
      <c r="BX270" s="338"/>
      <c r="BY270" s="338"/>
    </row>
    <row r="271" spans="1:77" customFormat="1" ht="12.75">
      <c r="A271" s="139"/>
      <c r="B271" s="139"/>
      <c r="C271" s="139"/>
      <c r="D271" s="139"/>
      <c r="E271" s="139"/>
      <c r="F271" s="139"/>
      <c r="G271" s="139"/>
      <c r="H271" s="139"/>
      <c r="I271" s="197"/>
      <c r="J271" s="139"/>
      <c r="K271" s="139"/>
      <c r="L271" s="139"/>
      <c r="M271" s="139"/>
      <c r="N271" s="139"/>
      <c r="O271" s="139"/>
      <c r="P271" s="139"/>
      <c r="Q271" s="139"/>
      <c r="R271" s="139"/>
      <c r="S271" s="140"/>
      <c r="T271" s="340"/>
      <c r="U271" s="339"/>
      <c r="V271" s="338"/>
      <c r="W271" s="354"/>
      <c r="X271" s="354"/>
      <c r="Y271" s="354"/>
      <c r="Z271" s="354"/>
      <c r="AA271" s="354"/>
      <c r="AB271" s="354"/>
      <c r="AC271" s="354"/>
      <c r="AD271" s="354"/>
      <c r="AE271" s="354"/>
      <c r="AF271" s="354"/>
      <c r="AG271" s="354"/>
      <c r="AH271" s="354"/>
      <c r="AI271" s="338"/>
      <c r="AJ271" s="140"/>
      <c r="AK271" s="140"/>
      <c r="AL271" s="140"/>
      <c r="AM271" s="140"/>
      <c r="AN271" s="140"/>
      <c r="AO271" s="140"/>
      <c r="AP271" s="140"/>
      <c r="AQ271" s="140"/>
      <c r="AR271" s="140"/>
      <c r="AS271" s="140"/>
      <c r="AT271" s="140"/>
      <c r="AU271" s="140"/>
      <c r="AV271" s="140"/>
      <c r="AW271" s="140"/>
      <c r="AX271" s="140"/>
      <c r="AY271" s="140"/>
      <c r="AZ271" s="140"/>
      <c r="BA271" s="140"/>
      <c r="BB271" s="140"/>
      <c r="BC271" s="140"/>
      <c r="BD271" s="140"/>
      <c r="BE271" s="338"/>
      <c r="BF271" s="338"/>
      <c r="BG271" s="338"/>
      <c r="BH271" s="338"/>
      <c r="BI271" s="338"/>
      <c r="BJ271" s="338"/>
      <c r="BK271" s="338"/>
      <c r="BL271" s="338"/>
      <c r="BM271" s="338"/>
      <c r="BN271" s="338"/>
      <c r="BO271" s="338"/>
      <c r="BP271" s="338"/>
      <c r="BQ271" s="338"/>
      <c r="BR271" s="338"/>
      <c r="BS271" s="338"/>
      <c r="BT271" s="338"/>
      <c r="BU271" s="338"/>
      <c r="BV271" s="338"/>
      <c r="BW271" s="338"/>
      <c r="BX271" s="338"/>
      <c r="BY271" s="338"/>
    </row>
    <row r="272" spans="1:77" customFormat="1" ht="12.75">
      <c r="A272" s="139"/>
      <c r="B272" s="139"/>
      <c r="C272" s="139"/>
      <c r="D272" s="139"/>
      <c r="E272" s="139"/>
      <c r="F272" s="139"/>
      <c r="G272" s="139"/>
      <c r="H272" s="139"/>
      <c r="I272" s="197"/>
      <c r="J272" s="139"/>
      <c r="K272" s="139"/>
      <c r="L272" s="139"/>
      <c r="M272" s="139"/>
      <c r="N272" s="139"/>
      <c r="O272" s="139"/>
      <c r="P272" s="139"/>
      <c r="Q272" s="139"/>
      <c r="R272" s="139"/>
      <c r="S272" s="140"/>
      <c r="T272" s="340"/>
      <c r="U272" s="339"/>
      <c r="V272" s="338"/>
      <c r="W272" s="354"/>
      <c r="X272" s="354"/>
      <c r="Y272" s="354"/>
      <c r="Z272" s="354"/>
      <c r="AA272" s="354"/>
      <c r="AB272" s="354"/>
      <c r="AC272" s="354"/>
      <c r="AD272" s="354"/>
      <c r="AE272" s="354"/>
      <c r="AF272" s="354"/>
      <c r="AG272" s="354"/>
      <c r="AH272" s="354"/>
      <c r="AI272" s="338"/>
      <c r="AJ272" s="140"/>
      <c r="AK272" s="140"/>
      <c r="AL272" s="140"/>
      <c r="AM272" s="140"/>
      <c r="AN272" s="140"/>
      <c r="AO272" s="140"/>
      <c r="AP272" s="140"/>
      <c r="AQ272" s="140"/>
      <c r="AR272" s="140"/>
      <c r="AS272" s="140"/>
      <c r="AT272" s="140"/>
      <c r="AU272" s="140"/>
      <c r="AV272" s="140"/>
      <c r="AW272" s="140"/>
      <c r="AX272" s="140"/>
      <c r="AY272" s="140"/>
      <c r="AZ272" s="140"/>
      <c r="BA272" s="140"/>
      <c r="BB272" s="140"/>
      <c r="BC272" s="140"/>
      <c r="BD272" s="140"/>
      <c r="BE272" s="338"/>
      <c r="BF272" s="338"/>
      <c r="BG272" s="338"/>
      <c r="BH272" s="338"/>
      <c r="BI272" s="338"/>
      <c r="BJ272" s="338"/>
      <c r="BK272" s="338"/>
      <c r="BL272" s="338"/>
      <c r="BM272" s="338"/>
      <c r="BN272" s="338"/>
      <c r="BO272" s="338"/>
      <c r="BP272" s="338"/>
      <c r="BQ272" s="338"/>
      <c r="BR272" s="338"/>
      <c r="BS272" s="338"/>
      <c r="BT272" s="338"/>
      <c r="BU272" s="338"/>
      <c r="BV272" s="338"/>
      <c r="BW272" s="338"/>
      <c r="BX272" s="338"/>
      <c r="BY272" s="338"/>
    </row>
    <row r="273" spans="1:77" customFormat="1" ht="12.75">
      <c r="A273" s="139"/>
      <c r="B273" s="139"/>
      <c r="C273" s="139"/>
      <c r="D273" s="139"/>
      <c r="E273" s="139"/>
      <c r="F273" s="139"/>
      <c r="G273" s="139"/>
      <c r="H273" s="139"/>
      <c r="I273" s="197"/>
      <c r="J273" s="139"/>
      <c r="K273" s="139"/>
      <c r="L273" s="139"/>
      <c r="M273" s="139"/>
      <c r="N273" s="139"/>
      <c r="O273" s="139"/>
      <c r="P273" s="139"/>
      <c r="Q273" s="139"/>
      <c r="R273" s="139"/>
      <c r="S273" s="140"/>
      <c r="T273" s="340"/>
      <c r="U273" s="339"/>
      <c r="V273" s="338"/>
      <c r="W273" s="354"/>
      <c r="X273" s="354"/>
      <c r="Y273" s="354"/>
      <c r="Z273" s="354"/>
      <c r="AA273" s="354"/>
      <c r="AB273" s="354"/>
      <c r="AC273" s="354"/>
      <c r="AD273" s="354"/>
      <c r="AE273" s="354"/>
      <c r="AF273" s="354"/>
      <c r="AG273" s="354"/>
      <c r="AH273" s="354"/>
      <c r="AI273" s="338"/>
      <c r="AJ273" s="140"/>
      <c r="AK273" s="140"/>
      <c r="AL273" s="140"/>
      <c r="AM273" s="140"/>
      <c r="AN273" s="140"/>
      <c r="AO273" s="140"/>
      <c r="AP273" s="140"/>
      <c r="AQ273" s="140"/>
      <c r="AR273" s="140"/>
      <c r="AS273" s="140"/>
      <c r="AT273" s="140"/>
      <c r="AU273" s="140"/>
      <c r="AV273" s="140"/>
      <c r="AW273" s="140"/>
      <c r="AX273" s="140"/>
      <c r="AY273" s="140"/>
      <c r="AZ273" s="140"/>
      <c r="BA273" s="140"/>
      <c r="BB273" s="140"/>
      <c r="BC273" s="140"/>
      <c r="BD273" s="140"/>
      <c r="BE273" s="338"/>
      <c r="BF273" s="338"/>
      <c r="BG273" s="338"/>
      <c r="BH273" s="338"/>
      <c r="BI273" s="338"/>
      <c r="BJ273" s="338"/>
      <c r="BK273" s="338"/>
      <c r="BL273" s="338"/>
      <c r="BM273" s="338"/>
      <c r="BN273" s="338"/>
      <c r="BO273" s="338"/>
      <c r="BP273" s="338"/>
      <c r="BQ273" s="338"/>
      <c r="BR273" s="338"/>
      <c r="BS273" s="338"/>
      <c r="BT273" s="338"/>
      <c r="BU273" s="338"/>
      <c r="BV273" s="338"/>
      <c r="BW273" s="338"/>
      <c r="BX273" s="338"/>
      <c r="BY273" s="338"/>
    </row>
    <row r="274" spans="1:77" customFormat="1" ht="12.75">
      <c r="A274" s="139"/>
      <c r="B274" s="139"/>
      <c r="C274" s="139"/>
      <c r="D274" s="139"/>
      <c r="E274" s="139"/>
      <c r="F274" s="139"/>
      <c r="G274" s="139"/>
      <c r="H274" s="139"/>
      <c r="I274" s="197"/>
      <c r="J274" s="139"/>
      <c r="K274" s="139"/>
      <c r="L274" s="139"/>
      <c r="M274" s="139"/>
      <c r="N274" s="139"/>
      <c r="O274" s="139"/>
      <c r="P274" s="139"/>
      <c r="Q274" s="139"/>
      <c r="R274" s="139"/>
      <c r="S274" s="140"/>
      <c r="T274" s="340"/>
      <c r="U274" s="339"/>
      <c r="V274" s="338"/>
      <c r="W274" s="354"/>
      <c r="X274" s="354"/>
      <c r="Y274" s="354"/>
      <c r="Z274" s="354"/>
      <c r="AA274" s="354"/>
      <c r="AB274" s="354"/>
      <c r="AC274" s="354"/>
      <c r="AD274" s="354"/>
      <c r="AE274" s="354"/>
      <c r="AF274" s="354"/>
      <c r="AG274" s="354"/>
      <c r="AH274" s="354"/>
      <c r="AI274" s="338"/>
      <c r="AJ274" s="140"/>
      <c r="AK274" s="140"/>
      <c r="AL274" s="140"/>
      <c r="AM274" s="140"/>
      <c r="AN274" s="140"/>
      <c r="AO274" s="140"/>
      <c r="AP274" s="140"/>
      <c r="AQ274" s="140"/>
      <c r="AR274" s="140"/>
      <c r="AS274" s="140"/>
      <c r="AT274" s="140"/>
      <c r="AU274" s="140"/>
      <c r="AV274" s="140"/>
      <c r="AW274" s="140"/>
      <c r="AX274" s="140"/>
      <c r="AY274" s="140"/>
      <c r="AZ274" s="140"/>
      <c r="BA274" s="140"/>
      <c r="BB274" s="140"/>
      <c r="BC274" s="140"/>
      <c r="BD274" s="140"/>
      <c r="BE274" s="338"/>
      <c r="BF274" s="338"/>
      <c r="BG274" s="338"/>
      <c r="BH274" s="338"/>
      <c r="BI274" s="338"/>
      <c r="BJ274" s="338"/>
      <c r="BK274" s="338"/>
      <c r="BL274" s="338"/>
      <c r="BM274" s="338"/>
      <c r="BN274" s="338"/>
      <c r="BO274" s="338"/>
      <c r="BP274" s="338"/>
      <c r="BQ274" s="338"/>
      <c r="BR274" s="338"/>
      <c r="BS274" s="338"/>
      <c r="BT274" s="338"/>
      <c r="BU274" s="338"/>
      <c r="BV274" s="338"/>
      <c r="BW274" s="338"/>
      <c r="BX274" s="338"/>
      <c r="BY274" s="338"/>
    </row>
    <row r="275" spans="1:77" customFormat="1" ht="12.75">
      <c r="A275" s="139"/>
      <c r="B275" s="139"/>
      <c r="C275" s="139"/>
      <c r="D275" s="139"/>
      <c r="E275" s="139"/>
      <c r="F275" s="139"/>
      <c r="G275" s="139"/>
      <c r="H275" s="139"/>
      <c r="I275" s="197"/>
      <c r="J275" s="139"/>
      <c r="K275" s="139"/>
      <c r="L275" s="139"/>
      <c r="M275" s="139"/>
      <c r="N275" s="139"/>
      <c r="O275" s="139"/>
      <c r="P275" s="139"/>
      <c r="Q275" s="139"/>
      <c r="R275" s="139"/>
      <c r="S275" s="140"/>
      <c r="T275" s="340"/>
      <c r="U275" s="339"/>
      <c r="V275" s="338"/>
      <c r="W275" s="354"/>
      <c r="X275" s="354"/>
      <c r="Y275" s="354"/>
      <c r="Z275" s="354"/>
      <c r="AA275" s="354"/>
      <c r="AB275" s="354"/>
      <c r="AC275" s="354"/>
      <c r="AD275" s="354"/>
      <c r="AE275" s="354"/>
      <c r="AF275" s="354"/>
      <c r="AG275" s="354"/>
      <c r="AH275" s="354"/>
      <c r="AI275" s="338"/>
      <c r="AJ275" s="140"/>
      <c r="AK275" s="140"/>
      <c r="AL275" s="140"/>
      <c r="AM275" s="140"/>
      <c r="AN275" s="140"/>
      <c r="AO275" s="140"/>
      <c r="AP275" s="140"/>
      <c r="AQ275" s="140"/>
      <c r="AR275" s="140"/>
      <c r="AS275" s="140"/>
      <c r="AT275" s="140"/>
      <c r="AU275" s="140"/>
      <c r="AV275" s="140"/>
      <c r="AW275" s="140"/>
      <c r="AX275" s="140"/>
      <c r="AY275" s="140"/>
      <c r="AZ275" s="140"/>
      <c r="BA275" s="140"/>
      <c r="BB275" s="140"/>
      <c r="BC275" s="140"/>
      <c r="BD275" s="140"/>
      <c r="BE275" s="338"/>
      <c r="BF275" s="338"/>
      <c r="BG275" s="338"/>
      <c r="BH275" s="338"/>
      <c r="BI275" s="338"/>
      <c r="BJ275" s="338"/>
      <c r="BK275" s="338"/>
      <c r="BL275" s="338"/>
      <c r="BM275" s="338"/>
      <c r="BN275" s="338"/>
      <c r="BO275" s="338"/>
      <c r="BP275" s="338"/>
      <c r="BQ275" s="338"/>
      <c r="BR275" s="338"/>
      <c r="BS275" s="338"/>
      <c r="BT275" s="338"/>
      <c r="BU275" s="338"/>
      <c r="BV275" s="338"/>
      <c r="BW275" s="338"/>
      <c r="BX275" s="338"/>
      <c r="BY275" s="338"/>
    </row>
    <row r="276" spans="1:77" customFormat="1" ht="12.75">
      <c r="A276" s="139"/>
      <c r="B276" s="139"/>
      <c r="C276" s="139"/>
      <c r="D276" s="139"/>
      <c r="E276" s="139"/>
      <c r="F276" s="139"/>
      <c r="G276" s="139"/>
      <c r="H276" s="139"/>
      <c r="I276" s="197"/>
      <c r="J276" s="139"/>
      <c r="K276" s="139"/>
      <c r="L276" s="139"/>
      <c r="M276" s="139"/>
      <c r="N276" s="139"/>
      <c r="O276" s="139"/>
      <c r="P276" s="139"/>
      <c r="Q276" s="139"/>
      <c r="R276" s="139"/>
      <c r="S276" s="140"/>
      <c r="T276" s="340"/>
      <c r="U276" s="339"/>
      <c r="V276" s="338"/>
      <c r="W276" s="354"/>
      <c r="X276" s="354"/>
      <c r="Y276" s="354"/>
      <c r="Z276" s="354"/>
      <c r="AA276" s="354"/>
      <c r="AB276" s="354"/>
      <c r="AC276" s="354"/>
      <c r="AD276" s="354"/>
      <c r="AE276" s="354"/>
      <c r="AF276" s="354"/>
      <c r="AG276" s="354"/>
      <c r="AH276" s="354"/>
      <c r="AI276" s="338"/>
      <c r="AJ276" s="140"/>
      <c r="AK276" s="140"/>
      <c r="AL276" s="140"/>
      <c r="AM276" s="140"/>
      <c r="AN276" s="140"/>
      <c r="AO276" s="140"/>
      <c r="AP276" s="140"/>
      <c r="AQ276" s="140"/>
      <c r="AR276" s="140"/>
      <c r="AS276" s="140"/>
      <c r="AT276" s="140"/>
      <c r="AU276" s="140"/>
      <c r="AV276" s="140"/>
      <c r="AW276" s="140"/>
      <c r="AX276" s="140"/>
      <c r="AY276" s="140"/>
      <c r="AZ276" s="140"/>
      <c r="BA276" s="140"/>
      <c r="BB276" s="140"/>
      <c r="BC276" s="140"/>
      <c r="BD276" s="140"/>
      <c r="BE276" s="338"/>
      <c r="BF276" s="338"/>
      <c r="BG276" s="338"/>
      <c r="BH276" s="338"/>
      <c r="BI276" s="338"/>
      <c r="BJ276" s="338"/>
      <c r="BK276" s="338"/>
      <c r="BL276" s="338"/>
      <c r="BM276" s="338"/>
      <c r="BN276" s="338"/>
      <c r="BO276" s="338"/>
      <c r="BP276" s="338"/>
      <c r="BQ276" s="338"/>
      <c r="BR276" s="338"/>
      <c r="BS276" s="338"/>
      <c r="BT276" s="338"/>
      <c r="BU276" s="338"/>
      <c r="BV276" s="338"/>
      <c r="BW276" s="338"/>
      <c r="BX276" s="338"/>
      <c r="BY276" s="338"/>
    </row>
    <row r="277" spans="1:77" customFormat="1" ht="12.75">
      <c r="A277" s="139"/>
      <c r="B277" s="139"/>
      <c r="C277" s="139"/>
      <c r="D277" s="139"/>
      <c r="E277" s="139"/>
      <c r="F277" s="139"/>
      <c r="G277" s="139"/>
      <c r="H277" s="139"/>
      <c r="I277" s="197"/>
      <c r="J277" s="139"/>
      <c r="K277" s="139"/>
      <c r="L277" s="139"/>
      <c r="M277" s="139"/>
      <c r="N277" s="139"/>
      <c r="O277" s="139"/>
      <c r="P277" s="139"/>
      <c r="Q277" s="139"/>
      <c r="R277" s="139"/>
      <c r="S277" s="140"/>
      <c r="T277" s="340"/>
      <c r="U277" s="339"/>
      <c r="V277" s="338"/>
      <c r="W277" s="354"/>
      <c r="X277" s="354"/>
      <c r="Y277" s="354"/>
      <c r="Z277" s="354"/>
      <c r="AA277" s="354"/>
      <c r="AB277" s="354"/>
      <c r="AC277" s="354"/>
      <c r="AD277" s="354"/>
      <c r="AE277" s="354"/>
      <c r="AF277" s="354"/>
      <c r="AG277" s="354"/>
      <c r="AH277" s="354"/>
      <c r="AI277" s="338"/>
      <c r="AJ277" s="140"/>
      <c r="AK277" s="140"/>
      <c r="AL277" s="140"/>
      <c r="AM277" s="140"/>
      <c r="AN277" s="140"/>
      <c r="AO277" s="140"/>
      <c r="AP277" s="140"/>
      <c r="AQ277" s="140"/>
      <c r="AR277" s="140"/>
      <c r="AS277" s="140"/>
      <c r="AT277" s="140"/>
      <c r="AU277" s="140"/>
      <c r="AV277" s="140"/>
      <c r="AW277" s="140"/>
      <c r="AX277" s="140"/>
      <c r="AY277" s="140"/>
      <c r="AZ277" s="140"/>
      <c r="BA277" s="140"/>
      <c r="BB277" s="140"/>
      <c r="BC277" s="140"/>
      <c r="BD277" s="140"/>
      <c r="BE277" s="338"/>
      <c r="BF277" s="338"/>
      <c r="BG277" s="338"/>
      <c r="BH277" s="338"/>
      <c r="BI277" s="338"/>
      <c r="BJ277" s="338"/>
      <c r="BK277" s="338"/>
      <c r="BL277" s="338"/>
      <c r="BM277" s="338"/>
      <c r="BN277" s="338"/>
      <c r="BO277" s="338"/>
      <c r="BP277" s="338"/>
      <c r="BQ277" s="338"/>
      <c r="BR277" s="338"/>
      <c r="BS277" s="338"/>
      <c r="BT277" s="338"/>
      <c r="BU277" s="338"/>
      <c r="BV277" s="338"/>
      <c r="BW277" s="338"/>
      <c r="BX277" s="338"/>
      <c r="BY277" s="338"/>
    </row>
    <row r="278" spans="1:77" customFormat="1" ht="12.75">
      <c r="A278" s="139"/>
      <c r="B278" s="139"/>
      <c r="C278" s="139"/>
      <c r="D278" s="139"/>
      <c r="E278" s="139"/>
      <c r="F278" s="139"/>
      <c r="G278" s="139"/>
      <c r="H278" s="139"/>
      <c r="I278" s="197"/>
      <c r="J278" s="139"/>
      <c r="K278" s="139"/>
      <c r="L278" s="139"/>
      <c r="M278" s="139"/>
      <c r="N278" s="139"/>
      <c r="O278" s="139"/>
      <c r="P278" s="139"/>
      <c r="Q278" s="139"/>
      <c r="R278" s="139"/>
      <c r="S278" s="140"/>
      <c r="T278" s="340"/>
      <c r="U278" s="339"/>
      <c r="V278" s="338"/>
      <c r="W278" s="354"/>
      <c r="X278" s="354"/>
      <c r="Y278" s="354"/>
      <c r="Z278" s="354"/>
      <c r="AA278" s="354"/>
      <c r="AB278" s="354"/>
      <c r="AC278" s="354"/>
      <c r="AD278" s="354"/>
      <c r="AE278" s="354"/>
      <c r="AF278" s="354"/>
      <c r="AG278" s="354"/>
      <c r="AH278" s="354"/>
      <c r="AI278" s="338"/>
      <c r="AJ278" s="140"/>
      <c r="AK278" s="140"/>
      <c r="AL278" s="140"/>
      <c r="AM278" s="140"/>
      <c r="AN278" s="140"/>
      <c r="AO278" s="140"/>
      <c r="AP278" s="140"/>
      <c r="AQ278" s="140"/>
      <c r="AR278" s="140"/>
      <c r="AS278" s="140"/>
      <c r="AT278" s="140"/>
      <c r="AU278" s="140"/>
      <c r="AV278" s="140"/>
      <c r="AW278" s="140"/>
      <c r="AX278" s="140"/>
      <c r="AY278" s="140"/>
      <c r="AZ278" s="140"/>
      <c r="BA278" s="140"/>
      <c r="BB278" s="140"/>
      <c r="BC278" s="140"/>
      <c r="BD278" s="140"/>
      <c r="BE278" s="338"/>
      <c r="BF278" s="338"/>
      <c r="BG278" s="338"/>
      <c r="BH278" s="338"/>
      <c r="BI278" s="338"/>
      <c r="BJ278" s="338"/>
      <c r="BK278" s="338"/>
      <c r="BL278" s="338"/>
      <c r="BM278" s="338"/>
      <c r="BN278" s="338"/>
      <c r="BO278" s="338"/>
      <c r="BP278" s="338"/>
      <c r="BQ278" s="338"/>
      <c r="BR278" s="338"/>
      <c r="BS278" s="338"/>
      <c r="BT278" s="338"/>
      <c r="BU278" s="338"/>
      <c r="BV278" s="338"/>
      <c r="BW278" s="338"/>
      <c r="BX278" s="338"/>
      <c r="BY278" s="338"/>
    </row>
    <row r="279" spans="1:77" customFormat="1" ht="12.75">
      <c r="A279" s="139"/>
      <c r="B279" s="139"/>
      <c r="C279" s="139"/>
      <c r="D279" s="139"/>
      <c r="E279" s="139"/>
      <c r="F279" s="139"/>
      <c r="G279" s="139"/>
      <c r="H279" s="139"/>
      <c r="I279" s="197"/>
      <c r="J279" s="139"/>
      <c r="K279" s="139"/>
      <c r="L279" s="139"/>
      <c r="M279" s="139"/>
      <c r="N279" s="139"/>
      <c r="O279" s="139"/>
      <c r="P279" s="139"/>
      <c r="Q279" s="139"/>
      <c r="R279" s="139"/>
      <c r="S279" s="140"/>
      <c r="T279" s="340"/>
      <c r="U279" s="339"/>
      <c r="V279" s="338"/>
      <c r="W279" s="354"/>
      <c r="X279" s="354"/>
      <c r="Y279" s="354"/>
      <c r="Z279" s="354"/>
      <c r="AA279" s="354"/>
      <c r="AB279" s="354"/>
      <c r="AC279" s="354"/>
      <c r="AD279" s="354"/>
      <c r="AE279" s="354"/>
      <c r="AF279" s="354"/>
      <c r="AG279" s="354"/>
      <c r="AH279" s="354"/>
      <c r="AI279" s="338"/>
      <c r="AJ279" s="140"/>
      <c r="AK279" s="140"/>
      <c r="AL279" s="140"/>
      <c r="AM279" s="140"/>
      <c r="AN279" s="140"/>
      <c r="AO279" s="140"/>
      <c r="AP279" s="140"/>
      <c r="AQ279" s="140"/>
      <c r="AR279" s="140"/>
      <c r="AS279" s="140"/>
      <c r="AT279" s="140"/>
      <c r="AU279" s="140"/>
      <c r="AV279" s="140"/>
      <c r="AW279" s="140"/>
      <c r="AX279" s="140"/>
      <c r="AY279" s="140"/>
      <c r="AZ279" s="140"/>
      <c r="BA279" s="140"/>
      <c r="BB279" s="140"/>
      <c r="BC279" s="140"/>
      <c r="BD279" s="140"/>
      <c r="BE279" s="338"/>
      <c r="BF279" s="338"/>
      <c r="BG279" s="338"/>
      <c r="BH279" s="338"/>
      <c r="BI279" s="338"/>
      <c r="BJ279" s="338"/>
      <c r="BK279" s="338"/>
      <c r="BL279" s="338"/>
      <c r="BM279" s="338"/>
      <c r="BN279" s="338"/>
      <c r="BO279" s="338"/>
      <c r="BP279" s="338"/>
      <c r="BQ279" s="338"/>
      <c r="BR279" s="338"/>
      <c r="BS279" s="338"/>
      <c r="BT279" s="338"/>
      <c r="BU279" s="338"/>
      <c r="BV279" s="338"/>
      <c r="BW279" s="338"/>
      <c r="BX279" s="338"/>
      <c r="BY279" s="338"/>
    </row>
    <row r="280" spans="1:77" customFormat="1" ht="12.75">
      <c r="A280" s="139"/>
      <c r="B280" s="139"/>
      <c r="C280" s="139"/>
      <c r="D280" s="139"/>
      <c r="E280" s="139"/>
      <c r="F280" s="139"/>
      <c r="G280" s="139"/>
      <c r="H280" s="139"/>
      <c r="I280" s="197"/>
      <c r="J280" s="139"/>
      <c r="K280" s="139"/>
      <c r="L280" s="139"/>
      <c r="M280" s="139"/>
      <c r="N280" s="139"/>
      <c r="O280" s="139"/>
      <c r="P280" s="139"/>
      <c r="Q280" s="139"/>
      <c r="R280" s="139"/>
      <c r="S280" s="140"/>
      <c r="T280" s="340"/>
      <c r="U280" s="339"/>
      <c r="V280" s="338"/>
      <c r="W280" s="354"/>
      <c r="X280" s="354"/>
      <c r="Y280" s="354"/>
      <c r="Z280" s="354"/>
      <c r="AA280" s="354"/>
      <c r="AB280" s="354"/>
      <c r="AC280" s="354"/>
      <c r="AD280" s="354"/>
      <c r="AE280" s="354"/>
      <c r="AF280" s="354"/>
      <c r="AG280" s="354"/>
      <c r="AH280" s="354"/>
      <c r="AI280" s="338"/>
      <c r="AJ280" s="140"/>
      <c r="AK280" s="140"/>
      <c r="AL280" s="140"/>
      <c r="AM280" s="140"/>
      <c r="AN280" s="140"/>
      <c r="AO280" s="140"/>
      <c r="AP280" s="140"/>
      <c r="AQ280" s="140"/>
      <c r="AR280" s="140"/>
      <c r="AS280" s="140"/>
      <c r="AT280" s="140"/>
      <c r="AU280" s="140"/>
      <c r="AV280" s="140"/>
      <c r="AW280" s="140"/>
      <c r="AX280" s="140"/>
      <c r="AY280" s="140"/>
      <c r="AZ280" s="140"/>
      <c r="BA280" s="140"/>
      <c r="BB280" s="140"/>
      <c r="BC280" s="140"/>
      <c r="BD280" s="140"/>
      <c r="BE280" s="338"/>
      <c r="BF280" s="338"/>
      <c r="BG280" s="338"/>
      <c r="BH280" s="338"/>
      <c r="BI280" s="338"/>
      <c r="BJ280" s="338"/>
      <c r="BK280" s="338"/>
      <c r="BL280" s="338"/>
      <c r="BM280" s="338"/>
      <c r="BN280" s="338"/>
      <c r="BO280" s="338"/>
      <c r="BP280" s="338"/>
      <c r="BQ280" s="338"/>
      <c r="BR280" s="338"/>
      <c r="BS280" s="338"/>
      <c r="BT280" s="338"/>
      <c r="BU280" s="338"/>
      <c r="BV280" s="338"/>
      <c r="BW280" s="338"/>
      <c r="BX280" s="338"/>
      <c r="BY280" s="338"/>
    </row>
    <row r="281" spans="1:77" customFormat="1" ht="12.75">
      <c r="A281" s="139"/>
      <c r="B281" s="139"/>
      <c r="C281" s="139"/>
      <c r="D281" s="139"/>
      <c r="E281" s="139"/>
      <c r="F281" s="139"/>
      <c r="G281" s="139"/>
      <c r="H281" s="139"/>
      <c r="I281" s="197"/>
      <c r="J281" s="139"/>
      <c r="K281" s="139"/>
      <c r="L281" s="139"/>
      <c r="M281" s="139"/>
      <c r="N281" s="139"/>
      <c r="O281" s="139"/>
      <c r="P281" s="139"/>
      <c r="Q281" s="139"/>
      <c r="R281" s="139"/>
      <c r="S281" s="140"/>
      <c r="T281" s="340"/>
      <c r="U281" s="339"/>
      <c r="V281" s="338"/>
      <c r="W281" s="354"/>
      <c r="X281" s="354"/>
      <c r="Y281" s="354"/>
      <c r="Z281" s="354"/>
      <c r="AA281" s="354"/>
      <c r="AB281" s="354"/>
      <c r="AC281" s="354"/>
      <c r="AD281" s="354"/>
      <c r="AE281" s="354"/>
      <c r="AF281" s="354"/>
      <c r="AG281" s="354"/>
      <c r="AH281" s="354"/>
      <c r="AI281" s="338"/>
      <c r="AJ281" s="140"/>
      <c r="AK281" s="140"/>
      <c r="AL281" s="140"/>
      <c r="AM281" s="140"/>
      <c r="AN281" s="140"/>
      <c r="AO281" s="140"/>
      <c r="AP281" s="140"/>
      <c r="AQ281" s="140"/>
      <c r="AR281" s="140"/>
      <c r="AS281" s="140"/>
      <c r="AT281" s="140"/>
      <c r="AU281" s="140"/>
      <c r="AV281" s="140"/>
      <c r="AW281" s="140"/>
      <c r="AX281" s="140"/>
      <c r="AY281" s="140"/>
      <c r="AZ281" s="140"/>
      <c r="BA281" s="140"/>
      <c r="BB281" s="140"/>
      <c r="BC281" s="140"/>
      <c r="BD281" s="140"/>
      <c r="BE281" s="338"/>
      <c r="BF281" s="338"/>
      <c r="BG281" s="338"/>
      <c r="BH281" s="338"/>
      <c r="BI281" s="338"/>
      <c r="BJ281" s="338"/>
      <c r="BK281" s="338"/>
      <c r="BL281" s="338"/>
      <c r="BM281" s="338"/>
      <c r="BN281" s="338"/>
      <c r="BO281" s="338"/>
      <c r="BP281" s="338"/>
      <c r="BQ281" s="338"/>
      <c r="BR281" s="338"/>
      <c r="BS281" s="338"/>
      <c r="BT281" s="338"/>
      <c r="BU281" s="338"/>
      <c r="BV281" s="338"/>
      <c r="BW281" s="338"/>
      <c r="BX281" s="338"/>
      <c r="BY281" s="338"/>
    </row>
    <row r="282" spans="1:77" customFormat="1" ht="12.75">
      <c r="A282" s="139"/>
      <c r="B282" s="139"/>
      <c r="C282" s="139"/>
      <c r="D282" s="139"/>
      <c r="E282" s="139"/>
      <c r="F282" s="139"/>
      <c r="G282" s="139"/>
      <c r="H282" s="139"/>
      <c r="I282" s="197"/>
      <c r="J282" s="139"/>
      <c r="K282" s="139"/>
      <c r="L282" s="139"/>
      <c r="M282" s="139"/>
      <c r="N282" s="139"/>
      <c r="O282" s="139"/>
      <c r="P282" s="139"/>
      <c r="Q282" s="139"/>
      <c r="R282" s="139"/>
      <c r="S282" s="140"/>
      <c r="T282" s="340"/>
      <c r="U282" s="339"/>
      <c r="V282" s="338"/>
      <c r="W282" s="354"/>
      <c r="X282" s="354"/>
      <c r="Y282" s="354"/>
      <c r="Z282" s="354"/>
      <c r="AA282" s="354"/>
      <c r="AB282" s="354"/>
      <c r="AC282" s="354"/>
      <c r="AD282" s="354"/>
      <c r="AE282" s="354"/>
      <c r="AF282" s="354"/>
      <c r="AG282" s="354"/>
      <c r="AH282" s="354"/>
      <c r="AI282" s="338"/>
      <c r="AJ282" s="140"/>
      <c r="AK282" s="140"/>
      <c r="AL282" s="140"/>
      <c r="AM282" s="140"/>
      <c r="AN282" s="140"/>
      <c r="AO282" s="140"/>
      <c r="AP282" s="140"/>
      <c r="AQ282" s="140"/>
      <c r="AR282" s="140"/>
      <c r="AS282" s="140"/>
      <c r="AT282" s="140"/>
      <c r="AU282" s="140"/>
      <c r="AV282" s="140"/>
      <c r="AW282" s="140"/>
      <c r="AX282" s="140"/>
      <c r="AY282" s="140"/>
      <c r="AZ282" s="140"/>
      <c r="BA282" s="140"/>
      <c r="BB282" s="140"/>
      <c r="BC282" s="140"/>
      <c r="BD282" s="140"/>
      <c r="BE282" s="338"/>
      <c r="BF282" s="338"/>
      <c r="BG282" s="338"/>
      <c r="BH282" s="338"/>
      <c r="BI282" s="338"/>
      <c r="BJ282" s="338"/>
      <c r="BK282" s="338"/>
      <c r="BL282" s="338"/>
      <c r="BM282" s="338"/>
      <c r="BN282" s="338"/>
      <c r="BO282" s="338"/>
      <c r="BP282" s="338"/>
      <c r="BQ282" s="338"/>
      <c r="BR282" s="338"/>
      <c r="BS282" s="338"/>
      <c r="BT282" s="338"/>
      <c r="BU282" s="338"/>
      <c r="BV282" s="338"/>
      <c r="BW282" s="338"/>
      <c r="BX282" s="338"/>
      <c r="BY282" s="338"/>
    </row>
    <row r="283" spans="1:77" customFormat="1" ht="12.75">
      <c r="A283" s="139"/>
      <c r="B283" s="139"/>
      <c r="C283" s="139"/>
      <c r="D283" s="139"/>
      <c r="E283" s="139"/>
      <c r="F283" s="139"/>
      <c r="G283" s="139"/>
      <c r="H283" s="139"/>
      <c r="I283" s="197"/>
      <c r="J283" s="139"/>
      <c r="K283" s="139"/>
      <c r="L283" s="139"/>
      <c r="M283" s="139"/>
      <c r="N283" s="139"/>
      <c r="O283" s="139"/>
      <c r="P283" s="139"/>
      <c r="Q283" s="139"/>
      <c r="R283" s="139"/>
      <c r="S283" s="140"/>
      <c r="T283" s="340"/>
      <c r="U283" s="339"/>
      <c r="V283" s="338"/>
      <c r="W283" s="354"/>
      <c r="X283" s="354"/>
      <c r="Y283" s="354"/>
      <c r="Z283" s="354"/>
      <c r="AA283" s="354"/>
      <c r="AB283" s="354"/>
      <c r="AC283" s="354"/>
      <c r="AD283" s="354"/>
      <c r="AE283" s="354"/>
      <c r="AF283" s="354"/>
      <c r="AG283" s="354"/>
      <c r="AH283" s="354"/>
      <c r="AI283" s="338"/>
      <c r="AJ283" s="140"/>
      <c r="AK283" s="140"/>
      <c r="AL283" s="140"/>
      <c r="AM283" s="140"/>
      <c r="AN283" s="140"/>
      <c r="AO283" s="140"/>
      <c r="AP283" s="140"/>
      <c r="AQ283" s="140"/>
      <c r="AR283" s="140"/>
      <c r="AS283" s="140"/>
      <c r="AT283" s="140"/>
      <c r="AU283" s="140"/>
      <c r="AV283" s="140"/>
      <c r="AW283" s="140"/>
      <c r="AX283" s="140"/>
      <c r="AY283" s="140"/>
      <c r="AZ283" s="140"/>
      <c r="BA283" s="140"/>
      <c r="BB283" s="140"/>
      <c r="BC283" s="140"/>
      <c r="BD283" s="140"/>
      <c r="BE283" s="338"/>
      <c r="BF283" s="338"/>
      <c r="BG283" s="338"/>
      <c r="BH283" s="338"/>
      <c r="BI283" s="338"/>
      <c r="BJ283" s="338"/>
      <c r="BK283" s="338"/>
      <c r="BL283" s="338"/>
      <c r="BM283" s="338"/>
      <c r="BN283" s="338"/>
      <c r="BO283" s="338"/>
      <c r="BP283" s="338"/>
      <c r="BQ283" s="338"/>
      <c r="BR283" s="338"/>
      <c r="BS283" s="338"/>
      <c r="BT283" s="338"/>
      <c r="BU283" s="338"/>
      <c r="BV283" s="338"/>
      <c r="BW283" s="338"/>
      <c r="BX283" s="338"/>
      <c r="BY283" s="338"/>
    </row>
    <row r="284" spans="1:77" customFormat="1" ht="12.75">
      <c r="A284" s="139"/>
      <c r="B284" s="139"/>
      <c r="C284" s="139"/>
      <c r="D284" s="139"/>
      <c r="E284" s="139"/>
      <c r="F284" s="139"/>
      <c r="G284" s="139"/>
      <c r="H284" s="139"/>
      <c r="I284" s="197"/>
      <c r="J284" s="139"/>
      <c r="K284" s="139"/>
      <c r="L284" s="139"/>
      <c r="M284" s="139"/>
      <c r="N284" s="139"/>
      <c r="O284" s="139"/>
      <c r="P284" s="139"/>
      <c r="Q284" s="139"/>
      <c r="R284" s="139"/>
      <c r="S284" s="140"/>
      <c r="T284" s="340"/>
      <c r="U284" s="339"/>
      <c r="V284" s="338"/>
      <c r="W284" s="354"/>
      <c r="X284" s="354"/>
      <c r="Y284" s="354"/>
      <c r="Z284" s="354"/>
      <c r="AA284" s="354"/>
      <c r="AB284" s="354"/>
      <c r="AC284" s="354"/>
      <c r="AD284" s="354"/>
      <c r="AE284" s="354"/>
      <c r="AF284" s="354"/>
      <c r="AG284" s="354"/>
      <c r="AH284" s="354"/>
      <c r="AI284" s="338"/>
      <c r="AJ284" s="140"/>
      <c r="AK284" s="140"/>
      <c r="AL284" s="140"/>
      <c r="AM284" s="140"/>
      <c r="AN284" s="140"/>
      <c r="AO284" s="140"/>
      <c r="AP284" s="140"/>
      <c r="AQ284" s="140"/>
      <c r="AR284" s="140"/>
      <c r="AS284" s="140"/>
      <c r="AT284" s="140"/>
      <c r="AU284" s="140"/>
      <c r="AV284" s="140"/>
      <c r="AW284" s="140"/>
      <c r="AX284" s="140"/>
      <c r="AY284" s="140"/>
      <c r="AZ284" s="140"/>
      <c r="BA284" s="140"/>
      <c r="BB284" s="140"/>
      <c r="BC284" s="140"/>
      <c r="BD284" s="140"/>
      <c r="BE284" s="338"/>
      <c r="BF284" s="338"/>
      <c r="BG284" s="338"/>
      <c r="BH284" s="338"/>
      <c r="BI284" s="338"/>
      <c r="BJ284" s="338"/>
      <c r="BK284" s="338"/>
      <c r="BL284" s="338"/>
      <c r="BM284" s="338"/>
      <c r="BN284" s="338"/>
      <c r="BO284" s="338"/>
      <c r="BP284" s="338"/>
      <c r="BQ284" s="338"/>
      <c r="BR284" s="338"/>
      <c r="BS284" s="338"/>
      <c r="BT284" s="338"/>
      <c r="BU284" s="338"/>
      <c r="BV284" s="338"/>
      <c r="BW284" s="338"/>
      <c r="BX284" s="338"/>
      <c r="BY284" s="338"/>
    </row>
    <row r="285" spans="1:77" customFormat="1" ht="12.75">
      <c r="A285" s="139"/>
      <c r="B285" s="139"/>
      <c r="C285" s="139"/>
      <c r="D285" s="139"/>
      <c r="E285" s="139"/>
      <c r="F285" s="139"/>
      <c r="G285" s="139"/>
      <c r="H285" s="139"/>
      <c r="I285" s="197"/>
      <c r="J285" s="139"/>
      <c r="K285" s="139"/>
      <c r="L285" s="139"/>
      <c r="M285" s="139"/>
      <c r="N285" s="139"/>
      <c r="O285" s="139"/>
      <c r="P285" s="139"/>
      <c r="Q285" s="139"/>
      <c r="R285" s="139"/>
      <c r="S285" s="140"/>
      <c r="T285" s="340"/>
      <c r="U285" s="339"/>
      <c r="V285" s="338"/>
      <c r="W285" s="354"/>
      <c r="X285" s="354"/>
      <c r="Y285" s="354"/>
      <c r="Z285" s="354"/>
      <c r="AA285" s="354"/>
      <c r="AB285" s="354"/>
      <c r="AC285" s="354"/>
      <c r="AD285" s="354"/>
      <c r="AE285" s="354"/>
      <c r="AF285" s="354"/>
      <c r="AG285" s="354"/>
      <c r="AH285" s="354"/>
      <c r="AI285" s="338"/>
      <c r="AJ285" s="140"/>
      <c r="AK285" s="140"/>
      <c r="AL285" s="140"/>
      <c r="AM285" s="140"/>
      <c r="AN285" s="140"/>
      <c r="AO285" s="140"/>
      <c r="AP285" s="140"/>
      <c r="AQ285" s="140"/>
      <c r="AR285" s="140"/>
      <c r="AS285" s="140"/>
      <c r="AT285" s="140"/>
      <c r="AU285" s="140"/>
      <c r="AV285" s="140"/>
      <c r="AW285" s="140"/>
      <c r="AX285" s="140"/>
      <c r="AY285" s="140"/>
      <c r="AZ285" s="140"/>
      <c r="BA285" s="140"/>
      <c r="BB285" s="140"/>
      <c r="BC285" s="140"/>
      <c r="BD285" s="140"/>
      <c r="BE285" s="338"/>
      <c r="BF285" s="338"/>
      <c r="BG285" s="338"/>
      <c r="BH285" s="338"/>
      <c r="BI285" s="338"/>
      <c r="BJ285" s="338"/>
      <c r="BK285" s="338"/>
      <c r="BL285" s="338"/>
      <c r="BM285" s="338"/>
      <c r="BN285" s="338"/>
      <c r="BO285" s="338"/>
      <c r="BP285" s="338"/>
      <c r="BQ285" s="338"/>
      <c r="BR285" s="338"/>
      <c r="BS285" s="338"/>
      <c r="BT285" s="338"/>
      <c r="BU285" s="338"/>
      <c r="BV285" s="338"/>
      <c r="BW285" s="338"/>
      <c r="BX285" s="338"/>
      <c r="BY285" s="338"/>
    </row>
    <row r="286" spans="1:77" customFormat="1" ht="12.75">
      <c r="A286" s="139"/>
      <c r="B286" s="139"/>
      <c r="C286" s="139"/>
      <c r="D286" s="139"/>
      <c r="E286" s="139"/>
      <c r="F286" s="139"/>
      <c r="G286" s="139"/>
      <c r="H286" s="139"/>
      <c r="I286" s="197"/>
      <c r="J286" s="139"/>
      <c r="K286" s="139"/>
      <c r="L286" s="139"/>
      <c r="M286" s="139"/>
      <c r="N286" s="139"/>
      <c r="O286" s="139"/>
      <c r="P286" s="139"/>
      <c r="Q286" s="139"/>
      <c r="R286" s="139"/>
      <c r="S286" s="140"/>
      <c r="T286" s="340"/>
      <c r="U286" s="339"/>
      <c r="V286" s="338"/>
      <c r="W286" s="354"/>
      <c r="X286" s="354"/>
      <c r="Y286" s="354"/>
      <c r="Z286" s="354"/>
      <c r="AA286" s="354"/>
      <c r="AB286" s="354"/>
      <c r="AC286" s="354"/>
      <c r="AD286" s="354"/>
      <c r="AE286" s="354"/>
      <c r="AF286" s="354"/>
      <c r="AG286" s="354"/>
      <c r="AH286" s="354"/>
      <c r="AI286" s="338"/>
      <c r="AJ286" s="140"/>
      <c r="AK286" s="140"/>
      <c r="AL286" s="140"/>
      <c r="AM286" s="140"/>
      <c r="AN286" s="140"/>
      <c r="AO286" s="140"/>
      <c r="AP286" s="140"/>
      <c r="AQ286" s="140"/>
      <c r="AR286" s="140"/>
      <c r="AS286" s="140"/>
      <c r="AT286" s="140"/>
      <c r="AU286" s="140"/>
      <c r="AV286" s="140"/>
      <c r="AW286" s="140"/>
      <c r="AX286" s="140"/>
      <c r="AY286" s="140"/>
      <c r="AZ286" s="140"/>
      <c r="BA286" s="140"/>
      <c r="BB286" s="140"/>
      <c r="BC286" s="140"/>
      <c r="BD286" s="140"/>
      <c r="BE286" s="338"/>
      <c r="BF286" s="338"/>
      <c r="BG286" s="338"/>
      <c r="BH286" s="338"/>
      <c r="BI286" s="338"/>
      <c r="BJ286" s="338"/>
      <c r="BK286" s="338"/>
      <c r="BL286" s="338"/>
      <c r="BM286" s="338"/>
      <c r="BN286" s="338"/>
      <c r="BO286" s="338"/>
      <c r="BP286" s="338"/>
      <c r="BQ286" s="338"/>
      <c r="BR286" s="338"/>
      <c r="BS286" s="338"/>
      <c r="BT286" s="338"/>
      <c r="BU286" s="338"/>
      <c r="BV286" s="338"/>
      <c r="BW286" s="338"/>
      <c r="BX286" s="338"/>
      <c r="BY286" s="338"/>
    </row>
    <row r="287" spans="1:77" customFormat="1" ht="12.75">
      <c r="A287" s="139"/>
      <c r="B287" s="139"/>
      <c r="C287" s="139"/>
      <c r="D287" s="139"/>
      <c r="E287" s="139"/>
      <c r="F287" s="139"/>
      <c r="G287" s="139"/>
      <c r="H287" s="139"/>
      <c r="I287" s="197"/>
      <c r="J287" s="139"/>
      <c r="K287" s="139"/>
      <c r="L287" s="139"/>
      <c r="M287" s="139"/>
      <c r="N287" s="139"/>
      <c r="O287" s="139"/>
      <c r="P287" s="139"/>
      <c r="Q287" s="139"/>
      <c r="R287" s="139"/>
      <c r="S287" s="140"/>
      <c r="T287" s="340"/>
      <c r="U287" s="339"/>
      <c r="V287" s="338"/>
      <c r="W287" s="354"/>
      <c r="X287" s="354"/>
      <c r="Y287" s="354"/>
      <c r="Z287" s="354"/>
      <c r="AA287" s="354"/>
      <c r="AB287" s="354"/>
      <c r="AC287" s="354"/>
      <c r="AD287" s="354"/>
      <c r="AE287" s="354"/>
      <c r="AF287" s="354"/>
      <c r="AG287" s="354"/>
      <c r="AH287" s="354"/>
      <c r="AI287" s="338"/>
      <c r="AJ287" s="140"/>
      <c r="AK287" s="140"/>
      <c r="AL287" s="140"/>
      <c r="AM287" s="140"/>
      <c r="AN287" s="140"/>
      <c r="AO287" s="140"/>
      <c r="AP287" s="140"/>
      <c r="AQ287" s="140"/>
      <c r="AR287" s="140"/>
      <c r="AS287" s="140"/>
      <c r="AT287" s="140"/>
      <c r="AU287" s="140"/>
      <c r="AV287" s="140"/>
      <c r="AW287" s="140"/>
      <c r="AX287" s="140"/>
      <c r="AY287" s="140"/>
      <c r="AZ287" s="140"/>
      <c r="BA287" s="140"/>
      <c r="BB287" s="140"/>
      <c r="BC287" s="140"/>
      <c r="BD287" s="140"/>
      <c r="BE287" s="338"/>
      <c r="BF287" s="338"/>
      <c r="BG287" s="338"/>
      <c r="BH287" s="338"/>
      <c r="BI287" s="338"/>
      <c r="BJ287" s="338"/>
      <c r="BK287" s="338"/>
      <c r="BL287" s="338"/>
      <c r="BM287" s="338"/>
      <c r="BN287" s="338"/>
      <c r="BO287" s="338"/>
      <c r="BP287" s="338"/>
      <c r="BQ287" s="338"/>
      <c r="BR287" s="338"/>
      <c r="BS287" s="338"/>
      <c r="BT287" s="338"/>
      <c r="BU287" s="338"/>
      <c r="BV287" s="338"/>
      <c r="BW287" s="338"/>
      <c r="BX287" s="338"/>
      <c r="BY287" s="338"/>
    </row>
    <row r="288" spans="1:77" customFormat="1" ht="12.75">
      <c r="A288" s="139"/>
      <c r="B288" s="139"/>
      <c r="C288" s="139"/>
      <c r="D288" s="139"/>
      <c r="E288" s="139"/>
      <c r="F288" s="139"/>
      <c r="G288" s="139"/>
      <c r="H288" s="139"/>
      <c r="I288" s="197"/>
      <c r="J288" s="139"/>
      <c r="K288" s="139"/>
      <c r="L288" s="139"/>
      <c r="M288" s="139"/>
      <c r="N288" s="139"/>
      <c r="O288" s="139"/>
      <c r="P288" s="139"/>
      <c r="Q288" s="139"/>
      <c r="R288" s="139"/>
      <c r="S288" s="140"/>
      <c r="T288" s="340"/>
      <c r="U288" s="339"/>
      <c r="V288" s="338"/>
      <c r="W288" s="354"/>
      <c r="X288" s="354"/>
      <c r="Y288" s="354"/>
      <c r="Z288" s="354"/>
      <c r="AA288" s="354"/>
      <c r="AB288" s="354"/>
      <c r="AC288" s="354"/>
      <c r="AD288" s="354"/>
      <c r="AE288" s="354"/>
      <c r="AF288" s="354"/>
      <c r="AG288" s="354"/>
      <c r="AH288" s="354"/>
      <c r="AI288" s="338"/>
      <c r="AJ288" s="140"/>
      <c r="AK288" s="140"/>
      <c r="AL288" s="140"/>
      <c r="AM288" s="140"/>
      <c r="AN288" s="140"/>
      <c r="AO288" s="140"/>
      <c r="AP288" s="140"/>
      <c r="AQ288" s="140"/>
      <c r="AR288" s="140"/>
      <c r="AS288" s="140"/>
      <c r="AT288" s="140"/>
      <c r="AU288" s="140"/>
      <c r="AV288" s="140"/>
      <c r="AW288" s="140"/>
      <c r="AX288" s="140"/>
      <c r="AY288" s="140"/>
      <c r="AZ288" s="140"/>
      <c r="BA288" s="140"/>
      <c r="BB288" s="140"/>
      <c r="BC288" s="140"/>
      <c r="BD288" s="140"/>
      <c r="BE288" s="338"/>
      <c r="BF288" s="338"/>
      <c r="BG288" s="338"/>
      <c r="BH288" s="338"/>
      <c r="BI288" s="338"/>
      <c r="BJ288" s="338"/>
      <c r="BK288" s="338"/>
      <c r="BL288" s="338"/>
      <c r="BM288" s="338"/>
      <c r="BN288" s="338"/>
      <c r="BO288" s="338"/>
      <c r="BP288" s="338"/>
      <c r="BQ288" s="338"/>
      <c r="BR288" s="338"/>
      <c r="BS288" s="338"/>
      <c r="BT288" s="338"/>
      <c r="BU288" s="338"/>
      <c r="BV288" s="338"/>
      <c r="BW288" s="338"/>
      <c r="BX288" s="338"/>
      <c r="BY288" s="338"/>
    </row>
    <row r="289" spans="1:77" customFormat="1" ht="12.75">
      <c r="A289" s="139"/>
      <c r="B289" s="139"/>
      <c r="C289" s="139"/>
      <c r="D289" s="139"/>
      <c r="E289" s="139"/>
      <c r="F289" s="139"/>
      <c r="G289" s="139"/>
      <c r="H289" s="139"/>
      <c r="I289" s="197"/>
      <c r="J289" s="139"/>
      <c r="K289" s="139"/>
      <c r="L289" s="139"/>
      <c r="M289" s="139"/>
      <c r="N289" s="139"/>
      <c r="O289" s="139"/>
      <c r="P289" s="139"/>
      <c r="Q289" s="139"/>
      <c r="R289" s="139"/>
      <c r="S289" s="140"/>
      <c r="T289" s="340"/>
      <c r="U289" s="339"/>
      <c r="V289" s="338"/>
      <c r="W289" s="354"/>
      <c r="X289" s="354"/>
      <c r="Y289" s="354"/>
      <c r="Z289" s="354"/>
      <c r="AA289" s="354"/>
      <c r="AB289" s="354"/>
      <c r="AC289" s="354"/>
      <c r="AD289" s="354"/>
      <c r="AE289" s="354"/>
      <c r="AF289" s="354"/>
      <c r="AG289" s="354"/>
      <c r="AH289" s="354"/>
      <c r="AI289" s="338"/>
      <c r="AJ289" s="140"/>
      <c r="AK289" s="140"/>
      <c r="AL289" s="140"/>
      <c r="AM289" s="140"/>
      <c r="AN289" s="140"/>
      <c r="AO289" s="140"/>
      <c r="AP289" s="140"/>
      <c r="AQ289" s="140"/>
      <c r="AR289" s="140"/>
      <c r="AS289" s="140"/>
      <c r="AT289" s="140"/>
      <c r="AU289" s="140"/>
      <c r="AV289" s="140"/>
      <c r="AW289" s="140"/>
      <c r="AX289" s="140"/>
      <c r="AY289" s="140"/>
      <c r="AZ289" s="140"/>
      <c r="BA289" s="140"/>
      <c r="BB289" s="140"/>
      <c r="BC289" s="140"/>
      <c r="BD289" s="140"/>
      <c r="BE289" s="338"/>
      <c r="BF289" s="338"/>
      <c r="BG289" s="338"/>
      <c r="BH289" s="338"/>
      <c r="BI289" s="338"/>
      <c r="BJ289" s="338"/>
      <c r="BK289" s="338"/>
      <c r="BL289" s="338"/>
      <c r="BM289" s="338"/>
      <c r="BN289" s="338"/>
      <c r="BO289" s="338"/>
      <c r="BP289" s="338"/>
      <c r="BQ289" s="338"/>
      <c r="BR289" s="338"/>
      <c r="BS289" s="338"/>
      <c r="BT289" s="338"/>
      <c r="BU289" s="338"/>
      <c r="BV289" s="338"/>
      <c r="BW289" s="338"/>
      <c r="BX289" s="338"/>
      <c r="BY289" s="338"/>
    </row>
    <row r="290" spans="1:77" customFormat="1" ht="12.75">
      <c r="A290" s="139"/>
      <c r="B290" s="139"/>
      <c r="C290" s="139"/>
      <c r="D290" s="139"/>
      <c r="E290" s="139"/>
      <c r="F290" s="139"/>
      <c r="G290" s="139"/>
      <c r="H290" s="139"/>
      <c r="I290" s="197"/>
      <c r="J290" s="139"/>
      <c r="K290" s="139"/>
      <c r="L290" s="139"/>
      <c r="M290" s="139"/>
      <c r="N290" s="139"/>
      <c r="O290" s="139"/>
      <c r="P290" s="139"/>
      <c r="Q290" s="139"/>
      <c r="R290" s="139"/>
      <c r="S290" s="140"/>
      <c r="T290" s="340"/>
      <c r="U290" s="339"/>
      <c r="V290" s="338"/>
      <c r="W290" s="354"/>
      <c r="X290" s="354"/>
      <c r="Y290" s="354"/>
      <c r="Z290" s="354"/>
      <c r="AA290" s="354"/>
      <c r="AB290" s="354"/>
      <c r="AC290" s="354"/>
      <c r="AD290" s="354"/>
      <c r="AE290" s="354"/>
      <c r="AF290" s="354"/>
      <c r="AG290" s="354"/>
      <c r="AH290" s="354"/>
      <c r="AI290" s="338"/>
      <c r="AJ290" s="140"/>
      <c r="AK290" s="140"/>
      <c r="AL290" s="140"/>
      <c r="AM290" s="140"/>
      <c r="AN290" s="140"/>
      <c r="AO290" s="140"/>
      <c r="AP290" s="140"/>
      <c r="AQ290" s="140"/>
      <c r="AR290" s="140"/>
      <c r="AS290" s="140"/>
      <c r="AT290" s="140"/>
      <c r="AU290" s="140"/>
      <c r="AV290" s="140"/>
      <c r="AW290" s="140"/>
      <c r="AX290" s="140"/>
      <c r="AY290" s="140"/>
      <c r="AZ290" s="140"/>
      <c r="BA290" s="140"/>
      <c r="BB290" s="140"/>
      <c r="BC290" s="140"/>
      <c r="BD290" s="140"/>
      <c r="BE290" s="338"/>
      <c r="BF290" s="338"/>
      <c r="BG290" s="338"/>
      <c r="BH290" s="338"/>
      <c r="BI290" s="338"/>
      <c r="BJ290" s="338"/>
      <c r="BK290" s="338"/>
      <c r="BL290" s="338"/>
      <c r="BM290" s="338"/>
      <c r="BN290" s="338"/>
      <c r="BO290" s="338"/>
      <c r="BP290" s="338"/>
      <c r="BQ290" s="338"/>
      <c r="BR290" s="338"/>
      <c r="BS290" s="338"/>
      <c r="BT290" s="338"/>
      <c r="BU290" s="338"/>
      <c r="BV290" s="338"/>
      <c r="BW290" s="338"/>
      <c r="BX290" s="338"/>
      <c r="BY290" s="338"/>
    </row>
    <row r="291" spans="1:77" customFormat="1" ht="12.75">
      <c r="A291" s="139"/>
      <c r="B291" s="139"/>
      <c r="C291" s="139"/>
      <c r="D291" s="139"/>
      <c r="E291" s="139"/>
      <c r="F291" s="139"/>
      <c r="G291" s="139"/>
      <c r="H291" s="139"/>
      <c r="I291" s="197"/>
      <c r="J291" s="139"/>
      <c r="K291" s="139"/>
      <c r="L291" s="139"/>
      <c r="M291" s="139"/>
      <c r="N291" s="139"/>
      <c r="O291" s="139"/>
      <c r="P291" s="139"/>
      <c r="Q291" s="139"/>
      <c r="R291" s="139"/>
      <c r="S291" s="140"/>
      <c r="T291" s="339"/>
      <c r="U291" s="339"/>
      <c r="V291" s="338"/>
      <c r="W291" s="354"/>
      <c r="X291" s="354"/>
      <c r="Y291" s="354"/>
      <c r="Z291" s="354"/>
      <c r="AA291" s="354"/>
      <c r="AB291" s="354"/>
      <c r="AC291" s="354"/>
      <c r="AD291" s="354"/>
      <c r="AE291" s="354"/>
      <c r="AF291" s="354"/>
      <c r="AG291" s="354"/>
      <c r="AH291" s="354"/>
      <c r="AI291" s="338"/>
      <c r="AJ291" s="140"/>
      <c r="AK291" s="140"/>
      <c r="AL291" s="140"/>
      <c r="AM291" s="140"/>
      <c r="AN291" s="140"/>
      <c r="AO291" s="140"/>
      <c r="AP291" s="140"/>
      <c r="AQ291" s="140"/>
      <c r="AR291" s="140"/>
      <c r="AS291" s="140"/>
      <c r="AT291" s="140"/>
      <c r="AU291" s="140"/>
      <c r="AV291" s="140"/>
      <c r="AW291" s="140"/>
      <c r="AX291" s="140"/>
      <c r="AY291" s="140"/>
      <c r="AZ291" s="140"/>
      <c r="BA291" s="140"/>
      <c r="BB291" s="140"/>
      <c r="BC291" s="140"/>
      <c r="BD291" s="140"/>
      <c r="BE291" s="338"/>
      <c r="BF291" s="338"/>
      <c r="BG291" s="338"/>
      <c r="BH291" s="338"/>
      <c r="BI291" s="338"/>
      <c r="BJ291" s="338"/>
      <c r="BK291" s="338"/>
      <c r="BL291" s="338"/>
      <c r="BM291" s="338"/>
      <c r="BN291" s="338"/>
      <c r="BO291" s="338"/>
      <c r="BP291" s="338"/>
      <c r="BQ291" s="338"/>
      <c r="BR291" s="338"/>
      <c r="BS291" s="338"/>
      <c r="BT291" s="338"/>
      <c r="BU291" s="338"/>
      <c r="BV291" s="338"/>
      <c r="BW291" s="338"/>
      <c r="BX291" s="338"/>
      <c r="BY291" s="338"/>
    </row>
    <row r="292" spans="1:77" customFormat="1" ht="12.75">
      <c r="A292" s="139"/>
      <c r="B292" s="139"/>
      <c r="C292" s="139"/>
      <c r="D292" s="139"/>
      <c r="E292" s="139"/>
      <c r="F292" s="139"/>
      <c r="G292" s="139"/>
      <c r="H292" s="139"/>
      <c r="I292" s="197"/>
      <c r="J292" s="139"/>
      <c r="K292" s="139"/>
      <c r="L292" s="139"/>
      <c r="M292" s="139"/>
      <c r="N292" s="139"/>
      <c r="O292" s="139"/>
      <c r="P292" s="139"/>
      <c r="Q292" s="139"/>
      <c r="R292" s="139"/>
      <c r="S292" s="140"/>
      <c r="T292" s="339"/>
      <c r="U292" s="339"/>
      <c r="V292" s="338"/>
      <c r="W292" s="354"/>
      <c r="X292" s="354"/>
      <c r="Y292" s="354"/>
      <c r="Z292" s="354"/>
      <c r="AA292" s="354"/>
      <c r="AB292" s="354"/>
      <c r="AC292" s="354"/>
      <c r="AD292" s="354"/>
      <c r="AE292" s="354"/>
      <c r="AF292" s="354"/>
      <c r="AG292" s="354"/>
      <c r="AH292" s="354"/>
      <c r="AI292" s="338"/>
      <c r="AJ292" s="140"/>
      <c r="AK292" s="140"/>
      <c r="AL292" s="140"/>
      <c r="AM292" s="140"/>
      <c r="AN292" s="140"/>
      <c r="AO292" s="140"/>
      <c r="AP292" s="140"/>
      <c r="AQ292" s="140"/>
      <c r="AR292" s="140"/>
      <c r="AS292" s="140"/>
      <c r="AT292" s="140"/>
      <c r="AU292" s="140"/>
      <c r="AV292" s="140"/>
      <c r="AW292" s="140"/>
      <c r="AX292" s="140"/>
      <c r="AY292" s="140"/>
      <c r="AZ292" s="140"/>
      <c r="BA292" s="140"/>
      <c r="BB292" s="140"/>
      <c r="BC292" s="140"/>
      <c r="BD292" s="140"/>
      <c r="BE292" s="338"/>
      <c r="BF292" s="338"/>
      <c r="BG292" s="338"/>
      <c r="BH292" s="338"/>
      <c r="BI292" s="338"/>
      <c r="BJ292" s="338"/>
      <c r="BK292" s="338"/>
      <c r="BL292" s="338"/>
      <c r="BM292" s="338"/>
      <c r="BN292" s="338"/>
      <c r="BO292" s="338"/>
      <c r="BP292" s="338"/>
      <c r="BQ292" s="338"/>
      <c r="BR292" s="338"/>
      <c r="BS292" s="338"/>
      <c r="BT292" s="338"/>
      <c r="BU292" s="338"/>
      <c r="BV292" s="338"/>
      <c r="BW292" s="338"/>
      <c r="BX292" s="338"/>
      <c r="BY292" s="338"/>
    </row>
    <row r="293" spans="1:77" customFormat="1" ht="12.75">
      <c r="A293" s="139"/>
      <c r="B293" s="139"/>
      <c r="C293" s="139"/>
      <c r="D293" s="139"/>
      <c r="E293" s="139"/>
      <c r="F293" s="139"/>
      <c r="G293" s="139"/>
      <c r="H293" s="139"/>
      <c r="I293" s="197"/>
      <c r="J293" s="139"/>
      <c r="K293" s="139"/>
      <c r="L293" s="139"/>
      <c r="M293" s="139"/>
      <c r="N293" s="139"/>
      <c r="O293" s="139"/>
      <c r="P293" s="139"/>
      <c r="Q293" s="139"/>
      <c r="R293" s="139"/>
      <c r="S293" s="140"/>
      <c r="T293" s="340"/>
      <c r="U293" s="339"/>
      <c r="V293" s="338"/>
      <c r="W293" s="354"/>
      <c r="X293" s="354"/>
      <c r="Y293" s="354"/>
      <c r="Z293" s="354"/>
      <c r="AA293" s="354"/>
      <c r="AB293" s="354"/>
      <c r="AC293" s="354"/>
      <c r="AD293" s="354"/>
      <c r="AE293" s="354"/>
      <c r="AF293" s="354"/>
      <c r="AG293" s="354"/>
      <c r="AH293" s="354"/>
      <c r="AI293" s="338"/>
      <c r="AJ293" s="140"/>
      <c r="AK293" s="140"/>
      <c r="AL293" s="140"/>
      <c r="AM293" s="140"/>
      <c r="AN293" s="140"/>
      <c r="AO293" s="140"/>
      <c r="AP293" s="140"/>
      <c r="AQ293" s="140"/>
      <c r="AR293" s="140"/>
      <c r="AS293" s="140"/>
      <c r="AT293" s="140"/>
      <c r="AU293" s="140"/>
      <c r="AV293" s="140"/>
      <c r="AW293" s="140"/>
      <c r="AX293" s="140"/>
      <c r="AY293" s="140"/>
      <c r="AZ293" s="140"/>
      <c r="BA293" s="140"/>
      <c r="BB293" s="140"/>
      <c r="BC293" s="140"/>
      <c r="BD293" s="140"/>
      <c r="BE293" s="338"/>
      <c r="BF293" s="338"/>
      <c r="BG293" s="338"/>
      <c r="BH293" s="338"/>
      <c r="BI293" s="338"/>
      <c r="BJ293" s="338"/>
      <c r="BK293" s="338"/>
      <c r="BL293" s="338"/>
      <c r="BM293" s="338"/>
      <c r="BN293" s="338"/>
      <c r="BO293" s="338"/>
      <c r="BP293" s="338"/>
      <c r="BQ293" s="338"/>
      <c r="BR293" s="338"/>
      <c r="BS293" s="338"/>
      <c r="BT293" s="338"/>
      <c r="BU293" s="338"/>
      <c r="BV293" s="338"/>
      <c r="BW293" s="338"/>
      <c r="BX293" s="338"/>
      <c r="BY293" s="338"/>
    </row>
    <row r="294" spans="1:77" customFormat="1" ht="12.75">
      <c r="A294" s="139"/>
      <c r="B294" s="139"/>
      <c r="C294" s="139"/>
      <c r="D294" s="139"/>
      <c r="E294" s="139"/>
      <c r="F294" s="139"/>
      <c r="G294" s="139"/>
      <c r="H294" s="139"/>
      <c r="I294" s="197"/>
      <c r="J294" s="139"/>
      <c r="K294" s="139"/>
      <c r="L294" s="139"/>
      <c r="M294" s="139"/>
      <c r="N294" s="139"/>
      <c r="O294" s="139"/>
      <c r="P294" s="139"/>
      <c r="Q294" s="139"/>
      <c r="R294" s="139"/>
      <c r="S294" s="140"/>
      <c r="T294" s="340"/>
      <c r="U294" s="339"/>
      <c r="V294" s="338"/>
      <c r="W294" s="354"/>
      <c r="X294" s="354"/>
      <c r="Y294" s="354"/>
      <c r="Z294" s="354"/>
      <c r="AA294" s="354"/>
      <c r="AB294" s="354"/>
      <c r="AC294" s="354"/>
      <c r="AD294" s="354"/>
      <c r="AE294" s="354"/>
      <c r="AF294" s="354"/>
      <c r="AG294" s="354"/>
      <c r="AH294" s="354"/>
      <c r="AI294" s="338"/>
      <c r="AJ294" s="140"/>
      <c r="AK294" s="140"/>
      <c r="AL294" s="140"/>
      <c r="AM294" s="140"/>
      <c r="AN294" s="140"/>
      <c r="AO294" s="140"/>
      <c r="AP294" s="140"/>
      <c r="AQ294" s="140"/>
      <c r="AR294" s="140"/>
      <c r="AS294" s="140"/>
      <c r="AT294" s="140"/>
      <c r="AU294" s="140"/>
      <c r="AV294" s="140"/>
      <c r="AW294" s="140"/>
      <c r="AX294" s="140"/>
      <c r="AY294" s="140"/>
      <c r="AZ294" s="140"/>
      <c r="BA294" s="140"/>
      <c r="BB294" s="140"/>
      <c r="BC294" s="140"/>
      <c r="BD294" s="140"/>
      <c r="BE294" s="338"/>
      <c r="BF294" s="338"/>
      <c r="BG294" s="338"/>
      <c r="BH294" s="338"/>
      <c r="BI294" s="338"/>
      <c r="BJ294" s="338"/>
      <c r="BK294" s="338"/>
      <c r="BL294" s="338"/>
      <c r="BM294" s="338"/>
      <c r="BN294" s="338"/>
      <c r="BO294" s="338"/>
      <c r="BP294" s="338"/>
      <c r="BQ294" s="338"/>
      <c r="BR294" s="338"/>
      <c r="BS294" s="338"/>
      <c r="BT294" s="338"/>
      <c r="BU294" s="338"/>
      <c r="BV294" s="338"/>
      <c r="BW294" s="338"/>
      <c r="BX294" s="338"/>
      <c r="BY294" s="338"/>
    </row>
    <row r="295" spans="1:77" customFormat="1" ht="12.75">
      <c r="A295" s="139"/>
      <c r="B295" s="139"/>
      <c r="C295" s="139"/>
      <c r="D295" s="139"/>
      <c r="E295" s="139"/>
      <c r="F295" s="139"/>
      <c r="G295" s="139"/>
      <c r="H295" s="139"/>
      <c r="I295" s="197"/>
      <c r="J295" s="139"/>
      <c r="K295" s="139"/>
      <c r="L295" s="139"/>
      <c r="M295" s="139"/>
      <c r="N295" s="139"/>
      <c r="O295" s="139"/>
      <c r="P295" s="139"/>
      <c r="Q295" s="139"/>
      <c r="R295" s="139"/>
      <c r="S295" s="140"/>
      <c r="T295" s="340"/>
      <c r="U295" s="339"/>
      <c r="V295" s="338"/>
      <c r="W295" s="354"/>
      <c r="X295" s="354"/>
      <c r="Y295" s="354"/>
      <c r="Z295" s="354"/>
      <c r="AA295" s="354"/>
      <c r="AB295" s="354"/>
      <c r="AC295" s="354"/>
      <c r="AD295" s="354"/>
      <c r="AE295" s="354"/>
      <c r="AF295" s="354"/>
      <c r="AG295" s="354"/>
      <c r="AH295" s="354"/>
      <c r="AI295" s="338"/>
      <c r="AJ295" s="140"/>
      <c r="AK295" s="140"/>
      <c r="AL295" s="140"/>
      <c r="AM295" s="140"/>
      <c r="AN295" s="140"/>
      <c r="AO295" s="140"/>
      <c r="AP295" s="140"/>
      <c r="AQ295" s="140"/>
      <c r="AR295" s="140"/>
      <c r="AS295" s="140"/>
      <c r="AT295" s="140"/>
      <c r="AU295" s="140"/>
      <c r="AV295" s="140"/>
      <c r="AW295" s="140"/>
      <c r="AX295" s="140"/>
      <c r="AY295" s="140"/>
      <c r="AZ295" s="140"/>
      <c r="BA295" s="140"/>
      <c r="BB295" s="140"/>
      <c r="BC295" s="140"/>
      <c r="BD295" s="140"/>
      <c r="BE295" s="338"/>
      <c r="BF295" s="338"/>
      <c r="BG295" s="338"/>
      <c r="BH295" s="338"/>
      <c r="BI295" s="338"/>
      <c r="BJ295" s="338"/>
      <c r="BK295" s="338"/>
      <c r="BL295" s="338"/>
      <c r="BM295" s="338"/>
      <c r="BN295" s="338"/>
      <c r="BO295" s="338"/>
      <c r="BP295" s="338"/>
      <c r="BQ295" s="338"/>
      <c r="BR295" s="338"/>
      <c r="BS295" s="338"/>
      <c r="BT295" s="338"/>
      <c r="BU295" s="338"/>
      <c r="BV295" s="338"/>
      <c r="BW295" s="338"/>
      <c r="BX295" s="338"/>
      <c r="BY295" s="338"/>
    </row>
    <row r="296" spans="1:77" customFormat="1" ht="12.75">
      <c r="A296" s="139"/>
      <c r="B296" s="139"/>
      <c r="C296" s="139"/>
      <c r="D296" s="139"/>
      <c r="E296" s="139"/>
      <c r="F296" s="139"/>
      <c r="G296" s="139"/>
      <c r="H296" s="139"/>
      <c r="I296" s="197"/>
      <c r="J296" s="139"/>
      <c r="K296" s="139"/>
      <c r="L296" s="139"/>
      <c r="M296" s="139"/>
      <c r="N296" s="139"/>
      <c r="O296" s="139"/>
      <c r="P296" s="139"/>
      <c r="Q296" s="139"/>
      <c r="R296" s="139"/>
      <c r="S296" s="140"/>
      <c r="T296" s="340"/>
      <c r="U296" s="339"/>
      <c r="V296" s="338"/>
      <c r="W296" s="354"/>
      <c r="X296" s="354"/>
      <c r="Y296" s="354"/>
      <c r="Z296" s="354"/>
      <c r="AA296" s="354"/>
      <c r="AB296" s="354"/>
      <c r="AC296" s="354"/>
      <c r="AD296" s="354"/>
      <c r="AE296" s="354"/>
      <c r="AF296" s="354"/>
      <c r="AG296" s="354"/>
      <c r="AH296" s="354"/>
      <c r="AI296" s="338"/>
      <c r="AJ296" s="140"/>
      <c r="AK296" s="140"/>
      <c r="AL296" s="140"/>
      <c r="AM296" s="140"/>
      <c r="AN296" s="140"/>
      <c r="AO296" s="140"/>
      <c r="AP296" s="140"/>
      <c r="AQ296" s="140"/>
      <c r="AR296" s="140"/>
      <c r="AS296" s="140"/>
      <c r="AT296" s="140"/>
      <c r="AU296" s="140"/>
      <c r="AV296" s="140"/>
      <c r="AW296" s="140"/>
      <c r="AX296" s="140"/>
      <c r="AY296" s="140"/>
      <c r="AZ296" s="140"/>
      <c r="BA296" s="140"/>
      <c r="BB296" s="140"/>
      <c r="BC296" s="140"/>
      <c r="BD296" s="140"/>
      <c r="BE296" s="338"/>
      <c r="BF296" s="338"/>
      <c r="BG296" s="338"/>
      <c r="BH296" s="338"/>
      <c r="BI296" s="338"/>
      <c r="BJ296" s="338"/>
      <c r="BK296" s="338"/>
      <c r="BL296" s="338"/>
      <c r="BM296" s="338"/>
      <c r="BN296" s="338"/>
      <c r="BO296" s="338"/>
      <c r="BP296" s="338"/>
      <c r="BQ296" s="338"/>
      <c r="BR296" s="338"/>
      <c r="BS296" s="338"/>
      <c r="BT296" s="338"/>
      <c r="BU296" s="338"/>
      <c r="BV296" s="338"/>
      <c r="BW296" s="338"/>
      <c r="BX296" s="338"/>
      <c r="BY296" s="338"/>
    </row>
    <row r="297" spans="1:77" customFormat="1" ht="12.75">
      <c r="A297" s="139"/>
      <c r="B297" s="139"/>
      <c r="C297" s="139"/>
      <c r="D297" s="139"/>
      <c r="E297" s="139"/>
      <c r="F297" s="139"/>
      <c r="G297" s="139"/>
      <c r="H297" s="139"/>
      <c r="I297" s="197"/>
      <c r="J297" s="139"/>
      <c r="K297" s="139"/>
      <c r="L297" s="139"/>
      <c r="M297" s="139"/>
      <c r="N297" s="139"/>
      <c r="O297" s="139"/>
      <c r="P297" s="139"/>
      <c r="Q297" s="139"/>
      <c r="R297" s="139"/>
      <c r="S297" s="140"/>
      <c r="T297" s="340"/>
      <c r="U297" s="339"/>
      <c r="V297" s="338"/>
      <c r="W297" s="354"/>
      <c r="X297" s="354"/>
      <c r="Y297" s="354"/>
      <c r="Z297" s="354"/>
      <c r="AA297" s="354"/>
      <c r="AB297" s="354"/>
      <c r="AC297" s="354"/>
      <c r="AD297" s="354"/>
      <c r="AE297" s="354"/>
      <c r="AF297" s="354"/>
      <c r="AG297" s="354"/>
      <c r="AH297" s="354"/>
      <c r="AI297" s="338"/>
      <c r="AJ297" s="140"/>
      <c r="AK297" s="140"/>
      <c r="AL297" s="140"/>
      <c r="AM297" s="140"/>
      <c r="AN297" s="140"/>
      <c r="AO297" s="140"/>
      <c r="AP297" s="140"/>
      <c r="AQ297" s="140"/>
      <c r="AR297" s="140"/>
      <c r="AS297" s="140"/>
      <c r="AT297" s="140"/>
      <c r="AU297" s="140"/>
      <c r="AV297" s="140"/>
      <c r="AW297" s="140"/>
      <c r="AX297" s="140"/>
      <c r="AY297" s="140"/>
      <c r="AZ297" s="140"/>
      <c r="BA297" s="140"/>
      <c r="BB297" s="140"/>
      <c r="BC297" s="140"/>
      <c r="BD297" s="140"/>
      <c r="BE297" s="338"/>
      <c r="BF297" s="338"/>
      <c r="BG297" s="338"/>
      <c r="BH297" s="338"/>
      <c r="BI297" s="338"/>
      <c r="BJ297" s="338"/>
      <c r="BK297" s="338"/>
      <c r="BL297" s="338"/>
      <c r="BM297" s="338"/>
      <c r="BN297" s="338"/>
      <c r="BO297" s="338"/>
      <c r="BP297" s="338"/>
      <c r="BQ297" s="338"/>
      <c r="BR297" s="338"/>
      <c r="BS297" s="338"/>
      <c r="BT297" s="338"/>
      <c r="BU297" s="338"/>
      <c r="BV297" s="338"/>
      <c r="BW297" s="338"/>
      <c r="BX297" s="338"/>
      <c r="BY297" s="338"/>
    </row>
    <row r="298" spans="1:77" customFormat="1" ht="12.75">
      <c r="A298" s="139"/>
      <c r="B298" s="139"/>
      <c r="C298" s="139"/>
      <c r="D298" s="139"/>
      <c r="E298" s="139"/>
      <c r="F298" s="139"/>
      <c r="G298" s="139"/>
      <c r="H298" s="139"/>
      <c r="I298" s="197"/>
      <c r="J298" s="139"/>
      <c r="K298" s="139"/>
      <c r="L298" s="139"/>
      <c r="M298" s="139"/>
      <c r="N298" s="139"/>
      <c r="O298" s="139"/>
      <c r="P298" s="139"/>
      <c r="Q298" s="139"/>
      <c r="R298" s="139"/>
      <c r="S298" s="140"/>
      <c r="T298" s="340"/>
      <c r="U298" s="339"/>
      <c r="V298" s="338"/>
      <c r="W298" s="354"/>
      <c r="X298" s="354"/>
      <c r="Y298" s="354"/>
      <c r="Z298" s="354"/>
      <c r="AA298" s="354"/>
      <c r="AB298" s="354"/>
      <c r="AC298" s="354"/>
      <c r="AD298" s="354"/>
      <c r="AE298" s="354"/>
      <c r="AF298" s="354"/>
      <c r="AG298" s="354"/>
      <c r="AH298" s="354"/>
      <c r="AI298" s="338"/>
      <c r="AJ298" s="140"/>
      <c r="AK298" s="140"/>
      <c r="AL298" s="140"/>
      <c r="AM298" s="140"/>
      <c r="AN298" s="140"/>
      <c r="AO298" s="140"/>
      <c r="AP298" s="140"/>
      <c r="AQ298" s="140"/>
      <c r="AR298" s="140"/>
      <c r="AS298" s="140"/>
      <c r="AT298" s="140"/>
      <c r="AU298" s="140"/>
      <c r="AV298" s="140"/>
      <c r="AW298" s="140"/>
      <c r="AX298" s="140"/>
      <c r="AY298" s="140"/>
      <c r="AZ298" s="140"/>
      <c r="BA298" s="140"/>
      <c r="BB298" s="140"/>
      <c r="BC298" s="140"/>
      <c r="BD298" s="140"/>
      <c r="BE298" s="338"/>
      <c r="BF298" s="338"/>
      <c r="BG298" s="338"/>
      <c r="BH298" s="338"/>
      <c r="BI298" s="338"/>
      <c r="BJ298" s="338"/>
      <c r="BK298" s="338"/>
      <c r="BL298" s="338"/>
      <c r="BM298" s="338"/>
      <c r="BN298" s="338"/>
      <c r="BO298" s="338"/>
      <c r="BP298" s="338"/>
      <c r="BQ298" s="338"/>
      <c r="BR298" s="338"/>
      <c r="BS298" s="338"/>
      <c r="BT298" s="338"/>
      <c r="BU298" s="338"/>
      <c r="BV298" s="338"/>
      <c r="BW298" s="338"/>
      <c r="BX298" s="338"/>
      <c r="BY298" s="338"/>
    </row>
    <row r="299" spans="1:77" customFormat="1" ht="12.75">
      <c r="A299" s="139"/>
      <c r="B299" s="139"/>
      <c r="C299" s="139"/>
      <c r="D299" s="139"/>
      <c r="E299" s="139"/>
      <c r="F299" s="139"/>
      <c r="G299" s="139"/>
      <c r="H299" s="139"/>
      <c r="I299" s="197"/>
      <c r="J299" s="139"/>
      <c r="K299" s="139"/>
      <c r="L299" s="139"/>
      <c r="M299" s="139"/>
      <c r="N299" s="139"/>
      <c r="O299" s="139"/>
      <c r="P299" s="139"/>
      <c r="Q299" s="139"/>
      <c r="R299" s="139"/>
      <c r="S299" s="140"/>
      <c r="T299" s="340"/>
      <c r="U299" s="339"/>
      <c r="V299" s="338"/>
      <c r="W299" s="354"/>
      <c r="X299" s="354"/>
      <c r="Y299" s="354"/>
      <c r="Z299" s="354"/>
      <c r="AA299" s="354"/>
      <c r="AB299" s="354"/>
      <c r="AC299" s="354"/>
      <c r="AD299" s="354"/>
      <c r="AE299" s="354"/>
      <c r="AF299" s="354"/>
      <c r="AG299" s="354"/>
      <c r="AH299" s="354"/>
      <c r="AI299" s="338"/>
      <c r="AJ299" s="140"/>
      <c r="AK299" s="140"/>
      <c r="AL299" s="140"/>
      <c r="AM299" s="140"/>
      <c r="AN299" s="140"/>
      <c r="AO299" s="140"/>
      <c r="AP299" s="140"/>
      <c r="AQ299" s="140"/>
      <c r="AR299" s="140"/>
      <c r="AS299" s="140"/>
      <c r="AT299" s="140"/>
      <c r="AU299" s="140"/>
      <c r="AV299" s="140"/>
      <c r="AW299" s="140"/>
      <c r="AX299" s="140"/>
      <c r="AY299" s="140"/>
      <c r="AZ299" s="140"/>
      <c r="BA299" s="140"/>
      <c r="BB299" s="140"/>
      <c r="BC299" s="140"/>
      <c r="BD299" s="140"/>
      <c r="BE299" s="338"/>
      <c r="BF299" s="338"/>
      <c r="BG299" s="338"/>
      <c r="BH299" s="338"/>
      <c r="BI299" s="338"/>
      <c r="BJ299" s="338"/>
      <c r="BK299" s="338"/>
      <c r="BL299" s="338"/>
      <c r="BM299" s="338"/>
      <c r="BN299" s="338"/>
      <c r="BO299" s="338"/>
      <c r="BP299" s="338"/>
      <c r="BQ299" s="338"/>
      <c r="BR299" s="338"/>
      <c r="BS299" s="338"/>
      <c r="BT299" s="338"/>
      <c r="BU299" s="338"/>
      <c r="BV299" s="338"/>
      <c r="BW299" s="338"/>
      <c r="BX299" s="338"/>
      <c r="BY299" s="338"/>
    </row>
    <row r="300" spans="1:77" customFormat="1" ht="12.75">
      <c r="A300" s="139"/>
      <c r="B300" s="139"/>
      <c r="C300" s="139"/>
      <c r="D300" s="139"/>
      <c r="E300" s="139"/>
      <c r="F300" s="139"/>
      <c r="G300" s="139"/>
      <c r="H300" s="139"/>
      <c r="I300" s="197"/>
      <c r="J300" s="139"/>
      <c r="K300" s="139"/>
      <c r="L300" s="139"/>
      <c r="M300" s="139"/>
      <c r="N300" s="139"/>
      <c r="O300" s="139"/>
      <c r="P300" s="139"/>
      <c r="Q300" s="139"/>
      <c r="R300" s="139"/>
      <c r="S300" s="140"/>
      <c r="T300" s="340"/>
      <c r="U300" s="339"/>
      <c r="V300" s="338"/>
      <c r="W300" s="354"/>
      <c r="X300" s="354"/>
      <c r="Y300" s="354"/>
      <c r="Z300" s="354"/>
      <c r="AA300" s="354"/>
      <c r="AB300" s="354"/>
      <c r="AC300" s="354"/>
      <c r="AD300" s="354"/>
      <c r="AE300" s="354"/>
      <c r="AF300" s="354"/>
      <c r="AG300" s="354"/>
      <c r="AH300" s="354"/>
      <c r="AI300" s="338"/>
      <c r="AJ300" s="140"/>
      <c r="AK300" s="140"/>
      <c r="AL300" s="140"/>
      <c r="AM300" s="140"/>
      <c r="AN300" s="140"/>
      <c r="AO300" s="140"/>
      <c r="AP300" s="140"/>
      <c r="AQ300" s="140"/>
      <c r="AR300" s="140"/>
      <c r="AS300" s="140"/>
      <c r="AT300" s="140"/>
      <c r="AU300" s="140"/>
      <c r="AV300" s="140"/>
      <c r="AW300" s="140"/>
      <c r="AX300" s="140"/>
      <c r="AY300" s="140"/>
      <c r="AZ300" s="140"/>
      <c r="BA300" s="140"/>
      <c r="BB300" s="140"/>
      <c r="BC300" s="140"/>
      <c r="BD300" s="140"/>
      <c r="BE300" s="338"/>
      <c r="BF300" s="338"/>
      <c r="BG300" s="338"/>
      <c r="BH300" s="338"/>
      <c r="BI300" s="338"/>
      <c r="BJ300" s="338"/>
      <c r="BK300" s="338"/>
      <c r="BL300" s="338"/>
      <c r="BM300" s="338"/>
      <c r="BN300" s="338"/>
      <c r="BO300" s="338"/>
      <c r="BP300" s="338"/>
      <c r="BQ300" s="338"/>
      <c r="BR300" s="338"/>
      <c r="BS300" s="338"/>
      <c r="BT300" s="338"/>
      <c r="BU300" s="338"/>
      <c r="BV300" s="338"/>
      <c r="BW300" s="338"/>
      <c r="BX300" s="338"/>
      <c r="BY300" s="338"/>
    </row>
    <row r="301" spans="1:77" customFormat="1" ht="12.75">
      <c r="A301" s="139"/>
      <c r="B301" s="139"/>
      <c r="C301" s="139"/>
      <c r="D301" s="139"/>
      <c r="E301" s="139"/>
      <c r="F301" s="139"/>
      <c r="G301" s="139"/>
      <c r="H301" s="139"/>
      <c r="I301" s="197"/>
      <c r="J301" s="139"/>
      <c r="K301" s="139"/>
      <c r="L301" s="139"/>
      <c r="M301" s="139"/>
      <c r="N301" s="139"/>
      <c r="O301" s="139"/>
      <c r="P301" s="139"/>
      <c r="Q301" s="139"/>
      <c r="R301" s="139"/>
      <c r="S301" s="140"/>
      <c r="T301" s="340"/>
      <c r="U301" s="339"/>
      <c r="V301" s="338"/>
      <c r="W301" s="354"/>
      <c r="X301" s="354"/>
      <c r="Y301" s="354"/>
      <c r="Z301" s="354"/>
      <c r="AA301" s="354"/>
      <c r="AB301" s="354"/>
      <c r="AC301" s="354"/>
      <c r="AD301" s="354"/>
      <c r="AE301" s="354"/>
      <c r="AF301" s="354"/>
      <c r="AG301" s="354"/>
      <c r="AH301" s="354"/>
      <c r="AI301" s="338"/>
      <c r="AJ301" s="140"/>
      <c r="AK301" s="140"/>
      <c r="AL301" s="140"/>
      <c r="AM301" s="140"/>
      <c r="AN301" s="140"/>
      <c r="AO301" s="140"/>
      <c r="AP301" s="140"/>
      <c r="AQ301" s="140"/>
      <c r="AR301" s="140"/>
      <c r="AS301" s="140"/>
      <c r="AT301" s="140"/>
      <c r="AU301" s="140"/>
      <c r="AV301" s="140"/>
      <c r="AW301" s="140"/>
      <c r="AX301" s="140"/>
      <c r="AY301" s="140"/>
      <c r="AZ301" s="140"/>
      <c r="BA301" s="140"/>
      <c r="BB301" s="140"/>
      <c r="BC301" s="140"/>
      <c r="BD301" s="140"/>
      <c r="BE301" s="338"/>
      <c r="BF301" s="338"/>
      <c r="BG301" s="338"/>
      <c r="BH301" s="338"/>
      <c r="BI301" s="338"/>
      <c r="BJ301" s="338"/>
      <c r="BK301" s="338"/>
      <c r="BL301" s="338"/>
      <c r="BM301" s="338"/>
      <c r="BN301" s="338"/>
      <c r="BO301" s="338"/>
      <c r="BP301" s="338"/>
      <c r="BQ301" s="338"/>
      <c r="BR301" s="338"/>
      <c r="BS301" s="338"/>
      <c r="BT301" s="338"/>
      <c r="BU301" s="338"/>
      <c r="BV301" s="338"/>
      <c r="BW301" s="338"/>
      <c r="BX301" s="338"/>
      <c r="BY301" s="338"/>
    </row>
    <row r="302" spans="1:77" customFormat="1" ht="12.75">
      <c r="A302" s="139"/>
      <c r="B302" s="139"/>
      <c r="C302" s="139"/>
      <c r="D302" s="139"/>
      <c r="E302" s="139"/>
      <c r="F302" s="139"/>
      <c r="G302" s="139"/>
      <c r="H302" s="139"/>
      <c r="I302" s="197"/>
      <c r="J302" s="139"/>
      <c r="K302" s="139"/>
      <c r="L302" s="139"/>
      <c r="M302" s="139"/>
      <c r="N302" s="139"/>
      <c r="O302" s="139"/>
      <c r="P302" s="139"/>
      <c r="Q302" s="139"/>
      <c r="R302" s="139"/>
      <c r="S302" s="140"/>
      <c r="T302" s="340"/>
      <c r="U302" s="339"/>
      <c r="V302" s="338"/>
      <c r="W302" s="354"/>
      <c r="X302" s="354"/>
      <c r="Y302" s="354"/>
      <c r="Z302" s="354"/>
      <c r="AA302" s="354"/>
      <c r="AB302" s="354"/>
      <c r="AC302" s="354"/>
      <c r="AD302" s="354"/>
      <c r="AE302" s="354"/>
      <c r="AF302" s="354"/>
      <c r="AG302" s="354"/>
      <c r="AH302" s="354"/>
      <c r="AI302" s="338"/>
      <c r="AJ302" s="140"/>
      <c r="AK302" s="140"/>
      <c r="AL302" s="140"/>
      <c r="AM302" s="140"/>
      <c r="AN302" s="140"/>
      <c r="AO302" s="140"/>
      <c r="AP302" s="140"/>
      <c r="AQ302" s="140"/>
      <c r="AR302" s="140"/>
      <c r="AS302" s="140"/>
      <c r="AT302" s="140"/>
      <c r="AU302" s="140"/>
      <c r="AV302" s="140"/>
      <c r="AW302" s="140"/>
      <c r="AX302" s="140"/>
      <c r="AY302" s="140"/>
      <c r="AZ302" s="140"/>
      <c r="BA302" s="140"/>
      <c r="BB302" s="140"/>
      <c r="BC302" s="140"/>
      <c r="BD302" s="140"/>
      <c r="BE302" s="338"/>
      <c r="BF302" s="338"/>
      <c r="BG302" s="338"/>
      <c r="BH302" s="338"/>
      <c r="BI302" s="338"/>
      <c r="BJ302" s="338"/>
      <c r="BK302" s="338"/>
      <c r="BL302" s="338"/>
      <c r="BM302" s="338"/>
      <c r="BN302" s="338"/>
      <c r="BO302" s="338"/>
      <c r="BP302" s="338"/>
      <c r="BQ302" s="338"/>
      <c r="BR302" s="338"/>
      <c r="BS302" s="338"/>
      <c r="BT302" s="338"/>
      <c r="BU302" s="338"/>
      <c r="BV302" s="338"/>
      <c r="BW302" s="338"/>
      <c r="BX302" s="338"/>
      <c r="BY302" s="338"/>
    </row>
    <row r="303" spans="1:77" customFormat="1" ht="12.75">
      <c r="A303" s="139"/>
      <c r="B303" s="139"/>
      <c r="C303" s="139"/>
      <c r="D303" s="139"/>
      <c r="E303" s="139"/>
      <c r="F303" s="139"/>
      <c r="G303" s="139"/>
      <c r="H303" s="139"/>
      <c r="I303" s="197"/>
      <c r="J303" s="139"/>
      <c r="K303" s="139"/>
      <c r="L303" s="139"/>
      <c r="M303" s="139"/>
      <c r="N303" s="139"/>
      <c r="O303" s="139"/>
      <c r="P303" s="139"/>
      <c r="Q303" s="139"/>
      <c r="R303" s="139"/>
      <c r="S303" s="140"/>
      <c r="T303" s="340"/>
      <c r="U303" s="339"/>
      <c r="V303" s="338"/>
      <c r="W303" s="354"/>
      <c r="X303" s="354"/>
      <c r="Y303" s="354"/>
      <c r="Z303" s="354"/>
      <c r="AA303" s="354"/>
      <c r="AB303" s="354"/>
      <c r="AC303" s="354"/>
      <c r="AD303" s="354"/>
      <c r="AE303" s="354"/>
      <c r="AF303" s="354"/>
      <c r="AG303" s="354"/>
      <c r="AH303" s="354"/>
      <c r="AI303" s="338"/>
      <c r="AJ303" s="140"/>
      <c r="AK303" s="140"/>
      <c r="AL303" s="140"/>
      <c r="AM303" s="140"/>
      <c r="AN303" s="140"/>
      <c r="AO303" s="140"/>
      <c r="AP303" s="140"/>
      <c r="AQ303" s="140"/>
      <c r="AR303" s="140"/>
      <c r="AS303" s="140"/>
      <c r="AT303" s="140"/>
      <c r="AU303" s="140"/>
      <c r="AV303" s="140"/>
      <c r="AW303" s="140"/>
      <c r="AX303" s="140"/>
      <c r="AY303" s="140"/>
      <c r="AZ303" s="140"/>
      <c r="BA303" s="140"/>
      <c r="BB303" s="140"/>
      <c r="BC303" s="140"/>
      <c r="BD303" s="140"/>
      <c r="BE303" s="338"/>
      <c r="BF303" s="338"/>
      <c r="BG303" s="338"/>
      <c r="BH303" s="338"/>
      <c r="BI303" s="338"/>
      <c r="BJ303" s="338"/>
      <c r="BK303" s="338"/>
      <c r="BL303" s="338"/>
      <c r="BM303" s="338"/>
      <c r="BN303" s="338"/>
      <c r="BO303" s="338"/>
      <c r="BP303" s="338"/>
      <c r="BQ303" s="338"/>
      <c r="BR303" s="338"/>
      <c r="BS303" s="338"/>
      <c r="BT303" s="338"/>
      <c r="BU303" s="338"/>
      <c r="BV303" s="338"/>
      <c r="BW303" s="338"/>
      <c r="BX303" s="338"/>
      <c r="BY303" s="338"/>
    </row>
    <row r="304" spans="1:77" customFormat="1" ht="12.75">
      <c r="A304" s="139"/>
      <c r="B304" s="139"/>
      <c r="C304" s="139"/>
      <c r="D304" s="139"/>
      <c r="E304" s="139"/>
      <c r="F304" s="139"/>
      <c r="G304" s="139"/>
      <c r="H304" s="139"/>
      <c r="I304" s="197"/>
      <c r="J304" s="139"/>
      <c r="K304" s="139"/>
      <c r="L304" s="139"/>
      <c r="M304" s="139"/>
      <c r="N304" s="139"/>
      <c r="O304" s="139"/>
      <c r="P304" s="139"/>
      <c r="Q304" s="139"/>
      <c r="R304" s="139"/>
      <c r="S304" s="140"/>
      <c r="T304" s="340"/>
      <c r="U304" s="339"/>
      <c r="V304" s="338"/>
      <c r="W304" s="354"/>
      <c r="X304" s="354"/>
      <c r="Y304" s="354"/>
      <c r="Z304" s="354"/>
      <c r="AA304" s="354"/>
      <c r="AB304" s="354"/>
      <c r="AC304" s="354"/>
      <c r="AD304" s="354"/>
      <c r="AE304" s="354"/>
      <c r="AF304" s="354"/>
      <c r="AG304" s="354"/>
      <c r="AH304" s="354"/>
      <c r="AI304" s="338"/>
      <c r="AJ304" s="140"/>
      <c r="AK304" s="140"/>
      <c r="AL304" s="140"/>
      <c r="AM304" s="140"/>
      <c r="AN304" s="140"/>
      <c r="AO304" s="140"/>
      <c r="AP304" s="140"/>
      <c r="AQ304" s="140"/>
      <c r="AR304" s="140"/>
      <c r="AS304" s="140"/>
      <c r="AT304" s="140"/>
      <c r="AU304" s="140"/>
      <c r="AV304" s="140"/>
      <c r="AW304" s="140"/>
      <c r="AX304" s="140"/>
      <c r="AY304" s="140"/>
      <c r="AZ304" s="140"/>
      <c r="BA304" s="140"/>
      <c r="BB304" s="140"/>
      <c r="BC304" s="140"/>
      <c r="BD304" s="140"/>
      <c r="BE304" s="338"/>
      <c r="BF304" s="338"/>
      <c r="BG304" s="338"/>
      <c r="BH304" s="338"/>
      <c r="BI304" s="338"/>
      <c r="BJ304" s="338"/>
      <c r="BK304" s="338"/>
      <c r="BL304" s="338"/>
      <c r="BM304" s="338"/>
      <c r="BN304" s="338"/>
      <c r="BO304" s="338"/>
      <c r="BP304" s="338"/>
      <c r="BQ304" s="338"/>
      <c r="BR304" s="338"/>
      <c r="BS304" s="338"/>
      <c r="BT304" s="338"/>
      <c r="BU304" s="338"/>
      <c r="BV304" s="338"/>
      <c r="BW304" s="338"/>
      <c r="BX304" s="338"/>
      <c r="BY304" s="338"/>
    </row>
    <row r="305" spans="1:77" customFormat="1" ht="12.75">
      <c r="A305" s="139"/>
      <c r="B305" s="139"/>
      <c r="C305" s="139"/>
      <c r="D305" s="139"/>
      <c r="E305" s="139"/>
      <c r="F305" s="139"/>
      <c r="G305" s="139"/>
      <c r="H305" s="139"/>
      <c r="I305" s="197"/>
      <c r="J305" s="139"/>
      <c r="K305" s="139"/>
      <c r="L305" s="139"/>
      <c r="M305" s="139"/>
      <c r="N305" s="139"/>
      <c r="O305" s="139"/>
      <c r="P305" s="139"/>
      <c r="Q305" s="139"/>
      <c r="R305" s="139"/>
      <c r="S305" s="140"/>
      <c r="T305" s="340"/>
      <c r="U305" s="339"/>
      <c r="V305" s="338"/>
      <c r="W305" s="354"/>
      <c r="X305" s="354"/>
      <c r="Y305" s="354"/>
      <c r="Z305" s="354"/>
      <c r="AA305" s="354"/>
      <c r="AB305" s="354"/>
      <c r="AC305" s="354"/>
      <c r="AD305" s="354"/>
      <c r="AE305" s="354"/>
      <c r="AF305" s="354"/>
      <c r="AG305" s="354"/>
      <c r="AH305" s="354"/>
      <c r="AI305" s="338"/>
      <c r="AJ305" s="140"/>
      <c r="AK305" s="140"/>
      <c r="AL305" s="140"/>
      <c r="AM305" s="140"/>
      <c r="AN305" s="140"/>
      <c r="AO305" s="140"/>
      <c r="AP305" s="140"/>
      <c r="AQ305" s="140"/>
      <c r="AR305" s="140"/>
      <c r="AS305" s="140"/>
      <c r="AT305" s="140"/>
      <c r="AU305" s="140"/>
      <c r="AV305" s="140"/>
      <c r="AW305" s="140"/>
      <c r="AX305" s="140"/>
      <c r="AY305" s="140"/>
      <c r="AZ305" s="140"/>
      <c r="BA305" s="140"/>
      <c r="BB305" s="140"/>
      <c r="BC305" s="140"/>
      <c r="BD305" s="140"/>
      <c r="BE305" s="338"/>
      <c r="BF305" s="338"/>
      <c r="BG305" s="338"/>
      <c r="BH305" s="338"/>
      <c r="BI305" s="338"/>
      <c r="BJ305" s="338"/>
      <c r="BK305" s="338"/>
      <c r="BL305" s="338"/>
      <c r="BM305" s="338"/>
      <c r="BN305" s="338"/>
      <c r="BO305" s="338"/>
      <c r="BP305" s="338"/>
      <c r="BQ305" s="338"/>
      <c r="BR305" s="338"/>
      <c r="BS305" s="338"/>
      <c r="BT305" s="338"/>
      <c r="BU305" s="338"/>
      <c r="BV305" s="338"/>
      <c r="BW305" s="338"/>
      <c r="BX305" s="338"/>
      <c r="BY305" s="338"/>
    </row>
    <row r="306" spans="1:77" customFormat="1" ht="12.75">
      <c r="A306" s="139"/>
      <c r="B306" s="139"/>
      <c r="C306" s="139"/>
      <c r="D306" s="139"/>
      <c r="E306" s="139"/>
      <c r="F306" s="139"/>
      <c r="G306" s="139"/>
      <c r="H306" s="139"/>
      <c r="I306" s="197"/>
      <c r="J306" s="139"/>
      <c r="K306" s="139"/>
      <c r="L306" s="139"/>
      <c r="M306" s="139"/>
      <c r="N306" s="139"/>
      <c r="O306" s="139"/>
      <c r="P306" s="139"/>
      <c r="Q306" s="139"/>
      <c r="R306" s="139"/>
      <c r="S306" s="140"/>
      <c r="T306" s="340"/>
      <c r="U306" s="339"/>
      <c r="V306" s="338"/>
      <c r="W306" s="354"/>
      <c r="X306" s="354"/>
      <c r="Y306" s="354"/>
      <c r="Z306" s="354"/>
      <c r="AA306" s="354"/>
      <c r="AB306" s="354"/>
      <c r="AC306" s="354"/>
      <c r="AD306" s="354"/>
      <c r="AE306" s="354"/>
      <c r="AF306" s="354"/>
      <c r="AG306" s="354"/>
      <c r="AH306" s="354"/>
      <c r="AI306" s="338"/>
      <c r="AJ306" s="140"/>
      <c r="AK306" s="140"/>
      <c r="AL306" s="140"/>
      <c r="AM306" s="140"/>
      <c r="AN306" s="140"/>
      <c r="AO306" s="140"/>
      <c r="AP306" s="140"/>
      <c r="AQ306" s="140"/>
      <c r="AR306" s="140"/>
      <c r="AS306" s="140"/>
      <c r="AT306" s="140"/>
      <c r="AU306" s="140"/>
      <c r="AV306" s="140"/>
      <c r="AW306" s="140"/>
      <c r="AX306" s="140"/>
      <c r="AY306" s="140"/>
      <c r="AZ306" s="140"/>
      <c r="BA306" s="140"/>
      <c r="BB306" s="140"/>
      <c r="BC306" s="140"/>
      <c r="BD306" s="140"/>
      <c r="BE306" s="338"/>
      <c r="BF306" s="338"/>
      <c r="BG306" s="338"/>
      <c r="BH306" s="338"/>
      <c r="BI306" s="338"/>
      <c r="BJ306" s="338"/>
      <c r="BK306" s="338"/>
      <c r="BL306" s="338"/>
      <c r="BM306" s="338"/>
      <c r="BN306" s="338"/>
      <c r="BO306" s="338"/>
      <c r="BP306" s="338"/>
      <c r="BQ306" s="338"/>
      <c r="BR306" s="338"/>
      <c r="BS306" s="338"/>
      <c r="BT306" s="338"/>
      <c r="BU306" s="338"/>
      <c r="BV306" s="338"/>
      <c r="BW306" s="338"/>
      <c r="BX306" s="338"/>
      <c r="BY306" s="338"/>
    </row>
    <row r="307" spans="1:77" customFormat="1" ht="12.75">
      <c r="A307" s="139"/>
      <c r="B307" s="139"/>
      <c r="C307" s="139"/>
      <c r="D307" s="139"/>
      <c r="E307" s="139"/>
      <c r="F307" s="139"/>
      <c r="G307" s="139"/>
      <c r="H307" s="139"/>
      <c r="I307" s="197"/>
      <c r="J307" s="139"/>
      <c r="K307" s="139"/>
      <c r="L307" s="139"/>
      <c r="M307" s="139"/>
      <c r="N307" s="139"/>
      <c r="O307" s="139"/>
      <c r="P307" s="139"/>
      <c r="Q307" s="139"/>
      <c r="R307" s="139"/>
      <c r="S307" s="140"/>
      <c r="T307" s="340"/>
      <c r="U307" s="339"/>
      <c r="V307" s="338"/>
      <c r="W307" s="354"/>
      <c r="X307" s="354"/>
      <c r="Y307" s="354"/>
      <c r="Z307" s="354"/>
      <c r="AA307" s="354"/>
      <c r="AB307" s="354"/>
      <c r="AC307" s="354"/>
      <c r="AD307" s="354"/>
      <c r="AE307" s="354"/>
      <c r="AF307" s="354"/>
      <c r="AG307" s="354"/>
      <c r="AH307" s="354"/>
      <c r="AI307" s="338"/>
      <c r="AJ307" s="140"/>
      <c r="AK307" s="140"/>
      <c r="AL307" s="140"/>
      <c r="AM307" s="140"/>
      <c r="AN307" s="140"/>
      <c r="AO307" s="140"/>
      <c r="AP307" s="140"/>
      <c r="AQ307" s="140"/>
      <c r="AR307" s="140"/>
      <c r="AS307" s="140"/>
      <c r="AT307" s="140"/>
      <c r="AU307" s="140"/>
      <c r="AV307" s="140"/>
      <c r="AW307" s="140"/>
      <c r="AX307" s="140"/>
      <c r="AY307" s="140"/>
      <c r="AZ307" s="140"/>
      <c r="BA307" s="140"/>
      <c r="BB307" s="140"/>
      <c r="BC307" s="140"/>
      <c r="BD307" s="140"/>
      <c r="BE307" s="338"/>
      <c r="BF307" s="338"/>
      <c r="BG307" s="338"/>
      <c r="BH307" s="338"/>
      <c r="BI307" s="338"/>
      <c r="BJ307" s="338"/>
      <c r="BK307" s="338"/>
      <c r="BL307" s="338"/>
      <c r="BM307" s="338"/>
      <c r="BN307" s="338"/>
      <c r="BO307" s="338"/>
      <c r="BP307" s="338"/>
      <c r="BQ307" s="338"/>
      <c r="BR307" s="338"/>
      <c r="BS307" s="338"/>
      <c r="BT307" s="338"/>
      <c r="BU307" s="338"/>
      <c r="BV307" s="338"/>
      <c r="BW307" s="338"/>
      <c r="BX307" s="338"/>
      <c r="BY307" s="338"/>
    </row>
    <row r="308" spans="1:77" customFormat="1" ht="12.75">
      <c r="A308" s="139"/>
      <c r="B308" s="139"/>
      <c r="C308" s="139"/>
      <c r="D308" s="139"/>
      <c r="E308" s="139"/>
      <c r="F308" s="139"/>
      <c r="G308" s="139"/>
      <c r="H308" s="139"/>
      <c r="I308" s="197"/>
      <c r="J308" s="139"/>
      <c r="K308" s="139"/>
      <c r="L308" s="139"/>
      <c r="M308" s="139"/>
      <c r="N308" s="139"/>
      <c r="O308" s="139"/>
      <c r="P308" s="139"/>
      <c r="Q308" s="139"/>
      <c r="R308" s="139"/>
      <c r="S308" s="140"/>
      <c r="T308" s="340"/>
      <c r="U308" s="339"/>
      <c r="V308" s="338"/>
      <c r="W308" s="354"/>
      <c r="X308" s="354"/>
      <c r="Y308" s="354"/>
      <c r="Z308" s="354"/>
      <c r="AA308" s="354"/>
      <c r="AB308" s="354"/>
      <c r="AC308" s="354"/>
      <c r="AD308" s="354"/>
      <c r="AE308" s="354"/>
      <c r="AF308" s="354"/>
      <c r="AG308" s="354"/>
      <c r="AH308" s="354"/>
      <c r="AI308" s="338"/>
      <c r="AJ308" s="140"/>
      <c r="AK308" s="140"/>
      <c r="AL308" s="140"/>
      <c r="AM308" s="140"/>
      <c r="AN308" s="140"/>
      <c r="AO308" s="140"/>
      <c r="AP308" s="140"/>
      <c r="AQ308" s="140"/>
      <c r="AR308" s="140"/>
      <c r="AS308" s="140"/>
      <c r="AT308" s="140"/>
      <c r="AU308" s="140"/>
      <c r="AV308" s="140"/>
      <c r="AW308" s="140"/>
      <c r="AX308" s="140"/>
      <c r="AY308" s="140"/>
      <c r="AZ308" s="140"/>
      <c r="BA308" s="140"/>
      <c r="BB308" s="140"/>
      <c r="BC308" s="140"/>
      <c r="BD308" s="140"/>
      <c r="BE308" s="338"/>
      <c r="BF308" s="338"/>
      <c r="BG308" s="338"/>
      <c r="BH308" s="338"/>
      <c r="BI308" s="338"/>
      <c r="BJ308" s="338"/>
      <c r="BK308" s="338"/>
      <c r="BL308" s="338"/>
      <c r="BM308" s="338"/>
      <c r="BN308" s="338"/>
      <c r="BO308" s="338"/>
      <c r="BP308" s="338"/>
      <c r="BQ308" s="338"/>
      <c r="BR308" s="338"/>
      <c r="BS308" s="338"/>
      <c r="BT308" s="338"/>
      <c r="BU308" s="338"/>
      <c r="BV308" s="338"/>
      <c r="BW308" s="338"/>
      <c r="BX308" s="338"/>
      <c r="BY308" s="338"/>
    </row>
    <row r="309" spans="1:77" customFormat="1" ht="12.75">
      <c r="A309" s="139"/>
      <c r="B309" s="139"/>
      <c r="C309" s="139"/>
      <c r="D309" s="139"/>
      <c r="E309" s="139"/>
      <c r="F309" s="139"/>
      <c r="G309" s="139"/>
      <c r="H309" s="139"/>
      <c r="I309" s="197"/>
      <c r="J309" s="139"/>
      <c r="K309" s="139"/>
      <c r="L309" s="139"/>
      <c r="M309" s="139"/>
      <c r="N309" s="139"/>
      <c r="O309" s="139"/>
      <c r="P309" s="139"/>
      <c r="Q309" s="139"/>
      <c r="R309" s="139"/>
      <c r="S309" s="140"/>
      <c r="T309" s="340"/>
      <c r="U309" s="339"/>
      <c r="V309" s="338"/>
      <c r="W309" s="354"/>
      <c r="X309" s="354"/>
      <c r="Y309" s="354"/>
      <c r="Z309" s="354"/>
      <c r="AA309" s="354"/>
      <c r="AB309" s="354"/>
      <c r="AC309" s="354"/>
      <c r="AD309" s="354"/>
      <c r="AE309" s="354"/>
      <c r="AF309" s="354"/>
      <c r="AG309" s="354"/>
      <c r="AH309" s="354"/>
      <c r="AI309" s="338"/>
      <c r="AJ309" s="140"/>
      <c r="AK309" s="140"/>
      <c r="AL309" s="140"/>
      <c r="AM309" s="140"/>
      <c r="AN309" s="140"/>
      <c r="AO309" s="140"/>
      <c r="AP309" s="140"/>
      <c r="AQ309" s="140"/>
      <c r="AR309" s="140"/>
      <c r="AS309" s="140"/>
      <c r="AT309" s="140"/>
      <c r="AU309" s="140"/>
      <c r="AV309" s="140"/>
      <c r="AW309" s="140"/>
      <c r="AX309" s="140"/>
      <c r="AY309" s="140"/>
      <c r="AZ309" s="140"/>
      <c r="BA309" s="140"/>
      <c r="BB309" s="140"/>
      <c r="BC309" s="140"/>
      <c r="BD309" s="140"/>
      <c r="BE309" s="338"/>
      <c r="BF309" s="338"/>
      <c r="BG309" s="338"/>
      <c r="BH309" s="338"/>
      <c r="BI309" s="338"/>
      <c r="BJ309" s="338"/>
      <c r="BK309" s="338"/>
      <c r="BL309" s="338"/>
      <c r="BM309" s="338"/>
      <c r="BN309" s="338"/>
      <c r="BO309" s="338"/>
      <c r="BP309" s="338"/>
      <c r="BQ309" s="338"/>
      <c r="BR309" s="338"/>
      <c r="BS309" s="338"/>
      <c r="BT309" s="338"/>
      <c r="BU309" s="338"/>
      <c r="BV309" s="338"/>
      <c r="BW309" s="338"/>
      <c r="BX309" s="338"/>
      <c r="BY309" s="338"/>
    </row>
    <row r="310" spans="1:77" customFormat="1" ht="12.75">
      <c r="A310" s="139"/>
      <c r="B310" s="139"/>
      <c r="C310" s="139"/>
      <c r="D310" s="139"/>
      <c r="E310" s="139"/>
      <c r="F310" s="139"/>
      <c r="G310" s="139"/>
      <c r="H310" s="139"/>
      <c r="I310" s="197"/>
      <c r="J310" s="139"/>
      <c r="K310" s="139"/>
      <c r="L310" s="139"/>
      <c r="M310" s="139"/>
      <c r="N310" s="139"/>
      <c r="O310" s="139"/>
      <c r="P310" s="139"/>
      <c r="Q310" s="139"/>
      <c r="R310" s="139"/>
      <c r="S310" s="140"/>
      <c r="T310" s="340"/>
      <c r="U310" s="339"/>
      <c r="V310" s="338"/>
      <c r="W310" s="354"/>
      <c r="X310" s="354"/>
      <c r="Y310" s="354"/>
      <c r="Z310" s="354"/>
      <c r="AA310" s="354"/>
      <c r="AB310" s="354"/>
      <c r="AC310" s="354"/>
      <c r="AD310" s="354"/>
      <c r="AE310" s="354"/>
      <c r="AF310" s="354"/>
      <c r="AG310" s="354"/>
      <c r="AH310" s="354"/>
      <c r="AI310" s="338"/>
      <c r="AJ310" s="140"/>
      <c r="AK310" s="140"/>
      <c r="AL310" s="140"/>
      <c r="AM310" s="140"/>
      <c r="AN310" s="140"/>
      <c r="AO310" s="140"/>
      <c r="AP310" s="140"/>
      <c r="AQ310" s="140"/>
      <c r="AR310" s="140"/>
      <c r="AS310" s="140"/>
      <c r="AT310" s="140"/>
      <c r="AU310" s="140"/>
      <c r="AV310" s="140"/>
      <c r="AW310" s="140"/>
      <c r="AX310" s="140"/>
      <c r="AY310" s="140"/>
      <c r="AZ310" s="140"/>
      <c r="BA310" s="140"/>
      <c r="BB310" s="140"/>
      <c r="BC310" s="140"/>
      <c r="BD310" s="140"/>
      <c r="BE310" s="338"/>
      <c r="BF310" s="338"/>
      <c r="BG310" s="338"/>
      <c r="BH310" s="338"/>
      <c r="BI310" s="338"/>
      <c r="BJ310" s="338"/>
      <c r="BK310" s="338"/>
      <c r="BL310" s="338"/>
      <c r="BM310" s="338"/>
      <c r="BN310" s="338"/>
      <c r="BO310" s="338"/>
      <c r="BP310" s="338"/>
      <c r="BQ310" s="338"/>
      <c r="BR310" s="338"/>
      <c r="BS310" s="338"/>
      <c r="BT310" s="338"/>
      <c r="BU310" s="338"/>
      <c r="BV310" s="338"/>
      <c r="BW310" s="338"/>
      <c r="BX310" s="338"/>
      <c r="BY310" s="338"/>
    </row>
    <row r="311" spans="1:77" customFormat="1" ht="12.75">
      <c r="A311" s="139"/>
      <c r="B311" s="139"/>
      <c r="C311" s="139"/>
      <c r="D311" s="139"/>
      <c r="E311" s="139"/>
      <c r="F311" s="139"/>
      <c r="G311" s="139"/>
      <c r="H311" s="139"/>
      <c r="I311" s="197"/>
      <c r="J311" s="139"/>
      <c r="K311" s="139"/>
      <c r="L311" s="139"/>
      <c r="M311" s="139"/>
      <c r="N311" s="139"/>
      <c r="O311" s="139"/>
      <c r="P311" s="139"/>
      <c r="Q311" s="139"/>
      <c r="R311" s="139"/>
      <c r="S311" s="140"/>
      <c r="T311" s="340"/>
      <c r="U311" s="339"/>
      <c r="V311" s="338"/>
      <c r="W311" s="354"/>
      <c r="X311" s="354"/>
      <c r="Y311" s="354"/>
      <c r="Z311" s="354"/>
      <c r="AA311" s="354"/>
      <c r="AB311" s="354"/>
      <c r="AC311" s="354"/>
      <c r="AD311" s="354"/>
      <c r="AE311" s="354"/>
      <c r="AF311" s="354"/>
      <c r="AG311" s="354"/>
      <c r="AH311" s="354"/>
      <c r="AI311" s="338"/>
      <c r="AJ311" s="140"/>
      <c r="AK311" s="140"/>
      <c r="AL311" s="140"/>
      <c r="AM311" s="140"/>
      <c r="AN311" s="140"/>
      <c r="AO311" s="140"/>
      <c r="AP311" s="140"/>
      <c r="AQ311" s="140"/>
      <c r="AR311" s="140"/>
      <c r="AS311" s="140"/>
      <c r="AT311" s="140"/>
      <c r="AU311" s="140"/>
      <c r="AV311" s="140"/>
      <c r="AW311" s="140"/>
      <c r="AX311" s="140"/>
      <c r="AY311" s="140"/>
      <c r="AZ311" s="140"/>
      <c r="BA311" s="140"/>
      <c r="BB311" s="140"/>
      <c r="BC311" s="140"/>
      <c r="BD311" s="140"/>
      <c r="BE311" s="338"/>
      <c r="BF311" s="338"/>
      <c r="BG311" s="338"/>
      <c r="BH311" s="338"/>
      <c r="BI311" s="338"/>
      <c r="BJ311" s="338"/>
      <c r="BK311" s="338"/>
      <c r="BL311" s="338"/>
      <c r="BM311" s="338"/>
      <c r="BN311" s="338"/>
      <c r="BO311" s="338"/>
      <c r="BP311" s="338"/>
      <c r="BQ311" s="338"/>
      <c r="BR311" s="338"/>
      <c r="BS311" s="338"/>
      <c r="BT311" s="338"/>
      <c r="BU311" s="338"/>
      <c r="BV311" s="338"/>
      <c r="BW311" s="338"/>
      <c r="BX311" s="338"/>
      <c r="BY311" s="338"/>
    </row>
    <row r="312" spans="1:77" customFormat="1" ht="12.75">
      <c r="A312" s="139"/>
      <c r="B312" s="139"/>
      <c r="C312" s="139"/>
      <c r="D312" s="139"/>
      <c r="E312" s="139"/>
      <c r="F312" s="139"/>
      <c r="G312" s="139"/>
      <c r="H312" s="139"/>
      <c r="I312" s="197"/>
      <c r="J312" s="139"/>
      <c r="K312" s="139"/>
      <c r="L312" s="139"/>
      <c r="M312" s="139"/>
      <c r="N312" s="139"/>
      <c r="O312" s="139"/>
      <c r="P312" s="139"/>
      <c r="Q312" s="139"/>
      <c r="R312" s="139"/>
      <c r="S312" s="140"/>
      <c r="T312" s="340"/>
      <c r="U312" s="339"/>
      <c r="V312" s="338"/>
      <c r="W312" s="354"/>
      <c r="X312" s="354"/>
      <c r="Y312" s="354"/>
      <c r="Z312" s="354"/>
      <c r="AA312" s="354"/>
      <c r="AB312" s="354"/>
      <c r="AC312" s="354"/>
      <c r="AD312" s="354"/>
      <c r="AE312" s="354"/>
      <c r="AF312" s="354"/>
      <c r="AG312" s="354"/>
      <c r="AH312" s="354"/>
      <c r="AI312" s="338"/>
      <c r="AJ312" s="140"/>
      <c r="AK312" s="140"/>
      <c r="AL312" s="140"/>
      <c r="AM312" s="140"/>
      <c r="AN312" s="140"/>
      <c r="AO312" s="140"/>
      <c r="AP312" s="140"/>
      <c r="AQ312" s="140"/>
      <c r="AR312" s="140"/>
      <c r="AS312" s="140"/>
      <c r="AT312" s="140"/>
      <c r="AU312" s="140"/>
      <c r="AV312" s="140"/>
      <c r="AW312" s="140"/>
      <c r="AX312" s="140"/>
      <c r="AY312" s="140"/>
      <c r="AZ312" s="140"/>
      <c r="BA312" s="140"/>
      <c r="BB312" s="140"/>
      <c r="BC312" s="140"/>
      <c r="BD312" s="140"/>
      <c r="BE312" s="338"/>
      <c r="BF312" s="338"/>
      <c r="BG312" s="338"/>
      <c r="BH312" s="338"/>
      <c r="BI312" s="338"/>
      <c r="BJ312" s="338"/>
      <c r="BK312" s="338"/>
      <c r="BL312" s="338"/>
      <c r="BM312" s="338"/>
      <c r="BN312" s="338"/>
      <c r="BO312" s="338"/>
      <c r="BP312" s="338"/>
      <c r="BQ312" s="338"/>
      <c r="BR312" s="338"/>
      <c r="BS312" s="338"/>
      <c r="BT312" s="338"/>
      <c r="BU312" s="338"/>
      <c r="BV312" s="338"/>
      <c r="BW312" s="338"/>
      <c r="BX312" s="338"/>
      <c r="BY312" s="338"/>
    </row>
    <row r="313" spans="1:77" customFormat="1" ht="12.75">
      <c r="A313" s="139"/>
      <c r="B313" s="139"/>
      <c r="C313" s="139"/>
      <c r="D313" s="139"/>
      <c r="E313" s="139"/>
      <c r="F313" s="139"/>
      <c r="G313" s="139"/>
      <c r="H313" s="139"/>
      <c r="I313" s="197"/>
      <c r="J313" s="139"/>
      <c r="K313" s="139"/>
      <c r="L313" s="139"/>
      <c r="M313" s="139"/>
      <c r="N313" s="139"/>
      <c r="O313" s="139"/>
      <c r="P313" s="139"/>
      <c r="Q313" s="139"/>
      <c r="R313" s="139"/>
      <c r="S313" s="140"/>
      <c r="T313" s="340"/>
      <c r="U313" s="339"/>
      <c r="V313" s="338"/>
      <c r="W313" s="354"/>
      <c r="X313" s="354"/>
      <c r="Y313" s="354"/>
      <c r="Z313" s="354"/>
      <c r="AA313" s="354"/>
      <c r="AB313" s="354"/>
      <c r="AC313" s="354"/>
      <c r="AD313" s="354"/>
      <c r="AE313" s="354"/>
      <c r="AF313" s="354"/>
      <c r="AG313" s="354"/>
      <c r="AH313" s="354"/>
      <c r="AI313" s="338"/>
      <c r="AJ313" s="140"/>
      <c r="AK313" s="140"/>
      <c r="AL313" s="140"/>
      <c r="AM313" s="140"/>
      <c r="AN313" s="140"/>
      <c r="AO313" s="140"/>
      <c r="AP313" s="140"/>
      <c r="AQ313" s="140"/>
      <c r="AR313" s="140"/>
      <c r="AS313" s="140"/>
      <c r="AT313" s="140"/>
      <c r="AU313" s="140"/>
      <c r="AV313" s="140"/>
      <c r="AW313" s="140"/>
      <c r="AX313" s="140"/>
      <c r="AY313" s="140"/>
      <c r="AZ313" s="140"/>
      <c r="BA313" s="140"/>
      <c r="BB313" s="140"/>
      <c r="BC313" s="140"/>
      <c r="BD313" s="140"/>
      <c r="BE313" s="338"/>
      <c r="BF313" s="338"/>
      <c r="BG313" s="338"/>
      <c r="BH313" s="338"/>
      <c r="BI313" s="338"/>
      <c r="BJ313" s="338"/>
      <c r="BK313" s="338"/>
      <c r="BL313" s="338"/>
      <c r="BM313" s="338"/>
      <c r="BN313" s="338"/>
      <c r="BO313" s="338"/>
      <c r="BP313" s="338"/>
      <c r="BQ313" s="338"/>
      <c r="BR313" s="338"/>
      <c r="BS313" s="338"/>
      <c r="BT313" s="338"/>
      <c r="BU313" s="338"/>
      <c r="BV313" s="338"/>
      <c r="BW313" s="338"/>
      <c r="BX313" s="338"/>
      <c r="BY313" s="338"/>
    </row>
    <row r="314" spans="1:77" customFormat="1" ht="12.75">
      <c r="A314" s="139"/>
      <c r="B314" s="139"/>
      <c r="C314" s="139"/>
      <c r="D314" s="139"/>
      <c r="E314" s="139"/>
      <c r="F314" s="139"/>
      <c r="G314" s="139"/>
      <c r="H314" s="139"/>
      <c r="I314" s="197"/>
      <c r="J314" s="139"/>
      <c r="K314" s="139"/>
      <c r="L314" s="139"/>
      <c r="M314" s="139"/>
      <c r="N314" s="139"/>
      <c r="O314" s="139"/>
      <c r="P314" s="139"/>
      <c r="Q314" s="139"/>
      <c r="R314" s="139"/>
      <c r="S314" s="140"/>
      <c r="T314" s="340"/>
      <c r="U314" s="339"/>
      <c r="V314" s="338"/>
      <c r="W314" s="354"/>
      <c r="X314" s="354"/>
      <c r="Y314" s="354"/>
      <c r="Z314" s="354"/>
      <c r="AA314" s="354"/>
      <c r="AB314" s="354"/>
      <c r="AC314" s="354"/>
      <c r="AD314" s="354"/>
      <c r="AE314" s="354"/>
      <c r="AF314" s="354"/>
      <c r="AG314" s="354"/>
      <c r="AH314" s="354"/>
      <c r="AI314" s="338"/>
      <c r="AJ314" s="140"/>
      <c r="AK314" s="140"/>
      <c r="AL314" s="140"/>
      <c r="AM314" s="140"/>
      <c r="AN314" s="140"/>
      <c r="AO314" s="140"/>
      <c r="AP314" s="140"/>
      <c r="AQ314" s="140"/>
      <c r="AR314" s="140"/>
      <c r="AS314" s="140"/>
      <c r="AT314" s="140"/>
      <c r="AU314" s="140"/>
      <c r="AV314" s="140"/>
      <c r="AW314" s="140"/>
      <c r="AX314" s="140"/>
      <c r="AY314" s="140"/>
      <c r="AZ314" s="140"/>
      <c r="BA314" s="140"/>
      <c r="BB314" s="140"/>
      <c r="BC314" s="140"/>
      <c r="BD314" s="140"/>
      <c r="BE314" s="338"/>
      <c r="BF314" s="338"/>
      <c r="BG314" s="338"/>
      <c r="BH314" s="338"/>
      <c r="BI314" s="338"/>
      <c r="BJ314" s="338"/>
      <c r="BK314" s="338"/>
      <c r="BL314" s="338"/>
      <c r="BM314" s="338"/>
      <c r="BN314" s="338"/>
      <c r="BO314" s="338"/>
      <c r="BP314" s="338"/>
      <c r="BQ314" s="338"/>
      <c r="BR314" s="338"/>
      <c r="BS314" s="338"/>
      <c r="BT314" s="338"/>
      <c r="BU314" s="338"/>
      <c r="BV314" s="338"/>
      <c r="BW314" s="338"/>
      <c r="BX314" s="338"/>
      <c r="BY314" s="338"/>
    </row>
    <row r="315" spans="1:77" customFormat="1" ht="12.75">
      <c r="A315" s="139"/>
      <c r="B315" s="139"/>
      <c r="C315" s="139"/>
      <c r="D315" s="139"/>
      <c r="E315" s="139"/>
      <c r="F315" s="139"/>
      <c r="G315" s="139"/>
      <c r="H315" s="139"/>
      <c r="I315" s="197"/>
      <c r="J315" s="139"/>
      <c r="K315" s="139"/>
      <c r="L315" s="139"/>
      <c r="M315" s="139"/>
      <c r="N315" s="139"/>
      <c r="O315" s="139"/>
      <c r="P315" s="139"/>
      <c r="Q315" s="139"/>
      <c r="R315" s="139"/>
      <c r="S315" s="140"/>
      <c r="T315" s="340"/>
      <c r="U315" s="339"/>
      <c r="V315" s="338"/>
      <c r="W315" s="354"/>
      <c r="X315" s="354"/>
      <c r="Y315" s="354"/>
      <c r="Z315" s="354"/>
      <c r="AA315" s="354"/>
      <c r="AB315" s="354"/>
      <c r="AC315" s="354"/>
      <c r="AD315" s="354"/>
      <c r="AE315" s="354"/>
      <c r="AF315" s="354"/>
      <c r="AG315" s="354"/>
      <c r="AH315" s="354"/>
      <c r="AI315" s="338"/>
      <c r="AJ315" s="140"/>
      <c r="AK315" s="140"/>
      <c r="AL315" s="140"/>
      <c r="AM315" s="140"/>
      <c r="AN315" s="140"/>
      <c r="AO315" s="140"/>
      <c r="AP315" s="140"/>
      <c r="AQ315" s="140"/>
      <c r="AR315" s="140"/>
      <c r="AS315" s="140"/>
      <c r="AT315" s="140"/>
      <c r="AU315" s="140"/>
      <c r="AV315" s="140"/>
      <c r="AW315" s="140"/>
      <c r="AX315" s="140"/>
      <c r="AY315" s="140"/>
      <c r="AZ315" s="140"/>
      <c r="BA315" s="140"/>
      <c r="BB315" s="140"/>
      <c r="BC315" s="140"/>
      <c r="BD315" s="140"/>
      <c r="BE315" s="338"/>
      <c r="BF315" s="338"/>
      <c r="BG315" s="338"/>
      <c r="BH315" s="338"/>
      <c r="BI315" s="338"/>
      <c r="BJ315" s="338"/>
      <c r="BK315" s="338"/>
      <c r="BL315" s="338"/>
      <c r="BM315" s="338"/>
      <c r="BN315" s="338"/>
      <c r="BO315" s="338"/>
      <c r="BP315" s="338"/>
      <c r="BQ315" s="338"/>
      <c r="BR315" s="338"/>
      <c r="BS315" s="338"/>
      <c r="BT315" s="338"/>
      <c r="BU315" s="338"/>
      <c r="BV315" s="338"/>
      <c r="BW315" s="338"/>
      <c r="BX315" s="338"/>
      <c r="BY315" s="338"/>
    </row>
    <row r="316" spans="1:77" customFormat="1" ht="12.75">
      <c r="A316" s="139"/>
      <c r="B316" s="139"/>
      <c r="C316" s="139"/>
      <c r="D316" s="139"/>
      <c r="E316" s="139"/>
      <c r="F316" s="139"/>
      <c r="G316" s="139"/>
      <c r="H316" s="139"/>
      <c r="I316" s="197"/>
      <c r="J316" s="139"/>
      <c r="K316" s="139"/>
      <c r="L316" s="139"/>
      <c r="M316" s="139"/>
      <c r="N316" s="139"/>
      <c r="O316" s="139"/>
      <c r="P316" s="139"/>
      <c r="Q316" s="139"/>
      <c r="R316" s="139"/>
      <c r="S316" s="140"/>
      <c r="T316" s="340"/>
      <c r="U316" s="339"/>
      <c r="V316" s="338"/>
      <c r="W316" s="354"/>
      <c r="X316" s="354"/>
      <c r="Y316" s="354"/>
      <c r="Z316" s="354"/>
      <c r="AA316" s="354"/>
      <c r="AB316" s="354"/>
      <c r="AC316" s="354"/>
      <c r="AD316" s="354"/>
      <c r="AE316" s="354"/>
      <c r="AF316" s="354"/>
      <c r="AG316" s="354"/>
      <c r="AH316" s="354"/>
      <c r="AI316" s="338"/>
      <c r="AJ316" s="140"/>
      <c r="AK316" s="140"/>
      <c r="AL316" s="140"/>
      <c r="AM316" s="140"/>
      <c r="AN316" s="140"/>
      <c r="AO316" s="140"/>
      <c r="AP316" s="140"/>
      <c r="AQ316" s="140"/>
      <c r="AR316" s="140"/>
      <c r="AS316" s="140"/>
      <c r="AT316" s="140"/>
      <c r="AU316" s="140"/>
      <c r="AV316" s="140"/>
      <c r="AW316" s="140"/>
      <c r="AX316" s="140"/>
      <c r="AY316" s="140"/>
      <c r="AZ316" s="140"/>
      <c r="BA316" s="140"/>
      <c r="BB316" s="140"/>
      <c r="BC316" s="140"/>
      <c r="BD316" s="140"/>
      <c r="BE316" s="338"/>
      <c r="BF316" s="338"/>
      <c r="BG316" s="338"/>
      <c r="BH316" s="338"/>
      <c r="BI316" s="338"/>
      <c r="BJ316" s="338"/>
      <c r="BK316" s="338"/>
      <c r="BL316" s="338"/>
      <c r="BM316" s="338"/>
      <c r="BN316" s="338"/>
      <c r="BO316" s="338"/>
      <c r="BP316" s="338"/>
      <c r="BQ316" s="338"/>
      <c r="BR316" s="338"/>
      <c r="BS316" s="338"/>
      <c r="BT316" s="338"/>
      <c r="BU316" s="338"/>
      <c r="BV316" s="338"/>
      <c r="BW316" s="338"/>
      <c r="BX316" s="338"/>
      <c r="BY316" s="338"/>
    </row>
    <row r="317" spans="1:77" customFormat="1" ht="12.75">
      <c r="A317" s="139"/>
      <c r="B317" s="139"/>
      <c r="C317" s="139"/>
      <c r="D317" s="139"/>
      <c r="E317" s="139"/>
      <c r="F317" s="139"/>
      <c r="G317" s="139"/>
      <c r="H317" s="139"/>
      <c r="I317" s="197"/>
      <c r="J317" s="139"/>
      <c r="K317" s="139"/>
      <c r="L317" s="139"/>
      <c r="M317" s="139"/>
      <c r="N317" s="139"/>
      <c r="O317" s="139"/>
      <c r="P317" s="139"/>
      <c r="Q317" s="139"/>
      <c r="R317" s="139"/>
      <c r="S317" s="140"/>
      <c r="T317" s="340"/>
      <c r="U317" s="339"/>
      <c r="V317" s="338"/>
      <c r="W317" s="354"/>
      <c r="X317" s="354"/>
      <c r="Y317" s="354"/>
      <c r="Z317" s="354"/>
      <c r="AA317" s="354"/>
      <c r="AB317" s="354"/>
      <c r="AC317" s="354"/>
      <c r="AD317" s="354"/>
      <c r="AE317" s="354"/>
      <c r="AF317" s="354"/>
      <c r="AG317" s="354"/>
      <c r="AH317" s="354"/>
      <c r="AI317" s="338"/>
      <c r="AJ317" s="140"/>
      <c r="AK317" s="140"/>
      <c r="AL317" s="140"/>
      <c r="AM317" s="140"/>
      <c r="AN317" s="140"/>
      <c r="AO317" s="140"/>
      <c r="AP317" s="140"/>
      <c r="AQ317" s="140"/>
      <c r="AR317" s="140"/>
      <c r="AS317" s="140"/>
      <c r="AT317" s="140"/>
      <c r="AU317" s="140"/>
      <c r="AV317" s="140"/>
      <c r="AW317" s="140"/>
      <c r="AX317" s="140"/>
      <c r="AY317" s="140"/>
      <c r="AZ317" s="140"/>
      <c r="BA317" s="140"/>
      <c r="BB317" s="140"/>
      <c r="BC317" s="140"/>
      <c r="BD317" s="140"/>
      <c r="BE317" s="338"/>
      <c r="BF317" s="338"/>
      <c r="BG317" s="338"/>
      <c r="BH317" s="338"/>
      <c r="BI317" s="338"/>
      <c r="BJ317" s="338"/>
      <c r="BK317" s="338"/>
      <c r="BL317" s="338"/>
      <c r="BM317" s="338"/>
      <c r="BN317" s="338"/>
      <c r="BO317" s="338"/>
      <c r="BP317" s="338"/>
      <c r="BQ317" s="338"/>
      <c r="BR317" s="338"/>
      <c r="BS317" s="338"/>
      <c r="BT317" s="338"/>
      <c r="BU317" s="338"/>
      <c r="BV317" s="338"/>
      <c r="BW317" s="338"/>
      <c r="BX317" s="338"/>
      <c r="BY317" s="338"/>
    </row>
    <row r="318" spans="1:77" customFormat="1" ht="12.75">
      <c r="A318" s="139"/>
      <c r="B318" s="139"/>
      <c r="C318" s="139"/>
      <c r="D318" s="139"/>
      <c r="E318" s="139"/>
      <c r="F318" s="139"/>
      <c r="G318" s="139"/>
      <c r="H318" s="139"/>
      <c r="I318" s="197"/>
      <c r="J318" s="139"/>
      <c r="K318" s="139"/>
      <c r="L318" s="139"/>
      <c r="M318" s="139"/>
      <c r="N318" s="139"/>
      <c r="O318" s="139"/>
      <c r="P318" s="139"/>
      <c r="Q318" s="139"/>
      <c r="R318" s="139"/>
      <c r="S318" s="140"/>
      <c r="T318" s="340"/>
      <c r="U318" s="339"/>
      <c r="V318" s="338"/>
      <c r="W318" s="354"/>
      <c r="X318" s="354"/>
      <c r="Y318" s="354"/>
      <c r="Z318" s="354"/>
      <c r="AA318" s="354"/>
      <c r="AB318" s="318"/>
      <c r="AC318" s="354"/>
      <c r="AD318" s="354"/>
      <c r="AE318" s="354"/>
      <c r="AF318" s="354"/>
      <c r="AG318" s="354"/>
      <c r="AH318" s="354"/>
      <c r="AI318" s="338"/>
      <c r="AJ318" s="140"/>
      <c r="AK318" s="140"/>
      <c r="AL318" s="140"/>
      <c r="AM318" s="140"/>
      <c r="AN318" s="140"/>
      <c r="AO318" s="140"/>
      <c r="AP318" s="140"/>
      <c r="AQ318" s="140"/>
      <c r="AR318" s="140"/>
      <c r="AS318" s="140"/>
      <c r="AT318" s="140"/>
      <c r="AU318" s="140"/>
      <c r="AV318" s="140"/>
      <c r="AW318" s="140"/>
      <c r="AX318" s="140"/>
      <c r="AY318" s="140"/>
      <c r="AZ318" s="140"/>
      <c r="BA318" s="140"/>
      <c r="BB318" s="140"/>
      <c r="BC318" s="140"/>
      <c r="BD318" s="140"/>
      <c r="BE318" s="338"/>
      <c r="BF318" s="338"/>
      <c r="BG318" s="338"/>
      <c r="BH318" s="338"/>
      <c r="BI318" s="338"/>
      <c r="BJ318" s="338"/>
      <c r="BK318" s="338"/>
      <c r="BL318" s="338"/>
      <c r="BM318" s="338"/>
      <c r="BN318" s="338"/>
      <c r="BO318" s="338"/>
      <c r="BP318" s="338"/>
      <c r="BQ318" s="338"/>
      <c r="BR318" s="338"/>
      <c r="BS318" s="338"/>
      <c r="BT318" s="338"/>
      <c r="BU318" s="338"/>
      <c r="BV318" s="338"/>
      <c r="BW318" s="338"/>
      <c r="BX318" s="338"/>
      <c r="BY318" s="338"/>
    </row>
    <row r="319" spans="1:77" customFormat="1" ht="12.75">
      <c r="A319" s="139"/>
      <c r="B319" s="139"/>
      <c r="C319" s="139"/>
      <c r="D319" s="139"/>
      <c r="E319" s="139"/>
      <c r="F319" s="139"/>
      <c r="G319" s="139"/>
      <c r="H319" s="139"/>
      <c r="I319" s="197"/>
      <c r="J319" s="139"/>
      <c r="K319" s="139"/>
      <c r="L319" s="139"/>
      <c r="M319" s="139"/>
      <c r="N319" s="139"/>
      <c r="O319" s="139"/>
      <c r="P319" s="139"/>
      <c r="Q319" s="139"/>
      <c r="R319" s="139"/>
      <c r="S319" s="140"/>
      <c r="T319" s="340"/>
      <c r="U319" s="339"/>
      <c r="V319" s="338"/>
      <c r="W319" s="333"/>
      <c r="X319" s="333"/>
      <c r="Y319" s="333"/>
      <c r="Z319" s="333"/>
      <c r="AA319" s="333"/>
      <c r="AB319" s="318"/>
      <c r="AC319" s="333"/>
      <c r="AD319" s="333"/>
      <c r="AE319" s="356"/>
      <c r="AF319" s="333"/>
      <c r="AG319" s="333"/>
      <c r="AH319" s="333"/>
      <c r="AI319" s="338"/>
      <c r="AJ319" s="140"/>
      <c r="AK319" s="140"/>
      <c r="AL319" s="140"/>
      <c r="AM319" s="140"/>
      <c r="AN319" s="140"/>
      <c r="AO319" s="140"/>
      <c r="AP319" s="140"/>
      <c r="AQ319" s="140"/>
      <c r="AR319" s="140"/>
      <c r="AS319" s="140"/>
      <c r="AT319" s="140"/>
      <c r="AU319" s="140"/>
      <c r="AV319" s="140"/>
      <c r="AW319" s="140"/>
      <c r="AX319" s="140"/>
      <c r="AY319" s="140"/>
      <c r="AZ319" s="140"/>
      <c r="BA319" s="140"/>
      <c r="BB319" s="140"/>
      <c r="BC319" s="140"/>
      <c r="BD319" s="140"/>
      <c r="BE319" s="338"/>
      <c r="BF319" s="338"/>
      <c r="BG319" s="338"/>
      <c r="BH319" s="338"/>
      <c r="BI319" s="338"/>
      <c r="BJ319" s="338"/>
      <c r="BK319" s="338"/>
      <c r="BL319" s="338"/>
      <c r="BM319" s="338"/>
      <c r="BN319" s="338"/>
      <c r="BO319" s="338"/>
      <c r="BP319" s="338"/>
      <c r="BQ319" s="338"/>
      <c r="BR319" s="338"/>
      <c r="BS319" s="338"/>
      <c r="BT319" s="338"/>
      <c r="BU319" s="338"/>
      <c r="BV319" s="338"/>
      <c r="BW319" s="338"/>
      <c r="BX319" s="338"/>
      <c r="BY319" s="338"/>
    </row>
    <row r="320" spans="1:77" customFormat="1" ht="12.75">
      <c r="A320" s="139"/>
      <c r="B320" s="139"/>
      <c r="C320" s="139"/>
      <c r="D320" s="139"/>
      <c r="E320" s="139"/>
      <c r="F320" s="139"/>
      <c r="G320" s="139"/>
      <c r="H320" s="139"/>
      <c r="I320" s="197"/>
      <c r="J320" s="139"/>
      <c r="K320" s="139"/>
      <c r="L320" s="139"/>
      <c r="M320" s="139"/>
      <c r="N320" s="139"/>
      <c r="O320" s="139"/>
      <c r="P320" s="139"/>
      <c r="Q320" s="139"/>
      <c r="R320" s="139"/>
      <c r="S320" s="140"/>
      <c r="T320" s="340"/>
      <c r="U320" s="339"/>
      <c r="V320" s="338"/>
      <c r="W320" s="333"/>
      <c r="X320" s="333"/>
      <c r="Y320" s="333"/>
      <c r="Z320" s="333"/>
      <c r="AA320" s="333"/>
      <c r="AB320" s="318"/>
      <c r="AC320" s="333"/>
      <c r="AD320" s="333"/>
      <c r="AE320" s="356"/>
      <c r="AF320" s="333"/>
      <c r="AG320" s="333"/>
      <c r="AH320" s="333"/>
      <c r="AI320" s="338"/>
      <c r="AJ320" s="140"/>
      <c r="AK320" s="140"/>
      <c r="AL320" s="140"/>
      <c r="AM320" s="140"/>
      <c r="AN320" s="140"/>
      <c r="AO320" s="140"/>
      <c r="AP320" s="140"/>
      <c r="AQ320" s="140"/>
      <c r="AR320" s="140"/>
      <c r="AS320" s="140"/>
      <c r="AT320" s="140"/>
      <c r="AU320" s="140"/>
      <c r="AV320" s="140"/>
      <c r="AW320" s="140"/>
      <c r="AX320" s="140"/>
      <c r="AY320" s="140"/>
      <c r="AZ320" s="140"/>
      <c r="BA320" s="140"/>
      <c r="BB320" s="140"/>
      <c r="BC320" s="140"/>
      <c r="BD320" s="140"/>
      <c r="BE320" s="338"/>
      <c r="BF320" s="338"/>
      <c r="BG320" s="338"/>
      <c r="BH320" s="338"/>
      <c r="BI320" s="338"/>
      <c r="BJ320" s="338"/>
      <c r="BK320" s="338"/>
      <c r="BL320" s="338"/>
      <c r="BM320" s="338"/>
      <c r="BN320" s="338"/>
      <c r="BO320" s="338"/>
      <c r="BP320" s="338"/>
      <c r="BQ320" s="338"/>
      <c r="BR320" s="338"/>
      <c r="BS320" s="338"/>
      <c r="BT320" s="338"/>
      <c r="BU320" s="338"/>
      <c r="BV320" s="338"/>
      <c r="BW320" s="338"/>
      <c r="BX320" s="338"/>
      <c r="BY320" s="338"/>
    </row>
    <row r="321" spans="1:77" customFormat="1" ht="12.75">
      <c r="A321" s="139"/>
      <c r="B321" s="139"/>
      <c r="C321" s="139"/>
      <c r="D321" s="139"/>
      <c r="E321" s="139"/>
      <c r="F321" s="139"/>
      <c r="G321" s="139"/>
      <c r="H321" s="139"/>
      <c r="I321" s="197"/>
      <c r="J321" s="139"/>
      <c r="K321" s="139"/>
      <c r="L321" s="139"/>
      <c r="M321" s="139"/>
      <c r="N321" s="139"/>
      <c r="O321" s="139"/>
      <c r="P321" s="139"/>
      <c r="Q321" s="139"/>
      <c r="R321" s="139"/>
      <c r="S321" s="140"/>
      <c r="T321" s="340"/>
      <c r="U321" s="339"/>
      <c r="V321" s="338"/>
      <c r="W321" s="333"/>
      <c r="X321" s="333"/>
      <c r="Y321" s="333"/>
      <c r="Z321" s="333"/>
      <c r="AA321" s="333"/>
      <c r="AB321" s="318"/>
      <c r="AC321" s="333"/>
      <c r="AD321" s="333"/>
      <c r="AE321" s="356"/>
      <c r="AF321" s="333"/>
      <c r="AG321" s="333"/>
      <c r="AH321" s="333"/>
      <c r="AI321" s="338"/>
      <c r="AJ321" s="140"/>
      <c r="AK321" s="140"/>
      <c r="AL321" s="140"/>
      <c r="AM321" s="140"/>
      <c r="AN321" s="140"/>
      <c r="AO321" s="140"/>
      <c r="AP321" s="140"/>
      <c r="AQ321" s="140"/>
      <c r="AR321" s="140"/>
      <c r="AS321" s="140"/>
      <c r="AT321" s="140"/>
      <c r="AU321" s="140"/>
      <c r="AV321" s="140"/>
      <c r="AW321" s="140"/>
      <c r="AX321" s="140"/>
      <c r="AY321" s="140"/>
      <c r="AZ321" s="140"/>
      <c r="BA321" s="140"/>
      <c r="BB321" s="140"/>
      <c r="BC321" s="140"/>
      <c r="BD321" s="140"/>
      <c r="BE321" s="338"/>
      <c r="BF321" s="338"/>
      <c r="BG321" s="338"/>
      <c r="BH321" s="338"/>
      <c r="BI321" s="338"/>
      <c r="BJ321" s="338"/>
      <c r="BK321" s="338"/>
      <c r="BL321" s="338"/>
      <c r="BM321" s="338"/>
      <c r="BN321" s="338"/>
      <c r="BO321" s="338"/>
      <c r="BP321" s="338"/>
      <c r="BQ321" s="338"/>
      <c r="BR321" s="338"/>
      <c r="BS321" s="338"/>
      <c r="BT321" s="338"/>
      <c r="BU321" s="338"/>
      <c r="BV321" s="338"/>
      <c r="BW321" s="338"/>
      <c r="BX321" s="338"/>
      <c r="BY321" s="338"/>
    </row>
    <row r="322" spans="1:77" customFormat="1" ht="12.75">
      <c r="A322" s="139"/>
      <c r="B322" s="139"/>
      <c r="C322" s="139"/>
      <c r="D322" s="139"/>
      <c r="E322" s="139"/>
      <c r="F322" s="139"/>
      <c r="G322" s="139"/>
      <c r="H322" s="139"/>
      <c r="I322" s="197"/>
      <c r="J322" s="139"/>
      <c r="K322" s="139"/>
      <c r="L322" s="139"/>
      <c r="M322" s="139"/>
      <c r="N322" s="139"/>
      <c r="O322" s="139"/>
      <c r="P322" s="139"/>
      <c r="Q322" s="139"/>
      <c r="R322" s="139"/>
      <c r="S322" s="140"/>
      <c r="T322" s="340"/>
      <c r="U322" s="339"/>
      <c r="V322" s="338"/>
      <c r="W322" s="333"/>
      <c r="X322" s="333"/>
      <c r="Y322" s="333"/>
      <c r="Z322" s="333"/>
      <c r="AA322" s="333"/>
      <c r="AB322" s="318"/>
      <c r="AC322" s="333"/>
      <c r="AD322" s="333"/>
      <c r="AE322" s="356"/>
      <c r="AF322" s="333"/>
      <c r="AG322" s="333"/>
      <c r="AH322" s="333"/>
      <c r="AI322" s="338"/>
      <c r="AJ322" s="140"/>
      <c r="AK322" s="140"/>
      <c r="AL322" s="140"/>
      <c r="AM322" s="140"/>
      <c r="AN322" s="140"/>
      <c r="AO322" s="140"/>
      <c r="AP322" s="140"/>
      <c r="AQ322" s="140"/>
      <c r="AR322" s="140"/>
      <c r="AS322" s="140"/>
      <c r="AT322" s="140"/>
      <c r="AU322" s="140"/>
      <c r="AV322" s="140"/>
      <c r="AW322" s="140"/>
      <c r="AX322" s="140"/>
      <c r="AY322" s="140"/>
      <c r="AZ322" s="140"/>
      <c r="BA322" s="140"/>
      <c r="BB322" s="140"/>
      <c r="BC322" s="140"/>
      <c r="BD322" s="140"/>
      <c r="BE322" s="338"/>
      <c r="BF322" s="338"/>
      <c r="BG322" s="338"/>
      <c r="BH322" s="338"/>
      <c r="BI322" s="338"/>
      <c r="BJ322" s="338"/>
      <c r="BK322" s="338"/>
      <c r="BL322" s="338"/>
      <c r="BM322" s="338"/>
      <c r="BN322" s="338"/>
      <c r="BO322" s="338"/>
      <c r="BP322" s="338"/>
      <c r="BQ322" s="338"/>
      <c r="BR322" s="338"/>
      <c r="BS322" s="338"/>
      <c r="BT322" s="338"/>
      <c r="BU322" s="338"/>
      <c r="BV322" s="338"/>
      <c r="BW322" s="338"/>
      <c r="BX322" s="338"/>
      <c r="BY322" s="338"/>
    </row>
    <row r="323" spans="1:77" customFormat="1" ht="12.75">
      <c r="A323" s="139"/>
      <c r="B323" s="139"/>
      <c r="C323" s="139"/>
      <c r="D323" s="139"/>
      <c r="E323" s="139"/>
      <c r="F323" s="139"/>
      <c r="G323" s="139"/>
      <c r="H323" s="139"/>
      <c r="I323" s="197"/>
      <c r="J323" s="139"/>
      <c r="K323" s="139"/>
      <c r="L323" s="139"/>
      <c r="M323" s="139"/>
      <c r="N323" s="139"/>
      <c r="O323" s="139"/>
      <c r="P323" s="139"/>
      <c r="Q323" s="139"/>
      <c r="R323" s="139"/>
      <c r="S323" s="140"/>
      <c r="T323" s="340"/>
      <c r="U323" s="339"/>
      <c r="V323" s="338"/>
      <c r="W323" s="333"/>
      <c r="X323" s="333"/>
      <c r="Y323" s="333"/>
      <c r="Z323" s="333"/>
      <c r="AA323" s="333"/>
      <c r="AB323" s="318"/>
      <c r="AC323" s="333"/>
      <c r="AD323" s="333"/>
      <c r="AE323" s="356"/>
      <c r="AF323" s="333"/>
      <c r="AG323" s="333"/>
      <c r="AH323" s="333"/>
      <c r="AI323" s="338"/>
      <c r="AJ323" s="140"/>
      <c r="AK323" s="140"/>
      <c r="AL323" s="140"/>
      <c r="AM323" s="140"/>
      <c r="AN323" s="140"/>
      <c r="AO323" s="140"/>
      <c r="AP323" s="140"/>
      <c r="AQ323" s="140"/>
      <c r="AR323" s="140"/>
      <c r="AS323" s="140"/>
      <c r="AT323" s="140"/>
      <c r="AU323" s="140"/>
      <c r="AV323" s="140"/>
      <c r="AW323" s="140"/>
      <c r="AX323" s="140"/>
      <c r="AY323" s="140"/>
      <c r="AZ323" s="140"/>
      <c r="BA323" s="140"/>
      <c r="BB323" s="140"/>
      <c r="BC323" s="140"/>
      <c r="BD323" s="140"/>
      <c r="BE323" s="338"/>
      <c r="BF323" s="338"/>
      <c r="BG323" s="338"/>
      <c r="BH323" s="338"/>
      <c r="BI323" s="338"/>
      <c r="BJ323" s="338"/>
      <c r="BK323" s="338"/>
      <c r="BL323" s="338"/>
      <c r="BM323" s="338"/>
      <c r="BN323" s="338"/>
      <c r="BO323" s="338"/>
      <c r="BP323" s="338"/>
      <c r="BQ323" s="338"/>
      <c r="BR323" s="338"/>
      <c r="BS323" s="338"/>
      <c r="BT323" s="338"/>
      <c r="BU323" s="338"/>
      <c r="BV323" s="338"/>
      <c r="BW323" s="338"/>
      <c r="BX323" s="338"/>
      <c r="BY323" s="338"/>
    </row>
    <row r="324" spans="1:77" customFormat="1" ht="12.75">
      <c r="A324" s="139"/>
      <c r="B324" s="139"/>
      <c r="C324" s="139"/>
      <c r="D324" s="139"/>
      <c r="E324" s="139"/>
      <c r="F324" s="139"/>
      <c r="G324" s="139"/>
      <c r="H324" s="139"/>
      <c r="I324" s="197"/>
      <c r="J324" s="139"/>
      <c r="K324" s="139"/>
      <c r="L324" s="139"/>
      <c r="M324" s="139"/>
      <c r="N324" s="139"/>
      <c r="O324" s="139"/>
      <c r="P324" s="139"/>
      <c r="Q324" s="139"/>
      <c r="R324" s="139"/>
      <c r="S324" s="140"/>
      <c r="T324" s="340"/>
      <c r="U324" s="339"/>
      <c r="V324" s="338"/>
      <c r="W324" s="333"/>
      <c r="X324" s="333"/>
      <c r="Y324" s="333"/>
      <c r="Z324" s="333"/>
      <c r="AA324" s="333"/>
      <c r="AB324" s="318"/>
      <c r="AC324" s="333"/>
      <c r="AD324" s="333"/>
      <c r="AE324" s="356"/>
      <c r="AF324" s="333"/>
      <c r="AG324" s="333"/>
      <c r="AH324" s="333"/>
      <c r="AI324" s="338"/>
      <c r="AJ324" s="140"/>
      <c r="AK324" s="140"/>
      <c r="AL324" s="140"/>
      <c r="AM324" s="140"/>
      <c r="AN324" s="140"/>
      <c r="AO324" s="140"/>
      <c r="AP324" s="140"/>
      <c r="AQ324" s="140"/>
      <c r="AR324" s="140"/>
      <c r="AS324" s="140"/>
      <c r="AT324" s="140"/>
      <c r="AU324" s="140"/>
      <c r="AV324" s="140"/>
      <c r="AW324" s="140"/>
      <c r="AX324" s="140"/>
      <c r="AY324" s="140"/>
      <c r="AZ324" s="140"/>
      <c r="BA324" s="140"/>
      <c r="BB324" s="140"/>
      <c r="BC324" s="140"/>
      <c r="BD324" s="140"/>
      <c r="BE324" s="338"/>
      <c r="BF324" s="338"/>
      <c r="BG324" s="338"/>
      <c r="BH324" s="338"/>
      <c r="BI324" s="338"/>
      <c r="BJ324" s="338"/>
      <c r="BK324" s="338"/>
      <c r="BL324" s="338"/>
      <c r="BM324" s="338"/>
      <c r="BN324" s="338"/>
      <c r="BO324" s="338"/>
      <c r="BP324" s="338"/>
      <c r="BQ324" s="338"/>
      <c r="BR324" s="338"/>
      <c r="BS324" s="338"/>
      <c r="BT324" s="338"/>
      <c r="BU324" s="338"/>
      <c r="BV324" s="338"/>
      <c r="BW324" s="338"/>
      <c r="BX324" s="338"/>
      <c r="BY324" s="338"/>
    </row>
    <row r="325" spans="1:77" customFormat="1" ht="12.75">
      <c r="A325" s="139"/>
      <c r="B325" s="139"/>
      <c r="C325" s="139"/>
      <c r="D325" s="139"/>
      <c r="E325" s="139"/>
      <c r="F325" s="139"/>
      <c r="G325" s="139"/>
      <c r="H325" s="139"/>
      <c r="I325" s="197"/>
      <c r="J325" s="139"/>
      <c r="K325" s="139"/>
      <c r="L325" s="139"/>
      <c r="M325" s="139"/>
      <c r="N325" s="139"/>
      <c r="O325" s="139"/>
      <c r="P325" s="139"/>
      <c r="Q325" s="139"/>
      <c r="R325" s="139"/>
      <c r="S325" s="140"/>
      <c r="T325" s="340"/>
      <c r="U325" s="339"/>
      <c r="V325" s="338"/>
      <c r="W325" s="333"/>
      <c r="X325" s="333"/>
      <c r="Y325" s="333"/>
      <c r="Z325" s="333"/>
      <c r="AA325" s="333"/>
      <c r="AB325" s="318"/>
      <c r="AC325" s="333"/>
      <c r="AD325" s="333"/>
      <c r="AE325" s="356"/>
      <c r="AF325" s="333"/>
      <c r="AG325" s="333"/>
      <c r="AH325" s="333"/>
      <c r="AI325" s="338"/>
      <c r="AJ325" s="140"/>
      <c r="AK325" s="140"/>
      <c r="AL325" s="140"/>
      <c r="AM325" s="140"/>
      <c r="AN325" s="140"/>
      <c r="AO325" s="140"/>
      <c r="AP325" s="140"/>
      <c r="AQ325" s="140"/>
      <c r="AR325" s="140"/>
      <c r="AS325" s="140"/>
      <c r="AT325" s="140"/>
      <c r="AU325" s="140"/>
      <c r="AV325" s="140"/>
      <c r="AW325" s="140"/>
      <c r="AX325" s="140"/>
      <c r="AY325" s="140"/>
      <c r="AZ325" s="140"/>
      <c r="BA325" s="140"/>
      <c r="BB325" s="140"/>
      <c r="BC325" s="140"/>
      <c r="BD325" s="140"/>
      <c r="BE325" s="338"/>
      <c r="BF325" s="338"/>
      <c r="BG325" s="338"/>
      <c r="BH325" s="338"/>
      <c r="BI325" s="338"/>
      <c r="BJ325" s="338"/>
      <c r="BK325" s="338"/>
      <c r="BL325" s="338"/>
      <c r="BM325" s="338"/>
      <c r="BN325" s="338"/>
      <c r="BO325" s="338"/>
      <c r="BP325" s="338"/>
      <c r="BQ325" s="338"/>
      <c r="BR325" s="338"/>
      <c r="BS325" s="338"/>
      <c r="BT325" s="338"/>
      <c r="BU325" s="338"/>
      <c r="BV325" s="338"/>
      <c r="BW325" s="338"/>
      <c r="BX325" s="338"/>
      <c r="BY325" s="338"/>
    </row>
    <row r="326" spans="1:77" customFormat="1" ht="12.75">
      <c r="A326" s="139"/>
      <c r="B326" s="139"/>
      <c r="C326" s="139"/>
      <c r="D326" s="139"/>
      <c r="E326" s="139"/>
      <c r="F326" s="139"/>
      <c r="G326" s="139"/>
      <c r="H326" s="139"/>
      <c r="I326" s="197"/>
      <c r="J326" s="139"/>
      <c r="K326" s="139"/>
      <c r="L326" s="139"/>
      <c r="M326" s="139"/>
      <c r="N326" s="139"/>
      <c r="O326" s="139"/>
      <c r="P326" s="139"/>
      <c r="Q326" s="139"/>
      <c r="R326" s="139"/>
      <c r="S326" s="140"/>
      <c r="T326" s="340"/>
      <c r="U326" s="339"/>
      <c r="V326" s="338"/>
      <c r="W326" s="333"/>
      <c r="X326" s="333"/>
      <c r="Y326" s="333"/>
      <c r="Z326" s="333"/>
      <c r="AA326" s="333"/>
      <c r="AB326" s="318"/>
      <c r="AC326" s="333"/>
      <c r="AD326" s="333"/>
      <c r="AE326" s="356"/>
      <c r="AF326" s="333"/>
      <c r="AG326" s="333"/>
      <c r="AH326" s="333"/>
      <c r="AI326" s="338"/>
      <c r="AJ326" s="140"/>
      <c r="AK326" s="140"/>
      <c r="AL326" s="140"/>
      <c r="AM326" s="140"/>
      <c r="AN326" s="140"/>
      <c r="AO326" s="140"/>
      <c r="AP326" s="140"/>
      <c r="AQ326" s="140"/>
      <c r="AR326" s="140"/>
      <c r="AS326" s="140"/>
      <c r="AT326" s="140"/>
      <c r="AU326" s="140"/>
      <c r="AV326" s="140"/>
      <c r="AW326" s="140"/>
      <c r="AX326" s="140"/>
      <c r="AY326" s="140"/>
      <c r="AZ326" s="140"/>
      <c r="BA326" s="140"/>
      <c r="BB326" s="140"/>
      <c r="BC326" s="140"/>
      <c r="BD326" s="140"/>
      <c r="BE326" s="338"/>
      <c r="BF326" s="338"/>
      <c r="BG326" s="338"/>
      <c r="BH326" s="338"/>
      <c r="BI326" s="338"/>
      <c r="BJ326" s="338"/>
      <c r="BK326" s="338"/>
      <c r="BL326" s="338"/>
      <c r="BM326" s="338"/>
      <c r="BN326" s="338"/>
      <c r="BO326" s="338"/>
      <c r="BP326" s="338"/>
      <c r="BQ326" s="338"/>
      <c r="BR326" s="338"/>
      <c r="BS326" s="338"/>
      <c r="BT326" s="338"/>
      <c r="BU326" s="338"/>
      <c r="BV326" s="338"/>
      <c r="BW326" s="338"/>
      <c r="BX326" s="338"/>
      <c r="BY326" s="338"/>
    </row>
    <row r="327" spans="1:77" customFormat="1" ht="12.75">
      <c r="A327" s="139"/>
      <c r="B327" s="139"/>
      <c r="C327" s="139"/>
      <c r="D327" s="139"/>
      <c r="E327" s="139"/>
      <c r="F327" s="139"/>
      <c r="G327" s="139"/>
      <c r="H327" s="139"/>
      <c r="I327" s="197"/>
      <c r="J327" s="139"/>
      <c r="K327" s="139"/>
      <c r="L327" s="139"/>
      <c r="M327" s="139"/>
      <c r="N327" s="139"/>
      <c r="O327" s="139"/>
      <c r="P327" s="139"/>
      <c r="Q327" s="139"/>
      <c r="R327" s="139"/>
      <c r="S327" s="140"/>
      <c r="T327" s="340"/>
      <c r="U327" s="339"/>
      <c r="V327" s="338"/>
      <c r="W327" s="333"/>
      <c r="X327" s="333"/>
      <c r="Y327" s="333"/>
      <c r="Z327" s="333"/>
      <c r="AA327" s="333"/>
      <c r="AB327" s="318"/>
      <c r="AC327" s="333"/>
      <c r="AD327" s="333"/>
      <c r="AE327" s="333"/>
      <c r="AF327" s="333"/>
      <c r="AG327" s="333"/>
      <c r="AH327" s="333"/>
      <c r="AI327" s="338"/>
      <c r="AJ327" s="140"/>
      <c r="AK327" s="140"/>
      <c r="AL327" s="140"/>
      <c r="AM327" s="140"/>
      <c r="AN327" s="140"/>
      <c r="AO327" s="140"/>
      <c r="AP327" s="140"/>
      <c r="AQ327" s="140"/>
      <c r="AR327" s="140"/>
      <c r="AS327" s="140"/>
      <c r="AT327" s="140"/>
      <c r="AU327" s="140"/>
      <c r="AV327" s="140"/>
      <c r="AW327" s="140"/>
      <c r="AX327" s="140"/>
      <c r="AY327" s="140"/>
      <c r="AZ327" s="140"/>
      <c r="BA327" s="140"/>
      <c r="BB327" s="140"/>
      <c r="BC327" s="140"/>
      <c r="BD327" s="140"/>
      <c r="BE327" s="338"/>
      <c r="BF327" s="338"/>
      <c r="BG327" s="338"/>
      <c r="BH327" s="338"/>
      <c r="BI327" s="338"/>
      <c r="BJ327" s="338"/>
      <c r="BK327" s="338"/>
      <c r="BL327" s="338"/>
      <c r="BM327" s="338"/>
      <c r="BN327" s="338"/>
      <c r="BO327" s="338"/>
      <c r="BP327" s="338"/>
      <c r="BQ327" s="338"/>
      <c r="BR327" s="338"/>
      <c r="BS327" s="338"/>
      <c r="BT327" s="338"/>
      <c r="BU327" s="338"/>
      <c r="BV327" s="338"/>
      <c r="BW327" s="338"/>
      <c r="BX327" s="338"/>
      <c r="BY327" s="338"/>
    </row>
    <row r="328" spans="1:77" customFormat="1" ht="12.75">
      <c r="A328" s="139"/>
      <c r="B328" s="139"/>
      <c r="C328" s="139"/>
      <c r="D328" s="139"/>
      <c r="E328" s="139"/>
      <c r="F328" s="139"/>
      <c r="G328" s="139"/>
      <c r="H328" s="139"/>
      <c r="I328" s="197"/>
      <c r="J328" s="139"/>
      <c r="K328" s="139"/>
      <c r="L328" s="139"/>
      <c r="M328" s="139"/>
      <c r="N328" s="139"/>
      <c r="O328" s="139"/>
      <c r="P328" s="139"/>
      <c r="Q328" s="139"/>
      <c r="R328" s="139"/>
      <c r="S328" s="140"/>
      <c r="T328" s="340"/>
      <c r="U328" s="339"/>
      <c r="V328" s="338"/>
      <c r="W328" s="333"/>
      <c r="X328" s="333"/>
      <c r="Y328" s="333"/>
      <c r="Z328" s="333"/>
      <c r="AA328" s="333"/>
      <c r="AB328" s="318"/>
      <c r="AC328" s="333"/>
      <c r="AD328" s="333"/>
      <c r="AE328" s="333"/>
      <c r="AF328" s="333"/>
      <c r="AG328" s="333"/>
      <c r="AH328" s="333"/>
      <c r="AI328" s="338"/>
      <c r="AJ328" s="140"/>
      <c r="AK328" s="140"/>
      <c r="AL328" s="140"/>
      <c r="AM328" s="140"/>
      <c r="AN328" s="140"/>
      <c r="AO328" s="140"/>
      <c r="AP328" s="140"/>
      <c r="AQ328" s="140"/>
      <c r="AR328" s="140"/>
      <c r="AS328" s="140"/>
      <c r="AT328" s="140"/>
      <c r="AU328" s="140"/>
      <c r="AV328" s="140"/>
      <c r="AW328" s="140"/>
      <c r="AX328" s="140"/>
      <c r="AY328" s="140"/>
      <c r="AZ328" s="140"/>
      <c r="BA328" s="140"/>
      <c r="BB328" s="140"/>
      <c r="BC328" s="140"/>
      <c r="BD328" s="140"/>
      <c r="BE328" s="338"/>
      <c r="BF328" s="338"/>
      <c r="BG328" s="338"/>
      <c r="BH328" s="338"/>
      <c r="BI328" s="338"/>
      <c r="BJ328" s="338"/>
      <c r="BK328" s="338"/>
      <c r="BL328" s="338"/>
      <c r="BM328" s="338"/>
      <c r="BN328" s="338"/>
      <c r="BO328" s="338"/>
      <c r="BP328" s="338"/>
      <c r="BQ328" s="338"/>
      <c r="BR328" s="338"/>
      <c r="BS328" s="338"/>
      <c r="BT328" s="338"/>
      <c r="BU328" s="338"/>
      <c r="BV328" s="338"/>
      <c r="BW328" s="338"/>
      <c r="BX328" s="338"/>
      <c r="BY328" s="338"/>
    </row>
    <row r="329" spans="1:77" customFormat="1" ht="12.75">
      <c r="A329" s="139"/>
      <c r="B329" s="139"/>
      <c r="C329" s="139"/>
      <c r="D329" s="139"/>
      <c r="E329" s="139"/>
      <c r="F329" s="139"/>
      <c r="G329" s="139"/>
      <c r="H329" s="139"/>
      <c r="I329" s="197"/>
      <c r="J329" s="139"/>
      <c r="K329" s="139"/>
      <c r="L329" s="139"/>
      <c r="M329" s="139"/>
      <c r="N329" s="139"/>
      <c r="O329" s="139"/>
      <c r="P329" s="139"/>
      <c r="Q329" s="139"/>
      <c r="R329" s="139"/>
      <c r="S329" s="140"/>
      <c r="T329" s="340"/>
      <c r="U329" s="339"/>
      <c r="V329" s="338"/>
      <c r="W329" s="333"/>
      <c r="X329" s="333"/>
      <c r="Y329" s="333"/>
      <c r="Z329" s="333"/>
      <c r="AA329" s="333"/>
      <c r="AB329" s="318"/>
      <c r="AC329" s="333"/>
      <c r="AD329" s="333"/>
      <c r="AE329" s="333"/>
      <c r="AF329" s="333"/>
      <c r="AG329" s="333"/>
      <c r="AH329" s="333"/>
      <c r="AI329" s="338"/>
      <c r="AJ329" s="140"/>
      <c r="AK329" s="140"/>
      <c r="AL329" s="140"/>
      <c r="AM329" s="140"/>
      <c r="AN329" s="140"/>
      <c r="AO329" s="140"/>
      <c r="AP329" s="140"/>
      <c r="AQ329" s="140"/>
      <c r="AR329" s="140"/>
      <c r="AS329" s="140"/>
      <c r="AT329" s="140"/>
      <c r="AU329" s="140"/>
      <c r="AV329" s="140"/>
      <c r="AW329" s="140"/>
      <c r="AX329" s="140"/>
      <c r="AY329" s="140"/>
      <c r="AZ329" s="140"/>
      <c r="BA329" s="140"/>
      <c r="BB329" s="140"/>
      <c r="BC329" s="140"/>
      <c r="BD329" s="140"/>
      <c r="BE329" s="338"/>
      <c r="BF329" s="338"/>
      <c r="BG329" s="338"/>
      <c r="BH329" s="338"/>
      <c r="BI329" s="338"/>
      <c r="BJ329" s="338"/>
      <c r="BK329" s="338"/>
      <c r="BL329" s="338"/>
      <c r="BM329" s="338"/>
      <c r="BN329" s="338"/>
      <c r="BO329" s="338"/>
      <c r="BP329" s="338"/>
      <c r="BQ329" s="338"/>
      <c r="BR329" s="338"/>
      <c r="BS329" s="338"/>
      <c r="BT329" s="338"/>
      <c r="BU329" s="338"/>
      <c r="BV329" s="338"/>
      <c r="BW329" s="338"/>
      <c r="BX329" s="338"/>
      <c r="BY329" s="338"/>
    </row>
    <row r="330" spans="1:77" customFormat="1" ht="12.75">
      <c r="A330" s="139"/>
      <c r="B330" s="139"/>
      <c r="C330" s="139"/>
      <c r="D330" s="139"/>
      <c r="E330" s="139"/>
      <c r="F330" s="139"/>
      <c r="G330" s="139"/>
      <c r="H330" s="139"/>
      <c r="I330" s="197"/>
      <c r="J330" s="139"/>
      <c r="K330" s="139"/>
      <c r="L330" s="139"/>
      <c r="M330" s="139"/>
      <c r="N330" s="139"/>
      <c r="O330" s="139"/>
      <c r="P330" s="139"/>
      <c r="Q330" s="139"/>
      <c r="R330" s="139"/>
      <c r="S330" s="140"/>
      <c r="T330" s="340"/>
      <c r="U330" s="339"/>
      <c r="V330" s="338"/>
      <c r="W330" s="333"/>
      <c r="X330" s="333"/>
      <c r="Y330" s="333"/>
      <c r="Z330" s="333"/>
      <c r="AA330" s="333"/>
      <c r="AB330" s="318"/>
      <c r="AC330" s="333"/>
      <c r="AD330" s="333"/>
      <c r="AE330" s="333"/>
      <c r="AF330" s="333"/>
      <c r="AG330" s="333"/>
      <c r="AH330" s="333"/>
      <c r="AI330" s="338"/>
      <c r="AJ330" s="140"/>
      <c r="AK330" s="140"/>
      <c r="AL330" s="140"/>
      <c r="AM330" s="140"/>
      <c r="AN330" s="140"/>
      <c r="AO330" s="140"/>
      <c r="AP330" s="140"/>
      <c r="AQ330" s="140"/>
      <c r="AR330" s="140"/>
      <c r="AS330" s="140"/>
      <c r="AT330" s="140"/>
      <c r="AU330" s="140"/>
      <c r="AV330" s="140"/>
      <c r="AW330" s="140"/>
      <c r="AX330" s="140"/>
      <c r="AY330" s="140"/>
      <c r="AZ330" s="140"/>
      <c r="BA330" s="140"/>
      <c r="BB330" s="140"/>
      <c r="BC330" s="140"/>
      <c r="BD330" s="140"/>
      <c r="BE330" s="338"/>
      <c r="BF330" s="338"/>
      <c r="BG330" s="338"/>
      <c r="BH330" s="338"/>
      <c r="BI330" s="338"/>
      <c r="BJ330" s="338"/>
      <c r="BK330" s="338"/>
      <c r="BL330" s="338"/>
      <c r="BM330" s="338"/>
      <c r="BN330" s="338"/>
      <c r="BO330" s="338"/>
      <c r="BP330" s="338"/>
      <c r="BQ330" s="338"/>
      <c r="BR330" s="338"/>
      <c r="BS330" s="338"/>
      <c r="BT330" s="338"/>
      <c r="BU330" s="338"/>
      <c r="BV330" s="338"/>
      <c r="BW330" s="338"/>
      <c r="BX330" s="338"/>
      <c r="BY330" s="338"/>
    </row>
    <row r="331" spans="1:77" customFormat="1" ht="12.75">
      <c r="A331" s="139"/>
      <c r="B331" s="139"/>
      <c r="C331" s="139"/>
      <c r="D331" s="139"/>
      <c r="E331" s="139"/>
      <c r="F331" s="139"/>
      <c r="G331" s="139"/>
      <c r="H331" s="139"/>
      <c r="I331" s="197"/>
      <c r="J331" s="139"/>
      <c r="K331" s="139"/>
      <c r="L331" s="139"/>
      <c r="M331" s="139"/>
      <c r="N331" s="139"/>
      <c r="O331" s="139"/>
      <c r="P331" s="139"/>
      <c r="Q331" s="139"/>
      <c r="R331" s="139"/>
      <c r="S331" s="140"/>
      <c r="T331" s="340"/>
      <c r="U331" s="339"/>
      <c r="V331" s="338"/>
      <c r="W331" s="333"/>
      <c r="X331" s="333"/>
      <c r="Y331" s="333"/>
      <c r="Z331" s="333"/>
      <c r="AA331" s="333"/>
      <c r="AB331" s="318"/>
      <c r="AC331" s="333"/>
      <c r="AD331" s="333"/>
      <c r="AE331" s="333"/>
      <c r="AF331" s="333"/>
      <c r="AG331" s="333"/>
      <c r="AH331" s="333"/>
      <c r="AI331" s="338"/>
      <c r="AJ331" s="140"/>
      <c r="AK331" s="140"/>
      <c r="AL331" s="140"/>
      <c r="AM331" s="140"/>
      <c r="AN331" s="140"/>
      <c r="AO331" s="140"/>
      <c r="AP331" s="140"/>
      <c r="AQ331" s="140"/>
      <c r="AR331" s="140"/>
      <c r="AS331" s="140"/>
      <c r="AT331" s="140"/>
      <c r="AU331" s="140"/>
      <c r="AV331" s="140"/>
      <c r="AW331" s="140"/>
      <c r="AX331" s="140"/>
      <c r="AY331" s="140"/>
      <c r="AZ331" s="140"/>
      <c r="BA331" s="140"/>
      <c r="BB331" s="140"/>
      <c r="BC331" s="140"/>
      <c r="BD331" s="140"/>
      <c r="BE331" s="338"/>
      <c r="BF331" s="338"/>
      <c r="BG331" s="338"/>
      <c r="BH331" s="338"/>
      <c r="BI331" s="338"/>
      <c r="BJ331" s="338"/>
      <c r="BK331" s="338"/>
      <c r="BL331" s="338"/>
      <c r="BM331" s="338"/>
      <c r="BN331" s="338"/>
      <c r="BO331" s="338"/>
      <c r="BP331" s="338"/>
      <c r="BQ331" s="338"/>
      <c r="BR331" s="338"/>
      <c r="BS331" s="338"/>
      <c r="BT331" s="338"/>
      <c r="BU331" s="338"/>
      <c r="BV331" s="338"/>
      <c r="BW331" s="338"/>
      <c r="BX331" s="338"/>
      <c r="BY331" s="338"/>
    </row>
    <row r="332" spans="1:77" customFormat="1" ht="12.75">
      <c r="A332" s="139"/>
      <c r="B332" s="139"/>
      <c r="C332" s="139"/>
      <c r="D332" s="139"/>
      <c r="E332" s="139"/>
      <c r="F332" s="139"/>
      <c r="G332" s="139"/>
      <c r="H332" s="139"/>
      <c r="I332" s="197"/>
      <c r="J332" s="139"/>
      <c r="K332" s="139"/>
      <c r="L332" s="139"/>
      <c r="M332" s="139"/>
      <c r="N332" s="139"/>
      <c r="O332" s="139"/>
      <c r="P332" s="139"/>
      <c r="Q332" s="139"/>
      <c r="R332" s="139"/>
      <c r="S332" s="140"/>
      <c r="T332" s="340"/>
      <c r="U332" s="339"/>
      <c r="V332" s="338"/>
      <c r="W332" s="333"/>
      <c r="X332" s="333"/>
      <c r="Y332" s="333"/>
      <c r="Z332" s="333"/>
      <c r="AA332" s="333"/>
      <c r="AB332" s="318"/>
      <c r="AC332" s="333"/>
      <c r="AD332" s="333"/>
      <c r="AE332" s="333"/>
      <c r="AF332" s="333"/>
      <c r="AG332" s="333"/>
      <c r="AH332" s="333"/>
      <c r="AI332" s="338"/>
      <c r="AJ332" s="140"/>
      <c r="AK332" s="140"/>
      <c r="AL332" s="140"/>
      <c r="AM332" s="140"/>
      <c r="AN332" s="140"/>
      <c r="AO332" s="140"/>
      <c r="AP332" s="140"/>
      <c r="AQ332" s="140"/>
      <c r="AR332" s="140"/>
      <c r="AS332" s="140"/>
      <c r="AT332" s="140"/>
      <c r="AU332" s="140"/>
      <c r="AV332" s="140"/>
      <c r="AW332" s="140"/>
      <c r="AX332" s="140"/>
      <c r="AY332" s="140"/>
      <c r="AZ332" s="140"/>
      <c r="BA332" s="140"/>
      <c r="BB332" s="140"/>
      <c r="BC332" s="140"/>
      <c r="BD332" s="140"/>
      <c r="BE332" s="338"/>
      <c r="BF332" s="338"/>
      <c r="BG332" s="338"/>
      <c r="BH332" s="338"/>
      <c r="BI332" s="338"/>
      <c r="BJ332" s="338"/>
      <c r="BK332" s="338"/>
      <c r="BL332" s="338"/>
      <c r="BM332" s="338"/>
      <c r="BN332" s="338"/>
      <c r="BO332" s="338"/>
      <c r="BP332" s="338"/>
      <c r="BQ332" s="338"/>
      <c r="BR332" s="338"/>
      <c r="BS332" s="338"/>
      <c r="BT332" s="338"/>
      <c r="BU332" s="338"/>
      <c r="BV332" s="338"/>
      <c r="BW332" s="338"/>
      <c r="BX332" s="338"/>
      <c r="BY332" s="338"/>
    </row>
    <row r="333" spans="1:77" customFormat="1" ht="12.75">
      <c r="A333" s="139"/>
      <c r="B333" s="139"/>
      <c r="C333" s="139"/>
      <c r="D333" s="139"/>
      <c r="E333" s="139"/>
      <c r="F333" s="139"/>
      <c r="G333" s="139"/>
      <c r="H333" s="139"/>
      <c r="I333" s="197"/>
      <c r="J333" s="139"/>
      <c r="K333" s="139"/>
      <c r="L333" s="139"/>
      <c r="M333" s="139"/>
      <c r="N333" s="139"/>
      <c r="O333" s="139"/>
      <c r="P333" s="139"/>
      <c r="Q333" s="139"/>
      <c r="R333" s="139"/>
      <c r="S333" s="140"/>
      <c r="T333" s="340"/>
      <c r="U333" s="339"/>
      <c r="V333" s="338"/>
      <c r="W333" s="333"/>
      <c r="X333" s="333"/>
      <c r="Y333" s="333"/>
      <c r="Z333" s="333"/>
      <c r="AA333" s="333"/>
      <c r="AB333" s="318"/>
      <c r="AC333" s="333"/>
      <c r="AD333" s="333"/>
      <c r="AE333" s="333"/>
      <c r="AF333" s="333"/>
      <c r="AG333" s="333"/>
      <c r="AH333" s="333"/>
      <c r="AI333" s="338"/>
      <c r="AJ333" s="140"/>
      <c r="AK333" s="140"/>
      <c r="AL333" s="140"/>
      <c r="AM333" s="140"/>
      <c r="AN333" s="140"/>
      <c r="AO333" s="140"/>
      <c r="AP333" s="140"/>
      <c r="AQ333" s="140"/>
      <c r="AR333" s="140"/>
      <c r="AS333" s="140"/>
      <c r="AT333" s="140"/>
      <c r="AU333" s="140"/>
      <c r="AV333" s="140"/>
      <c r="AW333" s="140"/>
      <c r="AX333" s="140"/>
      <c r="AY333" s="140"/>
      <c r="AZ333" s="140"/>
      <c r="BA333" s="140"/>
      <c r="BB333" s="140"/>
      <c r="BC333" s="140"/>
      <c r="BD333" s="140"/>
      <c r="BE333" s="338"/>
      <c r="BF333" s="338"/>
      <c r="BG333" s="338"/>
      <c r="BH333" s="338"/>
      <c r="BI333" s="338"/>
      <c r="BJ333" s="338"/>
      <c r="BK333" s="338"/>
      <c r="BL333" s="338"/>
      <c r="BM333" s="338"/>
      <c r="BN333" s="338"/>
      <c r="BO333" s="338"/>
      <c r="BP333" s="338"/>
      <c r="BQ333" s="338"/>
      <c r="BR333" s="338"/>
      <c r="BS333" s="338"/>
      <c r="BT333" s="338"/>
      <c r="BU333" s="338"/>
      <c r="BV333" s="338"/>
      <c r="BW333" s="338"/>
      <c r="BX333" s="338"/>
      <c r="BY333" s="338"/>
    </row>
    <row r="334" spans="1:77" customFormat="1" ht="12.75">
      <c r="A334" s="139"/>
      <c r="B334" s="139"/>
      <c r="C334" s="139"/>
      <c r="D334" s="139"/>
      <c r="E334" s="139"/>
      <c r="F334" s="139"/>
      <c r="G334" s="139"/>
      <c r="H334" s="139"/>
      <c r="I334" s="197"/>
      <c r="J334" s="139"/>
      <c r="K334" s="139"/>
      <c r="L334" s="139"/>
      <c r="M334" s="139"/>
      <c r="N334" s="139"/>
      <c r="O334" s="139"/>
      <c r="P334" s="139"/>
      <c r="Q334" s="139"/>
      <c r="R334" s="139"/>
      <c r="S334" s="140"/>
      <c r="T334" s="340"/>
      <c r="U334" s="339"/>
      <c r="V334" s="338"/>
      <c r="W334" s="333"/>
      <c r="X334" s="333"/>
      <c r="Y334" s="333"/>
      <c r="Z334" s="333"/>
      <c r="AA334" s="333"/>
      <c r="AB334" s="318"/>
      <c r="AC334" s="333"/>
      <c r="AD334" s="333"/>
      <c r="AE334" s="333"/>
      <c r="AF334" s="333"/>
      <c r="AG334" s="333"/>
      <c r="AH334" s="333"/>
      <c r="AI334" s="338"/>
      <c r="AJ334" s="140"/>
      <c r="AK334" s="140"/>
      <c r="AL334" s="140"/>
      <c r="AM334" s="140"/>
      <c r="AN334" s="140"/>
      <c r="AO334" s="140"/>
      <c r="AP334" s="140"/>
      <c r="AQ334" s="140"/>
      <c r="AR334" s="140"/>
      <c r="AS334" s="140"/>
      <c r="AT334" s="140"/>
      <c r="AU334" s="140"/>
      <c r="AV334" s="140"/>
      <c r="AW334" s="140"/>
      <c r="AX334" s="140"/>
      <c r="AY334" s="140"/>
      <c r="AZ334" s="140"/>
      <c r="BA334" s="140"/>
      <c r="BB334" s="140"/>
      <c r="BC334" s="140"/>
      <c r="BD334" s="140"/>
      <c r="BE334" s="338"/>
      <c r="BF334" s="338"/>
      <c r="BG334" s="338"/>
      <c r="BH334" s="338"/>
      <c r="BI334" s="338"/>
      <c r="BJ334" s="338"/>
      <c r="BK334" s="338"/>
      <c r="BL334" s="338"/>
      <c r="BM334" s="338"/>
      <c r="BN334" s="338"/>
      <c r="BO334" s="338"/>
      <c r="BP334" s="338"/>
      <c r="BQ334" s="338"/>
      <c r="BR334" s="338"/>
      <c r="BS334" s="338"/>
      <c r="BT334" s="338"/>
      <c r="BU334" s="338"/>
      <c r="BV334" s="338"/>
      <c r="BW334" s="338"/>
      <c r="BX334" s="338"/>
      <c r="BY334" s="338"/>
    </row>
    <row r="335" spans="1:77" customFormat="1" ht="12.75">
      <c r="A335" s="139"/>
      <c r="B335" s="139"/>
      <c r="C335" s="139"/>
      <c r="D335" s="139"/>
      <c r="E335" s="139"/>
      <c r="F335" s="139"/>
      <c r="G335" s="139"/>
      <c r="H335" s="139"/>
      <c r="I335" s="197"/>
      <c r="J335" s="139"/>
      <c r="K335" s="139"/>
      <c r="L335" s="139"/>
      <c r="M335" s="139"/>
      <c r="N335" s="139"/>
      <c r="O335" s="139"/>
      <c r="P335" s="139"/>
      <c r="Q335" s="139"/>
      <c r="R335" s="139"/>
      <c r="S335" s="140"/>
      <c r="T335" s="340"/>
      <c r="U335" s="339"/>
      <c r="V335" s="338"/>
      <c r="W335" s="333"/>
      <c r="X335" s="333"/>
      <c r="Y335" s="333"/>
      <c r="Z335" s="333"/>
      <c r="AA335" s="333"/>
      <c r="AB335" s="318"/>
      <c r="AC335" s="333"/>
      <c r="AD335" s="333"/>
      <c r="AE335" s="333"/>
      <c r="AF335" s="333"/>
      <c r="AG335" s="333"/>
      <c r="AH335" s="333"/>
      <c r="AI335" s="338"/>
      <c r="AJ335" s="140"/>
      <c r="AK335" s="140"/>
      <c r="AL335" s="140"/>
      <c r="AM335" s="140"/>
      <c r="AN335" s="140"/>
      <c r="AO335" s="140"/>
      <c r="AP335" s="140"/>
      <c r="AQ335" s="140"/>
      <c r="AR335" s="140"/>
      <c r="AS335" s="140"/>
      <c r="AT335" s="140"/>
      <c r="AU335" s="140"/>
      <c r="AV335" s="140"/>
      <c r="AW335" s="140"/>
      <c r="AX335" s="140"/>
      <c r="AY335" s="140"/>
      <c r="AZ335" s="140"/>
      <c r="BA335" s="140"/>
      <c r="BB335" s="140"/>
      <c r="BC335" s="140"/>
      <c r="BD335" s="140"/>
      <c r="BE335" s="338"/>
      <c r="BF335" s="338"/>
      <c r="BG335" s="338"/>
      <c r="BH335" s="338"/>
      <c r="BI335" s="338"/>
      <c r="BJ335" s="338"/>
      <c r="BK335" s="338"/>
      <c r="BL335" s="338"/>
      <c r="BM335" s="338"/>
      <c r="BN335" s="338"/>
      <c r="BO335" s="338"/>
      <c r="BP335" s="338"/>
      <c r="BQ335" s="338"/>
      <c r="BR335" s="338"/>
      <c r="BS335" s="338"/>
      <c r="BT335" s="338"/>
      <c r="BU335" s="338"/>
      <c r="BV335" s="338"/>
      <c r="BW335" s="338"/>
      <c r="BX335" s="338"/>
      <c r="BY335" s="338"/>
    </row>
    <row r="336" spans="1:77" customFormat="1" ht="12.75">
      <c r="A336" s="139"/>
      <c r="B336" s="139"/>
      <c r="C336" s="139"/>
      <c r="D336" s="139"/>
      <c r="E336" s="139"/>
      <c r="F336" s="139"/>
      <c r="G336" s="139"/>
      <c r="H336" s="139"/>
      <c r="I336" s="197"/>
      <c r="J336" s="139"/>
      <c r="K336" s="139"/>
      <c r="L336" s="139"/>
      <c r="M336" s="139"/>
      <c r="N336" s="139"/>
      <c r="O336" s="139"/>
      <c r="P336" s="139"/>
      <c r="Q336" s="139"/>
      <c r="R336" s="139"/>
      <c r="S336" s="140"/>
      <c r="T336" s="340"/>
      <c r="U336" s="339"/>
      <c r="V336" s="338"/>
      <c r="W336" s="333"/>
      <c r="X336" s="333"/>
      <c r="Y336" s="333"/>
      <c r="Z336" s="333"/>
      <c r="AA336" s="333"/>
      <c r="AB336" s="318"/>
      <c r="AC336" s="333"/>
      <c r="AD336" s="333"/>
      <c r="AE336" s="333"/>
      <c r="AF336" s="333"/>
      <c r="AG336" s="333"/>
      <c r="AH336" s="333"/>
      <c r="AI336" s="338"/>
      <c r="AJ336" s="140"/>
      <c r="AK336" s="140"/>
      <c r="AL336" s="140"/>
      <c r="AM336" s="140"/>
      <c r="AN336" s="140"/>
      <c r="AO336" s="140"/>
      <c r="AP336" s="140"/>
      <c r="AQ336" s="140"/>
      <c r="AR336" s="140"/>
      <c r="AS336" s="140"/>
      <c r="AT336" s="140"/>
      <c r="AU336" s="140"/>
      <c r="AV336" s="140"/>
      <c r="AW336" s="140"/>
      <c r="AX336" s="140"/>
      <c r="AY336" s="140"/>
      <c r="AZ336" s="140"/>
      <c r="BA336" s="140"/>
      <c r="BB336" s="140"/>
      <c r="BC336" s="140"/>
      <c r="BD336" s="140"/>
      <c r="BE336" s="338"/>
      <c r="BF336" s="338"/>
      <c r="BG336" s="338"/>
      <c r="BH336" s="338"/>
      <c r="BI336" s="338"/>
      <c r="BJ336" s="338"/>
      <c r="BK336" s="338"/>
      <c r="BL336" s="338"/>
      <c r="BM336" s="338"/>
      <c r="BN336" s="338"/>
      <c r="BO336" s="338"/>
      <c r="BP336" s="338"/>
      <c r="BQ336" s="338"/>
      <c r="BR336" s="338"/>
      <c r="BS336" s="338"/>
      <c r="BT336" s="338"/>
      <c r="BU336" s="338"/>
      <c r="BV336" s="338"/>
      <c r="BW336" s="338"/>
      <c r="BX336" s="338"/>
      <c r="BY336" s="338"/>
    </row>
    <row r="337" spans="1:77" customFormat="1" ht="12.75">
      <c r="A337" s="139"/>
      <c r="B337" s="139"/>
      <c r="C337" s="139"/>
      <c r="D337" s="139"/>
      <c r="E337" s="139"/>
      <c r="F337" s="139"/>
      <c r="G337" s="139"/>
      <c r="H337" s="139"/>
      <c r="I337" s="197"/>
      <c r="J337" s="139"/>
      <c r="K337" s="139"/>
      <c r="L337" s="139"/>
      <c r="M337" s="139"/>
      <c r="N337" s="139"/>
      <c r="O337" s="139"/>
      <c r="P337" s="139"/>
      <c r="Q337" s="139"/>
      <c r="R337" s="139"/>
      <c r="S337" s="140"/>
      <c r="T337" s="340"/>
      <c r="U337" s="339"/>
      <c r="V337" s="338"/>
      <c r="W337" s="333"/>
      <c r="X337" s="333"/>
      <c r="Y337" s="333"/>
      <c r="Z337" s="333"/>
      <c r="AA337" s="333"/>
      <c r="AB337" s="318"/>
      <c r="AC337" s="333"/>
      <c r="AD337" s="333"/>
      <c r="AE337" s="333"/>
      <c r="AF337" s="333"/>
      <c r="AG337" s="333"/>
      <c r="AH337" s="333"/>
      <c r="AI337" s="338"/>
      <c r="AJ337" s="140"/>
      <c r="AK337" s="140"/>
      <c r="AL337" s="140"/>
      <c r="AM337" s="140"/>
      <c r="AN337" s="140"/>
      <c r="AO337" s="140"/>
      <c r="AP337" s="140"/>
      <c r="AQ337" s="140"/>
      <c r="AR337" s="140"/>
      <c r="AS337" s="140"/>
      <c r="AT337" s="140"/>
      <c r="AU337" s="140"/>
      <c r="AV337" s="140"/>
      <c r="AW337" s="140"/>
      <c r="AX337" s="140"/>
      <c r="AY337" s="140"/>
      <c r="AZ337" s="140"/>
      <c r="BA337" s="140"/>
      <c r="BB337" s="140"/>
      <c r="BC337" s="140"/>
      <c r="BD337" s="140"/>
      <c r="BE337" s="338"/>
      <c r="BF337" s="338"/>
      <c r="BG337" s="338"/>
      <c r="BH337" s="338"/>
      <c r="BI337" s="338"/>
      <c r="BJ337" s="338"/>
      <c r="BK337" s="338"/>
      <c r="BL337" s="338"/>
      <c r="BM337" s="338"/>
      <c r="BN337" s="338"/>
      <c r="BO337" s="338"/>
      <c r="BP337" s="338"/>
      <c r="BQ337" s="338"/>
      <c r="BR337" s="338"/>
      <c r="BS337" s="338"/>
      <c r="BT337" s="338"/>
      <c r="BU337" s="338"/>
      <c r="BV337" s="338"/>
      <c r="BW337" s="338"/>
      <c r="BX337" s="338"/>
      <c r="BY337" s="338"/>
    </row>
    <row r="338" spans="1:77" customFormat="1" ht="12.75">
      <c r="A338" s="139"/>
      <c r="B338" s="139"/>
      <c r="C338" s="139"/>
      <c r="D338" s="139"/>
      <c r="E338" s="139"/>
      <c r="F338" s="139"/>
      <c r="G338" s="139"/>
      <c r="H338" s="139"/>
      <c r="I338" s="197"/>
      <c r="J338" s="139"/>
      <c r="K338" s="139"/>
      <c r="L338" s="139"/>
      <c r="M338" s="139"/>
      <c r="N338" s="139"/>
      <c r="O338" s="139"/>
      <c r="P338" s="139"/>
      <c r="Q338" s="139"/>
      <c r="R338" s="139"/>
      <c r="S338" s="140"/>
      <c r="T338" s="340"/>
      <c r="U338" s="339"/>
      <c r="V338" s="338"/>
      <c r="W338" s="333"/>
      <c r="X338" s="333"/>
      <c r="Y338" s="333"/>
      <c r="Z338" s="333"/>
      <c r="AA338" s="333"/>
      <c r="AB338" s="318"/>
      <c r="AC338" s="333"/>
      <c r="AD338" s="333"/>
      <c r="AE338" s="333"/>
      <c r="AF338" s="333"/>
      <c r="AG338" s="333"/>
      <c r="AH338" s="333"/>
      <c r="AI338" s="338"/>
      <c r="AJ338" s="140"/>
      <c r="AK338" s="140"/>
      <c r="AL338" s="140"/>
      <c r="AM338" s="140"/>
      <c r="AN338" s="140"/>
      <c r="AO338" s="140"/>
      <c r="AP338" s="140"/>
      <c r="AQ338" s="140"/>
      <c r="AR338" s="140"/>
      <c r="AS338" s="140"/>
      <c r="AT338" s="140"/>
      <c r="AU338" s="140"/>
      <c r="AV338" s="140"/>
      <c r="AW338" s="140"/>
      <c r="AX338" s="140"/>
      <c r="AY338" s="140"/>
      <c r="AZ338" s="140"/>
      <c r="BA338" s="140"/>
      <c r="BB338" s="140"/>
      <c r="BC338" s="140"/>
      <c r="BD338" s="140"/>
      <c r="BE338" s="338"/>
      <c r="BF338" s="338"/>
      <c r="BG338" s="338"/>
      <c r="BH338" s="338"/>
      <c r="BI338" s="338"/>
      <c r="BJ338" s="338"/>
      <c r="BK338" s="338"/>
      <c r="BL338" s="338"/>
      <c r="BM338" s="338"/>
      <c r="BN338" s="338"/>
      <c r="BO338" s="338"/>
      <c r="BP338" s="338"/>
      <c r="BQ338" s="338"/>
      <c r="BR338" s="338"/>
      <c r="BS338" s="338"/>
      <c r="BT338" s="338"/>
      <c r="BU338" s="338"/>
      <c r="BV338" s="338"/>
      <c r="BW338" s="338"/>
      <c r="BX338" s="338"/>
      <c r="BY338" s="338"/>
    </row>
    <row r="339" spans="1:77" customFormat="1" ht="12.75">
      <c r="A339" s="139"/>
      <c r="B339" s="139"/>
      <c r="C339" s="139"/>
      <c r="D339" s="139"/>
      <c r="E339" s="139"/>
      <c r="F339" s="139"/>
      <c r="G339" s="139"/>
      <c r="H339" s="139"/>
      <c r="I339" s="197"/>
      <c r="J339" s="139"/>
      <c r="K339" s="139"/>
      <c r="L339" s="139"/>
      <c r="M339" s="139"/>
      <c r="N339" s="139"/>
      <c r="O339" s="139"/>
      <c r="P339" s="139"/>
      <c r="Q339" s="139"/>
      <c r="R339" s="139"/>
      <c r="S339" s="140"/>
      <c r="T339" s="340"/>
      <c r="U339" s="339"/>
      <c r="V339" s="338"/>
      <c r="W339" s="333"/>
      <c r="X339" s="333"/>
      <c r="Y339" s="333"/>
      <c r="Z339" s="333"/>
      <c r="AA339" s="333"/>
      <c r="AB339" s="318"/>
      <c r="AC339" s="333"/>
      <c r="AD339" s="333"/>
      <c r="AE339" s="333"/>
      <c r="AF339" s="333"/>
      <c r="AG339" s="333"/>
      <c r="AH339" s="333"/>
      <c r="AI339" s="338"/>
      <c r="AJ339" s="140"/>
      <c r="AK339" s="140"/>
      <c r="AL339" s="140"/>
      <c r="AM339" s="140"/>
      <c r="AN339" s="140"/>
      <c r="AO339" s="140"/>
      <c r="AP339" s="140"/>
      <c r="AQ339" s="140"/>
      <c r="AR339" s="140"/>
      <c r="AS339" s="140"/>
      <c r="AT339" s="140"/>
      <c r="AU339" s="140"/>
      <c r="AV339" s="140"/>
      <c r="AW339" s="140"/>
      <c r="AX339" s="140"/>
      <c r="AY339" s="140"/>
      <c r="AZ339" s="140"/>
      <c r="BA339" s="140"/>
      <c r="BB339" s="140"/>
      <c r="BC339" s="140"/>
      <c r="BD339" s="140"/>
      <c r="BE339" s="338"/>
      <c r="BF339" s="338"/>
      <c r="BG339" s="338"/>
      <c r="BH339" s="338"/>
      <c r="BI339" s="338"/>
      <c r="BJ339" s="338"/>
      <c r="BK339" s="338"/>
      <c r="BL339" s="338"/>
      <c r="BM339" s="338"/>
      <c r="BN339" s="338"/>
      <c r="BO339" s="338"/>
      <c r="BP339" s="338"/>
      <c r="BQ339" s="338"/>
      <c r="BR339" s="338"/>
      <c r="BS339" s="338"/>
      <c r="BT339" s="338"/>
      <c r="BU339" s="338"/>
      <c r="BV339" s="338"/>
      <c r="BW339" s="338"/>
      <c r="BX339" s="338"/>
      <c r="BY339" s="338"/>
    </row>
    <row r="340" spans="1:77" customFormat="1" ht="12.75">
      <c r="A340" s="139"/>
      <c r="B340" s="139"/>
      <c r="C340" s="139"/>
      <c r="D340" s="139"/>
      <c r="E340" s="139"/>
      <c r="F340" s="139"/>
      <c r="G340" s="139"/>
      <c r="H340" s="139"/>
      <c r="I340" s="197"/>
      <c r="J340" s="139"/>
      <c r="K340" s="139"/>
      <c r="L340" s="139"/>
      <c r="M340" s="139"/>
      <c r="N340" s="139"/>
      <c r="O340" s="139"/>
      <c r="P340" s="139"/>
      <c r="Q340" s="139"/>
      <c r="R340" s="139"/>
      <c r="S340" s="140"/>
      <c r="T340" s="340"/>
      <c r="U340" s="339"/>
      <c r="V340" s="338"/>
      <c r="W340" s="333"/>
      <c r="X340" s="333"/>
      <c r="Y340" s="333"/>
      <c r="Z340" s="333"/>
      <c r="AA340" s="333"/>
      <c r="AB340" s="318"/>
      <c r="AC340" s="333"/>
      <c r="AD340" s="333"/>
      <c r="AE340" s="333"/>
      <c r="AF340" s="333"/>
      <c r="AG340" s="333"/>
      <c r="AH340" s="333"/>
      <c r="AI340" s="338"/>
      <c r="AJ340" s="140"/>
      <c r="AK340" s="140"/>
      <c r="AL340" s="140"/>
      <c r="AM340" s="140"/>
      <c r="AN340" s="140"/>
      <c r="AO340" s="140"/>
      <c r="AP340" s="140"/>
      <c r="AQ340" s="140"/>
      <c r="AR340" s="140"/>
      <c r="AS340" s="140"/>
      <c r="AT340" s="140"/>
      <c r="AU340" s="140"/>
      <c r="AV340" s="140"/>
      <c r="AW340" s="140"/>
      <c r="AX340" s="140"/>
      <c r="AY340" s="140"/>
      <c r="AZ340" s="140"/>
      <c r="BA340" s="140"/>
      <c r="BB340" s="140"/>
      <c r="BC340" s="140"/>
      <c r="BD340" s="140"/>
      <c r="BE340" s="338"/>
      <c r="BF340" s="338"/>
      <c r="BG340" s="338"/>
      <c r="BH340" s="338"/>
      <c r="BI340" s="338"/>
      <c r="BJ340" s="338"/>
      <c r="BK340" s="338"/>
      <c r="BL340" s="338"/>
      <c r="BM340" s="338"/>
      <c r="BN340" s="338"/>
      <c r="BO340" s="338"/>
      <c r="BP340" s="338"/>
      <c r="BQ340" s="338"/>
      <c r="BR340" s="338"/>
      <c r="BS340" s="338"/>
      <c r="BT340" s="338"/>
      <c r="BU340" s="338"/>
      <c r="BV340" s="338"/>
      <c r="BW340" s="338"/>
      <c r="BX340" s="338"/>
      <c r="BY340" s="338"/>
    </row>
    <row r="341" spans="1:77" customFormat="1" ht="12.75">
      <c r="A341" s="139"/>
      <c r="B341" s="139"/>
      <c r="C341" s="139"/>
      <c r="D341" s="139"/>
      <c r="E341" s="139"/>
      <c r="F341" s="139"/>
      <c r="G341" s="139"/>
      <c r="H341" s="139"/>
      <c r="I341" s="197"/>
      <c r="J341" s="139"/>
      <c r="K341" s="139"/>
      <c r="L341" s="139"/>
      <c r="M341" s="139"/>
      <c r="N341" s="139"/>
      <c r="O341" s="139"/>
      <c r="P341" s="139"/>
      <c r="Q341" s="139"/>
      <c r="R341" s="139"/>
      <c r="S341" s="140"/>
      <c r="T341" s="340"/>
      <c r="U341" s="339"/>
      <c r="V341" s="338"/>
      <c r="W341" s="333"/>
      <c r="X341" s="333"/>
      <c r="Y341" s="333"/>
      <c r="Z341" s="333"/>
      <c r="AA341" s="333"/>
      <c r="AB341" s="318"/>
      <c r="AC341" s="333"/>
      <c r="AD341" s="333"/>
      <c r="AE341" s="333"/>
      <c r="AF341" s="333"/>
      <c r="AG341" s="333"/>
      <c r="AH341" s="333"/>
      <c r="AI341" s="338"/>
      <c r="AJ341" s="140"/>
      <c r="AK341" s="140"/>
      <c r="AL341" s="140"/>
      <c r="AM341" s="140"/>
      <c r="AN341" s="140"/>
      <c r="AO341" s="140"/>
      <c r="AP341" s="140"/>
      <c r="AQ341" s="140"/>
      <c r="AR341" s="140"/>
      <c r="AS341" s="140"/>
      <c r="AT341" s="140"/>
      <c r="AU341" s="140"/>
      <c r="AV341" s="140"/>
      <c r="AW341" s="140"/>
      <c r="AX341" s="140"/>
      <c r="AY341" s="140"/>
      <c r="AZ341" s="140"/>
      <c r="BA341" s="140"/>
      <c r="BB341" s="140"/>
      <c r="BC341" s="140"/>
      <c r="BD341" s="140"/>
      <c r="BE341" s="338"/>
      <c r="BF341" s="338"/>
      <c r="BG341" s="338"/>
      <c r="BH341" s="338"/>
      <c r="BI341" s="338"/>
      <c r="BJ341" s="338"/>
      <c r="BK341" s="338"/>
      <c r="BL341" s="338"/>
      <c r="BM341" s="338"/>
      <c r="BN341" s="338"/>
      <c r="BO341" s="338"/>
      <c r="BP341" s="338"/>
      <c r="BQ341" s="338"/>
      <c r="BR341" s="338"/>
      <c r="BS341" s="338"/>
      <c r="BT341" s="338"/>
      <c r="BU341" s="338"/>
      <c r="BV341" s="338"/>
      <c r="BW341" s="338"/>
      <c r="BX341" s="338"/>
      <c r="BY341" s="338"/>
    </row>
    <row r="342" spans="1:77" customFormat="1" ht="12.75">
      <c r="A342" s="139"/>
      <c r="B342" s="139"/>
      <c r="C342" s="139"/>
      <c r="D342" s="139"/>
      <c r="E342" s="139"/>
      <c r="F342" s="139"/>
      <c r="G342" s="139"/>
      <c r="H342" s="139"/>
      <c r="I342" s="197"/>
      <c r="J342" s="139"/>
      <c r="K342" s="139"/>
      <c r="L342" s="139"/>
      <c r="M342" s="139"/>
      <c r="N342" s="139"/>
      <c r="O342" s="139"/>
      <c r="P342" s="139"/>
      <c r="Q342" s="139"/>
      <c r="R342" s="139"/>
      <c r="S342" s="140"/>
      <c r="T342" s="340"/>
      <c r="U342" s="339"/>
      <c r="V342" s="338"/>
      <c r="W342" s="333"/>
      <c r="X342" s="333"/>
      <c r="Y342" s="333"/>
      <c r="Z342" s="333"/>
      <c r="AA342" s="333"/>
      <c r="AB342" s="318"/>
      <c r="AC342" s="333"/>
      <c r="AD342" s="333"/>
      <c r="AE342" s="333"/>
      <c r="AF342" s="333"/>
      <c r="AG342" s="333"/>
      <c r="AH342" s="333"/>
      <c r="AI342" s="338"/>
      <c r="AJ342" s="140"/>
      <c r="AK342" s="140"/>
      <c r="AL342" s="140"/>
      <c r="AM342" s="140"/>
      <c r="AN342" s="140"/>
      <c r="AO342" s="140"/>
      <c r="AP342" s="140"/>
      <c r="AQ342" s="140"/>
      <c r="AR342" s="140"/>
      <c r="AS342" s="140"/>
      <c r="AT342" s="140"/>
      <c r="AU342" s="140"/>
      <c r="AV342" s="140"/>
      <c r="AW342" s="140"/>
      <c r="AX342" s="140"/>
      <c r="AY342" s="140"/>
      <c r="AZ342" s="140"/>
      <c r="BA342" s="140"/>
      <c r="BB342" s="140"/>
      <c r="BC342" s="140"/>
      <c r="BD342" s="140"/>
      <c r="BE342" s="338"/>
      <c r="BF342" s="338"/>
      <c r="BG342" s="338"/>
      <c r="BH342" s="338"/>
      <c r="BI342" s="338"/>
      <c r="BJ342" s="338"/>
      <c r="BK342" s="338"/>
      <c r="BL342" s="338"/>
      <c r="BM342" s="338"/>
      <c r="BN342" s="338"/>
      <c r="BO342" s="338"/>
      <c r="BP342" s="338"/>
      <c r="BQ342" s="338"/>
      <c r="BR342" s="338"/>
      <c r="BS342" s="338"/>
      <c r="BT342" s="338"/>
      <c r="BU342" s="338"/>
      <c r="BV342" s="338"/>
      <c r="BW342" s="338"/>
      <c r="BX342" s="338"/>
      <c r="BY342" s="338"/>
    </row>
    <row r="343" spans="1:77" customFormat="1" ht="12.75">
      <c r="A343" s="139"/>
      <c r="B343" s="139"/>
      <c r="C343" s="139"/>
      <c r="D343" s="139"/>
      <c r="E343" s="139"/>
      <c r="F343" s="139"/>
      <c r="G343" s="139"/>
      <c r="H343" s="139"/>
      <c r="I343" s="197"/>
      <c r="J343" s="139"/>
      <c r="K343" s="139"/>
      <c r="L343" s="139"/>
      <c r="M343" s="139"/>
      <c r="N343" s="139"/>
      <c r="O343" s="139"/>
      <c r="P343" s="139"/>
      <c r="Q343" s="139"/>
      <c r="R343" s="139"/>
      <c r="S343" s="140"/>
      <c r="T343" s="340"/>
      <c r="U343" s="339"/>
      <c r="V343" s="338"/>
      <c r="W343" s="333"/>
      <c r="X343" s="333"/>
      <c r="Y343" s="333"/>
      <c r="Z343" s="333"/>
      <c r="AA343" s="333"/>
      <c r="AB343" s="318"/>
      <c r="AC343" s="333"/>
      <c r="AD343" s="333"/>
      <c r="AE343" s="333"/>
      <c r="AF343" s="333"/>
      <c r="AG343" s="333"/>
      <c r="AH343" s="333"/>
      <c r="AI343" s="338"/>
      <c r="AJ343" s="140"/>
      <c r="AK343" s="140"/>
      <c r="AL343" s="140"/>
      <c r="AM343" s="140"/>
      <c r="AN343" s="140"/>
      <c r="AO343" s="140"/>
      <c r="AP343" s="140"/>
      <c r="AQ343" s="140"/>
      <c r="AR343" s="140"/>
      <c r="AS343" s="140"/>
      <c r="AT343" s="140"/>
      <c r="AU343" s="140"/>
      <c r="AV343" s="140"/>
      <c r="AW343" s="140"/>
      <c r="AX343" s="140"/>
      <c r="AY343" s="140"/>
      <c r="AZ343" s="140"/>
      <c r="BA343" s="140"/>
      <c r="BB343" s="140"/>
      <c r="BC343" s="140"/>
      <c r="BD343" s="140"/>
      <c r="BE343" s="338"/>
      <c r="BF343" s="338"/>
      <c r="BG343" s="338"/>
      <c r="BH343" s="338"/>
      <c r="BI343" s="338"/>
      <c r="BJ343" s="338"/>
      <c r="BK343" s="338"/>
      <c r="BL343" s="338"/>
      <c r="BM343" s="338"/>
      <c r="BN343" s="338"/>
      <c r="BO343" s="338"/>
      <c r="BP343" s="338"/>
      <c r="BQ343" s="338"/>
      <c r="BR343" s="338"/>
      <c r="BS343" s="338"/>
      <c r="BT343" s="338"/>
      <c r="BU343" s="338"/>
      <c r="BV343" s="338"/>
      <c r="BW343" s="338"/>
      <c r="BX343" s="338"/>
      <c r="BY343" s="338"/>
    </row>
    <row r="344" spans="1:77" customFormat="1" ht="12.75">
      <c r="A344" s="139"/>
      <c r="B344" s="139"/>
      <c r="C344" s="139"/>
      <c r="D344" s="139"/>
      <c r="E344" s="139"/>
      <c r="F344" s="139"/>
      <c r="G344" s="139"/>
      <c r="H344" s="139"/>
      <c r="I344" s="197"/>
      <c r="J344" s="139"/>
      <c r="K344" s="139"/>
      <c r="L344" s="139"/>
      <c r="M344" s="139"/>
      <c r="N344" s="139"/>
      <c r="O344" s="139"/>
      <c r="P344" s="139"/>
      <c r="Q344" s="139"/>
      <c r="R344" s="139"/>
      <c r="S344" s="140"/>
      <c r="T344" s="339"/>
      <c r="U344" s="339"/>
      <c r="V344" s="338"/>
      <c r="W344" s="333"/>
      <c r="X344" s="333"/>
      <c r="Y344" s="333"/>
      <c r="Z344" s="333"/>
      <c r="AA344" s="333"/>
      <c r="AB344" s="318"/>
      <c r="AC344" s="333"/>
      <c r="AD344" s="333"/>
      <c r="AE344" s="333"/>
      <c r="AF344" s="333"/>
      <c r="AG344" s="333"/>
      <c r="AH344" s="333"/>
      <c r="AI344" s="338"/>
      <c r="AJ344" s="140"/>
      <c r="AK344" s="140"/>
      <c r="AL344" s="140"/>
      <c r="AM344" s="140"/>
      <c r="AN344" s="140"/>
      <c r="AO344" s="140"/>
      <c r="AP344" s="140"/>
      <c r="AQ344" s="140"/>
      <c r="AR344" s="140"/>
      <c r="AS344" s="140"/>
      <c r="AT344" s="140"/>
      <c r="AU344" s="140"/>
      <c r="AV344" s="140"/>
      <c r="AW344" s="140"/>
      <c r="AX344" s="140"/>
      <c r="AY344" s="140"/>
      <c r="AZ344" s="140"/>
      <c r="BA344" s="140"/>
      <c r="BB344" s="140"/>
      <c r="BC344" s="140"/>
      <c r="BD344" s="140"/>
      <c r="BE344" s="338"/>
      <c r="BF344" s="338"/>
      <c r="BG344" s="338"/>
      <c r="BH344" s="338"/>
      <c r="BI344" s="338"/>
      <c r="BJ344" s="338"/>
      <c r="BK344" s="338"/>
      <c r="BL344" s="338"/>
      <c r="BM344" s="338"/>
      <c r="BN344" s="338"/>
      <c r="BO344" s="338"/>
      <c r="BP344" s="338"/>
      <c r="BQ344" s="338"/>
      <c r="BR344" s="338"/>
      <c r="BS344" s="338"/>
      <c r="BT344" s="338"/>
      <c r="BU344" s="338"/>
      <c r="BV344" s="338"/>
      <c r="BW344" s="338"/>
      <c r="BX344" s="338"/>
      <c r="BY344" s="338"/>
    </row>
    <row r="345" spans="1:77" customFormat="1" ht="12.75">
      <c r="A345" s="139"/>
      <c r="B345" s="139"/>
      <c r="C345" s="139"/>
      <c r="D345" s="139"/>
      <c r="E345" s="139"/>
      <c r="F345" s="139"/>
      <c r="G345" s="139"/>
      <c r="H345" s="139"/>
      <c r="I345" s="197"/>
      <c r="J345" s="139"/>
      <c r="K345" s="139"/>
      <c r="L345" s="139"/>
      <c r="M345" s="139"/>
      <c r="N345" s="139"/>
      <c r="O345" s="139"/>
      <c r="P345" s="139"/>
      <c r="Q345" s="139"/>
      <c r="R345" s="139"/>
      <c r="S345" s="140"/>
      <c r="T345" s="339"/>
      <c r="U345" s="339"/>
      <c r="V345" s="338"/>
      <c r="W345" s="333"/>
      <c r="X345" s="333"/>
      <c r="Y345" s="333"/>
      <c r="Z345" s="333"/>
      <c r="AA345" s="333"/>
      <c r="AB345" s="318"/>
      <c r="AC345" s="333"/>
      <c r="AD345" s="333"/>
      <c r="AE345" s="333"/>
      <c r="AF345" s="333"/>
      <c r="AG345" s="333"/>
      <c r="AH345" s="333"/>
      <c r="AI345" s="338"/>
      <c r="AJ345" s="140"/>
      <c r="AK345" s="140"/>
      <c r="AL345" s="140"/>
      <c r="AM345" s="140"/>
      <c r="AN345" s="140"/>
      <c r="AO345" s="140"/>
      <c r="AP345" s="140"/>
      <c r="AQ345" s="140"/>
      <c r="AR345" s="140"/>
      <c r="AS345" s="140"/>
      <c r="AT345" s="140"/>
      <c r="AU345" s="140"/>
      <c r="AV345" s="140"/>
      <c r="AW345" s="140"/>
      <c r="AX345" s="140"/>
      <c r="AY345" s="140"/>
      <c r="AZ345" s="140"/>
      <c r="BA345" s="140"/>
      <c r="BB345" s="140"/>
      <c r="BC345" s="140"/>
      <c r="BD345" s="140"/>
      <c r="BE345" s="338"/>
      <c r="BF345" s="338"/>
      <c r="BG345" s="338"/>
      <c r="BH345" s="338"/>
      <c r="BI345" s="338"/>
      <c r="BJ345" s="338"/>
      <c r="BK345" s="338"/>
      <c r="BL345" s="338"/>
      <c r="BM345" s="338"/>
      <c r="BN345" s="338"/>
      <c r="BO345" s="338"/>
      <c r="BP345" s="338"/>
      <c r="BQ345" s="338"/>
      <c r="BR345" s="338"/>
      <c r="BS345" s="338"/>
      <c r="BT345" s="338"/>
      <c r="BU345" s="338"/>
      <c r="BV345" s="338"/>
      <c r="BW345" s="338"/>
      <c r="BX345" s="338"/>
      <c r="BY345" s="338"/>
    </row>
    <row r="346" spans="1:77" customFormat="1" ht="12.75">
      <c r="A346" s="139"/>
      <c r="B346" s="139"/>
      <c r="C346" s="139"/>
      <c r="D346" s="139"/>
      <c r="E346" s="139"/>
      <c r="F346" s="139"/>
      <c r="G346" s="139"/>
      <c r="H346" s="139"/>
      <c r="I346" s="197"/>
      <c r="J346" s="139"/>
      <c r="K346" s="139"/>
      <c r="L346" s="139"/>
      <c r="M346" s="139"/>
      <c r="N346" s="139"/>
      <c r="O346" s="139"/>
      <c r="P346" s="139"/>
      <c r="Q346" s="139"/>
      <c r="R346" s="139"/>
      <c r="S346" s="140"/>
      <c r="T346" s="340"/>
      <c r="U346" s="339"/>
      <c r="V346" s="338"/>
      <c r="W346" s="333"/>
      <c r="X346" s="333"/>
      <c r="Y346" s="333"/>
      <c r="Z346" s="333"/>
      <c r="AA346" s="333"/>
      <c r="AB346" s="318"/>
      <c r="AC346" s="333"/>
      <c r="AD346" s="333"/>
      <c r="AE346" s="333"/>
      <c r="AF346" s="333"/>
      <c r="AG346" s="333"/>
      <c r="AH346" s="333"/>
      <c r="AI346" s="338"/>
      <c r="AJ346" s="140"/>
      <c r="AK346" s="140"/>
      <c r="AL346" s="140"/>
      <c r="AM346" s="140"/>
      <c r="AN346" s="140"/>
      <c r="AO346" s="140"/>
      <c r="AP346" s="140"/>
      <c r="AQ346" s="140"/>
      <c r="AR346" s="140"/>
      <c r="AS346" s="140"/>
      <c r="AT346" s="140"/>
      <c r="AU346" s="140"/>
      <c r="AV346" s="140"/>
      <c r="AW346" s="140"/>
      <c r="AX346" s="140"/>
      <c r="AY346" s="140"/>
      <c r="AZ346" s="140"/>
      <c r="BA346" s="140"/>
      <c r="BB346" s="140"/>
      <c r="BC346" s="140"/>
      <c r="BD346" s="140"/>
      <c r="BE346" s="338"/>
      <c r="BF346" s="338"/>
      <c r="BG346" s="338"/>
      <c r="BH346" s="338"/>
      <c r="BI346" s="338"/>
      <c r="BJ346" s="338"/>
      <c r="BK346" s="338"/>
      <c r="BL346" s="338"/>
      <c r="BM346" s="338"/>
      <c r="BN346" s="338"/>
      <c r="BO346" s="338"/>
      <c r="BP346" s="338"/>
      <c r="BQ346" s="338"/>
      <c r="BR346" s="338"/>
      <c r="BS346" s="338"/>
      <c r="BT346" s="338"/>
      <c r="BU346" s="338"/>
      <c r="BV346" s="338"/>
      <c r="BW346" s="338"/>
      <c r="BX346" s="338"/>
      <c r="BY346" s="338"/>
    </row>
    <row r="347" spans="1:77" customFormat="1" ht="12.75">
      <c r="A347" s="139"/>
      <c r="B347" s="139"/>
      <c r="C347" s="139"/>
      <c r="D347" s="139"/>
      <c r="E347" s="139"/>
      <c r="F347" s="139"/>
      <c r="G347" s="139"/>
      <c r="H347" s="139"/>
      <c r="I347" s="197"/>
      <c r="J347" s="139"/>
      <c r="K347" s="139"/>
      <c r="L347" s="139"/>
      <c r="M347" s="139"/>
      <c r="N347" s="139"/>
      <c r="O347" s="139"/>
      <c r="P347" s="139"/>
      <c r="Q347" s="139"/>
      <c r="R347" s="139"/>
      <c r="S347" s="140"/>
      <c r="T347" s="340"/>
      <c r="U347" s="339"/>
      <c r="V347" s="338"/>
      <c r="W347" s="333"/>
      <c r="X347" s="333"/>
      <c r="Y347" s="333"/>
      <c r="Z347" s="333"/>
      <c r="AA347" s="333"/>
      <c r="AB347" s="318"/>
      <c r="AC347" s="333"/>
      <c r="AD347" s="333"/>
      <c r="AE347" s="333"/>
      <c r="AF347" s="333"/>
      <c r="AG347" s="333"/>
      <c r="AH347" s="333"/>
      <c r="AI347" s="338"/>
      <c r="AJ347" s="140"/>
      <c r="AK347" s="140"/>
      <c r="AL347" s="140"/>
      <c r="AM347" s="140"/>
      <c r="AN347" s="140"/>
      <c r="AO347" s="140"/>
      <c r="AP347" s="140"/>
      <c r="AQ347" s="140"/>
      <c r="AR347" s="140"/>
      <c r="AS347" s="140"/>
      <c r="AT347" s="140"/>
      <c r="AU347" s="140"/>
      <c r="AV347" s="140"/>
      <c r="AW347" s="140"/>
      <c r="AX347" s="140"/>
      <c r="AY347" s="140"/>
      <c r="AZ347" s="140"/>
      <c r="BA347" s="140"/>
      <c r="BB347" s="140"/>
      <c r="BC347" s="140"/>
      <c r="BD347" s="140"/>
      <c r="BE347" s="338"/>
      <c r="BF347" s="338"/>
      <c r="BG347" s="338"/>
      <c r="BH347" s="338"/>
      <c r="BI347" s="338"/>
      <c r="BJ347" s="338"/>
      <c r="BK347" s="338"/>
      <c r="BL347" s="338"/>
      <c r="BM347" s="338"/>
      <c r="BN347" s="338"/>
      <c r="BO347" s="338"/>
      <c r="BP347" s="338"/>
      <c r="BQ347" s="338"/>
      <c r="BR347" s="338"/>
      <c r="BS347" s="338"/>
      <c r="BT347" s="338"/>
      <c r="BU347" s="338"/>
      <c r="BV347" s="338"/>
      <c r="BW347" s="338"/>
      <c r="BX347" s="338"/>
      <c r="BY347" s="338"/>
    </row>
    <row r="348" spans="1:77" customFormat="1" ht="12.75">
      <c r="A348" s="139"/>
      <c r="B348" s="139"/>
      <c r="C348" s="139"/>
      <c r="D348" s="139"/>
      <c r="E348" s="139"/>
      <c r="F348" s="139"/>
      <c r="G348" s="139"/>
      <c r="H348" s="139"/>
      <c r="I348" s="197"/>
      <c r="J348" s="139"/>
      <c r="K348" s="139"/>
      <c r="L348" s="139"/>
      <c r="M348" s="139"/>
      <c r="N348" s="139"/>
      <c r="O348" s="139"/>
      <c r="P348" s="139"/>
      <c r="Q348" s="139"/>
      <c r="R348" s="139"/>
      <c r="S348" s="140"/>
      <c r="T348" s="340"/>
      <c r="U348" s="339"/>
      <c r="V348" s="338"/>
      <c r="W348" s="333"/>
      <c r="X348" s="333"/>
      <c r="Y348" s="333"/>
      <c r="Z348" s="333"/>
      <c r="AA348" s="333"/>
      <c r="AB348" s="318"/>
      <c r="AC348" s="333"/>
      <c r="AD348" s="333"/>
      <c r="AE348" s="333"/>
      <c r="AF348" s="333"/>
      <c r="AG348" s="333"/>
      <c r="AH348" s="333"/>
      <c r="AI348" s="338"/>
      <c r="AJ348" s="140"/>
      <c r="AK348" s="140"/>
      <c r="AL348" s="140"/>
      <c r="AM348" s="140"/>
      <c r="AN348" s="140"/>
      <c r="AO348" s="140"/>
      <c r="AP348" s="140"/>
      <c r="AQ348" s="140"/>
      <c r="AR348" s="140"/>
      <c r="AS348" s="140"/>
      <c r="AT348" s="140"/>
      <c r="AU348" s="140"/>
      <c r="AV348" s="140"/>
      <c r="AW348" s="140"/>
      <c r="AX348" s="140"/>
      <c r="AY348" s="140"/>
      <c r="AZ348" s="140"/>
      <c r="BA348" s="140"/>
      <c r="BB348" s="140"/>
      <c r="BC348" s="140"/>
      <c r="BD348" s="140"/>
      <c r="BE348" s="338"/>
      <c r="BF348" s="338"/>
      <c r="BG348" s="338"/>
      <c r="BH348" s="338"/>
      <c r="BI348" s="338"/>
      <c r="BJ348" s="338"/>
      <c r="BK348" s="338"/>
      <c r="BL348" s="338"/>
      <c r="BM348" s="338"/>
      <c r="BN348" s="338"/>
      <c r="BO348" s="338"/>
      <c r="BP348" s="338"/>
      <c r="BQ348" s="338"/>
      <c r="BR348" s="338"/>
      <c r="BS348" s="338"/>
      <c r="BT348" s="338"/>
      <c r="BU348" s="338"/>
      <c r="BV348" s="338"/>
      <c r="BW348" s="338"/>
      <c r="BX348" s="338"/>
      <c r="BY348" s="338"/>
    </row>
    <row r="349" spans="1:77" customFormat="1" ht="12.75">
      <c r="A349" s="139"/>
      <c r="B349" s="139"/>
      <c r="C349" s="139"/>
      <c r="D349" s="139"/>
      <c r="E349" s="139"/>
      <c r="F349" s="139"/>
      <c r="G349" s="139"/>
      <c r="H349" s="139"/>
      <c r="I349" s="197"/>
      <c r="J349" s="139"/>
      <c r="K349" s="139"/>
      <c r="L349" s="139"/>
      <c r="M349" s="139"/>
      <c r="N349" s="139"/>
      <c r="O349" s="139"/>
      <c r="P349" s="139"/>
      <c r="Q349" s="139"/>
      <c r="R349" s="139"/>
      <c r="S349" s="140"/>
      <c r="T349" s="340"/>
      <c r="U349" s="339"/>
      <c r="V349" s="338"/>
      <c r="W349" s="333"/>
      <c r="X349" s="333"/>
      <c r="Y349" s="333"/>
      <c r="Z349" s="333"/>
      <c r="AA349" s="333"/>
      <c r="AB349" s="318"/>
      <c r="AC349" s="333"/>
      <c r="AD349" s="333"/>
      <c r="AE349" s="333"/>
      <c r="AF349" s="333"/>
      <c r="AG349" s="333"/>
      <c r="AH349" s="333"/>
      <c r="AI349" s="338"/>
      <c r="AJ349" s="140"/>
      <c r="AK349" s="140"/>
      <c r="AL349" s="140"/>
      <c r="AM349" s="140"/>
      <c r="AN349" s="140"/>
      <c r="AO349" s="140"/>
      <c r="AP349" s="140"/>
      <c r="AQ349" s="140"/>
      <c r="AR349" s="140"/>
      <c r="AS349" s="140"/>
      <c r="AT349" s="140"/>
      <c r="AU349" s="140"/>
      <c r="AV349" s="140"/>
      <c r="AW349" s="140"/>
      <c r="AX349" s="140"/>
      <c r="AY349" s="140"/>
      <c r="AZ349" s="140"/>
      <c r="BA349" s="140"/>
      <c r="BB349" s="140"/>
      <c r="BC349" s="140"/>
      <c r="BD349" s="140"/>
      <c r="BE349" s="338"/>
      <c r="BF349" s="338"/>
      <c r="BG349" s="338"/>
      <c r="BH349" s="338"/>
      <c r="BI349" s="338"/>
      <c r="BJ349" s="338"/>
      <c r="BK349" s="338"/>
      <c r="BL349" s="338"/>
      <c r="BM349" s="338"/>
      <c r="BN349" s="338"/>
      <c r="BO349" s="338"/>
      <c r="BP349" s="338"/>
      <c r="BQ349" s="338"/>
      <c r="BR349" s="338"/>
      <c r="BS349" s="338"/>
      <c r="BT349" s="338"/>
      <c r="BU349" s="338"/>
      <c r="BV349" s="338"/>
      <c r="BW349" s="338"/>
      <c r="BX349" s="338"/>
      <c r="BY349" s="338"/>
    </row>
    <row r="350" spans="1:77" customFormat="1" ht="12.75">
      <c r="A350" s="139"/>
      <c r="B350" s="139"/>
      <c r="C350" s="139"/>
      <c r="D350" s="139"/>
      <c r="E350" s="139"/>
      <c r="F350" s="139"/>
      <c r="G350" s="139"/>
      <c r="H350" s="139"/>
      <c r="I350" s="197"/>
      <c r="J350" s="139"/>
      <c r="K350" s="139"/>
      <c r="L350" s="139"/>
      <c r="M350" s="139"/>
      <c r="N350" s="139"/>
      <c r="O350" s="139"/>
      <c r="P350" s="139"/>
      <c r="Q350" s="139"/>
      <c r="R350" s="139"/>
      <c r="S350" s="140"/>
      <c r="T350" s="340"/>
      <c r="U350" s="339"/>
      <c r="V350" s="338"/>
      <c r="W350" s="333"/>
      <c r="X350" s="333"/>
      <c r="Y350" s="333"/>
      <c r="Z350" s="333"/>
      <c r="AA350" s="333"/>
      <c r="AB350" s="318"/>
      <c r="AC350" s="333"/>
      <c r="AD350" s="333"/>
      <c r="AE350" s="333"/>
      <c r="AF350" s="333"/>
      <c r="AG350" s="333"/>
      <c r="AH350" s="333"/>
      <c r="AI350" s="338"/>
      <c r="AJ350" s="140"/>
      <c r="AK350" s="140"/>
      <c r="AL350" s="140"/>
      <c r="AM350" s="140"/>
      <c r="AN350" s="140"/>
      <c r="AO350" s="140"/>
      <c r="AP350" s="140"/>
      <c r="AQ350" s="140"/>
      <c r="AR350" s="140"/>
      <c r="AS350" s="140"/>
      <c r="AT350" s="140"/>
      <c r="AU350" s="140"/>
      <c r="AV350" s="140"/>
      <c r="AW350" s="140"/>
      <c r="AX350" s="140"/>
      <c r="AY350" s="140"/>
      <c r="AZ350" s="140"/>
      <c r="BA350" s="140"/>
      <c r="BB350" s="140"/>
      <c r="BC350" s="140"/>
      <c r="BD350" s="140"/>
      <c r="BE350" s="338"/>
      <c r="BF350" s="338"/>
      <c r="BG350" s="338"/>
      <c r="BH350" s="338"/>
      <c r="BI350" s="338"/>
      <c r="BJ350" s="338"/>
      <c r="BK350" s="338"/>
      <c r="BL350" s="338"/>
      <c r="BM350" s="338"/>
      <c r="BN350" s="338"/>
      <c r="BO350" s="338"/>
      <c r="BP350" s="338"/>
      <c r="BQ350" s="338"/>
      <c r="BR350" s="338"/>
      <c r="BS350" s="338"/>
      <c r="BT350" s="338"/>
      <c r="BU350" s="338"/>
      <c r="BV350" s="338"/>
      <c r="BW350" s="338"/>
      <c r="BX350" s="338"/>
      <c r="BY350" s="338"/>
    </row>
    <row r="351" spans="1:77" customFormat="1" ht="12.75">
      <c r="A351" s="139"/>
      <c r="B351" s="139"/>
      <c r="C351" s="139"/>
      <c r="D351" s="139"/>
      <c r="E351" s="139"/>
      <c r="F351" s="139"/>
      <c r="G351" s="139"/>
      <c r="H351" s="139"/>
      <c r="I351" s="197"/>
      <c r="J351" s="139"/>
      <c r="K351" s="139"/>
      <c r="L351" s="139"/>
      <c r="M351" s="139"/>
      <c r="N351" s="139"/>
      <c r="O351" s="139"/>
      <c r="P351" s="139"/>
      <c r="Q351" s="139"/>
      <c r="R351" s="139"/>
      <c r="S351" s="140"/>
      <c r="T351" s="340"/>
      <c r="U351" s="339"/>
      <c r="V351" s="338"/>
      <c r="W351" s="333"/>
      <c r="X351" s="333"/>
      <c r="Y351" s="333"/>
      <c r="Z351" s="333"/>
      <c r="AA351" s="333"/>
      <c r="AB351" s="318"/>
      <c r="AC351" s="333"/>
      <c r="AD351" s="333"/>
      <c r="AE351" s="333"/>
      <c r="AF351" s="333"/>
      <c r="AG351" s="333"/>
      <c r="AH351" s="333"/>
      <c r="AI351" s="338"/>
      <c r="AJ351" s="140"/>
      <c r="AK351" s="140"/>
      <c r="AL351" s="140"/>
      <c r="AM351" s="140"/>
      <c r="AN351" s="140"/>
      <c r="AO351" s="140"/>
      <c r="AP351" s="140"/>
      <c r="AQ351" s="140"/>
      <c r="AR351" s="140"/>
      <c r="AS351" s="140"/>
      <c r="AT351" s="140"/>
      <c r="AU351" s="140"/>
      <c r="AV351" s="140"/>
      <c r="AW351" s="140"/>
      <c r="AX351" s="140"/>
      <c r="AY351" s="140"/>
      <c r="AZ351" s="140"/>
      <c r="BA351" s="140"/>
      <c r="BB351" s="140"/>
      <c r="BC351" s="140"/>
      <c r="BD351" s="140"/>
      <c r="BE351" s="338"/>
      <c r="BF351" s="338"/>
      <c r="BG351" s="338"/>
      <c r="BH351" s="338"/>
      <c r="BI351" s="338"/>
      <c r="BJ351" s="338"/>
      <c r="BK351" s="338"/>
      <c r="BL351" s="338"/>
      <c r="BM351" s="338"/>
      <c r="BN351" s="338"/>
      <c r="BO351" s="338"/>
      <c r="BP351" s="338"/>
      <c r="BQ351" s="338"/>
      <c r="BR351" s="338"/>
      <c r="BS351" s="338"/>
      <c r="BT351" s="338"/>
      <c r="BU351" s="338"/>
      <c r="BV351" s="338"/>
      <c r="BW351" s="338"/>
      <c r="BX351" s="338"/>
      <c r="BY351" s="338"/>
    </row>
    <row r="352" spans="1:77" customFormat="1" ht="12.75">
      <c r="A352" s="139"/>
      <c r="B352" s="139"/>
      <c r="C352" s="139"/>
      <c r="D352" s="139"/>
      <c r="E352" s="139"/>
      <c r="F352" s="139"/>
      <c r="G352" s="139"/>
      <c r="H352" s="139"/>
      <c r="I352" s="197"/>
      <c r="J352" s="139"/>
      <c r="K352" s="139"/>
      <c r="L352" s="139"/>
      <c r="M352" s="139"/>
      <c r="N352" s="139"/>
      <c r="O352" s="139"/>
      <c r="P352" s="139"/>
      <c r="Q352" s="139"/>
      <c r="R352" s="139"/>
      <c r="S352" s="140"/>
      <c r="T352" s="340"/>
      <c r="U352" s="339"/>
      <c r="V352" s="338"/>
      <c r="W352" s="333"/>
      <c r="X352" s="333"/>
      <c r="Y352" s="333"/>
      <c r="Z352" s="333"/>
      <c r="AA352" s="333"/>
      <c r="AB352" s="318"/>
      <c r="AC352" s="333"/>
      <c r="AD352" s="333"/>
      <c r="AE352" s="333"/>
      <c r="AF352" s="333"/>
      <c r="AG352" s="333"/>
      <c r="AH352" s="333"/>
      <c r="AI352" s="338"/>
      <c r="AJ352" s="140"/>
      <c r="AK352" s="140"/>
      <c r="AL352" s="140"/>
      <c r="AM352" s="140"/>
      <c r="AN352" s="140"/>
      <c r="AO352" s="140"/>
      <c r="AP352" s="140"/>
      <c r="AQ352" s="140"/>
      <c r="AR352" s="140"/>
      <c r="AS352" s="140"/>
      <c r="AT352" s="140"/>
      <c r="AU352" s="140"/>
      <c r="AV352" s="140"/>
      <c r="AW352" s="140"/>
      <c r="AX352" s="140"/>
      <c r="AY352" s="140"/>
      <c r="AZ352" s="140"/>
      <c r="BA352" s="140"/>
      <c r="BB352" s="140"/>
      <c r="BC352" s="140"/>
      <c r="BD352" s="140"/>
      <c r="BE352" s="338"/>
      <c r="BF352" s="338"/>
      <c r="BG352" s="338"/>
      <c r="BH352" s="338"/>
      <c r="BI352" s="338"/>
      <c r="BJ352" s="338"/>
      <c r="BK352" s="338"/>
      <c r="BL352" s="338"/>
      <c r="BM352" s="338"/>
      <c r="BN352" s="338"/>
      <c r="BO352" s="338"/>
      <c r="BP352" s="338"/>
      <c r="BQ352" s="338"/>
      <c r="BR352" s="338"/>
      <c r="BS352" s="338"/>
      <c r="BT352" s="338"/>
      <c r="BU352" s="338"/>
      <c r="BV352" s="338"/>
      <c r="BW352" s="338"/>
      <c r="BX352" s="338"/>
      <c r="BY352" s="338"/>
    </row>
    <row r="353" spans="1:77" customFormat="1" ht="12.75">
      <c r="A353" s="139"/>
      <c r="B353" s="139"/>
      <c r="C353" s="139"/>
      <c r="D353" s="139"/>
      <c r="E353" s="139"/>
      <c r="F353" s="139"/>
      <c r="G353" s="139"/>
      <c r="H353" s="139"/>
      <c r="I353" s="197"/>
      <c r="J353" s="139"/>
      <c r="K353" s="139"/>
      <c r="L353" s="139"/>
      <c r="M353" s="139"/>
      <c r="N353" s="139"/>
      <c r="O353" s="139"/>
      <c r="P353" s="139"/>
      <c r="Q353" s="139"/>
      <c r="R353" s="139"/>
      <c r="S353" s="140"/>
      <c r="T353" s="340"/>
      <c r="U353" s="339"/>
      <c r="V353" s="338"/>
      <c r="W353" s="333"/>
      <c r="X353" s="333"/>
      <c r="Y353" s="333"/>
      <c r="Z353" s="333"/>
      <c r="AA353" s="333"/>
      <c r="AB353" s="318"/>
      <c r="AC353" s="333"/>
      <c r="AD353" s="333"/>
      <c r="AE353" s="333"/>
      <c r="AF353" s="333"/>
      <c r="AG353" s="333"/>
      <c r="AH353" s="333"/>
      <c r="AI353" s="338"/>
      <c r="AJ353" s="140"/>
      <c r="AK353" s="140"/>
      <c r="AL353" s="140"/>
      <c r="AM353" s="140"/>
      <c r="AN353" s="140"/>
      <c r="AO353" s="140"/>
      <c r="AP353" s="140"/>
      <c r="AQ353" s="140"/>
      <c r="AR353" s="140"/>
      <c r="AS353" s="140"/>
      <c r="AT353" s="140"/>
      <c r="AU353" s="140"/>
      <c r="AV353" s="140"/>
      <c r="AW353" s="140"/>
      <c r="AX353" s="140"/>
      <c r="AY353" s="140"/>
      <c r="AZ353" s="140"/>
      <c r="BA353" s="140"/>
      <c r="BB353" s="140"/>
      <c r="BC353" s="140"/>
      <c r="BD353" s="140"/>
      <c r="BE353" s="338"/>
      <c r="BF353" s="338"/>
      <c r="BG353" s="338"/>
      <c r="BH353" s="338"/>
      <c r="BI353" s="338"/>
      <c r="BJ353" s="338"/>
      <c r="BK353" s="338"/>
      <c r="BL353" s="338"/>
      <c r="BM353" s="338"/>
      <c r="BN353" s="338"/>
      <c r="BO353" s="338"/>
      <c r="BP353" s="338"/>
      <c r="BQ353" s="338"/>
      <c r="BR353" s="338"/>
      <c r="BS353" s="338"/>
      <c r="BT353" s="338"/>
      <c r="BU353" s="338"/>
      <c r="BV353" s="338"/>
      <c r="BW353" s="338"/>
      <c r="BX353" s="338"/>
      <c r="BY353" s="338"/>
    </row>
    <row r="354" spans="1:77" customFormat="1" ht="12.75">
      <c r="A354" s="139"/>
      <c r="B354" s="139"/>
      <c r="C354" s="139"/>
      <c r="D354" s="139"/>
      <c r="E354" s="139"/>
      <c r="F354" s="139"/>
      <c r="G354" s="139"/>
      <c r="H354" s="139"/>
      <c r="I354" s="197"/>
      <c r="J354" s="139"/>
      <c r="K354" s="139"/>
      <c r="L354" s="139"/>
      <c r="M354" s="139"/>
      <c r="N354" s="139"/>
      <c r="O354" s="139"/>
      <c r="P354" s="139"/>
      <c r="Q354" s="139"/>
      <c r="R354" s="139"/>
      <c r="S354" s="140"/>
      <c r="T354" s="340"/>
      <c r="U354" s="339"/>
      <c r="V354" s="338"/>
      <c r="W354" s="333"/>
      <c r="X354" s="333"/>
      <c r="Y354" s="333"/>
      <c r="Z354" s="333"/>
      <c r="AA354" s="333"/>
      <c r="AB354" s="318"/>
      <c r="AC354" s="333"/>
      <c r="AD354" s="333"/>
      <c r="AE354" s="333"/>
      <c r="AF354" s="333"/>
      <c r="AG354" s="333"/>
      <c r="AH354" s="333"/>
      <c r="AI354" s="338"/>
      <c r="AJ354" s="140"/>
      <c r="AK354" s="140"/>
      <c r="AL354" s="140"/>
      <c r="AM354" s="140"/>
      <c r="AN354" s="140"/>
      <c r="AO354" s="140"/>
      <c r="AP354" s="140"/>
      <c r="AQ354" s="140"/>
      <c r="AR354" s="140"/>
      <c r="AS354" s="140"/>
      <c r="AT354" s="140"/>
      <c r="AU354" s="140"/>
      <c r="AV354" s="140"/>
      <c r="AW354" s="140"/>
      <c r="AX354" s="140"/>
      <c r="AY354" s="140"/>
      <c r="AZ354" s="140"/>
      <c r="BA354" s="140"/>
      <c r="BB354" s="140"/>
      <c r="BC354" s="140"/>
      <c r="BD354" s="140"/>
      <c r="BE354" s="338"/>
      <c r="BF354" s="338"/>
      <c r="BG354" s="338"/>
      <c r="BH354" s="338"/>
      <c r="BI354" s="338"/>
      <c r="BJ354" s="338"/>
      <c r="BK354" s="338"/>
      <c r="BL354" s="338"/>
      <c r="BM354" s="338"/>
      <c r="BN354" s="338"/>
      <c r="BO354" s="338"/>
      <c r="BP354" s="338"/>
      <c r="BQ354" s="338"/>
      <c r="BR354" s="338"/>
      <c r="BS354" s="338"/>
      <c r="BT354" s="338"/>
      <c r="BU354" s="338"/>
      <c r="BV354" s="338"/>
      <c r="BW354" s="338"/>
      <c r="BX354" s="338"/>
      <c r="BY354" s="338"/>
    </row>
    <row r="355" spans="1:77" customFormat="1" ht="12.75">
      <c r="A355" s="139"/>
      <c r="B355" s="139"/>
      <c r="C355" s="139"/>
      <c r="D355" s="139"/>
      <c r="E355" s="139"/>
      <c r="F355" s="139"/>
      <c r="G355" s="139"/>
      <c r="H355" s="139"/>
      <c r="I355" s="197"/>
      <c r="J355" s="139"/>
      <c r="K355" s="139"/>
      <c r="L355" s="139"/>
      <c r="M355" s="139"/>
      <c r="N355" s="139"/>
      <c r="O355" s="139"/>
      <c r="P355" s="139"/>
      <c r="Q355" s="139"/>
      <c r="R355" s="139"/>
      <c r="S355" s="140"/>
      <c r="T355" s="340"/>
      <c r="U355" s="339"/>
      <c r="V355" s="338"/>
      <c r="W355" s="333"/>
      <c r="X355" s="333"/>
      <c r="Y355" s="333"/>
      <c r="Z355" s="333"/>
      <c r="AA355" s="333"/>
      <c r="AB355" s="318"/>
      <c r="AC355" s="333"/>
      <c r="AD355" s="333"/>
      <c r="AE355" s="333"/>
      <c r="AF355" s="333"/>
      <c r="AG355" s="333"/>
      <c r="AH355" s="333"/>
      <c r="AI355" s="338"/>
      <c r="AJ355" s="140"/>
      <c r="AK355" s="140"/>
      <c r="AL355" s="140"/>
      <c r="AM355" s="140"/>
      <c r="AN355" s="140"/>
      <c r="AO355" s="140"/>
      <c r="AP355" s="140"/>
      <c r="AQ355" s="140"/>
      <c r="AR355" s="140"/>
      <c r="AS355" s="140"/>
      <c r="AT355" s="140"/>
      <c r="AU355" s="140"/>
      <c r="AV355" s="140"/>
      <c r="AW355" s="140"/>
      <c r="AX355" s="140"/>
      <c r="AY355" s="140"/>
      <c r="AZ355" s="140"/>
      <c r="BA355" s="140"/>
      <c r="BB355" s="140"/>
      <c r="BC355" s="140"/>
      <c r="BD355" s="140"/>
      <c r="BE355" s="338"/>
      <c r="BF355" s="338"/>
      <c r="BG355" s="338"/>
      <c r="BH355" s="338"/>
      <c r="BI355" s="338"/>
      <c r="BJ355" s="338"/>
      <c r="BK355" s="338"/>
      <c r="BL355" s="338"/>
      <c r="BM355" s="338"/>
      <c r="BN355" s="338"/>
      <c r="BO355" s="338"/>
      <c r="BP355" s="338"/>
      <c r="BQ355" s="338"/>
      <c r="BR355" s="338"/>
      <c r="BS355" s="338"/>
      <c r="BT355" s="338"/>
      <c r="BU355" s="338"/>
      <c r="BV355" s="338"/>
      <c r="BW355" s="338"/>
      <c r="BX355" s="338"/>
      <c r="BY355" s="338"/>
    </row>
    <row r="356" spans="1:77" customFormat="1" ht="12.75">
      <c r="A356" s="139"/>
      <c r="B356" s="139"/>
      <c r="C356" s="139"/>
      <c r="D356" s="139"/>
      <c r="E356" s="139"/>
      <c r="F356" s="139"/>
      <c r="G356" s="139"/>
      <c r="H356" s="139"/>
      <c r="I356" s="197"/>
      <c r="J356" s="139"/>
      <c r="K356" s="139"/>
      <c r="L356" s="139"/>
      <c r="M356" s="139"/>
      <c r="N356" s="139"/>
      <c r="O356" s="139"/>
      <c r="P356" s="139"/>
      <c r="Q356" s="139"/>
      <c r="R356" s="139"/>
      <c r="S356" s="140"/>
      <c r="T356" s="340"/>
      <c r="U356" s="339"/>
      <c r="V356" s="338"/>
      <c r="W356" s="333"/>
      <c r="X356" s="333"/>
      <c r="Y356" s="333"/>
      <c r="Z356" s="333"/>
      <c r="AA356" s="333"/>
      <c r="AB356" s="318"/>
      <c r="AC356" s="333"/>
      <c r="AD356" s="333"/>
      <c r="AE356" s="333"/>
      <c r="AF356" s="333"/>
      <c r="AG356" s="333"/>
      <c r="AH356" s="333"/>
      <c r="AI356" s="338"/>
      <c r="AJ356" s="140"/>
      <c r="AK356" s="140"/>
      <c r="AL356" s="140"/>
      <c r="AM356" s="140"/>
      <c r="AN356" s="140"/>
      <c r="AO356" s="140"/>
      <c r="AP356" s="140"/>
      <c r="AQ356" s="140"/>
      <c r="AR356" s="140"/>
      <c r="AS356" s="140"/>
      <c r="AT356" s="140"/>
      <c r="AU356" s="140"/>
      <c r="AV356" s="140"/>
      <c r="AW356" s="140"/>
      <c r="AX356" s="140"/>
      <c r="AY356" s="140"/>
      <c r="AZ356" s="140"/>
      <c r="BA356" s="140"/>
      <c r="BB356" s="140"/>
      <c r="BC356" s="140"/>
      <c r="BD356" s="140"/>
      <c r="BE356" s="338"/>
      <c r="BF356" s="338"/>
      <c r="BG356" s="338"/>
      <c r="BH356" s="338"/>
      <c r="BI356" s="338"/>
      <c r="BJ356" s="338"/>
      <c r="BK356" s="338"/>
      <c r="BL356" s="338"/>
      <c r="BM356" s="338"/>
      <c r="BN356" s="338"/>
      <c r="BO356" s="338"/>
      <c r="BP356" s="338"/>
      <c r="BQ356" s="338"/>
      <c r="BR356" s="338"/>
      <c r="BS356" s="338"/>
      <c r="BT356" s="338"/>
      <c r="BU356" s="338"/>
      <c r="BV356" s="338"/>
      <c r="BW356" s="338"/>
      <c r="BX356" s="338"/>
      <c r="BY356" s="338"/>
    </row>
    <row r="357" spans="1:77" customFormat="1" ht="12.75">
      <c r="A357" s="139"/>
      <c r="B357" s="139"/>
      <c r="C357" s="139"/>
      <c r="D357" s="139"/>
      <c r="E357" s="139"/>
      <c r="F357" s="139"/>
      <c r="G357" s="139"/>
      <c r="H357" s="139"/>
      <c r="I357" s="197"/>
      <c r="J357" s="139"/>
      <c r="K357" s="139"/>
      <c r="L357" s="139"/>
      <c r="M357" s="139"/>
      <c r="N357" s="139"/>
      <c r="O357" s="139"/>
      <c r="P357" s="139"/>
      <c r="Q357" s="139"/>
      <c r="R357" s="139"/>
      <c r="S357" s="140"/>
      <c r="T357" s="340"/>
      <c r="U357" s="339"/>
      <c r="V357" s="338"/>
      <c r="W357" s="333"/>
      <c r="X357" s="333"/>
      <c r="Y357" s="333"/>
      <c r="Z357" s="333"/>
      <c r="AA357" s="333"/>
      <c r="AB357" s="318"/>
      <c r="AC357" s="333"/>
      <c r="AD357" s="333"/>
      <c r="AE357" s="333"/>
      <c r="AF357" s="333"/>
      <c r="AG357" s="333"/>
      <c r="AH357" s="333"/>
      <c r="AI357" s="338"/>
      <c r="AJ357" s="140"/>
      <c r="AK357" s="140"/>
      <c r="AL357" s="140"/>
      <c r="AM357" s="140"/>
      <c r="AN357" s="140"/>
      <c r="AO357" s="140"/>
      <c r="AP357" s="140"/>
      <c r="AQ357" s="140"/>
      <c r="AR357" s="140"/>
      <c r="AS357" s="140"/>
      <c r="AT357" s="140"/>
      <c r="AU357" s="140"/>
      <c r="AV357" s="140"/>
      <c r="AW357" s="140"/>
      <c r="AX357" s="140"/>
      <c r="AY357" s="140"/>
      <c r="AZ357" s="140"/>
      <c r="BA357" s="140"/>
      <c r="BB357" s="140"/>
      <c r="BC357" s="140"/>
      <c r="BD357" s="140"/>
      <c r="BE357" s="338"/>
      <c r="BF357" s="338"/>
      <c r="BG357" s="338"/>
      <c r="BH357" s="338"/>
      <c r="BI357" s="338"/>
      <c r="BJ357" s="338"/>
      <c r="BK357" s="338"/>
      <c r="BL357" s="338"/>
      <c r="BM357" s="338"/>
      <c r="BN357" s="338"/>
      <c r="BO357" s="338"/>
      <c r="BP357" s="338"/>
      <c r="BQ357" s="338"/>
      <c r="BR357" s="338"/>
      <c r="BS357" s="338"/>
      <c r="BT357" s="338"/>
      <c r="BU357" s="338"/>
      <c r="BV357" s="338"/>
      <c r="BW357" s="338"/>
      <c r="BX357" s="338"/>
      <c r="BY357" s="338"/>
    </row>
    <row r="358" spans="1:77" customFormat="1" ht="12.75">
      <c r="A358" s="139"/>
      <c r="B358" s="139"/>
      <c r="C358" s="139"/>
      <c r="D358" s="139"/>
      <c r="E358" s="139"/>
      <c r="F358" s="139"/>
      <c r="G358" s="139"/>
      <c r="H358" s="139"/>
      <c r="I358" s="197"/>
      <c r="J358" s="139"/>
      <c r="K358" s="139"/>
      <c r="L358" s="139"/>
      <c r="M358" s="139"/>
      <c r="N358" s="139"/>
      <c r="O358" s="139"/>
      <c r="P358" s="139"/>
      <c r="Q358" s="139"/>
      <c r="R358" s="139"/>
      <c r="S358" s="140"/>
      <c r="T358" s="340"/>
      <c r="U358" s="339"/>
      <c r="V358" s="338"/>
      <c r="W358" s="333"/>
      <c r="X358" s="333"/>
      <c r="Y358" s="333"/>
      <c r="Z358" s="333"/>
      <c r="AA358" s="333"/>
      <c r="AB358" s="318"/>
      <c r="AC358" s="333"/>
      <c r="AD358" s="333"/>
      <c r="AE358" s="333"/>
      <c r="AF358" s="333"/>
      <c r="AG358" s="333"/>
      <c r="AH358" s="333"/>
      <c r="AI358" s="338"/>
      <c r="AJ358" s="140"/>
      <c r="AK358" s="140"/>
      <c r="AL358" s="140"/>
      <c r="AM358" s="140"/>
      <c r="AN358" s="140"/>
      <c r="AO358" s="140"/>
      <c r="AP358" s="140"/>
      <c r="AQ358" s="140"/>
      <c r="AR358" s="140"/>
      <c r="AS358" s="140"/>
      <c r="AT358" s="140"/>
      <c r="AU358" s="140"/>
      <c r="AV358" s="140"/>
      <c r="AW358" s="140"/>
      <c r="AX358" s="140"/>
      <c r="AY358" s="140"/>
      <c r="AZ358" s="140"/>
      <c r="BA358" s="140"/>
      <c r="BB358" s="140"/>
      <c r="BC358" s="140"/>
      <c r="BD358" s="140"/>
      <c r="BE358" s="338"/>
      <c r="BF358" s="338"/>
      <c r="BG358" s="338"/>
      <c r="BH358" s="338"/>
      <c r="BI358" s="338"/>
      <c r="BJ358" s="338"/>
      <c r="BK358" s="338"/>
      <c r="BL358" s="338"/>
      <c r="BM358" s="338"/>
      <c r="BN358" s="338"/>
      <c r="BO358" s="338"/>
      <c r="BP358" s="338"/>
      <c r="BQ358" s="338"/>
      <c r="BR358" s="338"/>
      <c r="BS358" s="338"/>
      <c r="BT358" s="338"/>
      <c r="BU358" s="338"/>
      <c r="BV358" s="338"/>
      <c r="BW358" s="338"/>
      <c r="BX358" s="338"/>
      <c r="BY358" s="338"/>
    </row>
    <row r="359" spans="1:77" customFormat="1" ht="12.75">
      <c r="A359" s="139"/>
      <c r="B359" s="139"/>
      <c r="C359" s="139"/>
      <c r="D359" s="139"/>
      <c r="E359" s="139"/>
      <c r="F359" s="139"/>
      <c r="G359" s="139"/>
      <c r="H359" s="139"/>
      <c r="I359" s="197"/>
      <c r="J359" s="139"/>
      <c r="K359" s="139"/>
      <c r="L359" s="139"/>
      <c r="M359" s="139"/>
      <c r="N359" s="139"/>
      <c r="O359" s="139"/>
      <c r="P359" s="139"/>
      <c r="Q359" s="139"/>
      <c r="R359" s="139"/>
      <c r="S359" s="140"/>
      <c r="T359" s="340"/>
      <c r="U359" s="339"/>
      <c r="V359" s="338"/>
      <c r="W359" s="333"/>
      <c r="X359" s="333"/>
      <c r="Y359" s="333"/>
      <c r="Z359" s="333"/>
      <c r="AA359" s="333"/>
      <c r="AB359" s="318"/>
      <c r="AC359" s="333"/>
      <c r="AD359" s="333"/>
      <c r="AE359" s="333"/>
      <c r="AF359" s="333"/>
      <c r="AG359" s="333"/>
      <c r="AH359" s="333"/>
      <c r="AI359" s="338"/>
      <c r="AJ359" s="140"/>
      <c r="AK359" s="140"/>
      <c r="AL359" s="140"/>
      <c r="AM359" s="140"/>
      <c r="AN359" s="140"/>
      <c r="AO359" s="140"/>
      <c r="AP359" s="140"/>
      <c r="AQ359" s="140"/>
      <c r="AR359" s="140"/>
      <c r="AS359" s="140"/>
      <c r="AT359" s="140"/>
      <c r="AU359" s="140"/>
      <c r="AV359" s="140"/>
      <c r="AW359" s="140"/>
      <c r="AX359" s="140"/>
      <c r="AY359" s="140"/>
      <c r="AZ359" s="140"/>
      <c r="BA359" s="140"/>
      <c r="BB359" s="140"/>
      <c r="BC359" s="140"/>
      <c r="BD359" s="140"/>
      <c r="BE359" s="338"/>
      <c r="BF359" s="338"/>
      <c r="BG359" s="338"/>
      <c r="BH359" s="338"/>
      <c r="BI359" s="338"/>
      <c r="BJ359" s="338"/>
      <c r="BK359" s="338"/>
      <c r="BL359" s="338"/>
      <c r="BM359" s="338"/>
      <c r="BN359" s="338"/>
      <c r="BO359" s="338"/>
      <c r="BP359" s="338"/>
      <c r="BQ359" s="338"/>
      <c r="BR359" s="338"/>
      <c r="BS359" s="338"/>
      <c r="BT359" s="338"/>
      <c r="BU359" s="338"/>
      <c r="BV359" s="338"/>
      <c r="BW359" s="338"/>
      <c r="BX359" s="338"/>
      <c r="BY359" s="338"/>
    </row>
    <row r="360" spans="1:77" customFormat="1" ht="12.75">
      <c r="A360" s="139"/>
      <c r="B360" s="139"/>
      <c r="C360" s="139"/>
      <c r="D360" s="139"/>
      <c r="E360" s="139"/>
      <c r="F360" s="139"/>
      <c r="G360" s="139"/>
      <c r="H360" s="139"/>
      <c r="I360" s="197"/>
      <c r="J360" s="139"/>
      <c r="K360" s="139"/>
      <c r="L360" s="139"/>
      <c r="M360" s="139"/>
      <c r="N360" s="139"/>
      <c r="O360" s="139"/>
      <c r="P360" s="139"/>
      <c r="Q360" s="139"/>
      <c r="R360" s="139"/>
      <c r="S360" s="140"/>
      <c r="T360" s="340"/>
      <c r="U360" s="339"/>
      <c r="V360" s="338"/>
      <c r="W360" s="333"/>
      <c r="X360" s="333"/>
      <c r="Y360" s="333"/>
      <c r="Z360" s="333"/>
      <c r="AA360" s="333"/>
      <c r="AB360" s="318"/>
      <c r="AC360" s="333"/>
      <c r="AD360" s="333"/>
      <c r="AE360" s="333"/>
      <c r="AF360" s="333"/>
      <c r="AG360" s="333"/>
      <c r="AH360" s="333"/>
      <c r="AI360" s="338"/>
      <c r="AJ360" s="140"/>
      <c r="AK360" s="140"/>
      <c r="AL360" s="140"/>
      <c r="AM360" s="140"/>
      <c r="AN360" s="140"/>
      <c r="AO360" s="140"/>
      <c r="AP360" s="140"/>
      <c r="AQ360" s="140"/>
      <c r="AR360" s="140"/>
      <c r="AS360" s="140"/>
      <c r="AT360" s="140"/>
      <c r="AU360" s="140"/>
      <c r="AV360" s="140"/>
      <c r="AW360" s="140"/>
      <c r="AX360" s="140"/>
      <c r="AY360" s="140"/>
      <c r="AZ360" s="140"/>
      <c r="BA360" s="140"/>
      <c r="BB360" s="140"/>
      <c r="BC360" s="140"/>
      <c r="BD360" s="140"/>
      <c r="BE360" s="338"/>
      <c r="BF360" s="338"/>
      <c r="BG360" s="338"/>
      <c r="BH360" s="338"/>
      <c r="BI360" s="338"/>
      <c r="BJ360" s="338"/>
      <c r="BK360" s="338"/>
      <c r="BL360" s="338"/>
      <c r="BM360" s="338"/>
      <c r="BN360" s="338"/>
      <c r="BO360" s="338"/>
      <c r="BP360" s="338"/>
      <c r="BQ360" s="338"/>
      <c r="BR360" s="338"/>
      <c r="BS360" s="338"/>
      <c r="BT360" s="338"/>
      <c r="BU360" s="338"/>
      <c r="BV360" s="338"/>
      <c r="BW360" s="338"/>
      <c r="BX360" s="338"/>
      <c r="BY360" s="338"/>
    </row>
    <row r="361" spans="1:77" customFormat="1" ht="12.75">
      <c r="A361" s="139"/>
      <c r="B361" s="139"/>
      <c r="C361" s="139"/>
      <c r="D361" s="139"/>
      <c r="E361" s="139"/>
      <c r="F361" s="139"/>
      <c r="G361" s="139"/>
      <c r="H361" s="139"/>
      <c r="I361" s="197"/>
      <c r="J361" s="139"/>
      <c r="K361" s="139"/>
      <c r="L361" s="139"/>
      <c r="M361" s="139"/>
      <c r="N361" s="139"/>
      <c r="O361" s="139"/>
      <c r="P361" s="139"/>
      <c r="Q361" s="139"/>
      <c r="R361" s="139"/>
      <c r="S361" s="140"/>
      <c r="T361" s="340"/>
      <c r="U361" s="339"/>
      <c r="V361" s="338"/>
      <c r="W361" s="333"/>
      <c r="X361" s="333"/>
      <c r="Y361" s="333"/>
      <c r="Z361" s="333"/>
      <c r="AA361" s="333"/>
      <c r="AB361" s="318"/>
      <c r="AC361" s="333"/>
      <c r="AD361" s="333"/>
      <c r="AE361" s="333"/>
      <c r="AF361" s="333"/>
      <c r="AG361" s="333"/>
      <c r="AH361" s="333"/>
      <c r="AI361" s="338"/>
      <c r="AJ361" s="140"/>
      <c r="AK361" s="140"/>
      <c r="AL361" s="140"/>
      <c r="AM361" s="140"/>
      <c r="AN361" s="140"/>
      <c r="AO361" s="140"/>
      <c r="AP361" s="140"/>
      <c r="AQ361" s="140"/>
      <c r="AR361" s="140"/>
      <c r="AS361" s="140"/>
      <c r="AT361" s="140"/>
      <c r="AU361" s="140"/>
      <c r="AV361" s="140"/>
      <c r="AW361" s="140"/>
      <c r="AX361" s="140"/>
      <c r="AY361" s="140"/>
      <c r="AZ361" s="140"/>
      <c r="BA361" s="140"/>
      <c r="BB361" s="140"/>
      <c r="BC361" s="140"/>
      <c r="BD361" s="140"/>
      <c r="BE361" s="338"/>
      <c r="BF361" s="338"/>
      <c r="BG361" s="338"/>
      <c r="BH361" s="338"/>
      <c r="BI361" s="338"/>
      <c r="BJ361" s="338"/>
      <c r="BK361" s="338"/>
      <c r="BL361" s="338"/>
      <c r="BM361" s="338"/>
      <c r="BN361" s="338"/>
      <c r="BO361" s="338"/>
      <c r="BP361" s="338"/>
      <c r="BQ361" s="338"/>
      <c r="BR361" s="338"/>
      <c r="BS361" s="338"/>
      <c r="BT361" s="338"/>
      <c r="BU361" s="338"/>
      <c r="BV361" s="338"/>
      <c r="BW361" s="338"/>
      <c r="BX361" s="338"/>
      <c r="BY361" s="338"/>
    </row>
    <row r="362" spans="1:77" customFormat="1" ht="12.75">
      <c r="A362" s="139"/>
      <c r="B362" s="139"/>
      <c r="C362" s="139"/>
      <c r="D362" s="139"/>
      <c r="E362" s="139"/>
      <c r="F362" s="139"/>
      <c r="G362" s="139"/>
      <c r="H362" s="139"/>
      <c r="I362" s="197"/>
      <c r="J362" s="139"/>
      <c r="K362" s="139"/>
      <c r="L362" s="139"/>
      <c r="M362" s="139"/>
      <c r="N362" s="139"/>
      <c r="O362" s="139"/>
      <c r="P362" s="139"/>
      <c r="Q362" s="139"/>
      <c r="R362" s="139"/>
      <c r="S362" s="140"/>
      <c r="T362" s="340"/>
      <c r="U362" s="339"/>
      <c r="V362" s="338"/>
      <c r="W362" s="333"/>
      <c r="X362" s="333"/>
      <c r="Y362" s="333"/>
      <c r="Z362" s="333"/>
      <c r="AA362" s="333"/>
      <c r="AB362" s="318"/>
      <c r="AC362" s="333"/>
      <c r="AD362" s="333"/>
      <c r="AE362" s="333"/>
      <c r="AF362" s="333"/>
      <c r="AG362" s="333"/>
      <c r="AH362" s="333"/>
      <c r="AI362" s="338"/>
      <c r="AJ362" s="140"/>
      <c r="AK362" s="140"/>
      <c r="AL362" s="140"/>
      <c r="AM362" s="140"/>
      <c r="AN362" s="140"/>
      <c r="AO362" s="140"/>
      <c r="AP362" s="140"/>
      <c r="AQ362" s="140"/>
      <c r="AR362" s="140"/>
      <c r="AS362" s="140"/>
      <c r="AT362" s="140"/>
      <c r="AU362" s="140"/>
      <c r="AV362" s="140"/>
      <c r="AW362" s="140"/>
      <c r="AX362" s="140"/>
      <c r="AY362" s="140"/>
      <c r="AZ362" s="140"/>
      <c r="BA362" s="140"/>
      <c r="BB362" s="140"/>
      <c r="BC362" s="140"/>
      <c r="BD362" s="140"/>
      <c r="BE362" s="338"/>
      <c r="BF362" s="338"/>
      <c r="BG362" s="338"/>
      <c r="BH362" s="338"/>
      <c r="BI362" s="338"/>
      <c r="BJ362" s="338"/>
      <c r="BK362" s="338"/>
      <c r="BL362" s="338"/>
      <c r="BM362" s="338"/>
      <c r="BN362" s="338"/>
      <c r="BO362" s="338"/>
      <c r="BP362" s="338"/>
      <c r="BQ362" s="338"/>
      <c r="BR362" s="338"/>
      <c r="BS362" s="338"/>
      <c r="BT362" s="338"/>
      <c r="BU362" s="338"/>
      <c r="BV362" s="338"/>
      <c r="BW362" s="338"/>
      <c r="BX362" s="338"/>
      <c r="BY362" s="338"/>
    </row>
    <row r="363" spans="1:77" customFormat="1" ht="12.75">
      <c r="A363" s="139"/>
      <c r="B363" s="139"/>
      <c r="C363" s="139"/>
      <c r="D363" s="139"/>
      <c r="E363" s="139"/>
      <c r="F363" s="139"/>
      <c r="G363" s="139"/>
      <c r="H363" s="139"/>
      <c r="I363" s="197"/>
      <c r="J363" s="139"/>
      <c r="K363" s="139"/>
      <c r="L363" s="139"/>
      <c r="M363" s="139"/>
      <c r="N363" s="139"/>
      <c r="O363" s="139"/>
      <c r="P363" s="139"/>
      <c r="Q363" s="139"/>
      <c r="R363" s="139"/>
      <c r="S363" s="140"/>
      <c r="T363" s="340"/>
      <c r="U363" s="339"/>
      <c r="V363" s="338"/>
      <c r="W363" s="333"/>
      <c r="X363" s="333"/>
      <c r="Y363" s="333"/>
      <c r="Z363" s="333"/>
      <c r="AA363" s="333"/>
      <c r="AB363" s="318"/>
      <c r="AC363" s="333"/>
      <c r="AD363" s="333"/>
      <c r="AE363" s="333"/>
      <c r="AF363" s="333"/>
      <c r="AG363" s="333"/>
      <c r="AH363" s="333"/>
      <c r="AI363" s="338"/>
      <c r="AJ363" s="140"/>
      <c r="AK363" s="140"/>
      <c r="AL363" s="140"/>
      <c r="AM363" s="140"/>
      <c r="AN363" s="140"/>
      <c r="AO363" s="140"/>
      <c r="AP363" s="140"/>
      <c r="AQ363" s="140"/>
      <c r="AR363" s="140"/>
      <c r="AS363" s="140"/>
      <c r="AT363" s="140"/>
      <c r="AU363" s="140"/>
      <c r="AV363" s="140"/>
      <c r="AW363" s="140"/>
      <c r="AX363" s="140"/>
      <c r="AY363" s="140"/>
      <c r="AZ363" s="140"/>
      <c r="BA363" s="140"/>
      <c r="BB363" s="140"/>
      <c r="BC363" s="140"/>
      <c r="BD363" s="140"/>
      <c r="BE363" s="338"/>
      <c r="BF363" s="338"/>
      <c r="BG363" s="338"/>
      <c r="BH363" s="338"/>
      <c r="BI363" s="338"/>
      <c r="BJ363" s="338"/>
      <c r="BK363" s="338"/>
      <c r="BL363" s="338"/>
      <c r="BM363" s="338"/>
      <c r="BN363" s="338"/>
      <c r="BO363" s="338"/>
      <c r="BP363" s="338"/>
      <c r="BQ363" s="338"/>
      <c r="BR363" s="338"/>
      <c r="BS363" s="338"/>
      <c r="BT363" s="338"/>
      <c r="BU363" s="338"/>
      <c r="BV363" s="338"/>
      <c r="BW363" s="338"/>
      <c r="BX363" s="338"/>
      <c r="BY363" s="338"/>
    </row>
    <row r="364" spans="1:77" customFormat="1" ht="12.75">
      <c r="A364" s="139"/>
      <c r="B364" s="139"/>
      <c r="C364" s="139"/>
      <c r="D364" s="139"/>
      <c r="E364" s="139"/>
      <c r="F364" s="139"/>
      <c r="G364" s="139"/>
      <c r="H364" s="139"/>
      <c r="I364" s="197"/>
      <c r="J364" s="139"/>
      <c r="K364" s="139"/>
      <c r="L364" s="139"/>
      <c r="M364" s="139"/>
      <c r="N364" s="139"/>
      <c r="O364" s="139"/>
      <c r="P364" s="139"/>
      <c r="Q364" s="139"/>
      <c r="R364" s="139"/>
      <c r="S364" s="140"/>
      <c r="T364" s="340"/>
      <c r="U364" s="339"/>
      <c r="V364" s="338"/>
      <c r="W364" s="333"/>
      <c r="X364" s="333"/>
      <c r="Y364" s="333"/>
      <c r="Z364" s="333"/>
      <c r="AA364" s="333"/>
      <c r="AB364" s="318"/>
      <c r="AC364" s="333"/>
      <c r="AD364" s="333"/>
      <c r="AE364" s="333"/>
      <c r="AF364" s="333"/>
      <c r="AG364" s="333"/>
      <c r="AH364" s="333"/>
      <c r="AI364" s="338"/>
      <c r="AJ364" s="140"/>
      <c r="AK364" s="140"/>
      <c r="AL364" s="140"/>
      <c r="AM364" s="140"/>
      <c r="AN364" s="140"/>
      <c r="AO364" s="140"/>
      <c r="AP364" s="140"/>
      <c r="AQ364" s="140"/>
      <c r="AR364" s="140"/>
      <c r="AS364" s="140"/>
      <c r="AT364" s="140"/>
      <c r="AU364" s="140"/>
      <c r="AV364" s="140"/>
      <c r="AW364" s="140"/>
      <c r="AX364" s="140"/>
      <c r="AY364" s="140"/>
      <c r="AZ364" s="140"/>
      <c r="BA364" s="140"/>
      <c r="BB364" s="140"/>
      <c r="BC364" s="140"/>
      <c r="BD364" s="140"/>
      <c r="BE364" s="338"/>
      <c r="BF364" s="338"/>
      <c r="BG364" s="338"/>
      <c r="BH364" s="338"/>
      <c r="BI364" s="338"/>
      <c r="BJ364" s="338"/>
      <c r="BK364" s="338"/>
      <c r="BL364" s="338"/>
      <c r="BM364" s="338"/>
      <c r="BN364" s="338"/>
      <c r="BO364" s="338"/>
      <c r="BP364" s="338"/>
      <c r="BQ364" s="338"/>
      <c r="BR364" s="338"/>
      <c r="BS364" s="338"/>
      <c r="BT364" s="338"/>
      <c r="BU364" s="338"/>
      <c r="BV364" s="338"/>
      <c r="BW364" s="338"/>
      <c r="BX364" s="338"/>
      <c r="BY364" s="338"/>
    </row>
    <row r="365" spans="1:77" customFormat="1" ht="12.75">
      <c r="A365" s="139"/>
      <c r="B365" s="139"/>
      <c r="C365" s="139"/>
      <c r="D365" s="139"/>
      <c r="E365" s="139"/>
      <c r="F365" s="139"/>
      <c r="G365" s="139"/>
      <c r="H365" s="139"/>
      <c r="I365" s="197"/>
      <c r="J365" s="139"/>
      <c r="K365" s="139"/>
      <c r="L365" s="139"/>
      <c r="M365" s="139"/>
      <c r="N365" s="139"/>
      <c r="O365" s="139"/>
      <c r="P365" s="139"/>
      <c r="Q365" s="139"/>
      <c r="R365" s="139"/>
      <c r="S365" s="140"/>
      <c r="T365" s="340"/>
      <c r="U365" s="339"/>
      <c r="V365" s="338"/>
      <c r="W365" s="333"/>
      <c r="X365" s="333"/>
      <c r="Y365" s="333"/>
      <c r="Z365" s="333"/>
      <c r="AA365" s="333"/>
      <c r="AB365" s="318"/>
      <c r="AC365" s="333"/>
      <c r="AD365" s="333"/>
      <c r="AE365" s="333"/>
      <c r="AF365" s="333"/>
      <c r="AG365" s="333"/>
      <c r="AH365" s="333"/>
      <c r="AI365" s="338"/>
      <c r="AJ365" s="140"/>
      <c r="AK365" s="140"/>
      <c r="AL365" s="140"/>
      <c r="AM365" s="140"/>
      <c r="AN365" s="140"/>
      <c r="AO365" s="140"/>
      <c r="AP365" s="140"/>
      <c r="AQ365" s="140"/>
      <c r="AR365" s="140"/>
      <c r="AS365" s="140"/>
      <c r="AT365" s="140"/>
      <c r="AU365" s="140"/>
      <c r="AV365" s="140"/>
      <c r="AW365" s="140"/>
      <c r="AX365" s="140"/>
      <c r="AY365" s="140"/>
      <c r="AZ365" s="140"/>
      <c r="BA365" s="140"/>
      <c r="BB365" s="140"/>
      <c r="BC365" s="140"/>
      <c r="BD365" s="140"/>
      <c r="BE365" s="338"/>
      <c r="BF365" s="338"/>
      <c r="BG365" s="338"/>
      <c r="BH365" s="338"/>
      <c r="BI365" s="338"/>
      <c r="BJ365" s="338"/>
      <c r="BK365" s="338"/>
      <c r="BL365" s="338"/>
      <c r="BM365" s="338"/>
      <c r="BN365" s="338"/>
      <c r="BO365" s="338"/>
      <c r="BP365" s="338"/>
      <c r="BQ365" s="338"/>
      <c r="BR365" s="338"/>
      <c r="BS365" s="338"/>
      <c r="BT365" s="338"/>
      <c r="BU365" s="338"/>
      <c r="BV365" s="338"/>
      <c r="BW365" s="338"/>
      <c r="BX365" s="338"/>
      <c r="BY365" s="338"/>
    </row>
    <row r="366" spans="1:77" customFormat="1" ht="12.75">
      <c r="A366" s="139"/>
      <c r="B366" s="139"/>
      <c r="C366" s="139"/>
      <c r="D366" s="139"/>
      <c r="E366" s="139"/>
      <c r="F366" s="139"/>
      <c r="G366" s="139"/>
      <c r="H366" s="139"/>
      <c r="I366" s="197"/>
      <c r="J366" s="139"/>
      <c r="K366" s="139"/>
      <c r="L366" s="139"/>
      <c r="M366" s="139"/>
      <c r="N366" s="139"/>
      <c r="O366" s="139"/>
      <c r="P366" s="139"/>
      <c r="Q366" s="139"/>
      <c r="R366" s="139"/>
      <c r="S366" s="140"/>
      <c r="T366" s="340"/>
      <c r="U366" s="339"/>
      <c r="V366" s="338"/>
      <c r="W366" s="333"/>
      <c r="X366" s="333"/>
      <c r="Y366" s="333"/>
      <c r="Z366" s="333"/>
      <c r="AA366" s="333"/>
      <c r="AB366" s="318"/>
      <c r="AC366" s="333"/>
      <c r="AD366" s="333"/>
      <c r="AE366" s="333"/>
      <c r="AF366" s="333"/>
      <c r="AG366" s="333"/>
      <c r="AH366" s="333"/>
      <c r="AI366" s="338"/>
      <c r="AJ366" s="140"/>
      <c r="AK366" s="140"/>
      <c r="AL366" s="140"/>
      <c r="AM366" s="140"/>
      <c r="AN366" s="140"/>
      <c r="AO366" s="140"/>
      <c r="AP366" s="140"/>
      <c r="AQ366" s="140"/>
      <c r="AR366" s="140"/>
      <c r="AS366" s="140"/>
      <c r="AT366" s="140"/>
      <c r="AU366" s="140"/>
      <c r="AV366" s="140"/>
      <c r="AW366" s="140"/>
      <c r="AX366" s="140"/>
      <c r="AY366" s="140"/>
      <c r="AZ366" s="140"/>
      <c r="BA366" s="140"/>
      <c r="BB366" s="140"/>
      <c r="BC366" s="140"/>
      <c r="BD366" s="140"/>
      <c r="BE366" s="338"/>
      <c r="BF366" s="338"/>
      <c r="BG366" s="338"/>
      <c r="BH366" s="338"/>
      <c r="BI366" s="338"/>
      <c r="BJ366" s="338"/>
      <c r="BK366" s="338"/>
      <c r="BL366" s="338"/>
      <c r="BM366" s="338"/>
      <c r="BN366" s="338"/>
      <c r="BO366" s="338"/>
      <c r="BP366" s="338"/>
      <c r="BQ366" s="338"/>
      <c r="BR366" s="338"/>
      <c r="BS366" s="338"/>
      <c r="BT366" s="338"/>
      <c r="BU366" s="338"/>
      <c r="BV366" s="338"/>
      <c r="BW366" s="338"/>
      <c r="BX366" s="338"/>
      <c r="BY366" s="338"/>
    </row>
    <row r="367" spans="1:77" customFormat="1" ht="12.75">
      <c r="A367" s="139"/>
      <c r="B367" s="139"/>
      <c r="C367" s="139"/>
      <c r="D367" s="139"/>
      <c r="E367" s="139"/>
      <c r="F367" s="139"/>
      <c r="G367" s="139"/>
      <c r="H367" s="139"/>
      <c r="I367" s="197"/>
      <c r="J367" s="139"/>
      <c r="K367" s="139"/>
      <c r="L367" s="139"/>
      <c r="M367" s="139"/>
      <c r="N367" s="139"/>
      <c r="O367" s="139"/>
      <c r="P367" s="139"/>
      <c r="Q367" s="139"/>
      <c r="R367" s="139"/>
      <c r="S367" s="140"/>
      <c r="T367" s="340"/>
      <c r="U367" s="339"/>
      <c r="V367" s="338"/>
      <c r="W367" s="333"/>
      <c r="X367" s="333"/>
      <c r="Y367" s="333"/>
      <c r="Z367" s="333"/>
      <c r="AA367" s="333"/>
      <c r="AB367" s="318"/>
      <c r="AC367" s="333"/>
      <c r="AD367" s="333"/>
      <c r="AE367" s="333"/>
      <c r="AF367" s="333"/>
      <c r="AG367" s="333"/>
      <c r="AH367" s="333"/>
      <c r="AI367" s="338"/>
      <c r="AJ367" s="140"/>
      <c r="AK367" s="140"/>
      <c r="AL367" s="140"/>
      <c r="AM367" s="140"/>
      <c r="AN367" s="140"/>
      <c r="AO367" s="140"/>
      <c r="AP367" s="140"/>
      <c r="AQ367" s="140"/>
      <c r="AR367" s="140"/>
      <c r="AS367" s="140"/>
      <c r="AT367" s="140"/>
      <c r="AU367" s="140"/>
      <c r="AV367" s="140"/>
      <c r="AW367" s="140"/>
      <c r="AX367" s="140"/>
      <c r="AY367" s="140"/>
      <c r="AZ367" s="140"/>
      <c r="BA367" s="140"/>
      <c r="BB367" s="140"/>
      <c r="BC367" s="140"/>
      <c r="BD367" s="140"/>
      <c r="BE367" s="338"/>
      <c r="BF367" s="338"/>
      <c r="BG367" s="338"/>
      <c r="BH367" s="338"/>
      <c r="BI367" s="338"/>
      <c r="BJ367" s="338"/>
      <c r="BK367" s="338"/>
      <c r="BL367" s="338"/>
      <c r="BM367" s="338"/>
      <c r="BN367" s="338"/>
      <c r="BO367" s="338"/>
      <c r="BP367" s="338"/>
      <c r="BQ367" s="338"/>
      <c r="BR367" s="338"/>
      <c r="BS367" s="338"/>
      <c r="BT367" s="338"/>
      <c r="BU367" s="338"/>
      <c r="BV367" s="338"/>
      <c r="BW367" s="338"/>
      <c r="BX367" s="338"/>
      <c r="BY367" s="338"/>
    </row>
    <row r="368" spans="1:77" customFormat="1" ht="12.75">
      <c r="A368" s="139"/>
      <c r="B368" s="139"/>
      <c r="C368" s="139"/>
      <c r="D368" s="139"/>
      <c r="E368" s="139"/>
      <c r="F368" s="139"/>
      <c r="G368" s="139"/>
      <c r="H368" s="139"/>
      <c r="I368" s="197"/>
      <c r="J368" s="139"/>
      <c r="K368" s="139"/>
      <c r="L368" s="139"/>
      <c r="M368" s="139"/>
      <c r="N368" s="139"/>
      <c r="O368" s="139"/>
      <c r="P368" s="139"/>
      <c r="Q368" s="139"/>
      <c r="R368" s="139"/>
      <c r="S368" s="140"/>
      <c r="T368" s="340"/>
      <c r="U368" s="339"/>
      <c r="V368" s="338"/>
      <c r="W368" s="333"/>
      <c r="X368" s="333"/>
      <c r="Y368" s="333"/>
      <c r="Z368" s="333"/>
      <c r="AA368" s="333"/>
      <c r="AB368" s="318"/>
      <c r="AC368" s="333"/>
      <c r="AD368" s="333"/>
      <c r="AE368" s="333"/>
      <c r="AF368" s="333"/>
      <c r="AG368" s="333"/>
      <c r="AH368" s="333"/>
      <c r="AI368" s="338"/>
      <c r="AJ368" s="140"/>
      <c r="AK368" s="140"/>
      <c r="AL368" s="140"/>
      <c r="AM368" s="140"/>
      <c r="AN368" s="140"/>
      <c r="AO368" s="140"/>
      <c r="AP368" s="140"/>
      <c r="AQ368" s="140"/>
      <c r="AR368" s="140"/>
      <c r="AS368" s="140"/>
      <c r="AT368" s="140"/>
      <c r="AU368" s="140"/>
      <c r="AV368" s="140"/>
      <c r="AW368" s="140"/>
      <c r="AX368" s="140"/>
      <c r="AY368" s="140"/>
      <c r="AZ368" s="140"/>
      <c r="BA368" s="140"/>
      <c r="BB368" s="140"/>
      <c r="BC368" s="140"/>
      <c r="BD368" s="140"/>
      <c r="BE368" s="338"/>
      <c r="BF368" s="338"/>
      <c r="BG368" s="338"/>
      <c r="BH368" s="338"/>
      <c r="BI368" s="338"/>
      <c r="BJ368" s="338"/>
      <c r="BK368" s="338"/>
      <c r="BL368" s="338"/>
      <c r="BM368" s="338"/>
      <c r="BN368" s="338"/>
      <c r="BO368" s="338"/>
      <c r="BP368" s="338"/>
      <c r="BQ368" s="338"/>
      <c r="BR368" s="338"/>
      <c r="BS368" s="338"/>
      <c r="BT368" s="338"/>
      <c r="BU368" s="338"/>
      <c r="BV368" s="338"/>
      <c r="BW368" s="338"/>
      <c r="BX368" s="338"/>
      <c r="BY368" s="338"/>
    </row>
    <row r="369" spans="1:77" customFormat="1" ht="12.75">
      <c r="A369" s="139"/>
      <c r="B369" s="139"/>
      <c r="C369" s="139"/>
      <c r="D369" s="139"/>
      <c r="E369" s="139"/>
      <c r="F369" s="139"/>
      <c r="G369" s="139"/>
      <c r="H369" s="139"/>
      <c r="I369" s="197"/>
      <c r="J369" s="139"/>
      <c r="K369" s="139"/>
      <c r="L369" s="139"/>
      <c r="M369" s="139"/>
      <c r="N369" s="139"/>
      <c r="O369" s="139"/>
      <c r="P369" s="139"/>
      <c r="Q369" s="139"/>
      <c r="R369" s="139"/>
      <c r="S369" s="140"/>
      <c r="T369" s="340"/>
      <c r="U369" s="339"/>
      <c r="V369" s="338"/>
      <c r="W369" s="333"/>
      <c r="X369" s="333"/>
      <c r="Y369" s="333"/>
      <c r="Z369" s="333"/>
      <c r="AA369" s="333"/>
      <c r="AB369" s="318"/>
      <c r="AC369" s="333"/>
      <c r="AD369" s="333"/>
      <c r="AE369" s="333"/>
      <c r="AF369" s="333"/>
      <c r="AG369" s="333"/>
      <c r="AH369" s="333"/>
      <c r="AI369" s="338"/>
      <c r="AJ369" s="140"/>
      <c r="AK369" s="140"/>
      <c r="AL369" s="140"/>
      <c r="AM369" s="140"/>
      <c r="AN369" s="140"/>
      <c r="AO369" s="140"/>
      <c r="AP369" s="140"/>
      <c r="AQ369" s="140"/>
      <c r="AR369" s="140"/>
      <c r="AS369" s="140"/>
      <c r="AT369" s="140"/>
      <c r="AU369" s="140"/>
      <c r="AV369" s="140"/>
      <c r="AW369" s="140"/>
      <c r="AX369" s="140"/>
      <c r="AY369" s="140"/>
      <c r="AZ369" s="140"/>
      <c r="BA369" s="140"/>
      <c r="BB369" s="140"/>
      <c r="BC369" s="140"/>
      <c r="BD369" s="140"/>
      <c r="BE369" s="338"/>
      <c r="BF369" s="338"/>
      <c r="BG369" s="338"/>
      <c r="BH369" s="338"/>
      <c r="BI369" s="338"/>
      <c r="BJ369" s="338"/>
      <c r="BK369" s="338"/>
      <c r="BL369" s="338"/>
      <c r="BM369" s="338"/>
      <c r="BN369" s="338"/>
      <c r="BO369" s="338"/>
      <c r="BP369" s="338"/>
      <c r="BQ369" s="338"/>
      <c r="BR369" s="338"/>
      <c r="BS369" s="338"/>
      <c r="BT369" s="338"/>
      <c r="BU369" s="338"/>
      <c r="BV369" s="338"/>
      <c r="BW369" s="338"/>
      <c r="BX369" s="338"/>
      <c r="BY369" s="338"/>
    </row>
    <row r="370" spans="1:77" customFormat="1" ht="12.75">
      <c r="A370" s="139"/>
      <c r="B370" s="139"/>
      <c r="C370" s="139"/>
      <c r="D370" s="139"/>
      <c r="E370" s="139"/>
      <c r="F370" s="139"/>
      <c r="G370" s="139"/>
      <c r="H370" s="139"/>
      <c r="I370" s="197"/>
      <c r="J370" s="139"/>
      <c r="K370" s="139"/>
      <c r="L370" s="139"/>
      <c r="M370" s="139"/>
      <c r="N370" s="139"/>
      <c r="O370" s="139"/>
      <c r="P370" s="139"/>
      <c r="Q370" s="139"/>
      <c r="R370" s="139"/>
      <c r="S370" s="140"/>
      <c r="T370" s="340"/>
      <c r="U370" s="339"/>
      <c r="V370" s="338"/>
      <c r="W370" s="333"/>
      <c r="X370" s="333"/>
      <c r="Y370" s="333"/>
      <c r="Z370" s="333"/>
      <c r="AA370" s="333"/>
      <c r="AB370" s="318"/>
      <c r="AC370" s="333"/>
      <c r="AD370" s="333"/>
      <c r="AE370" s="333"/>
      <c r="AF370" s="333"/>
      <c r="AG370" s="333"/>
      <c r="AH370" s="333"/>
      <c r="AI370" s="338"/>
      <c r="AJ370" s="140"/>
      <c r="AK370" s="140"/>
      <c r="AL370" s="140"/>
      <c r="AM370" s="140"/>
      <c r="AN370" s="140"/>
      <c r="AO370" s="140"/>
      <c r="AP370" s="140"/>
      <c r="AQ370" s="140"/>
      <c r="AR370" s="140"/>
      <c r="AS370" s="140"/>
      <c r="AT370" s="140"/>
      <c r="AU370" s="140"/>
      <c r="AV370" s="140"/>
      <c r="AW370" s="140"/>
      <c r="AX370" s="140"/>
      <c r="AY370" s="140"/>
      <c r="AZ370" s="140"/>
      <c r="BA370" s="140"/>
      <c r="BB370" s="140"/>
      <c r="BC370" s="140"/>
      <c r="BD370" s="140"/>
      <c r="BE370" s="338"/>
      <c r="BF370" s="338"/>
      <c r="BG370" s="338"/>
      <c r="BH370" s="338"/>
      <c r="BI370" s="338"/>
      <c r="BJ370" s="338"/>
      <c r="BK370" s="338"/>
      <c r="BL370" s="338"/>
      <c r="BM370" s="338"/>
      <c r="BN370" s="338"/>
      <c r="BO370" s="338"/>
      <c r="BP370" s="338"/>
      <c r="BQ370" s="338"/>
      <c r="BR370" s="338"/>
      <c r="BS370" s="338"/>
      <c r="BT370" s="338"/>
      <c r="BU370" s="338"/>
      <c r="BV370" s="338"/>
      <c r="BW370" s="338"/>
      <c r="BX370" s="338"/>
      <c r="BY370" s="338"/>
    </row>
    <row r="371" spans="1:77" customFormat="1" ht="12.75">
      <c r="A371" s="139"/>
      <c r="B371" s="139"/>
      <c r="C371" s="139"/>
      <c r="D371" s="139"/>
      <c r="E371" s="139"/>
      <c r="F371" s="139"/>
      <c r="G371" s="139"/>
      <c r="H371" s="139"/>
      <c r="I371" s="197"/>
      <c r="J371" s="139"/>
      <c r="K371" s="139"/>
      <c r="L371" s="139"/>
      <c r="M371" s="139"/>
      <c r="N371" s="139"/>
      <c r="O371" s="139"/>
      <c r="P371" s="139"/>
      <c r="Q371" s="139"/>
      <c r="R371" s="139"/>
      <c r="S371" s="140"/>
      <c r="T371" s="340"/>
      <c r="U371" s="339"/>
      <c r="V371" s="338"/>
      <c r="W371" s="333"/>
      <c r="X371" s="333"/>
      <c r="Y371" s="333"/>
      <c r="Z371" s="333"/>
      <c r="AA371" s="333"/>
      <c r="AB371" s="318"/>
      <c r="AC371" s="333"/>
      <c r="AD371" s="333"/>
      <c r="AE371" s="333"/>
      <c r="AF371" s="333"/>
      <c r="AG371" s="333"/>
      <c r="AH371" s="333"/>
      <c r="AI371" s="338"/>
      <c r="AJ371" s="140"/>
      <c r="AK371" s="140"/>
      <c r="AL371" s="140"/>
      <c r="AM371" s="140"/>
      <c r="AN371" s="140"/>
      <c r="AO371" s="140"/>
      <c r="AP371" s="140"/>
      <c r="AQ371" s="140"/>
      <c r="AR371" s="140"/>
      <c r="AS371" s="140"/>
      <c r="AT371" s="140"/>
      <c r="AU371" s="140"/>
      <c r="AV371" s="140"/>
      <c r="AW371" s="140"/>
      <c r="AX371" s="140"/>
      <c r="AY371" s="140"/>
      <c r="AZ371" s="140"/>
      <c r="BA371" s="140"/>
      <c r="BB371" s="140"/>
      <c r="BC371" s="140"/>
      <c r="BD371" s="140"/>
      <c r="BE371" s="338"/>
      <c r="BF371" s="338"/>
      <c r="BG371" s="338"/>
      <c r="BH371" s="338"/>
      <c r="BI371" s="338"/>
      <c r="BJ371" s="338"/>
      <c r="BK371" s="338"/>
      <c r="BL371" s="338"/>
      <c r="BM371" s="338"/>
      <c r="BN371" s="338"/>
      <c r="BO371" s="338"/>
      <c r="BP371" s="338"/>
      <c r="BQ371" s="338"/>
      <c r="BR371" s="338"/>
      <c r="BS371" s="338"/>
      <c r="BT371" s="338"/>
      <c r="BU371" s="338"/>
      <c r="BV371" s="338"/>
      <c r="BW371" s="338"/>
      <c r="BX371" s="338"/>
      <c r="BY371" s="338"/>
    </row>
    <row r="372" spans="1:77" customFormat="1" ht="12.75">
      <c r="A372" s="139"/>
      <c r="B372" s="139"/>
      <c r="C372" s="139"/>
      <c r="D372" s="139"/>
      <c r="E372" s="139"/>
      <c r="F372" s="139"/>
      <c r="G372" s="139"/>
      <c r="H372" s="139"/>
      <c r="I372" s="197"/>
      <c r="J372" s="139"/>
      <c r="K372" s="139"/>
      <c r="L372" s="139"/>
      <c r="M372" s="139"/>
      <c r="N372" s="139"/>
      <c r="O372" s="139"/>
      <c r="P372" s="139"/>
      <c r="Q372" s="139"/>
      <c r="R372" s="139"/>
      <c r="S372" s="140"/>
      <c r="T372" s="340"/>
      <c r="U372" s="339"/>
      <c r="V372" s="338"/>
      <c r="W372" s="333"/>
      <c r="X372" s="333"/>
      <c r="Y372" s="333"/>
      <c r="Z372" s="333"/>
      <c r="AA372" s="333"/>
      <c r="AB372" s="318"/>
      <c r="AC372" s="333"/>
      <c r="AD372" s="333"/>
      <c r="AE372" s="333"/>
      <c r="AF372" s="333"/>
      <c r="AG372" s="333"/>
      <c r="AH372" s="333"/>
      <c r="AI372" s="338"/>
      <c r="AJ372" s="140"/>
      <c r="AK372" s="140"/>
      <c r="AL372" s="140"/>
      <c r="AM372" s="140"/>
      <c r="AN372" s="140"/>
      <c r="AO372" s="140"/>
      <c r="AP372" s="140"/>
      <c r="AQ372" s="140"/>
      <c r="AR372" s="140"/>
      <c r="AS372" s="140"/>
      <c r="AT372" s="140"/>
      <c r="AU372" s="140"/>
      <c r="AV372" s="140"/>
      <c r="AW372" s="140"/>
      <c r="AX372" s="140"/>
      <c r="AY372" s="140"/>
      <c r="AZ372" s="140"/>
      <c r="BA372" s="140"/>
      <c r="BB372" s="140"/>
      <c r="BC372" s="140"/>
      <c r="BD372" s="140"/>
      <c r="BE372" s="338"/>
      <c r="BF372" s="338"/>
      <c r="BG372" s="338"/>
      <c r="BH372" s="338"/>
      <c r="BI372" s="338"/>
      <c r="BJ372" s="338"/>
      <c r="BK372" s="338"/>
      <c r="BL372" s="338"/>
      <c r="BM372" s="338"/>
      <c r="BN372" s="338"/>
      <c r="BO372" s="338"/>
      <c r="BP372" s="338"/>
      <c r="BQ372" s="338"/>
      <c r="BR372" s="338"/>
      <c r="BS372" s="338"/>
      <c r="BT372" s="338"/>
      <c r="BU372" s="338"/>
      <c r="BV372" s="338"/>
      <c r="BW372" s="338"/>
      <c r="BX372" s="338"/>
      <c r="BY372" s="338"/>
    </row>
    <row r="373" spans="1:77" customFormat="1" ht="12.75">
      <c r="A373" s="139"/>
      <c r="B373" s="139"/>
      <c r="C373" s="139"/>
      <c r="D373" s="139"/>
      <c r="E373" s="139"/>
      <c r="F373" s="139"/>
      <c r="G373" s="139"/>
      <c r="H373" s="139"/>
      <c r="I373" s="197"/>
      <c r="J373" s="139"/>
      <c r="K373" s="139"/>
      <c r="L373" s="139"/>
      <c r="M373" s="139"/>
      <c r="N373" s="139"/>
      <c r="O373" s="139"/>
      <c r="P373" s="139"/>
      <c r="Q373" s="139"/>
      <c r="R373" s="139"/>
      <c r="S373" s="140"/>
      <c r="T373" s="340"/>
      <c r="U373" s="339"/>
      <c r="V373" s="338"/>
      <c r="W373" s="333"/>
      <c r="X373" s="333"/>
      <c r="Y373" s="333"/>
      <c r="Z373" s="333"/>
      <c r="AA373" s="333"/>
      <c r="AB373" s="318"/>
      <c r="AC373" s="333"/>
      <c r="AD373" s="333"/>
      <c r="AE373" s="333"/>
      <c r="AF373" s="333"/>
      <c r="AG373" s="333"/>
      <c r="AH373" s="333"/>
      <c r="AI373" s="338"/>
      <c r="AJ373" s="140"/>
      <c r="AK373" s="140"/>
      <c r="AL373" s="140"/>
      <c r="AM373" s="140"/>
      <c r="AN373" s="140"/>
      <c r="AO373" s="140"/>
      <c r="AP373" s="140"/>
      <c r="AQ373" s="140"/>
      <c r="AR373" s="140"/>
      <c r="AS373" s="140"/>
      <c r="AT373" s="140"/>
      <c r="AU373" s="140"/>
      <c r="AV373" s="140"/>
      <c r="AW373" s="140"/>
      <c r="AX373" s="140"/>
      <c r="AY373" s="140"/>
      <c r="AZ373" s="140"/>
      <c r="BA373" s="140"/>
      <c r="BB373" s="140"/>
      <c r="BC373" s="140"/>
      <c r="BD373" s="140"/>
      <c r="BE373" s="338"/>
      <c r="BF373" s="338"/>
      <c r="BG373" s="338"/>
      <c r="BH373" s="338"/>
      <c r="BI373" s="338"/>
      <c r="BJ373" s="338"/>
      <c r="BK373" s="338"/>
      <c r="BL373" s="338"/>
      <c r="BM373" s="338"/>
      <c r="BN373" s="338"/>
      <c r="BO373" s="338"/>
      <c r="BP373" s="338"/>
      <c r="BQ373" s="338"/>
      <c r="BR373" s="338"/>
      <c r="BS373" s="338"/>
      <c r="BT373" s="338"/>
      <c r="BU373" s="338"/>
      <c r="BV373" s="338"/>
      <c r="BW373" s="338"/>
      <c r="BX373" s="338"/>
      <c r="BY373" s="338"/>
    </row>
    <row r="374" spans="1:77" customFormat="1" ht="12.75">
      <c r="A374" s="139"/>
      <c r="B374" s="139"/>
      <c r="C374" s="139"/>
      <c r="D374" s="139"/>
      <c r="E374" s="139"/>
      <c r="F374" s="139"/>
      <c r="G374" s="139"/>
      <c r="H374" s="139"/>
      <c r="I374" s="197"/>
      <c r="J374" s="139"/>
      <c r="K374" s="139"/>
      <c r="L374" s="139"/>
      <c r="M374" s="139"/>
      <c r="N374" s="139"/>
      <c r="O374" s="139"/>
      <c r="P374" s="139"/>
      <c r="Q374" s="139"/>
      <c r="R374" s="139"/>
      <c r="S374" s="140"/>
      <c r="T374" s="340"/>
      <c r="U374" s="339"/>
      <c r="V374" s="338"/>
      <c r="W374" s="333"/>
      <c r="X374" s="333"/>
      <c r="Y374" s="333"/>
      <c r="Z374" s="333"/>
      <c r="AA374" s="333"/>
      <c r="AB374" s="318"/>
      <c r="AC374" s="333"/>
      <c r="AD374" s="333"/>
      <c r="AE374" s="333"/>
      <c r="AF374" s="333"/>
      <c r="AG374" s="333"/>
      <c r="AH374" s="333"/>
      <c r="AI374" s="338"/>
      <c r="AJ374" s="140"/>
      <c r="AK374" s="140"/>
      <c r="AL374" s="140"/>
      <c r="AM374" s="140"/>
      <c r="AN374" s="140"/>
      <c r="AO374" s="140"/>
      <c r="AP374" s="140"/>
      <c r="AQ374" s="140"/>
      <c r="AR374" s="140"/>
      <c r="AS374" s="140"/>
      <c r="AT374" s="140"/>
      <c r="AU374" s="140"/>
      <c r="AV374" s="140"/>
      <c r="AW374" s="140"/>
      <c r="AX374" s="140"/>
      <c r="AY374" s="140"/>
      <c r="AZ374" s="140"/>
      <c r="BA374" s="140"/>
      <c r="BB374" s="140"/>
      <c r="BC374" s="140"/>
      <c r="BD374" s="140"/>
      <c r="BE374" s="338"/>
      <c r="BF374" s="338"/>
      <c r="BG374" s="338"/>
      <c r="BH374" s="338"/>
      <c r="BI374" s="338"/>
      <c r="BJ374" s="338"/>
      <c r="BK374" s="338"/>
      <c r="BL374" s="338"/>
      <c r="BM374" s="338"/>
      <c r="BN374" s="338"/>
      <c r="BO374" s="338"/>
      <c r="BP374" s="338"/>
      <c r="BQ374" s="338"/>
      <c r="BR374" s="338"/>
      <c r="BS374" s="338"/>
      <c r="BT374" s="338"/>
      <c r="BU374" s="338"/>
      <c r="BV374" s="338"/>
      <c r="BW374" s="338"/>
      <c r="BX374" s="338"/>
      <c r="BY374" s="338"/>
    </row>
    <row r="375" spans="1:77" customFormat="1" ht="12.75">
      <c r="A375" s="139"/>
      <c r="B375" s="139"/>
      <c r="C375" s="139"/>
      <c r="D375" s="139"/>
      <c r="E375" s="139"/>
      <c r="F375" s="139"/>
      <c r="G375" s="139"/>
      <c r="H375" s="139"/>
      <c r="I375" s="197"/>
      <c r="J375" s="139"/>
      <c r="K375" s="139"/>
      <c r="L375" s="139"/>
      <c r="M375" s="139"/>
      <c r="N375" s="139"/>
      <c r="O375" s="139"/>
      <c r="P375" s="139"/>
      <c r="Q375" s="139"/>
      <c r="R375" s="139"/>
      <c r="S375" s="140"/>
      <c r="T375" s="340"/>
      <c r="U375" s="339"/>
      <c r="V375" s="338"/>
      <c r="W375" s="333"/>
      <c r="X375" s="333"/>
      <c r="Y375" s="333"/>
      <c r="Z375" s="333"/>
      <c r="AA375" s="333"/>
      <c r="AB375" s="318"/>
      <c r="AC375" s="333"/>
      <c r="AD375" s="333"/>
      <c r="AE375" s="333"/>
      <c r="AF375" s="333"/>
      <c r="AG375" s="333"/>
      <c r="AH375" s="333"/>
      <c r="AI375" s="338"/>
      <c r="AJ375" s="140"/>
      <c r="AK375" s="140"/>
      <c r="AL375" s="140"/>
      <c r="AM375" s="140"/>
      <c r="AN375" s="140"/>
      <c r="AO375" s="140"/>
      <c r="AP375" s="140"/>
      <c r="AQ375" s="140"/>
      <c r="AR375" s="140"/>
      <c r="AS375" s="140"/>
      <c r="AT375" s="140"/>
      <c r="AU375" s="140"/>
      <c r="AV375" s="140"/>
      <c r="AW375" s="140"/>
      <c r="AX375" s="140"/>
      <c r="AY375" s="140"/>
      <c r="AZ375" s="140"/>
      <c r="BA375" s="140"/>
      <c r="BB375" s="140"/>
      <c r="BC375" s="140"/>
      <c r="BD375" s="140"/>
      <c r="BE375" s="338"/>
      <c r="BF375" s="338"/>
      <c r="BG375" s="338"/>
      <c r="BH375" s="338"/>
      <c r="BI375" s="338"/>
      <c r="BJ375" s="338"/>
      <c r="BK375" s="338"/>
      <c r="BL375" s="338"/>
      <c r="BM375" s="338"/>
      <c r="BN375" s="338"/>
      <c r="BO375" s="338"/>
      <c r="BP375" s="338"/>
      <c r="BQ375" s="338"/>
      <c r="BR375" s="338"/>
      <c r="BS375" s="338"/>
      <c r="BT375" s="338"/>
      <c r="BU375" s="338"/>
      <c r="BV375" s="338"/>
      <c r="BW375" s="338"/>
      <c r="BX375" s="338"/>
      <c r="BY375" s="338"/>
    </row>
    <row r="376" spans="1:77" customFormat="1" ht="12.75">
      <c r="A376" s="139"/>
      <c r="B376" s="139"/>
      <c r="C376" s="139"/>
      <c r="D376" s="139"/>
      <c r="E376" s="139"/>
      <c r="F376" s="139"/>
      <c r="G376" s="139"/>
      <c r="H376" s="139"/>
      <c r="I376" s="197"/>
      <c r="J376" s="139"/>
      <c r="K376" s="139"/>
      <c r="L376" s="139"/>
      <c r="M376" s="139"/>
      <c r="N376" s="139"/>
      <c r="O376" s="139"/>
      <c r="P376" s="139"/>
      <c r="Q376" s="139"/>
      <c r="R376" s="139"/>
      <c r="S376" s="140"/>
      <c r="T376" s="340"/>
      <c r="U376" s="339"/>
      <c r="V376" s="338"/>
      <c r="W376" s="333"/>
      <c r="X376" s="333"/>
      <c r="Y376" s="333"/>
      <c r="Z376" s="333"/>
      <c r="AA376" s="333"/>
      <c r="AB376" s="318"/>
      <c r="AC376" s="333"/>
      <c r="AD376" s="333"/>
      <c r="AE376" s="333"/>
      <c r="AF376" s="333"/>
      <c r="AG376" s="333"/>
      <c r="AH376" s="333"/>
      <c r="AI376" s="338"/>
      <c r="AJ376" s="140"/>
      <c r="AK376" s="140"/>
      <c r="AL376" s="140"/>
      <c r="AM376" s="140"/>
      <c r="AN376" s="140"/>
      <c r="AO376" s="140"/>
      <c r="AP376" s="140"/>
      <c r="AQ376" s="140"/>
      <c r="AR376" s="140"/>
      <c r="AS376" s="140"/>
      <c r="AT376" s="140"/>
      <c r="AU376" s="140"/>
      <c r="AV376" s="140"/>
      <c r="AW376" s="140"/>
      <c r="AX376" s="140"/>
      <c r="AY376" s="140"/>
      <c r="AZ376" s="140"/>
      <c r="BA376" s="140"/>
      <c r="BB376" s="140"/>
      <c r="BC376" s="140"/>
      <c r="BD376" s="140"/>
      <c r="BE376" s="338"/>
      <c r="BF376" s="338"/>
      <c r="BG376" s="338"/>
      <c r="BH376" s="338"/>
      <c r="BI376" s="338"/>
      <c r="BJ376" s="338"/>
      <c r="BK376" s="338"/>
      <c r="BL376" s="338"/>
      <c r="BM376" s="338"/>
      <c r="BN376" s="338"/>
      <c r="BO376" s="338"/>
      <c r="BP376" s="338"/>
      <c r="BQ376" s="338"/>
      <c r="BR376" s="338"/>
      <c r="BS376" s="338"/>
      <c r="BT376" s="338"/>
      <c r="BU376" s="338"/>
      <c r="BV376" s="338"/>
      <c r="BW376" s="338"/>
      <c r="BX376" s="338"/>
      <c r="BY376" s="338"/>
    </row>
    <row r="377" spans="1:77" customFormat="1" ht="12.75">
      <c r="A377" s="139"/>
      <c r="B377" s="139"/>
      <c r="C377" s="139"/>
      <c r="D377" s="139"/>
      <c r="E377" s="139"/>
      <c r="F377" s="139"/>
      <c r="G377" s="139"/>
      <c r="H377" s="139"/>
      <c r="I377" s="197"/>
      <c r="J377" s="139"/>
      <c r="K377" s="139"/>
      <c r="L377" s="139"/>
      <c r="M377" s="139"/>
      <c r="N377" s="139"/>
      <c r="O377" s="139"/>
      <c r="P377" s="139"/>
      <c r="Q377" s="139"/>
      <c r="R377" s="139"/>
      <c r="S377" s="140"/>
      <c r="T377" s="340"/>
      <c r="U377" s="339"/>
      <c r="V377" s="338"/>
      <c r="W377" s="333"/>
      <c r="X377" s="333"/>
      <c r="Y377" s="333"/>
      <c r="Z377" s="333"/>
      <c r="AA377" s="333"/>
      <c r="AB377" s="318"/>
      <c r="AC377" s="333"/>
      <c r="AD377" s="333"/>
      <c r="AE377" s="333"/>
      <c r="AF377" s="333"/>
      <c r="AG377" s="333"/>
      <c r="AH377" s="333"/>
      <c r="AI377" s="338"/>
      <c r="AJ377" s="140"/>
      <c r="AK377" s="140"/>
      <c r="AL377" s="140"/>
      <c r="AM377" s="140"/>
      <c r="AN377" s="140"/>
      <c r="AO377" s="140"/>
      <c r="AP377" s="140"/>
      <c r="AQ377" s="140"/>
      <c r="AR377" s="140"/>
      <c r="AS377" s="140"/>
      <c r="AT377" s="140"/>
      <c r="AU377" s="140"/>
      <c r="AV377" s="140"/>
      <c r="AW377" s="140"/>
      <c r="AX377" s="140"/>
      <c r="AY377" s="140"/>
      <c r="AZ377" s="140"/>
      <c r="BA377" s="140"/>
      <c r="BB377" s="140"/>
      <c r="BC377" s="140"/>
      <c r="BD377" s="140"/>
      <c r="BE377" s="338"/>
      <c r="BF377" s="338"/>
      <c r="BG377" s="338"/>
      <c r="BH377" s="338"/>
      <c r="BI377" s="338"/>
      <c r="BJ377" s="338"/>
      <c r="BK377" s="338"/>
      <c r="BL377" s="338"/>
      <c r="BM377" s="338"/>
      <c r="BN377" s="338"/>
      <c r="BO377" s="338"/>
      <c r="BP377" s="338"/>
      <c r="BQ377" s="338"/>
      <c r="BR377" s="338"/>
      <c r="BS377" s="338"/>
      <c r="BT377" s="338"/>
      <c r="BU377" s="338"/>
      <c r="BV377" s="338"/>
      <c r="BW377" s="338"/>
      <c r="BX377" s="338"/>
      <c r="BY377" s="338"/>
    </row>
    <row r="378" spans="1:77" customFormat="1" ht="12.75">
      <c r="A378" s="139"/>
      <c r="B378" s="139"/>
      <c r="C378" s="139"/>
      <c r="D378" s="139"/>
      <c r="E378" s="139"/>
      <c r="F378" s="139"/>
      <c r="G378" s="139"/>
      <c r="H378" s="139"/>
      <c r="I378" s="197"/>
      <c r="J378" s="139"/>
      <c r="K378" s="139"/>
      <c r="L378" s="139"/>
      <c r="M378" s="139"/>
      <c r="N378" s="139"/>
      <c r="O378" s="139"/>
      <c r="P378" s="139"/>
      <c r="Q378" s="139"/>
      <c r="R378" s="139"/>
      <c r="S378" s="140"/>
      <c r="T378" s="340"/>
      <c r="U378" s="339"/>
      <c r="V378" s="338"/>
      <c r="W378" s="333"/>
      <c r="X378" s="333"/>
      <c r="Y378" s="333"/>
      <c r="Z378" s="333"/>
      <c r="AA378" s="333"/>
      <c r="AB378" s="318"/>
      <c r="AC378" s="333"/>
      <c r="AD378" s="333"/>
      <c r="AE378" s="333"/>
      <c r="AF378" s="333"/>
      <c r="AG378" s="333"/>
      <c r="AH378" s="333"/>
      <c r="AI378" s="338"/>
      <c r="AJ378" s="140"/>
      <c r="AK378" s="140"/>
      <c r="AL378" s="140"/>
      <c r="AM378" s="140"/>
      <c r="AN378" s="140"/>
      <c r="AO378" s="140"/>
      <c r="AP378" s="140"/>
      <c r="AQ378" s="140"/>
      <c r="AR378" s="140"/>
      <c r="AS378" s="140"/>
      <c r="AT378" s="140"/>
      <c r="AU378" s="140"/>
      <c r="AV378" s="140"/>
      <c r="AW378" s="140"/>
      <c r="AX378" s="140"/>
      <c r="AY378" s="140"/>
      <c r="AZ378" s="140"/>
      <c r="BA378" s="140"/>
      <c r="BB378" s="140"/>
      <c r="BC378" s="140"/>
      <c r="BD378" s="140"/>
      <c r="BE378" s="338"/>
      <c r="BF378" s="338"/>
      <c r="BG378" s="338"/>
      <c r="BH378" s="338"/>
      <c r="BI378" s="338"/>
      <c r="BJ378" s="338"/>
      <c r="BK378" s="338"/>
      <c r="BL378" s="338"/>
      <c r="BM378" s="338"/>
      <c r="BN378" s="338"/>
      <c r="BO378" s="338"/>
      <c r="BP378" s="338"/>
      <c r="BQ378" s="338"/>
      <c r="BR378" s="338"/>
      <c r="BS378" s="338"/>
      <c r="BT378" s="338"/>
      <c r="BU378" s="338"/>
      <c r="BV378" s="338"/>
      <c r="BW378" s="338"/>
      <c r="BX378" s="338"/>
      <c r="BY378" s="338"/>
    </row>
    <row r="379" spans="1:77" customFormat="1" ht="12.75">
      <c r="A379" s="139"/>
      <c r="B379" s="139"/>
      <c r="C379" s="139"/>
      <c r="D379" s="139"/>
      <c r="E379" s="139"/>
      <c r="F379" s="139"/>
      <c r="G379" s="139"/>
      <c r="H379" s="139"/>
      <c r="I379" s="197"/>
      <c r="J379" s="139"/>
      <c r="K379" s="139"/>
      <c r="L379" s="139"/>
      <c r="M379" s="139"/>
      <c r="N379" s="139"/>
      <c r="O379" s="139"/>
      <c r="P379" s="139"/>
      <c r="Q379" s="139"/>
      <c r="R379" s="139"/>
      <c r="S379" s="140"/>
      <c r="T379" s="340"/>
      <c r="U379" s="339"/>
      <c r="V379" s="338"/>
      <c r="W379" s="333"/>
      <c r="X379" s="333"/>
      <c r="Y379" s="333"/>
      <c r="Z379" s="333"/>
      <c r="AA379" s="333"/>
      <c r="AB379" s="318"/>
      <c r="AC379" s="333"/>
      <c r="AD379" s="333"/>
      <c r="AE379" s="333"/>
      <c r="AF379" s="333"/>
      <c r="AG379" s="333"/>
      <c r="AH379" s="333"/>
      <c r="AI379" s="338"/>
      <c r="AJ379" s="140"/>
      <c r="AK379" s="140"/>
      <c r="AL379" s="140"/>
      <c r="AM379" s="140"/>
      <c r="AN379" s="140"/>
      <c r="AO379" s="140"/>
      <c r="AP379" s="140"/>
      <c r="AQ379" s="140"/>
      <c r="AR379" s="140"/>
      <c r="AS379" s="140"/>
      <c r="AT379" s="140"/>
      <c r="AU379" s="140"/>
      <c r="AV379" s="140"/>
      <c r="AW379" s="140"/>
      <c r="AX379" s="140"/>
      <c r="AY379" s="140"/>
      <c r="AZ379" s="140"/>
      <c r="BA379" s="140"/>
      <c r="BB379" s="140"/>
      <c r="BC379" s="140"/>
      <c r="BD379" s="140"/>
      <c r="BE379" s="338"/>
      <c r="BF379" s="338"/>
      <c r="BG379" s="338"/>
      <c r="BH379" s="338"/>
      <c r="BI379" s="338"/>
      <c r="BJ379" s="338"/>
      <c r="BK379" s="338"/>
      <c r="BL379" s="338"/>
      <c r="BM379" s="338"/>
      <c r="BN379" s="338"/>
      <c r="BO379" s="338"/>
      <c r="BP379" s="338"/>
      <c r="BQ379" s="338"/>
      <c r="BR379" s="338"/>
      <c r="BS379" s="338"/>
      <c r="BT379" s="338"/>
      <c r="BU379" s="338"/>
      <c r="BV379" s="338"/>
      <c r="BW379" s="338"/>
      <c r="BX379" s="338"/>
      <c r="BY379" s="338"/>
    </row>
    <row r="380" spans="1:77" customFormat="1" ht="12.75">
      <c r="A380" s="139"/>
      <c r="B380" s="139"/>
      <c r="C380" s="139"/>
      <c r="D380" s="139"/>
      <c r="E380" s="139"/>
      <c r="F380" s="139"/>
      <c r="G380" s="139"/>
      <c r="H380" s="139"/>
      <c r="I380" s="197"/>
      <c r="J380" s="139"/>
      <c r="K380" s="139"/>
      <c r="L380" s="139"/>
      <c r="M380" s="139"/>
      <c r="N380" s="139"/>
      <c r="O380" s="139"/>
      <c r="P380" s="139"/>
      <c r="Q380" s="139"/>
      <c r="R380" s="139"/>
      <c r="S380" s="140"/>
      <c r="T380" s="340"/>
      <c r="U380" s="339"/>
      <c r="V380" s="338"/>
      <c r="W380" s="320"/>
      <c r="X380" s="320"/>
      <c r="Y380" s="320"/>
      <c r="Z380" s="320"/>
      <c r="AA380" s="320"/>
      <c r="AB380" s="319"/>
      <c r="AC380" s="320"/>
      <c r="AD380" s="320"/>
      <c r="AE380" s="333"/>
      <c r="AF380" s="320"/>
      <c r="AG380" s="320"/>
      <c r="AH380" s="320"/>
      <c r="AI380" s="338"/>
      <c r="AJ380" s="140"/>
      <c r="AK380" s="140"/>
      <c r="AL380" s="140"/>
      <c r="AM380" s="140"/>
      <c r="AN380" s="140"/>
      <c r="AO380" s="140"/>
      <c r="AP380" s="140"/>
      <c r="AQ380" s="140"/>
      <c r="AR380" s="140"/>
      <c r="AS380" s="140"/>
      <c r="AT380" s="140"/>
      <c r="AU380" s="140"/>
      <c r="AV380" s="140"/>
      <c r="AW380" s="140"/>
      <c r="AX380" s="140"/>
      <c r="AY380" s="140"/>
      <c r="AZ380" s="140"/>
      <c r="BA380" s="140"/>
      <c r="BB380" s="140"/>
      <c r="BC380" s="140"/>
      <c r="BD380" s="140"/>
      <c r="BE380" s="338"/>
      <c r="BF380" s="338"/>
      <c r="BG380" s="338"/>
      <c r="BH380" s="338"/>
      <c r="BI380" s="338"/>
      <c r="BJ380" s="338"/>
      <c r="BK380" s="338"/>
      <c r="BL380" s="338"/>
      <c r="BM380" s="338"/>
      <c r="BN380" s="338"/>
      <c r="BO380" s="338"/>
      <c r="BP380" s="338"/>
      <c r="BQ380" s="338"/>
      <c r="BR380" s="338"/>
      <c r="BS380" s="338"/>
      <c r="BT380" s="338"/>
      <c r="BU380" s="338"/>
      <c r="BV380" s="338"/>
      <c r="BW380" s="338"/>
      <c r="BX380" s="338"/>
      <c r="BY380" s="338"/>
    </row>
    <row r="381" spans="1:77" customFormat="1" ht="12.75">
      <c r="A381" s="139"/>
      <c r="B381" s="139"/>
      <c r="C381" s="139"/>
      <c r="D381" s="139"/>
      <c r="E381" s="139"/>
      <c r="F381" s="139"/>
      <c r="G381" s="139"/>
      <c r="H381" s="139"/>
      <c r="I381" s="197"/>
      <c r="J381" s="139"/>
      <c r="K381" s="139"/>
      <c r="L381" s="139"/>
      <c r="M381" s="139"/>
      <c r="N381" s="139"/>
      <c r="O381" s="139"/>
      <c r="P381" s="139"/>
      <c r="Q381" s="139"/>
      <c r="R381" s="139"/>
      <c r="S381" s="140"/>
      <c r="T381" s="340"/>
      <c r="U381" s="339"/>
      <c r="V381" s="338"/>
      <c r="W381" s="320"/>
      <c r="X381" s="320"/>
      <c r="Y381" s="320"/>
      <c r="Z381" s="320"/>
      <c r="AA381" s="320"/>
      <c r="AB381" s="319"/>
      <c r="AC381" s="320"/>
      <c r="AD381" s="320"/>
      <c r="AE381" s="333"/>
      <c r="AF381" s="320"/>
      <c r="AG381" s="320"/>
      <c r="AH381" s="320"/>
      <c r="AI381" s="338"/>
      <c r="AJ381" s="140"/>
      <c r="AK381" s="140"/>
      <c r="AL381" s="140"/>
      <c r="AM381" s="140"/>
      <c r="AN381" s="140"/>
      <c r="AO381" s="140"/>
      <c r="AP381" s="140"/>
      <c r="AQ381" s="140"/>
      <c r="AR381" s="140"/>
      <c r="AS381" s="140"/>
      <c r="AT381" s="140"/>
      <c r="AU381" s="140"/>
      <c r="AV381" s="140"/>
      <c r="AW381" s="140"/>
      <c r="AX381" s="140"/>
      <c r="AY381" s="140"/>
      <c r="AZ381" s="140"/>
      <c r="BA381" s="140"/>
      <c r="BB381" s="140"/>
      <c r="BC381" s="140"/>
      <c r="BD381" s="140"/>
      <c r="BE381" s="338"/>
      <c r="BF381" s="338"/>
      <c r="BG381" s="338"/>
      <c r="BH381" s="338"/>
      <c r="BI381" s="338"/>
      <c r="BJ381" s="338"/>
      <c r="BK381" s="338"/>
      <c r="BL381" s="338"/>
      <c r="BM381" s="338"/>
      <c r="BN381" s="338"/>
      <c r="BO381" s="338"/>
      <c r="BP381" s="338"/>
      <c r="BQ381" s="338"/>
      <c r="BR381" s="338"/>
      <c r="BS381" s="338"/>
      <c r="BT381" s="338"/>
      <c r="BU381" s="338"/>
      <c r="BV381" s="338"/>
      <c r="BW381" s="338"/>
      <c r="BX381" s="338"/>
      <c r="BY381" s="338"/>
    </row>
    <row r="382" spans="1:77" customFormat="1" ht="12.75">
      <c r="A382" s="139"/>
      <c r="B382" s="139"/>
      <c r="C382" s="139"/>
      <c r="D382" s="139"/>
      <c r="E382" s="139"/>
      <c r="F382" s="139"/>
      <c r="G382" s="139"/>
      <c r="H382" s="139"/>
      <c r="I382" s="197"/>
      <c r="J382" s="139"/>
      <c r="K382" s="139"/>
      <c r="L382" s="139"/>
      <c r="M382" s="139"/>
      <c r="N382" s="139"/>
      <c r="O382" s="139"/>
      <c r="P382" s="139"/>
      <c r="Q382" s="139"/>
      <c r="R382" s="139"/>
      <c r="S382" s="140"/>
      <c r="T382" s="340"/>
      <c r="U382" s="339"/>
      <c r="V382" s="338"/>
      <c r="W382" s="320"/>
      <c r="X382" s="320"/>
      <c r="Y382" s="320"/>
      <c r="Z382" s="320"/>
      <c r="AA382" s="320"/>
      <c r="AB382" s="319"/>
      <c r="AC382" s="320"/>
      <c r="AD382" s="320"/>
      <c r="AE382" s="333"/>
      <c r="AF382" s="320"/>
      <c r="AG382" s="320"/>
      <c r="AH382" s="320"/>
      <c r="AI382" s="338"/>
      <c r="AJ382" s="140"/>
      <c r="AK382" s="140"/>
      <c r="AL382" s="140"/>
      <c r="AM382" s="140"/>
      <c r="AN382" s="140"/>
      <c r="AO382" s="140"/>
      <c r="AP382" s="140"/>
      <c r="AQ382" s="140"/>
      <c r="AR382" s="140"/>
      <c r="AS382" s="140"/>
      <c r="AT382" s="140"/>
      <c r="AU382" s="140"/>
      <c r="AV382" s="140"/>
      <c r="AW382" s="140"/>
      <c r="AX382" s="140"/>
      <c r="AY382" s="140"/>
      <c r="AZ382" s="140"/>
      <c r="BA382" s="140"/>
      <c r="BB382" s="140"/>
      <c r="BC382" s="140"/>
      <c r="BD382" s="140"/>
      <c r="BE382" s="338"/>
      <c r="BF382" s="338"/>
      <c r="BG382" s="338"/>
      <c r="BH382" s="338"/>
      <c r="BI382" s="338"/>
      <c r="BJ382" s="338"/>
      <c r="BK382" s="338"/>
      <c r="BL382" s="338"/>
      <c r="BM382" s="338"/>
      <c r="BN382" s="338"/>
      <c r="BO382" s="338"/>
      <c r="BP382" s="338"/>
      <c r="BQ382" s="338"/>
      <c r="BR382" s="338"/>
      <c r="BS382" s="338"/>
      <c r="BT382" s="338"/>
      <c r="BU382" s="338"/>
      <c r="BV382" s="338"/>
      <c r="BW382" s="338"/>
      <c r="BX382" s="338"/>
      <c r="BY382" s="338"/>
    </row>
    <row r="383" spans="1:77" customFormat="1" ht="12.75">
      <c r="A383" s="139"/>
      <c r="B383" s="139"/>
      <c r="C383" s="139"/>
      <c r="D383" s="139"/>
      <c r="E383" s="139"/>
      <c r="F383" s="139"/>
      <c r="G383" s="139"/>
      <c r="H383" s="139"/>
      <c r="I383" s="197"/>
      <c r="J383" s="139"/>
      <c r="K383" s="139"/>
      <c r="L383" s="139"/>
      <c r="M383" s="139"/>
      <c r="N383" s="139"/>
      <c r="O383" s="139"/>
      <c r="P383" s="139"/>
      <c r="Q383" s="139"/>
      <c r="R383" s="139"/>
      <c r="S383" s="140"/>
      <c r="T383" s="340"/>
      <c r="U383" s="339"/>
      <c r="V383" s="338"/>
      <c r="W383" s="320"/>
      <c r="X383" s="320"/>
      <c r="Y383" s="320"/>
      <c r="Z383" s="320"/>
      <c r="AA383" s="320"/>
      <c r="AB383" s="319"/>
      <c r="AC383" s="320"/>
      <c r="AD383" s="320"/>
      <c r="AE383" s="333"/>
      <c r="AF383" s="320"/>
      <c r="AG383" s="320"/>
      <c r="AH383" s="320"/>
      <c r="AI383" s="338"/>
      <c r="AJ383" s="140"/>
      <c r="AK383" s="140"/>
      <c r="AL383" s="140"/>
      <c r="AM383" s="140"/>
      <c r="AN383" s="140"/>
      <c r="AO383" s="140"/>
      <c r="AP383" s="140"/>
      <c r="AQ383" s="140"/>
      <c r="AR383" s="140"/>
      <c r="AS383" s="140"/>
      <c r="AT383" s="140"/>
      <c r="AU383" s="140"/>
      <c r="AV383" s="140"/>
      <c r="AW383" s="140"/>
      <c r="AX383" s="140"/>
      <c r="AY383" s="140"/>
      <c r="AZ383" s="140"/>
      <c r="BA383" s="140"/>
      <c r="BB383" s="140"/>
      <c r="BC383" s="140"/>
      <c r="BD383" s="140"/>
      <c r="BE383" s="338"/>
      <c r="BF383" s="338"/>
      <c r="BG383" s="338"/>
      <c r="BH383" s="338"/>
      <c r="BI383" s="338"/>
      <c r="BJ383" s="338"/>
      <c r="BK383" s="338"/>
      <c r="BL383" s="338"/>
      <c r="BM383" s="338"/>
      <c r="BN383" s="338"/>
      <c r="BO383" s="338"/>
      <c r="BP383" s="338"/>
      <c r="BQ383" s="338"/>
      <c r="BR383" s="338"/>
      <c r="BS383" s="338"/>
      <c r="BT383" s="338"/>
      <c r="BU383" s="338"/>
      <c r="BV383" s="338"/>
      <c r="BW383" s="338"/>
      <c r="BX383" s="338"/>
      <c r="BY383" s="338"/>
    </row>
    <row r="384" spans="1:77" customFormat="1" ht="12.75">
      <c r="A384" s="139"/>
      <c r="B384" s="139"/>
      <c r="C384" s="139"/>
      <c r="D384" s="139"/>
      <c r="E384" s="139"/>
      <c r="F384" s="139"/>
      <c r="G384" s="139"/>
      <c r="H384" s="139"/>
      <c r="I384" s="197"/>
      <c r="J384" s="139"/>
      <c r="K384" s="139"/>
      <c r="L384" s="139"/>
      <c r="M384" s="139"/>
      <c r="N384" s="139"/>
      <c r="O384" s="139"/>
      <c r="P384" s="139"/>
      <c r="Q384" s="139"/>
      <c r="R384" s="139"/>
      <c r="S384" s="140"/>
      <c r="T384" s="340"/>
      <c r="U384" s="339"/>
      <c r="V384" s="338"/>
      <c r="W384" s="320"/>
      <c r="X384" s="320"/>
      <c r="Y384" s="320"/>
      <c r="Z384" s="320"/>
      <c r="AA384" s="320"/>
      <c r="AB384" s="320"/>
      <c r="AC384" s="320"/>
      <c r="AD384" s="320"/>
      <c r="AE384" s="320"/>
      <c r="AF384" s="320"/>
      <c r="AG384" s="320"/>
      <c r="AH384" s="320"/>
      <c r="AI384" s="338"/>
      <c r="AJ384" s="140"/>
      <c r="AK384" s="140"/>
      <c r="AL384" s="140"/>
      <c r="AM384" s="140"/>
      <c r="AN384" s="140"/>
      <c r="AO384" s="140"/>
      <c r="AP384" s="140"/>
      <c r="AQ384" s="140"/>
      <c r="AR384" s="140"/>
      <c r="AS384" s="140"/>
      <c r="AT384" s="140"/>
      <c r="AU384" s="140"/>
      <c r="AV384" s="140"/>
      <c r="AW384" s="140"/>
      <c r="AX384" s="140"/>
      <c r="AY384" s="140"/>
      <c r="AZ384" s="140"/>
      <c r="BA384" s="140"/>
      <c r="BB384" s="140"/>
      <c r="BC384" s="140"/>
      <c r="BD384" s="140"/>
      <c r="BE384" s="338"/>
      <c r="BF384" s="338"/>
      <c r="BG384" s="338"/>
      <c r="BH384" s="338"/>
      <c r="BI384" s="338"/>
      <c r="BJ384" s="338"/>
      <c r="BK384" s="338"/>
      <c r="BL384" s="338"/>
      <c r="BM384" s="338"/>
      <c r="BN384" s="338"/>
      <c r="BO384" s="338"/>
      <c r="BP384" s="338"/>
      <c r="BQ384" s="338"/>
      <c r="BR384" s="338"/>
      <c r="BS384" s="338"/>
      <c r="BT384" s="338"/>
      <c r="BU384" s="338"/>
      <c r="BV384" s="338"/>
      <c r="BW384" s="338"/>
      <c r="BX384" s="338"/>
      <c r="BY384" s="338"/>
    </row>
    <row r="385" spans="1:77" customFormat="1" ht="12.75">
      <c r="A385" s="139"/>
      <c r="B385" s="139"/>
      <c r="C385" s="139"/>
      <c r="D385" s="139"/>
      <c r="E385" s="139"/>
      <c r="F385" s="139"/>
      <c r="G385" s="139"/>
      <c r="H385" s="139"/>
      <c r="I385" s="197"/>
      <c r="J385" s="139"/>
      <c r="K385" s="139"/>
      <c r="L385" s="139"/>
      <c r="M385" s="139"/>
      <c r="N385" s="139"/>
      <c r="O385" s="139"/>
      <c r="P385" s="139"/>
      <c r="Q385" s="139"/>
      <c r="R385" s="139"/>
      <c r="S385" s="140"/>
      <c r="T385" s="340"/>
      <c r="U385" s="339"/>
      <c r="V385" s="338"/>
      <c r="W385" s="320"/>
      <c r="X385" s="320"/>
      <c r="Y385" s="320"/>
      <c r="Z385" s="320"/>
      <c r="AA385" s="320"/>
      <c r="AB385" s="320"/>
      <c r="AC385" s="320"/>
      <c r="AD385" s="320"/>
      <c r="AE385" s="320"/>
      <c r="AF385" s="320"/>
      <c r="AG385" s="320"/>
      <c r="AH385" s="320"/>
      <c r="AI385" s="338"/>
      <c r="AJ385" s="140"/>
      <c r="AK385" s="140"/>
      <c r="AL385" s="140"/>
      <c r="AM385" s="140"/>
      <c r="AN385" s="140"/>
      <c r="AO385" s="140"/>
      <c r="AP385" s="140"/>
      <c r="AQ385" s="140"/>
      <c r="AR385" s="140"/>
      <c r="AS385" s="140"/>
      <c r="AT385" s="140"/>
      <c r="AU385" s="140"/>
      <c r="AV385" s="140"/>
      <c r="AW385" s="140"/>
      <c r="AX385" s="140"/>
      <c r="AY385" s="140"/>
      <c r="AZ385" s="140"/>
      <c r="BA385" s="140"/>
      <c r="BB385" s="140"/>
      <c r="BC385" s="140"/>
      <c r="BD385" s="140"/>
      <c r="BE385" s="338"/>
      <c r="BF385" s="338"/>
      <c r="BG385" s="338"/>
      <c r="BH385" s="338"/>
      <c r="BI385" s="338"/>
      <c r="BJ385" s="338"/>
      <c r="BK385" s="338"/>
      <c r="BL385" s="338"/>
      <c r="BM385" s="338"/>
      <c r="BN385" s="338"/>
      <c r="BO385" s="338"/>
      <c r="BP385" s="338"/>
      <c r="BQ385" s="338"/>
      <c r="BR385" s="338"/>
      <c r="BS385" s="338"/>
      <c r="BT385" s="338"/>
      <c r="BU385" s="338"/>
      <c r="BV385" s="338"/>
      <c r="BW385" s="338"/>
      <c r="BX385" s="338"/>
      <c r="BY385" s="338"/>
    </row>
    <row r="386" spans="1:77" customFormat="1" ht="12.75">
      <c r="A386" s="139"/>
      <c r="B386" s="139"/>
      <c r="C386" s="139"/>
      <c r="D386" s="139"/>
      <c r="E386" s="139"/>
      <c r="F386" s="139"/>
      <c r="G386" s="139"/>
      <c r="H386" s="139"/>
      <c r="I386" s="197"/>
      <c r="J386" s="139"/>
      <c r="K386" s="139"/>
      <c r="L386" s="139"/>
      <c r="M386" s="139"/>
      <c r="N386" s="139"/>
      <c r="O386" s="139"/>
      <c r="P386" s="139"/>
      <c r="Q386" s="139"/>
      <c r="R386" s="139"/>
      <c r="S386" s="140"/>
      <c r="T386" s="340"/>
      <c r="U386" s="339"/>
      <c r="V386" s="338"/>
      <c r="W386" s="320"/>
      <c r="X386" s="320"/>
      <c r="Y386" s="320"/>
      <c r="Z386" s="320"/>
      <c r="AA386" s="320"/>
      <c r="AB386" s="320"/>
      <c r="AC386" s="320"/>
      <c r="AD386" s="320"/>
      <c r="AE386" s="320"/>
      <c r="AF386" s="320"/>
      <c r="AG386" s="320"/>
      <c r="AH386" s="320"/>
      <c r="AI386" s="338"/>
      <c r="AJ386" s="140"/>
      <c r="AK386" s="140"/>
      <c r="AL386" s="140"/>
      <c r="AM386" s="140"/>
      <c r="AN386" s="140"/>
      <c r="AO386" s="140"/>
      <c r="AP386" s="140"/>
      <c r="AQ386" s="140"/>
      <c r="AR386" s="140"/>
      <c r="AS386" s="140"/>
      <c r="AT386" s="140"/>
      <c r="AU386" s="140"/>
      <c r="AV386" s="140"/>
      <c r="AW386" s="140"/>
      <c r="AX386" s="140"/>
      <c r="AY386" s="140"/>
      <c r="AZ386" s="140"/>
      <c r="BA386" s="140"/>
      <c r="BB386" s="140"/>
      <c r="BC386" s="140"/>
      <c r="BD386" s="140"/>
      <c r="BE386" s="338"/>
      <c r="BF386" s="338"/>
      <c r="BG386" s="338"/>
      <c r="BH386" s="338"/>
      <c r="BI386" s="338"/>
      <c r="BJ386" s="338"/>
      <c r="BK386" s="338"/>
      <c r="BL386" s="338"/>
      <c r="BM386" s="338"/>
      <c r="BN386" s="338"/>
      <c r="BO386" s="338"/>
      <c r="BP386" s="338"/>
      <c r="BQ386" s="338"/>
      <c r="BR386" s="338"/>
      <c r="BS386" s="338"/>
      <c r="BT386" s="338"/>
      <c r="BU386" s="338"/>
      <c r="BV386" s="338"/>
      <c r="BW386" s="338"/>
      <c r="BX386" s="338"/>
      <c r="BY386" s="338"/>
    </row>
    <row r="387" spans="1:77" customFormat="1" ht="12.75">
      <c r="A387" s="139"/>
      <c r="B387" s="139"/>
      <c r="C387" s="139"/>
      <c r="D387" s="139"/>
      <c r="E387" s="139"/>
      <c r="F387" s="139"/>
      <c r="G387" s="139"/>
      <c r="H387" s="139"/>
      <c r="I387" s="197"/>
      <c r="J387" s="139"/>
      <c r="K387" s="139"/>
      <c r="L387" s="139"/>
      <c r="M387" s="139"/>
      <c r="N387" s="139"/>
      <c r="O387" s="139"/>
      <c r="P387" s="139"/>
      <c r="Q387" s="139"/>
      <c r="R387" s="139"/>
      <c r="S387" s="140"/>
      <c r="T387" s="340"/>
      <c r="U387" s="339"/>
      <c r="V387" s="338"/>
      <c r="W387" s="320"/>
      <c r="X387" s="320"/>
      <c r="Y387" s="320"/>
      <c r="Z387" s="320"/>
      <c r="AA387" s="320"/>
      <c r="AB387" s="320"/>
      <c r="AC387" s="320"/>
      <c r="AD387" s="320"/>
      <c r="AE387" s="320"/>
      <c r="AF387" s="320"/>
      <c r="AG387" s="320"/>
      <c r="AH387" s="320"/>
      <c r="AI387" s="338"/>
      <c r="AJ387" s="140"/>
      <c r="AK387" s="140"/>
      <c r="AL387" s="140"/>
      <c r="AM387" s="140"/>
      <c r="AN387" s="140"/>
      <c r="AO387" s="140"/>
      <c r="AP387" s="140"/>
      <c r="AQ387" s="140"/>
      <c r="AR387" s="140"/>
      <c r="AS387" s="140"/>
      <c r="AT387" s="140"/>
      <c r="AU387" s="140"/>
      <c r="AV387" s="140"/>
      <c r="AW387" s="140"/>
      <c r="AX387" s="140"/>
      <c r="AY387" s="140"/>
      <c r="AZ387" s="140"/>
      <c r="BA387" s="140"/>
      <c r="BB387" s="140"/>
      <c r="BC387" s="140"/>
      <c r="BD387" s="140"/>
      <c r="BE387" s="338"/>
      <c r="BF387" s="338"/>
      <c r="BG387" s="338"/>
      <c r="BH387" s="338"/>
      <c r="BI387" s="338"/>
      <c r="BJ387" s="338"/>
      <c r="BK387" s="338"/>
      <c r="BL387" s="338"/>
      <c r="BM387" s="338"/>
      <c r="BN387" s="338"/>
      <c r="BO387" s="338"/>
      <c r="BP387" s="338"/>
      <c r="BQ387" s="338"/>
      <c r="BR387" s="338"/>
      <c r="BS387" s="338"/>
      <c r="BT387" s="338"/>
      <c r="BU387" s="338"/>
      <c r="BV387" s="338"/>
      <c r="BW387" s="338"/>
      <c r="BX387" s="338"/>
      <c r="BY387" s="338"/>
    </row>
    <row r="388" spans="1:77" customFormat="1" ht="12.75">
      <c r="A388" s="139"/>
      <c r="B388" s="139"/>
      <c r="C388" s="139"/>
      <c r="D388" s="139"/>
      <c r="E388" s="139"/>
      <c r="F388" s="139"/>
      <c r="G388" s="139"/>
      <c r="H388" s="139"/>
      <c r="I388" s="197"/>
      <c r="J388" s="139"/>
      <c r="K388" s="139"/>
      <c r="L388" s="139"/>
      <c r="M388" s="139"/>
      <c r="N388" s="139"/>
      <c r="O388" s="139"/>
      <c r="P388" s="139"/>
      <c r="Q388" s="139"/>
      <c r="R388" s="139"/>
      <c r="S388" s="140"/>
      <c r="T388" s="340"/>
      <c r="U388" s="339"/>
      <c r="V388" s="338"/>
      <c r="W388" s="320"/>
      <c r="X388" s="320"/>
      <c r="Y388" s="320"/>
      <c r="Z388" s="320"/>
      <c r="AA388" s="320"/>
      <c r="AB388" s="320"/>
      <c r="AC388" s="320"/>
      <c r="AD388" s="320"/>
      <c r="AE388" s="320"/>
      <c r="AF388" s="320"/>
      <c r="AG388" s="320"/>
      <c r="AH388" s="320"/>
      <c r="AI388" s="338"/>
      <c r="AJ388" s="140"/>
      <c r="AK388" s="140"/>
      <c r="AL388" s="140"/>
      <c r="AM388" s="140"/>
      <c r="AN388" s="140"/>
      <c r="AO388" s="140"/>
      <c r="AP388" s="140"/>
      <c r="AQ388" s="140"/>
      <c r="AR388" s="140"/>
      <c r="AS388" s="140"/>
      <c r="AT388" s="140"/>
      <c r="AU388" s="140"/>
      <c r="AV388" s="140"/>
      <c r="AW388" s="140"/>
      <c r="AX388" s="140"/>
      <c r="AY388" s="140"/>
      <c r="AZ388" s="140"/>
      <c r="BA388" s="140"/>
      <c r="BB388" s="140"/>
      <c r="BC388" s="140"/>
      <c r="BD388" s="140"/>
      <c r="BE388" s="338"/>
      <c r="BF388" s="338"/>
      <c r="BG388" s="338"/>
      <c r="BH388" s="338"/>
      <c r="BI388" s="338"/>
      <c r="BJ388" s="338"/>
      <c r="BK388" s="338"/>
      <c r="BL388" s="338"/>
      <c r="BM388" s="338"/>
      <c r="BN388" s="338"/>
      <c r="BO388" s="338"/>
      <c r="BP388" s="338"/>
      <c r="BQ388" s="338"/>
      <c r="BR388" s="338"/>
      <c r="BS388" s="338"/>
      <c r="BT388" s="338"/>
      <c r="BU388" s="338"/>
      <c r="BV388" s="338"/>
      <c r="BW388" s="338"/>
      <c r="BX388" s="338"/>
      <c r="BY388" s="338"/>
    </row>
    <row r="389" spans="1:77" customFormat="1" ht="12.75">
      <c r="A389" s="139"/>
      <c r="B389" s="139"/>
      <c r="C389" s="139"/>
      <c r="D389" s="139"/>
      <c r="E389" s="139"/>
      <c r="F389" s="139"/>
      <c r="G389" s="139"/>
      <c r="H389" s="139"/>
      <c r="I389" s="197"/>
      <c r="J389" s="139"/>
      <c r="K389" s="139"/>
      <c r="L389" s="139"/>
      <c r="M389" s="139"/>
      <c r="N389" s="139"/>
      <c r="O389" s="139"/>
      <c r="P389" s="139"/>
      <c r="Q389" s="139"/>
      <c r="R389" s="139"/>
      <c r="S389" s="140"/>
      <c r="T389" s="340"/>
      <c r="U389" s="339"/>
      <c r="V389" s="338"/>
      <c r="W389" s="320"/>
      <c r="X389" s="320"/>
      <c r="Y389" s="320"/>
      <c r="Z389" s="320"/>
      <c r="AA389" s="320"/>
      <c r="AB389" s="320"/>
      <c r="AC389" s="320"/>
      <c r="AD389" s="320"/>
      <c r="AE389" s="320"/>
      <c r="AF389" s="320"/>
      <c r="AG389" s="320"/>
      <c r="AH389" s="320"/>
      <c r="AI389" s="338"/>
      <c r="AJ389" s="140"/>
      <c r="AK389" s="140"/>
      <c r="AL389" s="140"/>
      <c r="AM389" s="140"/>
      <c r="AN389" s="140"/>
      <c r="AO389" s="140"/>
      <c r="AP389" s="140"/>
      <c r="AQ389" s="140"/>
      <c r="AR389" s="140"/>
      <c r="AS389" s="140"/>
      <c r="AT389" s="140"/>
      <c r="AU389" s="140"/>
      <c r="AV389" s="140"/>
      <c r="AW389" s="140"/>
      <c r="AX389" s="140"/>
      <c r="AY389" s="140"/>
      <c r="AZ389" s="140"/>
      <c r="BA389" s="140"/>
      <c r="BB389" s="140"/>
      <c r="BC389" s="140"/>
      <c r="BD389" s="140"/>
      <c r="BE389" s="338"/>
      <c r="BF389" s="338"/>
      <c r="BG389" s="338"/>
      <c r="BH389" s="338"/>
      <c r="BI389" s="338"/>
      <c r="BJ389" s="338"/>
      <c r="BK389" s="338"/>
      <c r="BL389" s="338"/>
      <c r="BM389" s="338"/>
      <c r="BN389" s="338"/>
      <c r="BO389" s="338"/>
      <c r="BP389" s="338"/>
      <c r="BQ389" s="338"/>
      <c r="BR389" s="338"/>
      <c r="BS389" s="338"/>
      <c r="BT389" s="338"/>
      <c r="BU389" s="338"/>
      <c r="BV389" s="338"/>
      <c r="BW389" s="338"/>
      <c r="BX389" s="338"/>
      <c r="BY389" s="338"/>
    </row>
    <row r="390" spans="1:77" customFormat="1" ht="12.75">
      <c r="A390" s="139"/>
      <c r="B390" s="139"/>
      <c r="C390" s="139"/>
      <c r="D390" s="139"/>
      <c r="E390" s="139"/>
      <c r="F390" s="139"/>
      <c r="G390" s="139"/>
      <c r="H390" s="139"/>
      <c r="I390" s="197"/>
      <c r="J390" s="139"/>
      <c r="K390" s="139"/>
      <c r="L390" s="139"/>
      <c r="M390" s="139"/>
      <c r="N390" s="139"/>
      <c r="O390" s="139"/>
      <c r="P390" s="139"/>
      <c r="Q390" s="139"/>
      <c r="R390" s="139"/>
      <c r="S390" s="140"/>
      <c r="T390" s="340"/>
      <c r="U390" s="339"/>
      <c r="V390" s="338"/>
      <c r="W390" s="320"/>
      <c r="X390" s="320"/>
      <c r="Y390" s="320"/>
      <c r="Z390" s="320"/>
      <c r="AA390" s="320"/>
      <c r="AB390" s="320"/>
      <c r="AC390" s="320"/>
      <c r="AD390" s="320"/>
      <c r="AE390" s="320"/>
      <c r="AF390" s="320"/>
      <c r="AG390" s="320"/>
      <c r="AH390" s="320"/>
      <c r="AI390" s="338"/>
      <c r="AJ390" s="140"/>
      <c r="AK390" s="140"/>
      <c r="AL390" s="140"/>
      <c r="AM390" s="140"/>
      <c r="AN390" s="140"/>
      <c r="AO390" s="140"/>
      <c r="AP390" s="140"/>
      <c r="AQ390" s="140"/>
      <c r="AR390" s="140"/>
      <c r="AS390" s="140"/>
      <c r="AT390" s="140"/>
      <c r="AU390" s="140"/>
      <c r="AV390" s="140"/>
      <c r="AW390" s="140"/>
      <c r="AX390" s="140"/>
      <c r="AY390" s="140"/>
      <c r="AZ390" s="140"/>
      <c r="BA390" s="140"/>
      <c r="BB390" s="140"/>
      <c r="BC390" s="140"/>
      <c r="BD390" s="140"/>
      <c r="BE390" s="338"/>
      <c r="BF390" s="338"/>
      <c r="BG390" s="338"/>
      <c r="BH390" s="338"/>
      <c r="BI390" s="338"/>
      <c r="BJ390" s="338"/>
      <c r="BK390" s="338"/>
      <c r="BL390" s="338"/>
      <c r="BM390" s="338"/>
      <c r="BN390" s="338"/>
      <c r="BO390" s="338"/>
      <c r="BP390" s="338"/>
      <c r="BQ390" s="338"/>
      <c r="BR390" s="338"/>
      <c r="BS390" s="338"/>
      <c r="BT390" s="338"/>
      <c r="BU390" s="338"/>
      <c r="BV390" s="338"/>
      <c r="BW390" s="338"/>
      <c r="BX390" s="338"/>
      <c r="BY390" s="338"/>
    </row>
    <row r="391" spans="1:77" customFormat="1" ht="12.75">
      <c r="A391" s="139"/>
      <c r="B391" s="139"/>
      <c r="C391" s="139"/>
      <c r="D391" s="139"/>
      <c r="E391" s="139"/>
      <c r="F391" s="139"/>
      <c r="G391" s="139"/>
      <c r="H391" s="139"/>
      <c r="I391" s="197"/>
      <c r="J391" s="139"/>
      <c r="K391" s="139"/>
      <c r="L391" s="139"/>
      <c r="M391" s="139"/>
      <c r="N391" s="139"/>
      <c r="O391" s="139"/>
      <c r="P391" s="139"/>
      <c r="Q391" s="139"/>
      <c r="R391" s="139"/>
      <c r="S391" s="140"/>
      <c r="T391" s="340"/>
      <c r="U391" s="339"/>
      <c r="V391" s="338"/>
      <c r="W391" s="320"/>
      <c r="X391" s="320"/>
      <c r="Y391" s="320"/>
      <c r="Z391" s="320"/>
      <c r="AA391" s="320"/>
      <c r="AB391" s="320"/>
      <c r="AC391" s="320"/>
      <c r="AD391" s="320"/>
      <c r="AE391" s="320"/>
      <c r="AF391" s="320"/>
      <c r="AG391" s="320"/>
      <c r="AH391" s="320"/>
      <c r="AI391" s="338"/>
      <c r="AJ391" s="140"/>
      <c r="AK391" s="140"/>
      <c r="AL391" s="140"/>
      <c r="AM391" s="140"/>
      <c r="AN391" s="140"/>
      <c r="AO391" s="140"/>
      <c r="AP391" s="140"/>
      <c r="AQ391" s="140"/>
      <c r="AR391" s="140"/>
      <c r="AS391" s="140"/>
      <c r="AT391" s="140"/>
      <c r="AU391" s="140"/>
      <c r="AV391" s="140"/>
      <c r="AW391" s="140"/>
      <c r="AX391" s="140"/>
      <c r="AY391" s="140"/>
      <c r="AZ391" s="140"/>
      <c r="BA391" s="140"/>
      <c r="BB391" s="140"/>
      <c r="BC391" s="140"/>
      <c r="BD391" s="140"/>
      <c r="BE391" s="338"/>
      <c r="BF391" s="338"/>
      <c r="BG391" s="338"/>
      <c r="BH391" s="338"/>
      <c r="BI391" s="338"/>
      <c r="BJ391" s="338"/>
      <c r="BK391" s="338"/>
      <c r="BL391" s="338"/>
      <c r="BM391" s="338"/>
      <c r="BN391" s="338"/>
      <c r="BO391" s="338"/>
      <c r="BP391" s="338"/>
      <c r="BQ391" s="338"/>
      <c r="BR391" s="338"/>
      <c r="BS391" s="338"/>
      <c r="BT391" s="338"/>
      <c r="BU391" s="338"/>
      <c r="BV391" s="338"/>
      <c r="BW391" s="338"/>
      <c r="BX391" s="338"/>
      <c r="BY391" s="338"/>
    </row>
    <row r="392" spans="1:77" customFormat="1" ht="12.75">
      <c r="A392" s="139"/>
      <c r="B392" s="139"/>
      <c r="C392" s="139"/>
      <c r="D392" s="139"/>
      <c r="E392" s="139"/>
      <c r="F392" s="139"/>
      <c r="G392" s="139"/>
      <c r="H392" s="139"/>
      <c r="I392" s="197"/>
      <c r="J392" s="139"/>
      <c r="K392" s="139"/>
      <c r="L392" s="139"/>
      <c r="M392" s="139"/>
      <c r="N392" s="139"/>
      <c r="O392" s="139"/>
      <c r="P392" s="139"/>
      <c r="Q392" s="139"/>
      <c r="R392" s="139"/>
      <c r="S392" s="140"/>
      <c r="T392" s="340"/>
      <c r="U392" s="339"/>
      <c r="V392" s="338"/>
      <c r="W392" s="320"/>
      <c r="X392" s="320"/>
      <c r="Y392" s="320"/>
      <c r="Z392" s="320"/>
      <c r="AA392" s="320"/>
      <c r="AB392" s="320"/>
      <c r="AC392" s="320"/>
      <c r="AD392" s="320"/>
      <c r="AE392" s="320"/>
      <c r="AF392" s="320"/>
      <c r="AG392" s="320"/>
      <c r="AH392" s="320"/>
      <c r="AI392" s="338"/>
      <c r="AJ392" s="140"/>
      <c r="AK392" s="140"/>
      <c r="AL392" s="140"/>
      <c r="AM392" s="140"/>
      <c r="AN392" s="140"/>
      <c r="AO392" s="140"/>
      <c r="AP392" s="140"/>
      <c r="AQ392" s="140"/>
      <c r="AR392" s="140"/>
      <c r="AS392" s="140"/>
      <c r="AT392" s="140"/>
      <c r="AU392" s="140"/>
      <c r="AV392" s="140"/>
      <c r="AW392" s="140"/>
      <c r="AX392" s="140"/>
      <c r="AY392" s="140"/>
      <c r="AZ392" s="140"/>
      <c r="BA392" s="140"/>
      <c r="BB392" s="140"/>
      <c r="BC392" s="140"/>
      <c r="BD392" s="140"/>
      <c r="BE392" s="338"/>
      <c r="BF392" s="338"/>
      <c r="BG392" s="338"/>
      <c r="BH392" s="338"/>
      <c r="BI392" s="338"/>
      <c r="BJ392" s="338"/>
      <c r="BK392" s="338"/>
      <c r="BL392" s="338"/>
      <c r="BM392" s="338"/>
      <c r="BN392" s="338"/>
      <c r="BO392" s="338"/>
      <c r="BP392" s="338"/>
      <c r="BQ392" s="338"/>
      <c r="BR392" s="338"/>
      <c r="BS392" s="338"/>
      <c r="BT392" s="338"/>
      <c r="BU392" s="338"/>
      <c r="BV392" s="338"/>
      <c r="BW392" s="338"/>
      <c r="BX392" s="338"/>
      <c r="BY392" s="338"/>
    </row>
    <row r="393" spans="1:77" customFormat="1" ht="12.75">
      <c r="A393" s="139"/>
      <c r="B393" s="139"/>
      <c r="C393" s="139"/>
      <c r="D393" s="139"/>
      <c r="E393" s="139"/>
      <c r="F393" s="139"/>
      <c r="G393" s="139"/>
      <c r="H393" s="139"/>
      <c r="I393" s="197"/>
      <c r="J393" s="139"/>
      <c r="K393" s="139"/>
      <c r="L393" s="139"/>
      <c r="M393" s="139"/>
      <c r="N393" s="139"/>
      <c r="O393" s="139"/>
      <c r="P393" s="139"/>
      <c r="Q393" s="139"/>
      <c r="R393" s="139"/>
      <c r="S393" s="140"/>
      <c r="T393" s="340"/>
      <c r="U393" s="339"/>
      <c r="V393" s="338"/>
      <c r="W393" s="333"/>
      <c r="X393" s="333"/>
      <c r="Y393" s="333"/>
      <c r="Z393" s="333"/>
      <c r="AA393" s="333"/>
      <c r="AB393" s="318"/>
      <c r="AC393" s="333"/>
      <c r="AD393" s="333"/>
      <c r="AE393" s="333"/>
      <c r="AF393" s="333"/>
      <c r="AG393" s="333"/>
      <c r="AH393" s="333"/>
      <c r="AI393" s="338"/>
      <c r="AJ393" s="140"/>
      <c r="AK393" s="140"/>
      <c r="AL393" s="140"/>
      <c r="AM393" s="140"/>
      <c r="AN393" s="140"/>
      <c r="AO393" s="140"/>
      <c r="AP393" s="140"/>
      <c r="AQ393" s="140"/>
      <c r="AR393" s="140"/>
      <c r="AS393" s="140"/>
      <c r="AT393" s="140"/>
      <c r="AU393" s="140"/>
      <c r="AV393" s="140"/>
      <c r="AW393" s="140"/>
      <c r="AX393" s="140"/>
      <c r="AY393" s="140"/>
      <c r="AZ393" s="140"/>
      <c r="BA393" s="140"/>
      <c r="BB393" s="140"/>
      <c r="BC393" s="140"/>
      <c r="BD393" s="140"/>
      <c r="BE393" s="338"/>
      <c r="BF393" s="338"/>
      <c r="BG393" s="338"/>
      <c r="BH393" s="338"/>
      <c r="BI393" s="338"/>
      <c r="BJ393" s="338"/>
      <c r="BK393" s="338"/>
      <c r="BL393" s="338"/>
      <c r="BM393" s="338"/>
      <c r="BN393" s="338"/>
      <c r="BO393" s="338"/>
      <c r="BP393" s="338"/>
      <c r="BQ393" s="338"/>
      <c r="BR393" s="338"/>
      <c r="BS393" s="338"/>
      <c r="BT393" s="338"/>
      <c r="BU393" s="338"/>
      <c r="BV393" s="338"/>
      <c r="BW393" s="338"/>
      <c r="BX393" s="338"/>
      <c r="BY393" s="338"/>
    </row>
    <row r="394" spans="1:77" customFormat="1" ht="12.75">
      <c r="A394" s="139"/>
      <c r="B394" s="139"/>
      <c r="C394" s="139"/>
      <c r="D394" s="139"/>
      <c r="E394" s="139"/>
      <c r="F394" s="139"/>
      <c r="G394" s="139"/>
      <c r="H394" s="139"/>
      <c r="I394" s="197"/>
      <c r="J394" s="139"/>
      <c r="K394" s="139"/>
      <c r="L394" s="139"/>
      <c r="M394" s="139"/>
      <c r="N394" s="139"/>
      <c r="O394" s="139"/>
      <c r="P394" s="139"/>
      <c r="Q394" s="139"/>
      <c r="R394" s="139"/>
      <c r="S394" s="140"/>
      <c r="T394" s="340"/>
      <c r="U394" s="339"/>
      <c r="V394" s="338"/>
      <c r="W394" s="333"/>
      <c r="X394" s="333"/>
      <c r="Y394" s="333"/>
      <c r="Z394" s="333"/>
      <c r="AA394" s="333"/>
      <c r="AB394" s="318"/>
      <c r="AC394" s="333"/>
      <c r="AD394" s="333"/>
      <c r="AE394" s="333"/>
      <c r="AF394" s="333"/>
      <c r="AG394" s="333"/>
      <c r="AH394" s="333"/>
      <c r="AI394" s="338"/>
      <c r="AJ394" s="140"/>
      <c r="AK394" s="140"/>
      <c r="AL394" s="140"/>
      <c r="AM394" s="140"/>
      <c r="AN394" s="140"/>
      <c r="AO394" s="140"/>
      <c r="AP394" s="140"/>
      <c r="AQ394" s="140"/>
      <c r="AR394" s="140"/>
      <c r="AS394" s="140"/>
      <c r="AT394" s="140"/>
      <c r="AU394" s="140"/>
      <c r="AV394" s="140"/>
      <c r="AW394" s="140"/>
      <c r="AX394" s="140"/>
      <c r="AY394" s="140"/>
      <c r="AZ394" s="140"/>
      <c r="BA394" s="140"/>
      <c r="BB394" s="140"/>
      <c r="BC394" s="140"/>
      <c r="BD394" s="140"/>
      <c r="BE394" s="338"/>
      <c r="BF394" s="338"/>
      <c r="BG394" s="338"/>
      <c r="BH394" s="338"/>
      <c r="BI394" s="338"/>
      <c r="BJ394" s="338"/>
      <c r="BK394" s="338"/>
      <c r="BL394" s="338"/>
      <c r="BM394" s="338"/>
      <c r="BN394" s="338"/>
      <c r="BO394" s="338"/>
      <c r="BP394" s="338"/>
      <c r="BQ394" s="338"/>
      <c r="BR394" s="338"/>
      <c r="BS394" s="338"/>
      <c r="BT394" s="338"/>
      <c r="BU394" s="338"/>
      <c r="BV394" s="338"/>
      <c r="BW394" s="338"/>
      <c r="BX394" s="338"/>
      <c r="BY394" s="338"/>
    </row>
    <row r="395" spans="1:77" customFormat="1" ht="12.75">
      <c r="A395" s="139"/>
      <c r="B395" s="139"/>
      <c r="C395" s="139"/>
      <c r="D395" s="139"/>
      <c r="E395" s="139"/>
      <c r="F395" s="139"/>
      <c r="G395" s="139"/>
      <c r="H395" s="139"/>
      <c r="I395" s="197"/>
      <c r="J395" s="139"/>
      <c r="K395" s="139"/>
      <c r="L395" s="139"/>
      <c r="M395" s="139"/>
      <c r="N395" s="139"/>
      <c r="O395" s="139"/>
      <c r="P395" s="139"/>
      <c r="Q395" s="139"/>
      <c r="R395" s="139"/>
      <c r="S395" s="140"/>
      <c r="T395" s="340"/>
      <c r="U395" s="339"/>
      <c r="V395" s="338"/>
      <c r="W395" s="333"/>
      <c r="X395" s="333"/>
      <c r="Y395" s="333"/>
      <c r="Z395" s="333"/>
      <c r="AA395" s="333"/>
      <c r="AB395" s="318"/>
      <c r="AC395" s="333"/>
      <c r="AD395" s="333"/>
      <c r="AE395" s="333"/>
      <c r="AF395" s="333"/>
      <c r="AG395" s="333"/>
      <c r="AH395" s="333"/>
      <c r="AI395" s="338"/>
      <c r="AJ395" s="140"/>
      <c r="AK395" s="140"/>
      <c r="AL395" s="140"/>
      <c r="AM395" s="140"/>
      <c r="AN395" s="140"/>
      <c r="AO395" s="140"/>
      <c r="AP395" s="140"/>
      <c r="AQ395" s="140"/>
      <c r="AR395" s="140"/>
      <c r="AS395" s="140"/>
      <c r="AT395" s="140"/>
      <c r="AU395" s="140"/>
      <c r="AV395" s="140"/>
      <c r="AW395" s="140"/>
      <c r="AX395" s="140"/>
      <c r="AY395" s="140"/>
      <c r="AZ395" s="140"/>
      <c r="BA395" s="140"/>
      <c r="BB395" s="140"/>
      <c r="BC395" s="140"/>
      <c r="BD395" s="140"/>
      <c r="BE395" s="338"/>
      <c r="BF395" s="338"/>
      <c r="BG395" s="338"/>
      <c r="BH395" s="338"/>
      <c r="BI395" s="338"/>
      <c r="BJ395" s="338"/>
      <c r="BK395" s="338"/>
      <c r="BL395" s="338"/>
      <c r="BM395" s="338"/>
      <c r="BN395" s="338"/>
      <c r="BO395" s="338"/>
      <c r="BP395" s="338"/>
      <c r="BQ395" s="338"/>
      <c r="BR395" s="338"/>
      <c r="BS395" s="338"/>
      <c r="BT395" s="338"/>
      <c r="BU395" s="338"/>
      <c r="BV395" s="338"/>
      <c r="BW395" s="338"/>
      <c r="BX395" s="338"/>
      <c r="BY395" s="338"/>
    </row>
    <row r="396" spans="1:77" customFormat="1" ht="12.75">
      <c r="A396" s="139"/>
      <c r="B396" s="139"/>
      <c r="C396" s="139"/>
      <c r="D396" s="139"/>
      <c r="E396" s="139"/>
      <c r="F396" s="139"/>
      <c r="G396" s="139"/>
      <c r="H396" s="139"/>
      <c r="I396" s="197"/>
      <c r="J396" s="139"/>
      <c r="K396" s="139"/>
      <c r="L396" s="139"/>
      <c r="M396" s="139"/>
      <c r="N396" s="139"/>
      <c r="O396" s="139"/>
      <c r="P396" s="139"/>
      <c r="Q396" s="139"/>
      <c r="R396" s="139"/>
      <c r="S396" s="140"/>
      <c r="T396" s="345"/>
      <c r="U396" s="339"/>
      <c r="V396" s="338"/>
      <c r="W396" s="333"/>
      <c r="X396" s="333"/>
      <c r="Y396" s="333"/>
      <c r="Z396" s="333"/>
      <c r="AA396" s="333"/>
      <c r="AB396" s="318"/>
      <c r="AC396" s="333"/>
      <c r="AD396" s="333"/>
      <c r="AE396" s="333"/>
      <c r="AF396" s="333"/>
      <c r="AG396" s="333"/>
      <c r="AH396" s="333"/>
      <c r="AI396" s="338"/>
      <c r="AJ396" s="140"/>
      <c r="AK396" s="140"/>
      <c r="AL396" s="140"/>
      <c r="AM396" s="140"/>
      <c r="AN396" s="140"/>
      <c r="AO396" s="140"/>
      <c r="AP396" s="140"/>
      <c r="AQ396" s="140"/>
      <c r="AR396" s="140"/>
      <c r="AS396" s="140"/>
      <c r="AT396" s="140"/>
      <c r="AU396" s="140"/>
      <c r="AV396" s="140"/>
      <c r="AW396" s="140"/>
      <c r="AX396" s="140"/>
      <c r="AY396" s="140"/>
      <c r="AZ396" s="140"/>
      <c r="BA396" s="140"/>
      <c r="BB396" s="140"/>
      <c r="BC396" s="140"/>
      <c r="BD396" s="140"/>
      <c r="BE396" s="338"/>
      <c r="BF396" s="338"/>
      <c r="BG396" s="338"/>
      <c r="BH396" s="338"/>
      <c r="BI396" s="338"/>
      <c r="BJ396" s="338"/>
      <c r="BK396" s="338"/>
      <c r="BL396" s="338"/>
      <c r="BM396" s="338"/>
      <c r="BN396" s="338"/>
      <c r="BO396" s="338"/>
      <c r="BP396" s="338"/>
      <c r="BQ396" s="338"/>
      <c r="BR396" s="338"/>
      <c r="BS396" s="338"/>
      <c r="BT396" s="338"/>
      <c r="BU396" s="338"/>
      <c r="BV396" s="338"/>
      <c r="BW396" s="338"/>
      <c r="BX396" s="338"/>
      <c r="BY396" s="338"/>
    </row>
  </sheetData>
  <customSheetViews>
    <customSheetView guid="{7398011F-6792-457D-9968-3CBE3236EAF9}" scale="85" showPageBreaks="1" printArea="1" view="pageBreakPreview">
      <selection activeCell="O50" sqref="O50"/>
      <rowBreaks count="2" manualBreakCount="2">
        <brk id="51" max="7" man="1"/>
        <brk id="84" max="7" man="1"/>
      </rowBreaks>
      <pageMargins left="0.51181102362204722" right="0.51181102362204722" top="0.59055118110236227" bottom="0.74803149606299213" header="0.31496062992125984" footer="0.31496062992125984"/>
      <pageSetup paperSize="9" scale="70"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4">
    <mergeCell ref="A6:H6"/>
    <mergeCell ref="A4:H4"/>
    <mergeCell ref="B22:G22"/>
    <mergeCell ref="A48:H48"/>
  </mergeCells>
  <pageMargins left="0.51181102362204722" right="0.51181102362204722" top="0.86041666666666672" bottom="0.74803149606299213" header="0.31496062992125984" footer="0.31496062992125984"/>
  <pageSetup paperSize="9" scale="70" orientation="portrait" r:id="rId2"/>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14&amp;R&amp;"Calibri Light,Regular"&amp;10Dirección Ejecutiva
Sub Dirección de Gestión de Información</oddFooter>
  </headerFooter>
  <rowBreaks count="2" manualBreakCount="2">
    <brk id="51" max="7" man="1"/>
    <brk id="84" max="7"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AG266"/>
  <sheetViews>
    <sheetView view="pageBreakPreview" zoomScaleNormal="100" zoomScaleSheetLayoutView="100" workbookViewId="0"/>
  </sheetViews>
  <sheetFormatPr defaultRowHeight="11.25"/>
  <cols>
    <col min="1" max="1" width="36" style="139" customWidth="1"/>
    <col min="2" max="2" width="33.5" style="139" bestFit="1" customWidth="1"/>
    <col min="3" max="3" width="29.83203125" style="139" bestFit="1" customWidth="1"/>
    <col min="4" max="4" width="16.5" style="139" customWidth="1"/>
    <col min="5" max="5" width="16.33203125" style="139" customWidth="1"/>
    <col min="6" max="6" width="14" style="139" customWidth="1"/>
    <col min="7" max="7" width="11.83203125" style="139" customWidth="1"/>
    <col min="8" max="8" width="13.33203125" style="139" customWidth="1"/>
    <col min="9" max="9" width="6.1640625" style="139" customWidth="1"/>
    <col min="10" max="10" width="12.83203125" style="197" customWidth="1"/>
    <col min="11" max="11" width="1.5" style="818" customWidth="1"/>
    <col min="12" max="13" width="9.33203125" style="818"/>
    <col min="14" max="14" width="9.33203125" style="404"/>
    <col min="15" max="15" width="6.5" style="402" bestFit="1" customWidth="1"/>
    <col min="16" max="16" width="5.83203125" style="402" bestFit="1" customWidth="1"/>
    <col min="17" max="17" width="21.6640625" style="402" bestFit="1" customWidth="1"/>
    <col min="18" max="18" width="20.5" style="402" bestFit="1" customWidth="1"/>
    <col min="19" max="19" width="29.5" style="402" bestFit="1" customWidth="1"/>
    <col min="20" max="20" width="35.83203125" style="402" bestFit="1" customWidth="1"/>
    <col min="21" max="21" width="28" style="402" bestFit="1" customWidth="1"/>
    <col min="22" max="23" width="9.33203125" style="402"/>
    <col min="24" max="25" width="21" style="402" customWidth="1"/>
    <col min="26" max="26" width="30" style="402" customWidth="1"/>
    <col min="27" max="29" width="7.33203125" style="402" customWidth="1"/>
    <col min="30" max="30" width="10.5" style="402" customWidth="1"/>
    <col min="31" max="32" width="9.33203125" style="402"/>
    <col min="33" max="33" width="9.33203125" style="404"/>
    <col min="34" max="16384" width="9.33203125" style="139"/>
  </cols>
  <sheetData>
    <row r="1" spans="1:30" ht="14.1" customHeight="1">
      <c r="A1" s="190"/>
      <c r="B1" s="191"/>
      <c r="C1" s="191"/>
      <c r="D1" s="191"/>
      <c r="E1" s="191"/>
      <c r="F1" s="191"/>
      <c r="G1" s="192"/>
      <c r="H1" s="192"/>
      <c r="I1" s="193"/>
      <c r="J1" s="193"/>
      <c r="K1" s="826"/>
    </row>
    <row r="2" spans="1:30" ht="19.5" customHeight="1">
      <c r="A2" s="1310" t="s">
        <v>910</v>
      </c>
      <c r="B2" s="1310"/>
      <c r="C2" s="1310"/>
      <c r="D2" s="1310"/>
      <c r="E2" s="1310"/>
      <c r="F2" s="1310"/>
      <c r="G2" s="1310"/>
      <c r="H2" s="1310"/>
      <c r="I2" s="196"/>
      <c r="J2" s="196"/>
      <c r="K2" s="828"/>
    </row>
    <row r="3" spans="1:30">
      <c r="A3" s="197"/>
      <c r="B3" s="197"/>
      <c r="C3" s="197"/>
      <c r="D3" s="197"/>
      <c r="E3" s="197"/>
      <c r="F3" s="197"/>
      <c r="G3" s="197"/>
      <c r="H3" s="197"/>
      <c r="I3" s="196"/>
      <c r="J3" s="196"/>
      <c r="K3" s="828"/>
      <c r="X3" s="1019" t="s">
        <v>99</v>
      </c>
      <c r="Y3" s="1020">
        <v>4</v>
      </c>
    </row>
    <row r="4" spans="1:30" ht="20.25">
      <c r="A4" s="1240" t="s">
        <v>911</v>
      </c>
      <c r="B4" s="1240"/>
      <c r="C4" s="1240"/>
      <c r="D4" s="1240"/>
      <c r="E4" s="1240"/>
      <c r="F4" s="1240"/>
      <c r="G4" s="1240"/>
      <c r="H4" s="1240"/>
      <c r="I4" s="361"/>
      <c r="J4" s="437"/>
      <c r="K4" s="648"/>
      <c r="X4" s="1019" t="s">
        <v>164</v>
      </c>
      <c r="Y4" s="1021" t="s">
        <v>182</v>
      </c>
    </row>
    <row r="5" spans="1:30" ht="15.95" customHeight="1">
      <c r="A5" s="197"/>
      <c r="B5" s="198"/>
      <c r="C5" s="200"/>
      <c r="D5" s="201"/>
      <c r="E5" s="201"/>
      <c r="F5" s="199"/>
      <c r="G5" s="202"/>
      <c r="H5" s="202"/>
      <c r="I5" s="203"/>
      <c r="J5" s="199"/>
      <c r="K5" s="648"/>
      <c r="O5" s="1022" t="s">
        <v>163</v>
      </c>
      <c r="P5" s="1022" t="s">
        <v>99</v>
      </c>
      <c r="Q5" s="1022" t="s">
        <v>164</v>
      </c>
      <c r="R5" s="1022" t="s">
        <v>165</v>
      </c>
      <c r="S5" s="1022" t="s">
        <v>166</v>
      </c>
      <c r="T5" s="1022" t="s">
        <v>167</v>
      </c>
      <c r="U5" s="1022" t="s">
        <v>168</v>
      </c>
    </row>
    <row r="6" spans="1:30" ht="24">
      <c r="A6" s="1200" t="s">
        <v>165</v>
      </c>
      <c r="B6" s="1201" t="s">
        <v>166</v>
      </c>
      <c r="C6" s="1201" t="s">
        <v>167</v>
      </c>
      <c r="D6" s="1202" t="str">
        <f>+UPPER('3. Resumen_Relevante'!U2)&amp;" 2017"</f>
        <v>ABRIL 2017</v>
      </c>
      <c r="E6" s="1201" t="str">
        <f>+UPPER('3. Resumen_Relevante'!U2)&amp;" 2016"</f>
        <v>ABRIL 2016</v>
      </c>
      <c r="F6" s="1201" t="str">
        <f>+UPPER('3. Resumen_Relevante'!U2)&amp;" 2015"</f>
        <v>ABRIL 2015</v>
      </c>
      <c r="G6" s="1201" t="s">
        <v>415</v>
      </c>
      <c r="H6" s="1203" t="s">
        <v>414</v>
      </c>
      <c r="I6" s="203"/>
      <c r="J6" s="199"/>
      <c r="K6" s="649"/>
      <c r="O6" s="1023">
        <v>2015</v>
      </c>
      <c r="P6" s="1023">
        <v>1</v>
      </c>
      <c r="Q6" s="1024" t="s">
        <v>169</v>
      </c>
      <c r="R6" s="1024" t="s">
        <v>170</v>
      </c>
      <c r="S6" s="1024" t="s">
        <v>171</v>
      </c>
      <c r="T6" s="1024" t="s">
        <v>172</v>
      </c>
      <c r="U6" s="1024">
        <v>2.4700000000000002</v>
      </c>
      <c r="X6" s="1025" t="s">
        <v>183</v>
      </c>
      <c r="Y6" s="1026"/>
      <c r="Z6" s="1026"/>
      <c r="AA6" s="1027" t="s">
        <v>163</v>
      </c>
      <c r="AB6" s="1026"/>
      <c r="AC6" s="1026"/>
      <c r="AD6" s="1028"/>
    </row>
    <row r="7" spans="1:30" ht="14.25" customHeight="1">
      <c r="A7" s="362" t="s">
        <v>170</v>
      </c>
      <c r="B7" s="362" t="s">
        <v>171</v>
      </c>
      <c r="C7" s="362" t="s">
        <v>185</v>
      </c>
      <c r="D7" s="363">
        <v>288.4667</v>
      </c>
      <c r="E7" s="363">
        <v>54.6</v>
      </c>
      <c r="F7" s="363">
        <v>12.2</v>
      </c>
      <c r="G7" s="369">
        <f t="shared" ref="G7:G14" si="0">+IF(F7=0,"",E7/F7-1)</f>
        <v>3.4754098360655741</v>
      </c>
      <c r="H7" s="369">
        <f t="shared" ref="H7:H14" si="1">+IF(E7=0,"",D7/E7-1)</f>
        <v>4.2832728937728941</v>
      </c>
      <c r="I7" s="203"/>
      <c r="J7" s="199"/>
      <c r="K7" s="785"/>
      <c r="O7" s="1023">
        <v>2015</v>
      </c>
      <c r="P7" s="1023">
        <f>+P6+1</f>
        <v>2</v>
      </c>
      <c r="Q7" s="1024" t="s">
        <v>169</v>
      </c>
      <c r="R7" s="1024" t="s">
        <v>170</v>
      </c>
      <c r="S7" s="1024" t="s">
        <v>171</v>
      </c>
      <c r="T7" s="1024" t="s">
        <v>172</v>
      </c>
      <c r="U7" s="1024">
        <v>11.96666667</v>
      </c>
      <c r="X7" s="1025" t="s">
        <v>165</v>
      </c>
      <c r="Y7" s="1027" t="s">
        <v>166</v>
      </c>
      <c r="Z7" s="1027" t="s">
        <v>167</v>
      </c>
      <c r="AA7" s="1029">
        <v>2017</v>
      </c>
      <c r="AB7" s="1030">
        <v>2016</v>
      </c>
      <c r="AC7" s="1030">
        <v>2015</v>
      </c>
      <c r="AD7" s="1031" t="s">
        <v>67</v>
      </c>
    </row>
    <row r="8" spans="1:30" ht="14.25" customHeight="1">
      <c r="A8" s="1318" t="s">
        <v>173</v>
      </c>
      <c r="B8" s="502" t="s">
        <v>180</v>
      </c>
      <c r="C8" s="502" t="s">
        <v>181</v>
      </c>
      <c r="D8" s="503"/>
      <c r="E8" s="503">
        <v>0</v>
      </c>
      <c r="F8" s="503">
        <v>0</v>
      </c>
      <c r="G8" s="504" t="str">
        <f t="shared" si="0"/>
        <v/>
      </c>
      <c r="H8" s="504" t="str">
        <f t="shared" si="1"/>
        <v/>
      </c>
      <c r="I8" s="203"/>
      <c r="J8" s="199"/>
      <c r="K8" s="821"/>
      <c r="O8" s="1023">
        <v>2015</v>
      </c>
      <c r="P8" s="1023">
        <f t="shared" ref="P8:P17" si="2">+P7+1</f>
        <v>3</v>
      </c>
      <c r="Q8" s="1024" t="s">
        <v>169</v>
      </c>
      <c r="R8" s="1024" t="s">
        <v>170</v>
      </c>
      <c r="S8" s="1024" t="s">
        <v>171</v>
      </c>
      <c r="T8" s="1024" t="s">
        <v>172</v>
      </c>
      <c r="U8" s="1024">
        <v>42.366666666666674</v>
      </c>
      <c r="X8" s="1032" t="s">
        <v>170</v>
      </c>
      <c r="Y8" s="1033" t="s">
        <v>171</v>
      </c>
      <c r="Z8" s="1033" t="s">
        <v>172</v>
      </c>
      <c r="AA8" s="1034">
        <v>288.4667</v>
      </c>
      <c r="AB8" s="1035">
        <v>54.6</v>
      </c>
      <c r="AC8" s="1035">
        <v>12.2</v>
      </c>
      <c r="AD8" s="1036">
        <v>355.26670000000001</v>
      </c>
    </row>
    <row r="9" spans="1:30" ht="14.25" customHeight="1">
      <c r="A9" s="1319"/>
      <c r="B9" s="502" t="s">
        <v>174</v>
      </c>
      <c r="C9" s="505" t="s">
        <v>186</v>
      </c>
      <c r="D9" s="503"/>
      <c r="E9" s="503">
        <v>0</v>
      </c>
      <c r="F9" s="503">
        <v>36.366666666666674</v>
      </c>
      <c r="G9" s="504">
        <f t="shared" si="0"/>
        <v>-1</v>
      </c>
      <c r="H9" s="504" t="str">
        <f t="shared" si="1"/>
        <v/>
      </c>
      <c r="I9" s="203"/>
      <c r="J9" s="199"/>
      <c r="K9" s="821"/>
      <c r="O9" s="1023">
        <v>2015</v>
      </c>
      <c r="P9" s="1023">
        <f t="shared" si="2"/>
        <v>4</v>
      </c>
      <c r="Q9" s="1024" t="s">
        <v>169</v>
      </c>
      <c r="R9" s="1024" t="s">
        <v>170</v>
      </c>
      <c r="S9" s="1024" t="s">
        <v>171</v>
      </c>
      <c r="T9" s="1024" t="s">
        <v>172</v>
      </c>
      <c r="U9" s="1024">
        <v>12.2</v>
      </c>
      <c r="X9" s="1032" t="s">
        <v>173</v>
      </c>
      <c r="Y9" s="1033" t="s">
        <v>180</v>
      </c>
      <c r="Z9" s="1033" t="s">
        <v>181</v>
      </c>
      <c r="AA9" s="1034"/>
      <c r="AB9" s="1035">
        <v>0</v>
      </c>
      <c r="AC9" s="1035">
        <v>0</v>
      </c>
      <c r="AD9" s="1036">
        <v>0</v>
      </c>
    </row>
    <row r="10" spans="1:30" ht="14.25" customHeight="1">
      <c r="A10" s="1319"/>
      <c r="B10" s="502" t="s">
        <v>176</v>
      </c>
      <c r="C10" s="502" t="s">
        <v>177</v>
      </c>
      <c r="D10" s="503">
        <v>14.95</v>
      </c>
      <c r="E10" s="503">
        <v>100.03333000000001</v>
      </c>
      <c r="F10" s="503">
        <v>4.67</v>
      </c>
      <c r="G10" s="504">
        <f t="shared" si="0"/>
        <v>20.420413276231265</v>
      </c>
      <c r="H10" s="504">
        <f t="shared" si="1"/>
        <v>-0.85054981174774447</v>
      </c>
      <c r="I10" s="203"/>
      <c r="J10" s="199"/>
      <c r="K10" s="787"/>
      <c r="O10" s="1023">
        <v>2015</v>
      </c>
      <c r="P10" s="1023">
        <f t="shared" si="2"/>
        <v>5</v>
      </c>
      <c r="Q10" s="1024" t="s">
        <v>169</v>
      </c>
      <c r="R10" s="1024" t="s">
        <v>170</v>
      </c>
      <c r="S10" s="1024" t="s">
        <v>171</v>
      </c>
      <c r="T10" s="1024" t="s">
        <v>172</v>
      </c>
      <c r="U10" s="1024">
        <v>39.619999999999997</v>
      </c>
      <c r="X10" s="1037"/>
      <c r="Y10" s="1033" t="s">
        <v>174</v>
      </c>
      <c r="Z10" s="1033" t="s">
        <v>175</v>
      </c>
      <c r="AA10" s="1034"/>
      <c r="AB10" s="1035">
        <v>0</v>
      </c>
      <c r="AC10" s="1035">
        <v>36.366666666666674</v>
      </c>
      <c r="AD10" s="1036">
        <v>36.366666666666674</v>
      </c>
    </row>
    <row r="11" spans="1:30" ht="14.25" customHeight="1">
      <c r="A11" s="1319"/>
      <c r="B11" s="502" t="s">
        <v>178</v>
      </c>
      <c r="C11" s="502" t="s">
        <v>179</v>
      </c>
      <c r="D11" s="503"/>
      <c r="E11" s="503">
        <v>0</v>
      </c>
      <c r="F11" s="503">
        <v>0</v>
      </c>
      <c r="G11" s="504" t="str">
        <f t="shared" si="0"/>
        <v/>
      </c>
      <c r="H11" s="504" t="str">
        <f t="shared" si="1"/>
        <v/>
      </c>
      <c r="I11" s="203"/>
      <c r="J11" s="199"/>
      <c r="K11" s="788"/>
      <c r="N11" s="1038"/>
      <c r="O11" s="1023">
        <v>2015</v>
      </c>
      <c r="P11" s="1023">
        <f t="shared" si="2"/>
        <v>6</v>
      </c>
      <c r="Q11" s="1024" t="s">
        <v>169</v>
      </c>
      <c r="R11" s="1024" t="s">
        <v>170</v>
      </c>
      <c r="S11" s="1024" t="s">
        <v>171</v>
      </c>
      <c r="T11" s="1024" t="s">
        <v>172</v>
      </c>
      <c r="U11" s="1024">
        <v>23.55</v>
      </c>
      <c r="X11" s="1037"/>
      <c r="Y11" s="1033" t="s">
        <v>176</v>
      </c>
      <c r="Z11" s="1033" t="s">
        <v>177</v>
      </c>
      <c r="AA11" s="1034">
        <v>14.95</v>
      </c>
      <c r="AB11" s="1035">
        <v>100.03333000000001</v>
      </c>
      <c r="AC11" s="1035">
        <v>4.67</v>
      </c>
      <c r="AD11" s="1036">
        <v>119.65333000000001</v>
      </c>
    </row>
    <row r="12" spans="1:30" ht="14.25" customHeight="1">
      <c r="A12" s="1319"/>
      <c r="B12" s="502" t="s">
        <v>558</v>
      </c>
      <c r="C12" s="502" t="s">
        <v>555</v>
      </c>
      <c r="D12" s="503">
        <v>0</v>
      </c>
      <c r="E12" s="503">
        <v>0</v>
      </c>
      <c r="F12" s="503">
        <v>0</v>
      </c>
      <c r="G12" s="504" t="str">
        <f t="shared" si="0"/>
        <v/>
      </c>
      <c r="H12" s="504" t="str">
        <f t="shared" si="1"/>
        <v/>
      </c>
      <c r="I12" s="203"/>
      <c r="J12" s="199"/>
      <c r="K12" s="788"/>
      <c r="N12" s="1038"/>
      <c r="O12" s="1023">
        <v>2015</v>
      </c>
      <c r="P12" s="1023">
        <f t="shared" si="2"/>
        <v>7</v>
      </c>
      <c r="Q12" s="1024" t="s">
        <v>169</v>
      </c>
      <c r="R12" s="1024" t="s">
        <v>170</v>
      </c>
      <c r="S12" s="1024" t="s">
        <v>171</v>
      </c>
      <c r="T12" s="1024" t="s">
        <v>172</v>
      </c>
      <c r="U12" s="1024">
        <v>22.83</v>
      </c>
      <c r="X12" s="1037"/>
      <c r="Y12" s="1033" t="s">
        <v>178</v>
      </c>
      <c r="Z12" s="1033" t="s">
        <v>179</v>
      </c>
      <c r="AA12" s="1034"/>
      <c r="AB12" s="1035">
        <v>0</v>
      </c>
      <c r="AC12" s="1035">
        <v>0</v>
      </c>
      <c r="AD12" s="1036">
        <v>0</v>
      </c>
    </row>
    <row r="13" spans="1:30" ht="14.25">
      <c r="A13" s="1319"/>
      <c r="B13" s="502" t="s">
        <v>560</v>
      </c>
      <c r="C13" s="502" t="s">
        <v>556</v>
      </c>
      <c r="D13" s="503"/>
      <c r="E13" s="503">
        <v>7.3833330000000004</v>
      </c>
      <c r="F13" s="503"/>
      <c r="G13" s="504" t="str">
        <f t="shared" si="0"/>
        <v/>
      </c>
      <c r="H13" s="504">
        <f t="shared" si="1"/>
        <v>-1</v>
      </c>
      <c r="I13" s="203"/>
      <c r="J13" s="199"/>
      <c r="K13" s="788"/>
      <c r="N13" s="1038"/>
      <c r="O13" s="1023">
        <v>2015</v>
      </c>
      <c r="P13" s="1023">
        <f t="shared" si="2"/>
        <v>8</v>
      </c>
      <c r="Q13" s="1024" t="s">
        <v>169</v>
      </c>
      <c r="R13" s="1024" t="s">
        <v>170</v>
      </c>
      <c r="S13" s="1024" t="s">
        <v>171</v>
      </c>
      <c r="T13" s="1024" t="s">
        <v>172</v>
      </c>
      <c r="U13" s="1024">
        <v>19.649999999999999</v>
      </c>
      <c r="X13" s="1037"/>
      <c r="Y13" s="1033" t="s">
        <v>560</v>
      </c>
      <c r="Z13" s="1033" t="s">
        <v>556</v>
      </c>
      <c r="AA13" s="1034"/>
      <c r="AB13" s="1035">
        <v>7.3833330000000004</v>
      </c>
      <c r="AC13" s="1035"/>
      <c r="AD13" s="1036">
        <v>7.3833330000000004</v>
      </c>
    </row>
    <row r="14" spans="1:30" ht="12.75">
      <c r="A14" s="1320"/>
      <c r="B14" s="502" t="s">
        <v>559</v>
      </c>
      <c r="C14" s="502" t="s">
        <v>557</v>
      </c>
      <c r="D14" s="503">
        <v>16.983329999999999</v>
      </c>
      <c r="E14" s="503"/>
      <c r="F14" s="503"/>
      <c r="G14" s="504" t="str">
        <f t="shared" si="0"/>
        <v/>
      </c>
      <c r="H14" s="504" t="str">
        <f t="shared" si="1"/>
        <v/>
      </c>
      <c r="N14" s="1038"/>
      <c r="O14" s="1023">
        <v>2015</v>
      </c>
      <c r="P14" s="1023">
        <f t="shared" si="2"/>
        <v>9</v>
      </c>
      <c r="Q14" s="1024" t="s">
        <v>169</v>
      </c>
      <c r="R14" s="1024" t="s">
        <v>170</v>
      </c>
      <c r="S14" s="1024" t="s">
        <v>171</v>
      </c>
      <c r="T14" s="1024" t="s">
        <v>172</v>
      </c>
      <c r="U14" s="1024">
        <v>71.183000000000007</v>
      </c>
      <c r="X14" s="1037"/>
      <c r="Y14" s="1033" t="s">
        <v>559</v>
      </c>
      <c r="Z14" s="1033" t="s">
        <v>557</v>
      </c>
      <c r="AA14" s="1034">
        <v>16.983329999999999</v>
      </c>
      <c r="AB14" s="1035"/>
      <c r="AC14" s="1035"/>
      <c r="AD14" s="1036">
        <v>16.983329999999999</v>
      </c>
    </row>
    <row r="15" spans="1:30" ht="14.25">
      <c r="A15" s="364" t="s">
        <v>184</v>
      </c>
      <c r="B15" s="365"/>
      <c r="C15" s="366"/>
      <c r="D15" s="367">
        <f>SUM(D7:D14)</f>
        <v>320.40003000000002</v>
      </c>
      <c r="E15" s="367">
        <f>SUM(E7:E14)</f>
        <v>162.01666299999999</v>
      </c>
      <c r="F15" s="367">
        <f>SUM(F7:F14)</f>
        <v>53.236666666666679</v>
      </c>
      <c r="G15" s="368">
        <f>+E15/F15-1</f>
        <v>2.0433284640911644</v>
      </c>
      <c r="H15" s="368">
        <f>+D15/E15-1</f>
        <v>0.97757455355070499</v>
      </c>
      <c r="I15" s="203"/>
      <c r="J15" s="199"/>
      <c r="K15" s="788"/>
      <c r="N15" s="1038"/>
      <c r="O15" s="1023">
        <v>2015</v>
      </c>
      <c r="P15" s="1023">
        <f t="shared" si="2"/>
        <v>10</v>
      </c>
      <c r="Q15" s="1024" t="s">
        <v>169</v>
      </c>
      <c r="R15" s="1024" t="s">
        <v>170</v>
      </c>
      <c r="S15" s="1024" t="s">
        <v>171</v>
      </c>
      <c r="T15" s="1024" t="s">
        <v>172</v>
      </c>
      <c r="U15" s="1024">
        <v>278.5</v>
      </c>
      <c r="X15" s="1039" t="s">
        <v>67</v>
      </c>
      <c r="Y15" s="1040"/>
      <c r="Z15" s="1040"/>
      <c r="AA15" s="1041">
        <v>320.40003000000002</v>
      </c>
      <c r="AB15" s="1042">
        <v>162.01666299999999</v>
      </c>
      <c r="AC15" s="1042">
        <v>53.236666666666679</v>
      </c>
      <c r="AD15" s="1043">
        <v>535.65335966666669</v>
      </c>
    </row>
    <row r="16" spans="1:30" ht="15">
      <c r="A16" s="412" t="s">
        <v>912</v>
      </c>
      <c r="B16" s="198"/>
      <c r="C16" s="200"/>
      <c r="D16" s="201"/>
      <c r="E16" s="201"/>
      <c r="F16" s="199"/>
      <c r="G16" s="202"/>
      <c r="H16" s="216"/>
      <c r="I16" s="203"/>
      <c r="J16" s="199"/>
      <c r="K16" s="788"/>
      <c r="O16" s="1023">
        <v>2015</v>
      </c>
      <c r="P16" s="1023">
        <f t="shared" si="2"/>
        <v>11</v>
      </c>
      <c r="Q16" s="1024" t="s">
        <v>169</v>
      </c>
      <c r="R16" s="1024" t="s">
        <v>170</v>
      </c>
      <c r="S16" s="1024" t="s">
        <v>171</v>
      </c>
      <c r="T16" s="1024" t="s">
        <v>172</v>
      </c>
      <c r="U16" s="1024">
        <v>177.3</v>
      </c>
      <c r="X16" s="980"/>
      <c r="Y16" s="980"/>
      <c r="Z16" s="980"/>
      <c r="AA16" s="980"/>
      <c r="AB16" s="980"/>
      <c r="AC16" s="980"/>
      <c r="AD16" s="980"/>
    </row>
    <row r="17" spans="1:33" ht="14.25" customHeight="1">
      <c r="A17" s="197"/>
      <c r="B17" s="198"/>
      <c r="C17" s="200"/>
      <c r="D17" s="201"/>
      <c r="E17" s="201"/>
      <c r="F17" s="199"/>
      <c r="G17" s="202"/>
      <c r="H17" s="202"/>
      <c r="I17" s="203"/>
      <c r="J17" s="199"/>
      <c r="K17" s="788"/>
      <c r="O17" s="1023">
        <v>2015</v>
      </c>
      <c r="P17" s="1023">
        <f t="shared" si="2"/>
        <v>12</v>
      </c>
      <c r="Q17" s="1024" t="s">
        <v>169</v>
      </c>
      <c r="R17" s="1024" t="s">
        <v>170</v>
      </c>
      <c r="S17" s="1024" t="s">
        <v>171</v>
      </c>
      <c r="T17" s="1024" t="s">
        <v>172</v>
      </c>
      <c r="U17" s="1024">
        <v>367.9</v>
      </c>
      <c r="X17" s="636"/>
      <c r="Y17" s="636"/>
      <c r="Z17" s="636"/>
      <c r="AA17" s="636"/>
      <c r="AB17" s="636"/>
      <c r="AC17" s="636"/>
      <c r="AD17" s="636"/>
    </row>
    <row r="18" spans="1:33" ht="14.25" customHeight="1">
      <c r="A18" s="197"/>
      <c r="B18" s="198"/>
      <c r="C18" s="200"/>
      <c r="D18" s="201"/>
      <c r="E18" s="201"/>
      <c r="F18" s="199"/>
      <c r="G18" s="202"/>
      <c r="H18" s="202"/>
      <c r="I18" s="203"/>
      <c r="J18" s="199"/>
      <c r="K18" s="650"/>
      <c r="O18" s="1023">
        <v>2016</v>
      </c>
      <c r="P18" s="1023">
        <v>1</v>
      </c>
      <c r="Q18" s="1024" t="s">
        <v>169</v>
      </c>
      <c r="R18" s="1024" t="s">
        <v>170</v>
      </c>
      <c r="S18" s="1024" t="s">
        <v>171</v>
      </c>
      <c r="T18" s="1024" t="s">
        <v>172</v>
      </c>
      <c r="U18" s="1024">
        <v>150.55000000000001</v>
      </c>
      <c r="Y18" s="1044" t="s">
        <v>171</v>
      </c>
      <c r="Z18" s="1044" t="s">
        <v>185</v>
      </c>
      <c r="AA18" s="1044">
        <v>288.4667</v>
      </c>
      <c r="AB18" s="1044">
        <v>54.6</v>
      </c>
      <c r="AC18" s="1044">
        <v>12.2</v>
      </c>
      <c r="AD18" s="1044"/>
    </row>
    <row r="19" spans="1:33" ht="14.25" customHeight="1">
      <c r="A19" s="197"/>
      <c r="B19" s="198"/>
      <c r="C19" s="200"/>
      <c r="D19" s="201"/>
      <c r="E19" s="201"/>
      <c r="F19" s="199"/>
      <c r="G19" s="202"/>
      <c r="H19" s="202"/>
      <c r="I19" s="203"/>
      <c r="J19" s="199"/>
      <c r="K19" s="650"/>
      <c r="O19" s="1023">
        <v>2016</v>
      </c>
      <c r="P19" s="1023">
        <f>+P18+1</f>
        <v>2</v>
      </c>
      <c r="Q19" s="1024" t="s">
        <v>169</v>
      </c>
      <c r="R19" s="1024" t="s">
        <v>170</v>
      </c>
      <c r="S19" s="1024" t="s">
        <v>171</v>
      </c>
      <c r="T19" s="1024" t="s">
        <v>172</v>
      </c>
      <c r="U19" s="1024">
        <v>175.6</v>
      </c>
      <c r="Y19" s="1044" t="s">
        <v>180</v>
      </c>
      <c r="Z19" s="1044" t="s">
        <v>181</v>
      </c>
      <c r="AA19" s="1044"/>
      <c r="AB19" s="1044">
        <v>0</v>
      </c>
      <c r="AC19" s="1044">
        <v>0</v>
      </c>
      <c r="AD19" s="1044"/>
    </row>
    <row r="20" spans="1:33" ht="14.25" customHeight="1">
      <c r="A20" s="197"/>
      <c r="B20" s="198"/>
      <c r="C20" s="200"/>
      <c r="D20" s="201"/>
      <c r="E20" s="201"/>
      <c r="F20" s="199"/>
      <c r="G20" s="202"/>
      <c r="H20" s="202"/>
      <c r="I20" s="203"/>
      <c r="J20" s="199"/>
      <c r="K20" s="792"/>
      <c r="O20" s="1023">
        <v>2016</v>
      </c>
      <c r="P20" s="1023">
        <f>+P19+1</f>
        <v>3</v>
      </c>
      <c r="Q20" s="1024" t="s">
        <v>169</v>
      </c>
      <c r="R20" s="1024" t="s">
        <v>170</v>
      </c>
      <c r="S20" s="1024" t="s">
        <v>171</v>
      </c>
      <c r="T20" s="1024" t="s">
        <v>172</v>
      </c>
      <c r="U20" s="1024">
        <v>36.31666666666667</v>
      </c>
      <c r="Y20" s="1044" t="s">
        <v>174</v>
      </c>
      <c r="Z20" s="1044" t="s">
        <v>186</v>
      </c>
      <c r="AA20" s="1044"/>
      <c r="AB20" s="1044">
        <v>0</v>
      </c>
      <c r="AC20" s="1044">
        <v>36.366666666666674</v>
      </c>
      <c r="AD20" s="1044"/>
    </row>
    <row r="21" spans="1:33" s="162" customFormat="1" ht="14.25" customHeight="1">
      <c r="A21" s="197"/>
      <c r="B21" s="198"/>
      <c r="C21" s="200"/>
      <c r="D21" s="201"/>
      <c r="E21" s="201"/>
      <c r="F21" s="199"/>
      <c r="G21" s="202"/>
      <c r="H21" s="202"/>
      <c r="I21" s="203"/>
      <c r="J21" s="199"/>
      <c r="K21" s="650"/>
      <c r="L21" s="819"/>
      <c r="M21" s="819"/>
      <c r="N21" s="399"/>
      <c r="O21" s="1023">
        <v>2016</v>
      </c>
      <c r="P21" s="1023">
        <f t="shared" ref="P21:P29" si="3">+P20+1</f>
        <v>4</v>
      </c>
      <c r="Q21" s="1024" t="s">
        <v>169</v>
      </c>
      <c r="R21" s="1024" t="s">
        <v>170</v>
      </c>
      <c r="S21" s="1024" t="s">
        <v>171</v>
      </c>
      <c r="T21" s="1024" t="s">
        <v>172</v>
      </c>
      <c r="U21" s="1024">
        <v>54.6</v>
      </c>
      <c r="V21" s="595"/>
      <c r="W21" s="595"/>
      <c r="X21" s="399"/>
      <c r="Y21" s="1044" t="s">
        <v>176</v>
      </c>
      <c r="Z21" s="1044" t="s">
        <v>177</v>
      </c>
      <c r="AA21" s="1044">
        <v>14.95</v>
      </c>
      <c r="AB21" s="1044">
        <v>100.03333000000001</v>
      </c>
      <c r="AC21" s="1044">
        <v>4.67</v>
      </c>
      <c r="AD21" s="1044"/>
      <c r="AE21" s="595"/>
      <c r="AF21" s="595"/>
      <c r="AG21" s="399"/>
    </row>
    <row r="22" spans="1:33" s="162" customFormat="1" ht="14.25" customHeight="1">
      <c r="A22" s="197"/>
      <c r="B22" s="198"/>
      <c r="C22" s="200"/>
      <c r="D22" s="201"/>
      <c r="E22" s="201"/>
      <c r="F22" s="199"/>
      <c r="G22" s="202"/>
      <c r="H22" s="202"/>
      <c r="I22" s="203"/>
      <c r="J22" s="199"/>
      <c r="K22" s="650"/>
      <c r="L22" s="819"/>
      <c r="M22" s="819"/>
      <c r="N22" s="399"/>
      <c r="O22" s="1023">
        <v>2016</v>
      </c>
      <c r="P22" s="1023">
        <f t="shared" si="3"/>
        <v>5</v>
      </c>
      <c r="Q22" s="1024" t="s">
        <v>169</v>
      </c>
      <c r="R22" s="1024" t="s">
        <v>170</v>
      </c>
      <c r="S22" s="1024" t="s">
        <v>171</v>
      </c>
      <c r="T22" s="1024" t="s">
        <v>172</v>
      </c>
      <c r="U22" s="1024">
        <v>309.91666670000001</v>
      </c>
      <c r="V22" s="595"/>
      <c r="W22" s="595"/>
      <c r="X22" s="399"/>
      <c r="Y22" s="1044" t="s">
        <v>178</v>
      </c>
      <c r="Z22" s="1044" t="s">
        <v>179</v>
      </c>
      <c r="AA22" s="1044"/>
      <c r="AB22" s="1044">
        <v>0</v>
      </c>
      <c r="AC22" s="1044">
        <v>0</v>
      </c>
      <c r="AD22" s="1044"/>
      <c r="AE22" s="595"/>
      <c r="AF22" s="595"/>
      <c r="AG22" s="399"/>
    </row>
    <row r="23" spans="1:33" s="162" customFormat="1" ht="14.25" customHeight="1">
      <c r="A23" s="197"/>
      <c r="B23" s="198"/>
      <c r="C23" s="200"/>
      <c r="D23" s="201"/>
      <c r="E23" s="201"/>
      <c r="F23" s="199"/>
      <c r="G23" s="202"/>
      <c r="H23" s="202"/>
      <c r="I23" s="203"/>
      <c r="J23" s="199"/>
      <c r="K23" s="650"/>
      <c r="L23" s="819"/>
      <c r="M23" s="819"/>
      <c r="N23" s="399"/>
      <c r="O23" s="1023">
        <v>2016</v>
      </c>
      <c r="P23" s="1023">
        <f t="shared" si="3"/>
        <v>6</v>
      </c>
      <c r="Q23" s="1024" t="s">
        <v>169</v>
      </c>
      <c r="R23" s="1024" t="s">
        <v>170</v>
      </c>
      <c r="S23" s="1024" t="s">
        <v>171</v>
      </c>
      <c r="T23" s="1024" t="s">
        <v>172</v>
      </c>
      <c r="U23" s="1024">
        <v>209.4555556</v>
      </c>
      <c r="V23" s="595"/>
      <c r="W23" s="595"/>
      <c r="X23" s="399"/>
      <c r="Y23" s="1044" t="s">
        <v>558</v>
      </c>
      <c r="Z23" s="1044" t="s">
        <v>555</v>
      </c>
      <c r="AA23" s="1044">
        <v>0</v>
      </c>
      <c r="AB23" s="1044">
        <v>0</v>
      </c>
      <c r="AC23" s="1044">
        <v>0</v>
      </c>
      <c r="AD23" s="1044"/>
      <c r="AE23" s="595"/>
      <c r="AF23" s="595"/>
      <c r="AG23" s="399"/>
    </row>
    <row r="24" spans="1:33" s="162" customFormat="1" ht="14.25" customHeight="1">
      <c r="A24" s="197"/>
      <c r="B24" s="198"/>
      <c r="C24" s="200"/>
      <c r="D24" s="201"/>
      <c r="E24" s="201"/>
      <c r="F24" s="199"/>
      <c r="G24" s="202"/>
      <c r="H24" s="202"/>
      <c r="I24" s="203"/>
      <c r="J24" s="199"/>
      <c r="K24" s="650"/>
      <c r="L24" s="819"/>
      <c r="M24" s="819"/>
      <c r="N24" s="399"/>
      <c r="O24" s="1023">
        <v>2016</v>
      </c>
      <c r="P24" s="1023">
        <f t="shared" si="3"/>
        <v>7</v>
      </c>
      <c r="Q24" s="1024" t="s">
        <v>169</v>
      </c>
      <c r="R24" s="1024" t="s">
        <v>170</v>
      </c>
      <c r="S24" s="1024" t="s">
        <v>171</v>
      </c>
      <c r="T24" s="1024" t="s">
        <v>172</v>
      </c>
      <c r="U24" s="1024">
        <v>386</v>
      </c>
      <c r="V24" s="595"/>
      <c r="W24" s="595"/>
      <c r="X24" s="399"/>
      <c r="Y24" s="1045" t="s">
        <v>560</v>
      </c>
      <c r="Z24" s="1045" t="s">
        <v>556</v>
      </c>
      <c r="AA24" s="1045"/>
      <c r="AB24" s="1045">
        <v>7.3833330000000004</v>
      </c>
      <c r="AC24" s="1045"/>
      <c r="AD24" s="1045"/>
      <c r="AE24" s="595"/>
      <c r="AF24" s="595"/>
      <c r="AG24" s="399"/>
    </row>
    <row r="25" spans="1:33" s="162" customFormat="1" ht="14.25" customHeight="1">
      <c r="A25" s="197"/>
      <c r="B25" s="198"/>
      <c r="C25" s="200"/>
      <c r="D25" s="201"/>
      <c r="E25" s="201"/>
      <c r="F25" s="199"/>
      <c r="G25" s="202"/>
      <c r="H25" s="202"/>
      <c r="I25" s="203"/>
      <c r="J25" s="199"/>
      <c r="K25" s="650"/>
      <c r="L25" s="819"/>
      <c r="M25" s="819"/>
      <c r="N25" s="399"/>
      <c r="O25" s="1023">
        <v>2016</v>
      </c>
      <c r="P25" s="1023">
        <f t="shared" si="3"/>
        <v>8</v>
      </c>
      <c r="Q25" s="1024" t="s">
        <v>169</v>
      </c>
      <c r="R25" s="1024" t="s">
        <v>170</v>
      </c>
      <c r="S25" s="1024" t="s">
        <v>171</v>
      </c>
      <c r="T25" s="1024" t="s">
        <v>172</v>
      </c>
      <c r="U25" s="1024">
        <v>616.3833333</v>
      </c>
      <c r="V25" s="595"/>
      <c r="W25" s="595"/>
      <c r="X25" s="399"/>
      <c r="Y25" s="1045" t="s">
        <v>559</v>
      </c>
      <c r="Z25" s="1045" t="s">
        <v>557</v>
      </c>
      <c r="AA25" s="1045">
        <v>16.983329999999999</v>
      </c>
      <c r="AB25" s="1045"/>
      <c r="AC25" s="1045"/>
      <c r="AD25" s="1045"/>
      <c r="AE25" s="595"/>
      <c r="AF25" s="595"/>
      <c r="AG25" s="399"/>
    </row>
    <row r="26" spans="1:33" s="162" customFormat="1" ht="14.25" customHeight="1">
      <c r="A26" s="197"/>
      <c r="B26" s="198"/>
      <c r="C26" s="200"/>
      <c r="D26" s="201"/>
      <c r="E26" s="201"/>
      <c r="F26" s="199"/>
      <c r="G26" s="202"/>
      <c r="H26" s="202"/>
      <c r="I26" s="203"/>
      <c r="J26" s="239"/>
      <c r="K26" s="650"/>
      <c r="L26" s="819"/>
      <c r="M26" s="819"/>
      <c r="N26" s="399"/>
      <c r="O26" s="1023">
        <v>2016</v>
      </c>
      <c r="P26" s="1023">
        <f t="shared" si="3"/>
        <v>9</v>
      </c>
      <c r="Q26" s="1024" t="s">
        <v>169</v>
      </c>
      <c r="R26" s="1024" t="s">
        <v>170</v>
      </c>
      <c r="S26" s="1024" t="s">
        <v>171</v>
      </c>
      <c r="T26" s="1024" t="s">
        <v>172</v>
      </c>
      <c r="U26" s="1024">
        <v>471.91666670000001</v>
      </c>
      <c r="V26" s="595"/>
      <c r="W26" s="595"/>
      <c r="X26" s="595"/>
      <c r="Y26" s="595"/>
      <c r="Z26" s="595"/>
      <c r="AA26" s="595"/>
      <c r="AB26" s="595"/>
      <c r="AC26" s="595"/>
      <c r="AD26" s="595"/>
      <c r="AE26" s="595"/>
      <c r="AF26" s="595"/>
      <c r="AG26" s="399"/>
    </row>
    <row r="27" spans="1:33" s="162" customFormat="1" ht="14.25" customHeight="1">
      <c r="A27" s="197"/>
      <c r="B27" s="198"/>
      <c r="C27" s="200"/>
      <c r="D27" s="201"/>
      <c r="E27" s="201"/>
      <c r="F27" s="199"/>
      <c r="G27" s="202"/>
      <c r="H27" s="202"/>
      <c r="I27" s="203"/>
      <c r="J27" s="239"/>
      <c r="K27" s="650"/>
      <c r="L27" s="819"/>
      <c r="M27" s="819"/>
      <c r="N27" s="399"/>
      <c r="O27" s="1023">
        <v>2016</v>
      </c>
      <c r="P27" s="1023">
        <f t="shared" si="3"/>
        <v>10</v>
      </c>
      <c r="Q27" s="1024" t="s">
        <v>169</v>
      </c>
      <c r="R27" s="1024" t="s">
        <v>170</v>
      </c>
      <c r="S27" s="1024" t="s">
        <v>171</v>
      </c>
      <c r="T27" s="1024" t="s">
        <v>172</v>
      </c>
      <c r="U27" s="1024"/>
      <c r="V27" s="595"/>
      <c r="W27" s="595"/>
      <c r="X27" s="595"/>
      <c r="Y27" s="595"/>
      <c r="Z27" s="595"/>
      <c r="AA27" s="595"/>
      <c r="AB27" s="595"/>
      <c r="AC27" s="595"/>
      <c r="AD27" s="595"/>
      <c r="AE27" s="595"/>
      <c r="AF27" s="595"/>
      <c r="AG27" s="399"/>
    </row>
    <row r="28" spans="1:33" s="162" customFormat="1" ht="14.25" customHeight="1">
      <c r="A28" s="197"/>
      <c r="B28" s="198"/>
      <c r="C28" s="200"/>
      <c r="D28" s="201"/>
      <c r="E28" s="201"/>
      <c r="F28" s="199"/>
      <c r="G28" s="202"/>
      <c r="H28" s="202"/>
      <c r="I28" s="203"/>
      <c r="J28" s="239"/>
      <c r="K28" s="650"/>
      <c r="L28" s="819"/>
      <c r="M28" s="819"/>
      <c r="N28" s="399"/>
      <c r="O28" s="1023">
        <v>2016</v>
      </c>
      <c r="P28" s="1023">
        <f t="shared" si="3"/>
        <v>11</v>
      </c>
      <c r="Q28" s="1024" t="s">
        <v>169</v>
      </c>
      <c r="R28" s="1024" t="s">
        <v>170</v>
      </c>
      <c r="S28" s="1024" t="s">
        <v>171</v>
      </c>
      <c r="T28" s="1024" t="s">
        <v>172</v>
      </c>
      <c r="U28" s="1024"/>
      <c r="V28" s="595"/>
      <c r="W28" s="595"/>
      <c r="X28" s="595"/>
      <c r="Y28" s="595"/>
      <c r="Z28" s="595"/>
      <c r="AA28" s="595"/>
      <c r="AB28" s="595"/>
      <c r="AC28" s="595"/>
      <c r="AD28" s="595"/>
      <c r="AE28" s="595"/>
      <c r="AF28" s="595"/>
      <c r="AG28" s="399"/>
    </row>
    <row r="29" spans="1:33" s="162" customFormat="1" ht="15">
      <c r="A29" s="197"/>
      <c r="B29" s="198"/>
      <c r="C29" s="200"/>
      <c r="D29" s="201"/>
      <c r="E29" s="201"/>
      <c r="F29" s="199"/>
      <c r="G29" s="202"/>
      <c r="H29" s="202"/>
      <c r="I29" s="216"/>
      <c r="J29" s="239"/>
      <c r="K29" s="650"/>
      <c r="L29" s="819"/>
      <c r="M29" s="819"/>
      <c r="N29" s="399"/>
      <c r="O29" s="1023">
        <v>2016</v>
      </c>
      <c r="P29" s="1023">
        <f t="shared" si="3"/>
        <v>12</v>
      </c>
      <c r="Q29" s="1024" t="s">
        <v>169</v>
      </c>
      <c r="R29" s="1024" t="s">
        <v>170</v>
      </c>
      <c r="S29" s="1024" t="s">
        <v>171</v>
      </c>
      <c r="T29" s="1024" t="s">
        <v>172</v>
      </c>
      <c r="U29" s="1024"/>
      <c r="V29" s="595"/>
      <c r="W29" s="595"/>
      <c r="X29" s="595"/>
      <c r="Y29" s="595"/>
      <c r="Z29" s="595"/>
      <c r="AA29" s="595"/>
      <c r="AB29" s="595"/>
      <c r="AC29" s="595"/>
      <c r="AD29" s="595"/>
      <c r="AE29" s="595"/>
      <c r="AF29" s="595"/>
      <c r="AG29" s="399"/>
    </row>
    <row r="30" spans="1:33" s="162" customFormat="1" ht="15">
      <c r="A30" s="197"/>
      <c r="B30" s="198"/>
      <c r="C30" s="200"/>
      <c r="D30" s="201"/>
      <c r="E30" s="201"/>
      <c r="F30" s="199"/>
      <c r="G30" s="202"/>
      <c r="H30" s="202"/>
      <c r="I30" s="216"/>
      <c r="J30" s="239"/>
      <c r="K30" s="650"/>
      <c r="L30" s="819"/>
      <c r="M30" s="819"/>
      <c r="N30" s="399"/>
      <c r="O30" s="1023">
        <v>2015</v>
      </c>
      <c r="P30" s="1023">
        <v>1</v>
      </c>
      <c r="Q30" s="1024">
        <v>138</v>
      </c>
      <c r="R30" s="1024" t="s">
        <v>173</v>
      </c>
      <c r="S30" s="1024" t="s">
        <v>174</v>
      </c>
      <c r="T30" s="1024" t="s">
        <v>175</v>
      </c>
      <c r="U30" s="1024">
        <v>20.55</v>
      </c>
      <c r="V30" s="595"/>
      <c r="W30" s="595"/>
      <c r="X30" s="595"/>
      <c r="Y30" s="595"/>
      <c r="Z30" s="595"/>
      <c r="AA30" s="595"/>
      <c r="AB30" s="595"/>
      <c r="AC30" s="595"/>
      <c r="AD30" s="595"/>
      <c r="AE30" s="595"/>
      <c r="AF30" s="595"/>
      <c r="AG30" s="399"/>
    </row>
    <row r="31" spans="1:33" s="162" customFormat="1" ht="15">
      <c r="A31" s="197"/>
      <c r="B31" s="198"/>
      <c r="C31" s="200"/>
      <c r="D31" s="201"/>
      <c r="E31" s="201"/>
      <c r="F31" s="199"/>
      <c r="G31" s="202"/>
      <c r="H31" s="202"/>
      <c r="I31" s="216"/>
      <c r="J31" s="239"/>
      <c r="K31" s="650"/>
      <c r="L31" s="819"/>
      <c r="M31" s="819"/>
      <c r="N31" s="399"/>
      <c r="O31" s="1023">
        <v>2015</v>
      </c>
      <c r="P31" s="1023">
        <f>+P30+1</f>
        <v>2</v>
      </c>
      <c r="Q31" s="1024">
        <v>138</v>
      </c>
      <c r="R31" s="1024" t="s">
        <v>173</v>
      </c>
      <c r="S31" s="1024" t="s">
        <v>174</v>
      </c>
      <c r="T31" s="1024" t="s">
        <v>175</v>
      </c>
      <c r="U31" s="1024">
        <v>15.06666667</v>
      </c>
      <c r="V31" s="595"/>
      <c r="W31" s="595"/>
      <c r="X31" s="595"/>
      <c r="Y31" s="595"/>
      <c r="Z31" s="595"/>
      <c r="AA31" s="595"/>
      <c r="AB31" s="595"/>
      <c r="AC31" s="595"/>
      <c r="AD31" s="595"/>
      <c r="AE31" s="595"/>
      <c r="AF31" s="595"/>
      <c r="AG31" s="399"/>
    </row>
    <row r="32" spans="1:33" s="162" customFormat="1" ht="18" customHeight="1">
      <c r="A32" s="197"/>
      <c r="B32" s="198"/>
      <c r="C32" s="200"/>
      <c r="D32" s="201"/>
      <c r="E32" s="201"/>
      <c r="F32" s="199"/>
      <c r="G32" s="202"/>
      <c r="H32" s="202"/>
      <c r="I32" s="216"/>
      <c r="J32" s="239"/>
      <c r="K32" s="650"/>
      <c r="L32" s="819"/>
      <c r="M32" s="819"/>
      <c r="N32" s="399"/>
      <c r="O32" s="1023">
        <v>2015</v>
      </c>
      <c r="P32" s="1023">
        <f t="shared" ref="P32:P41" si="4">+P31+1</f>
        <v>3</v>
      </c>
      <c r="Q32" s="1024">
        <v>138</v>
      </c>
      <c r="R32" s="1024" t="s">
        <v>173</v>
      </c>
      <c r="S32" s="1024" t="s">
        <v>174</v>
      </c>
      <c r="T32" s="1024" t="s">
        <v>175</v>
      </c>
      <c r="U32" s="1024">
        <v>20.5</v>
      </c>
      <c r="V32" s="595"/>
      <c r="W32" s="595"/>
      <c r="X32" s="595"/>
      <c r="Y32" s="595"/>
      <c r="Z32" s="595"/>
      <c r="AA32" s="595"/>
      <c r="AB32" s="595"/>
      <c r="AC32" s="595"/>
      <c r="AD32" s="595"/>
      <c r="AE32" s="595"/>
      <c r="AF32" s="595"/>
      <c r="AG32" s="399"/>
    </row>
    <row r="33" spans="1:33" s="162" customFormat="1" ht="15">
      <c r="A33" s="197"/>
      <c r="B33" s="198"/>
      <c r="C33" s="200"/>
      <c r="D33" s="201"/>
      <c r="E33" s="201"/>
      <c r="F33" s="199"/>
      <c r="G33" s="202"/>
      <c r="H33" s="202"/>
      <c r="I33" s="216"/>
      <c r="J33" s="239"/>
      <c r="K33" s="650"/>
      <c r="L33" s="819"/>
      <c r="M33" s="819"/>
      <c r="N33" s="399"/>
      <c r="O33" s="1023">
        <v>2015</v>
      </c>
      <c r="P33" s="1023">
        <f t="shared" si="4"/>
        <v>4</v>
      </c>
      <c r="Q33" s="1024">
        <v>138</v>
      </c>
      <c r="R33" s="1024" t="s">
        <v>173</v>
      </c>
      <c r="S33" s="1024" t="s">
        <v>174</v>
      </c>
      <c r="T33" s="1024" t="s">
        <v>175</v>
      </c>
      <c r="U33" s="1024">
        <v>36.366666666666674</v>
      </c>
      <c r="V33" s="595"/>
      <c r="W33" s="595"/>
      <c r="X33" s="595"/>
      <c r="Y33" s="595"/>
      <c r="Z33" s="595"/>
      <c r="AA33" s="595"/>
      <c r="AB33" s="595"/>
      <c r="AC33" s="595"/>
      <c r="AD33" s="595"/>
      <c r="AE33" s="595"/>
      <c r="AF33" s="595"/>
      <c r="AG33" s="399"/>
    </row>
    <row r="34" spans="1:33" s="162" customFormat="1" ht="15">
      <c r="A34" s="197"/>
      <c r="B34" s="198"/>
      <c r="C34" s="200"/>
      <c r="D34" s="201"/>
      <c r="E34" s="201"/>
      <c r="F34" s="199"/>
      <c r="G34" s="202"/>
      <c r="H34" s="202"/>
      <c r="I34" s="216"/>
      <c r="J34" s="239"/>
      <c r="K34" s="650"/>
      <c r="L34" s="819"/>
      <c r="M34" s="819"/>
      <c r="N34" s="399"/>
      <c r="O34" s="1023">
        <v>2015</v>
      </c>
      <c r="P34" s="1023">
        <f t="shared" si="4"/>
        <v>5</v>
      </c>
      <c r="Q34" s="1024">
        <v>138</v>
      </c>
      <c r="R34" s="1024" t="s">
        <v>173</v>
      </c>
      <c r="S34" s="1024" t="s">
        <v>174</v>
      </c>
      <c r="T34" s="1024" t="s">
        <v>175</v>
      </c>
      <c r="U34" s="1024">
        <v>62.5</v>
      </c>
      <c r="V34" s="595"/>
      <c r="W34" s="595"/>
      <c r="X34" s="595"/>
      <c r="Y34" s="595"/>
      <c r="Z34" s="595"/>
      <c r="AA34" s="595"/>
      <c r="AB34" s="595"/>
      <c r="AC34" s="595"/>
      <c r="AD34" s="595"/>
      <c r="AE34" s="595"/>
      <c r="AF34" s="595"/>
      <c r="AG34" s="399"/>
    </row>
    <row r="35" spans="1:33" s="162" customFormat="1" ht="15">
      <c r="A35" s="197"/>
      <c r="B35" s="198"/>
      <c r="C35" s="200"/>
      <c r="D35" s="201"/>
      <c r="E35" s="201"/>
      <c r="F35" s="199"/>
      <c r="G35" s="202"/>
      <c r="H35" s="202"/>
      <c r="I35" s="216"/>
      <c r="J35" s="239"/>
      <c r="K35" s="650"/>
      <c r="L35" s="819"/>
      <c r="M35" s="819"/>
      <c r="N35" s="399"/>
      <c r="O35" s="1023">
        <v>2015</v>
      </c>
      <c r="P35" s="1023">
        <f t="shared" si="4"/>
        <v>6</v>
      </c>
      <c r="Q35" s="1024">
        <v>138</v>
      </c>
      <c r="R35" s="1024" t="s">
        <v>173</v>
      </c>
      <c r="S35" s="1024" t="s">
        <v>174</v>
      </c>
      <c r="T35" s="1024" t="s">
        <v>175</v>
      </c>
      <c r="U35" s="1024">
        <v>14.95</v>
      </c>
      <c r="V35" s="595"/>
      <c r="W35" s="595"/>
      <c r="X35" s="595"/>
      <c r="Y35" s="595"/>
      <c r="Z35" s="595"/>
      <c r="AA35" s="595"/>
      <c r="AB35" s="595"/>
      <c r="AC35" s="595"/>
      <c r="AD35" s="595"/>
      <c r="AE35" s="595"/>
      <c r="AF35" s="595"/>
      <c r="AG35" s="399"/>
    </row>
    <row r="36" spans="1:33" s="162" customFormat="1" ht="15">
      <c r="A36" s="197"/>
      <c r="B36" s="198"/>
      <c r="C36" s="200"/>
      <c r="D36" s="201"/>
      <c r="E36" s="201"/>
      <c r="F36" s="199"/>
      <c r="G36" s="202"/>
      <c r="H36" s="202"/>
      <c r="I36" s="216"/>
      <c r="J36" s="239"/>
      <c r="K36" s="650"/>
      <c r="L36" s="819"/>
      <c r="M36" s="819"/>
      <c r="N36" s="399"/>
      <c r="O36" s="1023">
        <v>2015</v>
      </c>
      <c r="P36" s="1023">
        <f t="shared" si="4"/>
        <v>7</v>
      </c>
      <c r="Q36" s="1024">
        <v>138</v>
      </c>
      <c r="R36" s="1024" t="s">
        <v>173</v>
      </c>
      <c r="S36" s="1024" t="s">
        <v>174</v>
      </c>
      <c r="T36" s="1024" t="s">
        <v>175</v>
      </c>
      <c r="U36" s="1024">
        <v>5.23</v>
      </c>
      <c r="V36" s="595"/>
      <c r="W36" s="595"/>
      <c r="X36" s="595"/>
      <c r="Y36" s="595"/>
      <c r="Z36" s="595"/>
      <c r="AA36" s="595"/>
      <c r="AB36" s="595"/>
      <c r="AC36" s="595"/>
      <c r="AD36" s="595"/>
      <c r="AE36" s="595"/>
      <c r="AF36" s="595"/>
      <c r="AG36" s="399"/>
    </row>
    <row r="37" spans="1:33" s="162" customFormat="1" ht="15">
      <c r="A37" s="197"/>
      <c r="B37" s="198"/>
      <c r="C37" s="200"/>
      <c r="D37" s="201"/>
      <c r="E37" s="201"/>
      <c r="F37" s="199"/>
      <c r="G37" s="202"/>
      <c r="H37" s="202"/>
      <c r="I37" s="216"/>
      <c r="J37" s="239"/>
      <c r="K37" s="650"/>
      <c r="L37" s="819"/>
      <c r="M37" s="819"/>
      <c r="N37" s="399"/>
      <c r="O37" s="1023">
        <v>2015</v>
      </c>
      <c r="P37" s="1023">
        <f t="shared" si="4"/>
        <v>8</v>
      </c>
      <c r="Q37" s="1024">
        <v>138</v>
      </c>
      <c r="R37" s="1024" t="s">
        <v>173</v>
      </c>
      <c r="S37" s="1024" t="s">
        <v>174</v>
      </c>
      <c r="T37" s="1024" t="s">
        <v>175</v>
      </c>
      <c r="U37" s="1024">
        <v>2.85</v>
      </c>
      <c r="V37" s="595"/>
      <c r="W37" s="595"/>
      <c r="X37" s="595"/>
      <c r="Y37" s="595"/>
      <c r="Z37" s="595"/>
      <c r="AA37" s="595"/>
      <c r="AB37" s="595"/>
      <c r="AC37" s="595"/>
      <c r="AD37" s="595"/>
      <c r="AE37" s="595"/>
      <c r="AF37" s="595"/>
      <c r="AG37" s="399"/>
    </row>
    <row r="38" spans="1:33" s="162" customFormat="1" ht="15">
      <c r="A38" s="197"/>
      <c r="B38" s="198"/>
      <c r="C38" s="200"/>
      <c r="D38" s="201"/>
      <c r="E38" s="201"/>
      <c r="F38" s="199"/>
      <c r="G38" s="202"/>
      <c r="H38" s="202"/>
      <c r="I38" s="216"/>
      <c r="J38" s="239"/>
      <c r="K38" s="650"/>
      <c r="L38" s="819"/>
      <c r="M38" s="819"/>
      <c r="N38" s="399"/>
      <c r="O38" s="1023">
        <v>2015</v>
      </c>
      <c r="P38" s="1023">
        <f t="shared" si="4"/>
        <v>9</v>
      </c>
      <c r="Q38" s="1024">
        <v>138</v>
      </c>
      <c r="R38" s="1024" t="s">
        <v>173</v>
      </c>
      <c r="S38" s="1024" t="s">
        <v>174</v>
      </c>
      <c r="T38" s="1024" t="s">
        <v>175</v>
      </c>
      <c r="U38" s="1024">
        <v>0</v>
      </c>
      <c r="V38" s="595"/>
      <c r="W38" s="595"/>
      <c r="X38" s="595"/>
      <c r="Y38" s="595"/>
      <c r="Z38" s="595"/>
      <c r="AA38" s="595"/>
      <c r="AB38" s="595"/>
      <c r="AC38" s="595"/>
      <c r="AD38" s="595"/>
      <c r="AE38" s="595"/>
      <c r="AF38" s="595"/>
      <c r="AG38" s="399"/>
    </row>
    <row r="39" spans="1:33" s="162" customFormat="1" ht="15">
      <c r="A39" s="197"/>
      <c r="B39" s="198"/>
      <c r="C39" s="200"/>
      <c r="D39" s="201"/>
      <c r="E39" s="201"/>
      <c r="F39" s="199"/>
      <c r="G39" s="202"/>
      <c r="H39" s="202"/>
      <c r="I39" s="216"/>
      <c r="J39" s="239"/>
      <c r="K39" s="650"/>
      <c r="L39" s="819"/>
      <c r="M39" s="819"/>
      <c r="N39" s="399"/>
      <c r="O39" s="1023">
        <v>2015</v>
      </c>
      <c r="P39" s="1023">
        <f t="shared" si="4"/>
        <v>10</v>
      </c>
      <c r="Q39" s="1024">
        <v>138</v>
      </c>
      <c r="R39" s="1024" t="s">
        <v>173</v>
      </c>
      <c r="S39" s="1024" t="s">
        <v>174</v>
      </c>
      <c r="T39" s="1024" t="s">
        <v>175</v>
      </c>
      <c r="U39" s="1024">
        <v>0</v>
      </c>
      <c r="V39" s="595"/>
      <c r="W39" s="595"/>
      <c r="X39" s="595"/>
      <c r="Y39" s="595"/>
      <c r="Z39" s="595"/>
      <c r="AA39" s="595"/>
      <c r="AB39" s="595"/>
      <c r="AC39" s="595"/>
      <c r="AD39" s="595"/>
      <c r="AE39" s="595"/>
      <c r="AF39" s="595"/>
      <c r="AG39" s="399"/>
    </row>
    <row r="40" spans="1:33" s="162" customFormat="1" ht="15">
      <c r="A40" s="197"/>
      <c r="B40" s="198"/>
      <c r="C40" s="200"/>
      <c r="D40" s="201"/>
      <c r="E40" s="201"/>
      <c r="F40" s="199"/>
      <c r="G40" s="202"/>
      <c r="H40" s="202"/>
      <c r="I40" s="216"/>
      <c r="J40" s="239"/>
      <c r="K40" s="650"/>
      <c r="L40" s="819"/>
      <c r="M40" s="819"/>
      <c r="N40" s="399"/>
      <c r="O40" s="1023">
        <v>2015</v>
      </c>
      <c r="P40" s="1023">
        <f t="shared" si="4"/>
        <v>11</v>
      </c>
      <c r="Q40" s="1024">
        <v>138</v>
      </c>
      <c r="R40" s="1024" t="s">
        <v>173</v>
      </c>
      <c r="S40" s="1024" t="s">
        <v>174</v>
      </c>
      <c r="T40" s="1024" t="s">
        <v>175</v>
      </c>
      <c r="U40" s="1024">
        <v>0</v>
      </c>
      <c r="V40" s="595"/>
      <c r="W40" s="595"/>
      <c r="X40" s="595"/>
      <c r="Y40" s="595"/>
      <c r="Z40" s="595"/>
      <c r="AA40" s="595"/>
      <c r="AB40" s="595"/>
      <c r="AC40" s="595"/>
      <c r="AD40" s="595"/>
      <c r="AE40" s="595"/>
      <c r="AF40" s="595"/>
      <c r="AG40" s="399"/>
    </row>
    <row r="41" spans="1:33" customFormat="1" ht="12.75">
      <c r="A41" s="197"/>
      <c r="B41" s="197"/>
      <c r="C41" s="197"/>
      <c r="D41" s="197"/>
      <c r="E41" s="197"/>
      <c r="F41" s="197"/>
      <c r="G41" s="197"/>
      <c r="H41" s="197"/>
      <c r="I41" s="197"/>
      <c r="J41" s="197"/>
      <c r="K41" s="818"/>
      <c r="L41" s="818"/>
      <c r="M41" s="818"/>
      <c r="N41" s="404"/>
      <c r="O41" s="1023">
        <v>2015</v>
      </c>
      <c r="P41" s="1023">
        <f t="shared" si="4"/>
        <v>12</v>
      </c>
      <c r="Q41" s="1024">
        <v>138</v>
      </c>
      <c r="R41" s="1024" t="s">
        <v>173</v>
      </c>
      <c r="S41" s="1024" t="s">
        <v>174</v>
      </c>
      <c r="T41" s="1024" t="s">
        <v>175</v>
      </c>
      <c r="U41" s="1024">
        <v>0</v>
      </c>
      <c r="V41" s="636"/>
      <c r="W41" s="636"/>
      <c r="X41" s="636"/>
      <c r="Y41" s="636"/>
      <c r="Z41" s="636"/>
      <c r="AA41" s="636"/>
      <c r="AB41" s="636"/>
      <c r="AC41" s="636"/>
      <c r="AD41" s="636"/>
      <c r="AE41" s="636"/>
      <c r="AF41" s="636"/>
      <c r="AG41" s="980"/>
    </row>
    <row r="42" spans="1:33" customFormat="1" ht="12.75">
      <c r="A42" s="197"/>
      <c r="B42" s="197"/>
      <c r="C42" s="197"/>
      <c r="D42" s="197"/>
      <c r="E42" s="197"/>
      <c r="F42" s="197"/>
      <c r="G42" s="197"/>
      <c r="H42" s="197"/>
      <c r="I42" s="197"/>
      <c r="J42" s="197"/>
      <c r="K42" s="818"/>
      <c r="L42" s="818"/>
      <c r="M42" s="818"/>
      <c r="N42" s="404"/>
      <c r="O42" s="1023">
        <v>2016</v>
      </c>
      <c r="P42" s="1023">
        <v>1</v>
      </c>
      <c r="Q42" s="1024">
        <v>138</v>
      </c>
      <c r="R42" s="1024" t="s">
        <v>173</v>
      </c>
      <c r="S42" s="1024" t="s">
        <v>174</v>
      </c>
      <c r="T42" s="1024" t="s">
        <v>175</v>
      </c>
      <c r="U42" s="1024">
        <v>0</v>
      </c>
      <c r="V42" s="636"/>
      <c r="W42" s="636"/>
      <c r="X42" s="636"/>
      <c r="Y42" s="636"/>
      <c r="Z42" s="636"/>
      <c r="AA42" s="636"/>
      <c r="AB42" s="636"/>
      <c r="AC42" s="636"/>
      <c r="AD42" s="636"/>
      <c r="AE42" s="636"/>
      <c r="AF42" s="636"/>
      <c r="AG42" s="980"/>
    </row>
    <row r="43" spans="1:33" customFormat="1" ht="12.75">
      <c r="A43" s="197"/>
      <c r="B43" s="197"/>
      <c r="C43" s="197"/>
      <c r="D43" s="197"/>
      <c r="E43" s="197"/>
      <c r="F43" s="197"/>
      <c r="G43" s="197"/>
      <c r="H43" s="197"/>
      <c r="I43" s="197"/>
      <c r="J43" s="197"/>
      <c r="K43" s="818"/>
      <c r="L43" s="818"/>
      <c r="M43" s="818"/>
      <c r="N43" s="404"/>
      <c r="O43" s="1023">
        <v>2016</v>
      </c>
      <c r="P43" s="1023">
        <f>+P42+1</f>
        <v>2</v>
      </c>
      <c r="Q43" s="1024">
        <v>138</v>
      </c>
      <c r="R43" s="1024" t="s">
        <v>173</v>
      </c>
      <c r="S43" s="1024" t="s">
        <v>174</v>
      </c>
      <c r="T43" s="1024" t="s">
        <v>175</v>
      </c>
      <c r="U43" s="1024">
        <v>7.5833333329999997</v>
      </c>
      <c r="V43" s="636"/>
      <c r="W43" s="636"/>
      <c r="X43" s="636"/>
      <c r="Y43" s="636"/>
      <c r="Z43" s="636"/>
      <c r="AA43" s="636"/>
      <c r="AB43" s="636"/>
      <c r="AC43" s="636"/>
      <c r="AD43" s="636"/>
      <c r="AE43" s="636"/>
      <c r="AF43" s="636"/>
      <c r="AG43" s="980"/>
    </row>
    <row r="44" spans="1:33" customFormat="1" ht="12.75">
      <c r="A44" s="197"/>
      <c r="B44" s="197"/>
      <c r="C44" s="197"/>
      <c r="D44" s="197"/>
      <c r="E44" s="197"/>
      <c r="F44" s="197"/>
      <c r="G44" s="197"/>
      <c r="H44" s="197"/>
      <c r="I44" s="197"/>
      <c r="J44" s="197"/>
      <c r="K44" s="818"/>
      <c r="L44" s="818"/>
      <c r="M44" s="818"/>
      <c r="N44" s="404"/>
      <c r="O44" s="1023">
        <v>2016</v>
      </c>
      <c r="P44" s="1023">
        <f>+P43+1</f>
        <v>3</v>
      </c>
      <c r="Q44" s="1024">
        <v>138</v>
      </c>
      <c r="R44" s="1024" t="s">
        <v>173</v>
      </c>
      <c r="S44" s="1024" t="s">
        <v>174</v>
      </c>
      <c r="T44" s="1024" t="s">
        <v>175</v>
      </c>
      <c r="U44" s="1024">
        <v>0</v>
      </c>
      <c r="V44" s="636"/>
      <c r="W44" s="636"/>
      <c r="X44" s="636"/>
      <c r="Y44" s="636"/>
      <c r="Z44" s="636"/>
      <c r="AA44" s="636"/>
      <c r="AB44" s="636"/>
      <c r="AC44" s="636"/>
      <c r="AD44" s="636"/>
      <c r="AE44" s="636"/>
      <c r="AF44" s="636"/>
      <c r="AG44" s="980"/>
    </row>
    <row r="45" spans="1:33" customFormat="1" ht="12.75">
      <c r="A45" s="197"/>
      <c r="B45" s="197"/>
      <c r="C45" s="197"/>
      <c r="D45" s="197"/>
      <c r="E45" s="197"/>
      <c r="F45" s="197"/>
      <c r="G45" s="197"/>
      <c r="H45" s="197"/>
      <c r="I45" s="197"/>
      <c r="J45" s="197"/>
      <c r="K45" s="818"/>
      <c r="L45" s="818"/>
      <c r="M45" s="818"/>
      <c r="N45" s="404"/>
      <c r="O45" s="1023">
        <v>2016</v>
      </c>
      <c r="P45" s="1023">
        <f t="shared" ref="P45:P53" si="5">+P44+1</f>
        <v>4</v>
      </c>
      <c r="Q45" s="1024">
        <v>138</v>
      </c>
      <c r="R45" s="1024" t="s">
        <v>173</v>
      </c>
      <c r="S45" s="1024" t="s">
        <v>174</v>
      </c>
      <c r="T45" s="1024" t="s">
        <v>175</v>
      </c>
      <c r="U45" s="1024">
        <v>0</v>
      </c>
      <c r="V45" s="636"/>
      <c r="W45" s="636"/>
      <c r="X45" s="636"/>
      <c r="Y45" s="636"/>
      <c r="Z45" s="636"/>
      <c r="AA45" s="636"/>
      <c r="AB45" s="636"/>
      <c r="AC45" s="636"/>
      <c r="AD45" s="636"/>
      <c r="AE45" s="636"/>
      <c r="AF45" s="636"/>
      <c r="AG45" s="980"/>
    </row>
    <row r="46" spans="1:33" customFormat="1" ht="12.75">
      <c r="A46" s="197"/>
      <c r="B46" s="197"/>
      <c r="C46" s="197"/>
      <c r="D46" s="197"/>
      <c r="E46" s="197"/>
      <c r="F46" s="197"/>
      <c r="G46" s="197"/>
      <c r="H46" s="197"/>
      <c r="I46" s="197"/>
      <c r="J46" s="197"/>
      <c r="K46" s="818"/>
      <c r="L46" s="818"/>
      <c r="M46" s="818"/>
      <c r="N46" s="404"/>
      <c r="O46" s="1023">
        <v>2016</v>
      </c>
      <c r="P46" s="1023">
        <f t="shared" si="5"/>
        <v>5</v>
      </c>
      <c r="Q46" s="1024">
        <v>138</v>
      </c>
      <c r="R46" s="1024" t="s">
        <v>173</v>
      </c>
      <c r="S46" s="1024" t="s">
        <v>174</v>
      </c>
      <c r="T46" s="1024" t="s">
        <v>175</v>
      </c>
      <c r="U46" s="1024">
        <v>0</v>
      </c>
      <c r="V46" s="636"/>
      <c r="W46" s="636"/>
      <c r="X46" s="636"/>
      <c r="Y46" s="636"/>
      <c r="Z46" s="636"/>
      <c r="AA46" s="636"/>
      <c r="AB46" s="636"/>
      <c r="AC46" s="636"/>
      <c r="AD46" s="636"/>
      <c r="AE46" s="636"/>
      <c r="AF46" s="636"/>
      <c r="AG46" s="980"/>
    </row>
    <row r="47" spans="1:33" customFormat="1" ht="12.75">
      <c r="A47" s="197"/>
      <c r="B47" s="197"/>
      <c r="C47" s="197"/>
      <c r="D47" s="197"/>
      <c r="E47" s="197"/>
      <c r="F47" s="197"/>
      <c r="G47" s="197"/>
      <c r="H47" s="197"/>
      <c r="I47" s="197"/>
      <c r="J47" s="197"/>
      <c r="K47" s="818"/>
      <c r="L47" s="818"/>
      <c r="M47" s="818"/>
      <c r="N47" s="404"/>
      <c r="O47" s="1023">
        <v>2016</v>
      </c>
      <c r="P47" s="1023">
        <f t="shared" si="5"/>
        <v>6</v>
      </c>
      <c r="Q47" s="1024">
        <v>138</v>
      </c>
      <c r="R47" s="1024" t="s">
        <v>173</v>
      </c>
      <c r="S47" s="1024" t="s">
        <v>174</v>
      </c>
      <c r="T47" s="1024" t="s">
        <v>175</v>
      </c>
      <c r="U47" s="1024">
        <v>0</v>
      </c>
      <c r="V47" s="636"/>
      <c r="W47" s="636"/>
      <c r="X47" s="636"/>
      <c r="Y47" s="636"/>
      <c r="Z47" s="636"/>
      <c r="AA47" s="636"/>
      <c r="AB47" s="636"/>
      <c r="AC47" s="636"/>
      <c r="AD47" s="636"/>
      <c r="AE47" s="636"/>
      <c r="AF47" s="636"/>
      <c r="AG47" s="980"/>
    </row>
    <row r="48" spans="1:33" customFormat="1" ht="12.75">
      <c r="A48" s="197"/>
      <c r="B48" s="197"/>
      <c r="C48" s="197"/>
      <c r="D48" s="197"/>
      <c r="E48" s="197"/>
      <c r="F48" s="197"/>
      <c r="G48" s="197"/>
      <c r="H48" s="197"/>
      <c r="I48" s="197"/>
      <c r="J48" s="197"/>
      <c r="K48" s="818"/>
      <c r="L48" s="818"/>
      <c r="M48" s="818"/>
      <c r="N48" s="404"/>
      <c r="O48" s="1023">
        <v>2016</v>
      </c>
      <c r="P48" s="1023">
        <f t="shared" si="5"/>
        <v>7</v>
      </c>
      <c r="Q48" s="1024">
        <v>138</v>
      </c>
      <c r="R48" s="1024" t="s">
        <v>173</v>
      </c>
      <c r="S48" s="1024" t="s">
        <v>174</v>
      </c>
      <c r="T48" s="1024" t="s">
        <v>175</v>
      </c>
      <c r="U48" s="1024">
        <v>0</v>
      </c>
      <c r="V48" s="636"/>
      <c r="W48" s="636"/>
      <c r="X48" s="636"/>
      <c r="Y48" s="636"/>
      <c r="Z48" s="636"/>
      <c r="AA48" s="636"/>
      <c r="AB48" s="636"/>
      <c r="AC48" s="636"/>
      <c r="AD48" s="636"/>
      <c r="AE48" s="636"/>
      <c r="AF48" s="636"/>
      <c r="AG48" s="980"/>
    </row>
    <row r="49" spans="1:33" customFormat="1" ht="12.75">
      <c r="A49" s="197"/>
      <c r="B49" s="197"/>
      <c r="C49" s="197"/>
      <c r="D49" s="197"/>
      <c r="E49" s="197"/>
      <c r="F49" s="197"/>
      <c r="G49" s="197"/>
      <c r="H49" s="197"/>
      <c r="I49" s="197"/>
      <c r="J49" s="197"/>
      <c r="K49" s="818"/>
      <c r="L49" s="818"/>
      <c r="M49" s="818"/>
      <c r="N49" s="404"/>
      <c r="O49" s="1023">
        <v>2016</v>
      </c>
      <c r="P49" s="1023">
        <f t="shared" si="5"/>
        <v>8</v>
      </c>
      <c r="Q49" s="1024">
        <v>138</v>
      </c>
      <c r="R49" s="1024" t="s">
        <v>173</v>
      </c>
      <c r="S49" s="1024" t="s">
        <v>174</v>
      </c>
      <c r="T49" s="1024" t="s">
        <v>175</v>
      </c>
      <c r="U49" s="1024">
        <v>0</v>
      </c>
      <c r="V49" s="636"/>
      <c r="W49" s="636"/>
      <c r="X49" s="636"/>
      <c r="Y49" s="636"/>
      <c r="Z49" s="636"/>
      <c r="AA49" s="636"/>
      <c r="AB49" s="636"/>
      <c r="AC49" s="636"/>
      <c r="AD49" s="636"/>
      <c r="AE49" s="636"/>
      <c r="AF49" s="636"/>
      <c r="AG49" s="980"/>
    </row>
    <row r="50" spans="1:33" customFormat="1" ht="12.75">
      <c r="A50" s="412" t="s">
        <v>917</v>
      </c>
      <c r="B50" s="197"/>
      <c r="C50" s="197"/>
      <c r="D50" s="197"/>
      <c r="E50" s="197"/>
      <c r="F50" s="197"/>
      <c r="G50" s="197"/>
      <c r="H50" s="197"/>
      <c r="I50" s="197"/>
      <c r="J50" s="197"/>
      <c r="K50" s="818"/>
      <c r="L50" s="818"/>
      <c r="M50" s="818"/>
      <c r="N50" s="404"/>
      <c r="O50" s="1023">
        <v>2016</v>
      </c>
      <c r="P50" s="1023">
        <f t="shared" si="5"/>
        <v>9</v>
      </c>
      <c r="Q50" s="1024">
        <v>138</v>
      </c>
      <c r="R50" s="1024" t="s">
        <v>173</v>
      </c>
      <c r="S50" s="1024" t="s">
        <v>174</v>
      </c>
      <c r="T50" s="1024" t="s">
        <v>175</v>
      </c>
      <c r="U50" s="1024">
        <v>0</v>
      </c>
      <c r="V50" s="636"/>
      <c r="W50" s="636"/>
      <c r="X50" s="636"/>
      <c r="Y50" s="636"/>
      <c r="Z50" s="636"/>
      <c r="AA50" s="636"/>
      <c r="AB50" s="636"/>
      <c r="AC50" s="636"/>
      <c r="AD50" s="636"/>
      <c r="AE50" s="636"/>
      <c r="AF50" s="636"/>
      <c r="AG50" s="980"/>
    </row>
    <row r="51" spans="1:33" customFormat="1" ht="12.75">
      <c r="A51" s="197"/>
      <c r="B51" s="197"/>
      <c r="C51" s="197"/>
      <c r="D51" s="197"/>
      <c r="E51" s="197"/>
      <c r="F51" s="197"/>
      <c r="G51" s="197"/>
      <c r="H51" s="197"/>
      <c r="I51" s="197"/>
      <c r="J51" s="197"/>
      <c r="K51" s="818"/>
      <c r="L51" s="818"/>
      <c r="M51" s="818"/>
      <c r="N51" s="404"/>
      <c r="O51" s="1023">
        <v>2016</v>
      </c>
      <c r="P51" s="1023">
        <f t="shared" si="5"/>
        <v>10</v>
      </c>
      <c r="Q51" s="1024">
        <v>138</v>
      </c>
      <c r="R51" s="1024" t="s">
        <v>173</v>
      </c>
      <c r="S51" s="1024" t="s">
        <v>174</v>
      </c>
      <c r="T51" s="1024" t="s">
        <v>175</v>
      </c>
      <c r="U51" s="1024"/>
      <c r="V51" s="636"/>
      <c r="W51" s="636"/>
      <c r="X51" s="636"/>
      <c r="Y51" s="636"/>
      <c r="Z51" s="636"/>
      <c r="AA51" s="636"/>
      <c r="AB51" s="636"/>
      <c r="AC51" s="636"/>
      <c r="AD51" s="636"/>
      <c r="AE51" s="636"/>
      <c r="AF51" s="636"/>
      <c r="AG51" s="980"/>
    </row>
    <row r="52" spans="1:33" customFormat="1" ht="12.75">
      <c r="A52" s="197"/>
      <c r="B52" s="197"/>
      <c r="C52" s="197"/>
      <c r="D52" s="197"/>
      <c r="E52" s="197"/>
      <c r="F52" s="197"/>
      <c r="G52" s="197"/>
      <c r="H52" s="197"/>
      <c r="I52" s="197"/>
      <c r="J52" s="197"/>
      <c r="K52" s="818"/>
      <c r="L52" s="818"/>
      <c r="M52" s="818"/>
      <c r="N52" s="404"/>
      <c r="O52" s="1023">
        <v>2016</v>
      </c>
      <c r="P52" s="1023">
        <f t="shared" si="5"/>
        <v>11</v>
      </c>
      <c r="Q52" s="1024">
        <v>138</v>
      </c>
      <c r="R52" s="1024" t="s">
        <v>173</v>
      </c>
      <c r="S52" s="1024" t="s">
        <v>174</v>
      </c>
      <c r="T52" s="1024" t="s">
        <v>175</v>
      </c>
      <c r="U52" s="1024"/>
      <c r="V52" s="636"/>
      <c r="W52" s="636"/>
      <c r="X52" s="636"/>
      <c r="Y52" s="636"/>
      <c r="Z52" s="636"/>
      <c r="AA52" s="636"/>
      <c r="AB52" s="636"/>
      <c r="AC52" s="636"/>
      <c r="AD52" s="636"/>
      <c r="AE52" s="636"/>
      <c r="AF52" s="636"/>
      <c r="AG52" s="980"/>
    </row>
    <row r="53" spans="1:33" customFormat="1" ht="12.75">
      <c r="A53" s="197"/>
      <c r="B53" s="197"/>
      <c r="C53" s="197"/>
      <c r="D53" s="197"/>
      <c r="E53" s="197"/>
      <c r="F53" s="197"/>
      <c r="G53" s="197"/>
      <c r="H53" s="197"/>
      <c r="I53" s="197"/>
      <c r="J53" s="197"/>
      <c r="K53" s="818"/>
      <c r="L53" s="818"/>
      <c r="M53" s="818"/>
      <c r="N53" s="404"/>
      <c r="O53" s="1023">
        <v>2016</v>
      </c>
      <c r="P53" s="1023">
        <f t="shared" si="5"/>
        <v>12</v>
      </c>
      <c r="Q53" s="1024">
        <v>138</v>
      </c>
      <c r="R53" s="1024" t="s">
        <v>173</v>
      </c>
      <c r="S53" s="1024" t="s">
        <v>174</v>
      </c>
      <c r="T53" s="1024" t="s">
        <v>175</v>
      </c>
      <c r="U53" s="1024"/>
      <c r="V53" s="636"/>
      <c r="W53" s="636"/>
      <c r="X53" s="636"/>
      <c r="Y53" s="636"/>
      <c r="Z53" s="636"/>
      <c r="AA53" s="636"/>
      <c r="AB53" s="636"/>
      <c r="AC53" s="636"/>
      <c r="AD53" s="636"/>
      <c r="AE53" s="636"/>
      <c r="AF53" s="636"/>
      <c r="AG53" s="980"/>
    </row>
    <row r="54" spans="1:33" customFormat="1" ht="12.75">
      <c r="A54" s="197"/>
      <c r="B54" s="197"/>
      <c r="C54" s="197"/>
      <c r="D54" s="197"/>
      <c r="E54" s="197"/>
      <c r="F54" s="197"/>
      <c r="G54" s="197"/>
      <c r="H54" s="197"/>
      <c r="I54" s="197"/>
      <c r="J54" s="197"/>
      <c r="K54" s="818"/>
      <c r="L54" s="818"/>
      <c r="M54" s="818"/>
      <c r="N54" s="404"/>
      <c r="O54" s="1023">
        <v>2015</v>
      </c>
      <c r="P54" s="1023">
        <v>1</v>
      </c>
      <c r="Q54" s="1024">
        <v>220</v>
      </c>
      <c r="R54" s="1024" t="s">
        <v>173</v>
      </c>
      <c r="S54" s="1024" t="s">
        <v>176</v>
      </c>
      <c r="T54" s="1024" t="s">
        <v>177</v>
      </c>
      <c r="U54" s="1024">
        <v>0</v>
      </c>
      <c r="V54" s="636"/>
      <c r="W54" s="636"/>
      <c r="X54" s="636"/>
      <c r="Y54" s="636"/>
      <c r="Z54" s="636"/>
      <c r="AA54" s="636"/>
      <c r="AB54" s="636"/>
      <c r="AC54" s="636"/>
      <c r="AD54" s="636"/>
      <c r="AE54" s="636"/>
      <c r="AF54" s="636"/>
      <c r="AG54" s="980"/>
    </row>
    <row r="55" spans="1:33" customFormat="1" ht="12.75">
      <c r="A55" s="139"/>
      <c r="B55" s="139"/>
      <c r="C55" s="139"/>
      <c r="D55" s="139"/>
      <c r="E55" s="139"/>
      <c r="F55" s="139"/>
      <c r="G55" s="139"/>
      <c r="H55" s="139"/>
      <c r="I55" s="139"/>
      <c r="J55" s="197"/>
      <c r="K55" s="818"/>
      <c r="L55" s="818"/>
      <c r="M55" s="818"/>
      <c r="N55" s="404"/>
      <c r="O55" s="1023">
        <v>2015</v>
      </c>
      <c r="P55" s="1023">
        <f>+P54+1</f>
        <v>2</v>
      </c>
      <c r="Q55" s="1024">
        <v>220</v>
      </c>
      <c r="R55" s="1024" t="s">
        <v>173</v>
      </c>
      <c r="S55" s="1024" t="s">
        <v>176</v>
      </c>
      <c r="T55" s="1024" t="s">
        <v>177</v>
      </c>
      <c r="U55" s="1024">
        <v>0</v>
      </c>
      <c r="V55" s="636"/>
      <c r="W55" s="636"/>
      <c r="X55" s="636"/>
      <c r="Y55" s="636"/>
      <c r="Z55" s="636"/>
      <c r="AA55" s="636"/>
      <c r="AB55" s="636"/>
      <c r="AC55" s="636"/>
      <c r="AD55" s="636"/>
      <c r="AE55" s="636"/>
      <c r="AF55" s="636"/>
      <c r="AG55" s="980"/>
    </row>
    <row r="56" spans="1:33" customFormat="1" ht="12.75">
      <c r="A56" s="139"/>
      <c r="B56" s="139"/>
      <c r="C56" s="139"/>
      <c r="D56" s="139"/>
      <c r="E56" s="139"/>
      <c r="F56" s="139"/>
      <c r="G56" s="139"/>
      <c r="H56" s="139"/>
      <c r="I56" s="139"/>
      <c r="J56" s="197"/>
      <c r="K56" s="818"/>
      <c r="L56" s="818"/>
      <c r="M56" s="818"/>
      <c r="N56" s="404"/>
      <c r="O56" s="1023">
        <v>2015</v>
      </c>
      <c r="P56" s="1023">
        <f t="shared" ref="P56:P65" si="6">+P55+1</f>
        <v>3</v>
      </c>
      <c r="Q56" s="1024">
        <v>220</v>
      </c>
      <c r="R56" s="1024" t="s">
        <v>173</v>
      </c>
      <c r="S56" s="1024" t="s">
        <v>176</v>
      </c>
      <c r="T56" s="1024" t="s">
        <v>177</v>
      </c>
      <c r="U56" s="1024">
        <v>25.37</v>
      </c>
      <c r="V56" s="636"/>
      <c r="W56" s="636"/>
      <c r="X56" s="636"/>
      <c r="Y56" s="636"/>
      <c r="Z56" s="636"/>
      <c r="AA56" s="636"/>
      <c r="AB56" s="636"/>
      <c r="AC56" s="636"/>
      <c r="AD56" s="636"/>
      <c r="AE56" s="636"/>
      <c r="AF56" s="636"/>
      <c r="AG56" s="980"/>
    </row>
    <row r="57" spans="1:33" customFormat="1" ht="12.75">
      <c r="A57" s="139"/>
      <c r="B57" s="139"/>
      <c r="C57" s="139"/>
      <c r="D57" s="139"/>
      <c r="E57" s="139"/>
      <c r="F57" s="139"/>
      <c r="G57" s="139"/>
      <c r="H57" s="139"/>
      <c r="I57" s="139"/>
      <c r="J57" s="197"/>
      <c r="K57" s="818"/>
      <c r="L57" s="818"/>
      <c r="M57" s="818"/>
      <c r="N57" s="404"/>
      <c r="O57" s="1023">
        <v>2015</v>
      </c>
      <c r="P57" s="1023">
        <f t="shared" si="6"/>
        <v>4</v>
      </c>
      <c r="Q57" s="1024">
        <v>220</v>
      </c>
      <c r="R57" s="1024" t="s">
        <v>173</v>
      </c>
      <c r="S57" s="1024" t="s">
        <v>176</v>
      </c>
      <c r="T57" s="1024" t="s">
        <v>177</v>
      </c>
      <c r="U57" s="1024">
        <v>4.67</v>
      </c>
      <c r="V57" s="636"/>
      <c r="W57" s="636"/>
      <c r="X57" s="636"/>
      <c r="Y57" s="636"/>
      <c r="Z57" s="636"/>
      <c r="AA57" s="636"/>
      <c r="AB57" s="636"/>
      <c r="AC57" s="636"/>
      <c r="AD57" s="636"/>
      <c r="AE57" s="636"/>
      <c r="AF57" s="636"/>
      <c r="AG57" s="980"/>
    </row>
    <row r="58" spans="1:33" customFormat="1" ht="12.75">
      <c r="A58" s="139"/>
      <c r="B58" s="139"/>
      <c r="C58" s="139"/>
      <c r="D58" s="139"/>
      <c r="E58" s="139"/>
      <c r="F58" s="139"/>
      <c r="G58" s="139"/>
      <c r="H58" s="139"/>
      <c r="I58" s="139"/>
      <c r="J58" s="197"/>
      <c r="K58" s="818"/>
      <c r="L58" s="818"/>
      <c r="M58" s="818"/>
      <c r="N58" s="404"/>
      <c r="O58" s="1023">
        <v>2015</v>
      </c>
      <c r="P58" s="1023">
        <f t="shared" si="6"/>
        <v>5</v>
      </c>
      <c r="Q58" s="1024">
        <v>220</v>
      </c>
      <c r="R58" s="1024" t="s">
        <v>173</v>
      </c>
      <c r="S58" s="1024" t="s">
        <v>176</v>
      </c>
      <c r="T58" s="1024" t="s">
        <v>177</v>
      </c>
      <c r="U58" s="1024">
        <v>65.650000000000006</v>
      </c>
      <c r="V58" s="636"/>
      <c r="W58" s="636"/>
      <c r="X58" s="636"/>
      <c r="Y58" s="636"/>
      <c r="Z58" s="636"/>
      <c r="AA58" s="636"/>
      <c r="AB58" s="636"/>
      <c r="AC58" s="636"/>
      <c r="AD58" s="636"/>
      <c r="AE58" s="636"/>
      <c r="AF58" s="636"/>
      <c r="AG58" s="980"/>
    </row>
    <row r="59" spans="1:33" customFormat="1" ht="12.75">
      <c r="A59" s="139"/>
      <c r="B59" s="139"/>
      <c r="C59" s="139"/>
      <c r="D59" s="139"/>
      <c r="E59" s="139"/>
      <c r="F59" s="139"/>
      <c r="G59" s="139"/>
      <c r="H59" s="139"/>
      <c r="I59" s="139"/>
      <c r="J59" s="197"/>
      <c r="K59" s="818"/>
      <c r="L59" s="818"/>
      <c r="M59" s="818"/>
      <c r="N59" s="404"/>
      <c r="O59" s="1023">
        <v>2015</v>
      </c>
      <c r="P59" s="1023">
        <f t="shared" si="6"/>
        <v>6</v>
      </c>
      <c r="Q59" s="1024">
        <v>220</v>
      </c>
      <c r="R59" s="1024" t="s">
        <v>173</v>
      </c>
      <c r="S59" s="1024" t="s">
        <v>176</v>
      </c>
      <c r="T59" s="1024" t="s">
        <v>177</v>
      </c>
      <c r="U59" s="1024">
        <v>36.42</v>
      </c>
      <c r="V59" s="636"/>
      <c r="W59" s="636"/>
      <c r="X59" s="636"/>
      <c r="Y59" s="636"/>
      <c r="Z59" s="636"/>
      <c r="AA59" s="636"/>
      <c r="AB59" s="636"/>
      <c r="AC59" s="636"/>
      <c r="AD59" s="636"/>
      <c r="AE59" s="636"/>
      <c r="AF59" s="636"/>
      <c r="AG59" s="980"/>
    </row>
    <row r="60" spans="1:33" customFormat="1" ht="12.75">
      <c r="A60" s="139"/>
      <c r="B60" s="139"/>
      <c r="C60" s="139"/>
      <c r="D60" s="139"/>
      <c r="E60" s="139"/>
      <c r="F60" s="139"/>
      <c r="G60" s="139"/>
      <c r="H60" s="139"/>
      <c r="I60" s="139"/>
      <c r="J60" s="197"/>
      <c r="K60" s="818"/>
      <c r="L60" s="818"/>
      <c r="M60" s="818"/>
      <c r="N60" s="404"/>
      <c r="O60" s="1023">
        <v>2015</v>
      </c>
      <c r="P60" s="1023">
        <f t="shared" si="6"/>
        <v>7</v>
      </c>
      <c r="Q60" s="1024">
        <v>220</v>
      </c>
      <c r="R60" s="1024" t="s">
        <v>173</v>
      </c>
      <c r="S60" s="1024" t="s">
        <v>176</v>
      </c>
      <c r="T60" s="1024" t="s">
        <v>177</v>
      </c>
      <c r="U60" s="1024">
        <v>84.73</v>
      </c>
      <c r="V60" s="636"/>
      <c r="W60" s="636"/>
      <c r="X60" s="636"/>
      <c r="Y60" s="636"/>
      <c r="Z60" s="636"/>
      <c r="AA60" s="636"/>
      <c r="AB60" s="636"/>
      <c r="AC60" s="636"/>
      <c r="AD60" s="636"/>
      <c r="AE60" s="636"/>
      <c r="AF60" s="636"/>
      <c r="AG60" s="980"/>
    </row>
    <row r="61" spans="1:33" customFormat="1" ht="12.75">
      <c r="A61" s="139"/>
      <c r="B61" s="139"/>
      <c r="C61" s="139"/>
      <c r="D61" s="139"/>
      <c r="E61" s="139"/>
      <c r="F61" s="139"/>
      <c r="G61" s="139"/>
      <c r="H61" s="139"/>
      <c r="I61" s="139"/>
      <c r="J61" s="197"/>
      <c r="K61" s="818"/>
      <c r="L61" s="818"/>
      <c r="M61" s="818"/>
      <c r="N61" s="404"/>
      <c r="O61" s="1023">
        <v>2015</v>
      </c>
      <c r="P61" s="1023">
        <f t="shared" si="6"/>
        <v>8</v>
      </c>
      <c r="Q61" s="1024">
        <v>220</v>
      </c>
      <c r="R61" s="1024" t="s">
        <v>173</v>
      </c>
      <c r="S61" s="1024" t="s">
        <v>176</v>
      </c>
      <c r="T61" s="1024" t="s">
        <v>177</v>
      </c>
      <c r="U61" s="1024">
        <v>3.9166666666666665</v>
      </c>
      <c r="V61" s="636"/>
      <c r="W61" s="636"/>
      <c r="X61" s="636"/>
      <c r="Y61" s="636"/>
      <c r="Z61" s="636"/>
      <c r="AA61" s="636"/>
      <c r="AB61" s="636"/>
      <c r="AC61" s="636"/>
      <c r="AD61" s="636"/>
      <c r="AE61" s="636"/>
      <c r="AF61" s="636"/>
      <c r="AG61" s="980"/>
    </row>
    <row r="62" spans="1:33" customFormat="1" ht="12.75">
      <c r="A62" s="139"/>
      <c r="B62" s="139"/>
      <c r="C62" s="139"/>
      <c r="D62" s="139"/>
      <c r="E62" s="139"/>
      <c r="F62" s="139"/>
      <c r="G62" s="139"/>
      <c r="H62" s="139"/>
      <c r="I62" s="139"/>
      <c r="J62" s="197"/>
      <c r="K62" s="818"/>
      <c r="L62" s="818"/>
      <c r="M62" s="818"/>
      <c r="N62" s="404"/>
      <c r="O62" s="1023">
        <v>2015</v>
      </c>
      <c r="P62" s="1023">
        <f t="shared" si="6"/>
        <v>9</v>
      </c>
      <c r="Q62" s="1024">
        <v>220</v>
      </c>
      <c r="R62" s="1024" t="s">
        <v>173</v>
      </c>
      <c r="S62" s="1024" t="s">
        <v>176</v>
      </c>
      <c r="T62" s="1024" t="s">
        <v>177</v>
      </c>
      <c r="U62" s="1024">
        <v>12.53</v>
      </c>
      <c r="V62" s="636"/>
      <c r="W62" s="636"/>
      <c r="X62" s="636"/>
      <c r="Y62" s="636"/>
      <c r="Z62" s="636"/>
      <c r="AA62" s="636"/>
      <c r="AB62" s="636"/>
      <c r="AC62" s="636"/>
      <c r="AD62" s="636"/>
      <c r="AE62" s="636"/>
      <c r="AF62" s="636"/>
      <c r="AG62" s="980"/>
    </row>
    <row r="63" spans="1:33" customFormat="1" ht="12.75">
      <c r="A63" s="139"/>
      <c r="B63" s="139"/>
      <c r="C63" s="139"/>
      <c r="D63" s="139"/>
      <c r="E63" s="139"/>
      <c r="F63" s="139"/>
      <c r="G63" s="139"/>
      <c r="H63" s="139"/>
      <c r="I63" s="139"/>
      <c r="J63" s="197"/>
      <c r="K63" s="818"/>
      <c r="L63" s="818"/>
      <c r="M63" s="818"/>
      <c r="N63" s="404"/>
      <c r="O63" s="1023">
        <v>2015</v>
      </c>
      <c r="P63" s="1023">
        <f t="shared" si="6"/>
        <v>10</v>
      </c>
      <c r="Q63" s="1024">
        <v>220</v>
      </c>
      <c r="R63" s="1024" t="s">
        <v>173</v>
      </c>
      <c r="S63" s="1024" t="s">
        <v>176</v>
      </c>
      <c r="T63" s="1024" t="s">
        <v>177</v>
      </c>
      <c r="U63" s="1024">
        <v>4.57</v>
      </c>
      <c r="V63" s="636"/>
      <c r="W63" s="636"/>
      <c r="X63" s="636"/>
      <c r="Y63" s="636"/>
      <c r="Z63" s="636"/>
      <c r="AA63" s="636"/>
      <c r="AB63" s="636"/>
      <c r="AC63" s="636"/>
      <c r="AD63" s="636"/>
      <c r="AE63" s="636"/>
      <c r="AF63" s="636"/>
      <c r="AG63" s="980"/>
    </row>
    <row r="64" spans="1:33" customFormat="1" ht="12.75">
      <c r="A64" s="139"/>
      <c r="B64" s="139"/>
      <c r="C64" s="139"/>
      <c r="D64" s="139"/>
      <c r="E64" s="139"/>
      <c r="F64" s="139"/>
      <c r="G64" s="139"/>
      <c r="H64" s="139"/>
      <c r="I64" s="139"/>
      <c r="J64" s="197"/>
      <c r="K64" s="818"/>
      <c r="L64" s="818"/>
      <c r="M64" s="818"/>
      <c r="N64" s="404"/>
      <c r="O64" s="1023">
        <v>2015</v>
      </c>
      <c r="P64" s="1023">
        <f t="shared" si="6"/>
        <v>11</v>
      </c>
      <c r="Q64" s="1024">
        <v>220</v>
      </c>
      <c r="R64" s="1024" t="s">
        <v>173</v>
      </c>
      <c r="S64" s="1024" t="s">
        <v>176</v>
      </c>
      <c r="T64" s="1024" t="s">
        <v>177</v>
      </c>
      <c r="U64" s="1024">
        <v>38.116999999999997</v>
      </c>
      <c r="V64" s="636"/>
      <c r="W64" s="636"/>
      <c r="X64" s="636"/>
      <c r="Y64" s="636"/>
      <c r="Z64" s="636"/>
      <c r="AA64" s="636"/>
      <c r="AB64" s="636"/>
      <c r="AC64" s="636"/>
      <c r="AD64" s="636"/>
      <c r="AE64" s="636"/>
      <c r="AF64" s="636"/>
      <c r="AG64" s="980"/>
    </row>
    <row r="65" spans="1:33" customFormat="1" ht="12.75">
      <c r="A65" s="139"/>
      <c r="B65" s="139"/>
      <c r="C65" s="139"/>
      <c r="D65" s="139"/>
      <c r="E65" s="139"/>
      <c r="F65" s="139"/>
      <c r="G65" s="139"/>
      <c r="H65" s="139"/>
      <c r="I65" s="139"/>
      <c r="J65" s="197"/>
      <c r="K65" s="818"/>
      <c r="L65" s="818"/>
      <c r="M65" s="818"/>
      <c r="N65" s="404"/>
      <c r="O65" s="1023">
        <v>2015</v>
      </c>
      <c r="P65" s="1023">
        <f t="shared" si="6"/>
        <v>12</v>
      </c>
      <c r="Q65" s="1024">
        <v>220</v>
      </c>
      <c r="R65" s="1024" t="s">
        <v>173</v>
      </c>
      <c r="S65" s="1024" t="s">
        <v>176</v>
      </c>
      <c r="T65" s="1024" t="s">
        <v>177</v>
      </c>
      <c r="U65" s="1024">
        <v>120.8</v>
      </c>
      <c r="V65" s="636"/>
      <c r="W65" s="636"/>
      <c r="X65" s="636"/>
      <c r="Y65" s="636"/>
      <c r="Z65" s="636"/>
      <c r="AA65" s="636"/>
      <c r="AB65" s="636"/>
      <c r="AC65" s="636"/>
      <c r="AD65" s="636"/>
      <c r="AE65" s="636"/>
      <c r="AF65" s="636"/>
      <c r="AG65" s="980"/>
    </row>
    <row r="66" spans="1:33" customFormat="1" ht="12.75">
      <c r="A66" s="139"/>
      <c r="B66" s="139"/>
      <c r="C66" s="139"/>
      <c r="D66" s="139"/>
      <c r="E66" s="139"/>
      <c r="F66" s="139"/>
      <c r="G66" s="139"/>
      <c r="H66" s="139"/>
      <c r="I66" s="139"/>
      <c r="J66" s="197"/>
      <c r="K66" s="818"/>
      <c r="L66" s="818"/>
      <c r="M66" s="818"/>
      <c r="N66" s="404"/>
      <c r="O66" s="1023">
        <v>2016</v>
      </c>
      <c r="P66" s="1023">
        <v>1</v>
      </c>
      <c r="Q66" s="1024">
        <v>220</v>
      </c>
      <c r="R66" s="1024" t="s">
        <v>173</v>
      </c>
      <c r="S66" s="1024" t="s">
        <v>176</v>
      </c>
      <c r="T66" s="1024" t="s">
        <v>177</v>
      </c>
      <c r="U66" s="1024">
        <v>2.4</v>
      </c>
      <c r="V66" s="636"/>
      <c r="W66" s="636"/>
      <c r="X66" s="636"/>
      <c r="Y66" s="636"/>
      <c r="Z66" s="636"/>
      <c r="AA66" s="636"/>
      <c r="AB66" s="636"/>
      <c r="AC66" s="636"/>
      <c r="AD66" s="636"/>
      <c r="AE66" s="636"/>
      <c r="AF66" s="636"/>
      <c r="AG66" s="980"/>
    </row>
    <row r="67" spans="1:33" customFormat="1" ht="12.75">
      <c r="A67" s="139"/>
      <c r="B67" s="139"/>
      <c r="C67" s="139"/>
      <c r="D67" s="139"/>
      <c r="E67" s="139"/>
      <c r="F67" s="139"/>
      <c r="G67" s="139"/>
      <c r="H67" s="139"/>
      <c r="I67" s="139"/>
      <c r="J67" s="197"/>
      <c r="K67" s="818"/>
      <c r="L67" s="818"/>
      <c r="M67" s="818"/>
      <c r="N67" s="404"/>
      <c r="O67" s="1023">
        <v>2016</v>
      </c>
      <c r="P67" s="1023">
        <f>+P66+1</f>
        <v>2</v>
      </c>
      <c r="Q67" s="1024">
        <v>220</v>
      </c>
      <c r="R67" s="1024" t="s">
        <v>173</v>
      </c>
      <c r="S67" s="1024" t="s">
        <v>176</v>
      </c>
      <c r="T67" s="1024" t="s">
        <v>177</v>
      </c>
      <c r="U67" s="1024">
        <v>5.45</v>
      </c>
      <c r="V67" s="636"/>
      <c r="W67" s="636"/>
      <c r="X67" s="636"/>
      <c r="Y67" s="636"/>
      <c r="Z67" s="636"/>
      <c r="AA67" s="636"/>
      <c r="AB67" s="636"/>
      <c r="AC67" s="636"/>
      <c r="AD67" s="636"/>
      <c r="AE67" s="636"/>
      <c r="AF67" s="636"/>
      <c r="AG67" s="980"/>
    </row>
    <row r="68" spans="1:33" customFormat="1" ht="12.75">
      <c r="A68" s="139"/>
      <c r="B68" s="139"/>
      <c r="C68" s="139"/>
      <c r="D68" s="139"/>
      <c r="E68" s="139"/>
      <c r="F68" s="139"/>
      <c r="G68" s="139"/>
      <c r="H68" s="139"/>
      <c r="I68" s="139"/>
      <c r="J68" s="197"/>
      <c r="K68" s="818"/>
      <c r="L68" s="818"/>
      <c r="M68" s="818"/>
      <c r="N68" s="404"/>
      <c r="O68" s="1023">
        <v>2016</v>
      </c>
      <c r="P68" s="1023">
        <f>+P67+1</f>
        <v>3</v>
      </c>
      <c r="Q68" s="1024">
        <v>220</v>
      </c>
      <c r="R68" s="1024" t="s">
        <v>173</v>
      </c>
      <c r="S68" s="1024" t="s">
        <v>176</v>
      </c>
      <c r="T68" s="1024" t="s">
        <v>177</v>
      </c>
      <c r="U68" s="1024">
        <v>4.466666666666665</v>
      </c>
      <c r="V68" s="636"/>
      <c r="W68" s="636"/>
      <c r="X68" s="636"/>
      <c r="Y68" s="636"/>
      <c r="Z68" s="636"/>
      <c r="AA68" s="636"/>
      <c r="AB68" s="636"/>
      <c r="AC68" s="636"/>
      <c r="AD68" s="636"/>
      <c r="AE68" s="636"/>
      <c r="AF68" s="636"/>
      <c r="AG68" s="980"/>
    </row>
    <row r="69" spans="1:33" customFormat="1" ht="12.75">
      <c r="A69" s="139"/>
      <c r="B69" s="139"/>
      <c r="C69" s="139"/>
      <c r="D69" s="139"/>
      <c r="E69" s="139"/>
      <c r="F69" s="139"/>
      <c r="G69" s="139"/>
      <c r="H69" s="139"/>
      <c r="I69" s="139"/>
      <c r="J69" s="197"/>
      <c r="K69" s="818"/>
      <c r="L69" s="818"/>
      <c r="M69" s="818"/>
      <c r="N69" s="404"/>
      <c r="O69" s="1023">
        <v>2016</v>
      </c>
      <c r="P69" s="1023">
        <f t="shared" ref="P69:P77" si="7">+P68+1</f>
        <v>4</v>
      </c>
      <c r="Q69" s="1024">
        <v>220</v>
      </c>
      <c r="R69" s="1024" t="s">
        <v>173</v>
      </c>
      <c r="S69" s="1024" t="s">
        <v>176</v>
      </c>
      <c r="T69" s="1024" t="s">
        <v>177</v>
      </c>
      <c r="U69" s="1024">
        <v>100.03333000000001</v>
      </c>
      <c r="V69" s="636"/>
      <c r="W69" s="636"/>
      <c r="X69" s="636"/>
      <c r="Y69" s="636"/>
      <c r="Z69" s="636"/>
      <c r="AA69" s="636"/>
      <c r="AB69" s="636"/>
      <c r="AC69" s="636"/>
      <c r="AD69" s="636"/>
      <c r="AE69" s="636"/>
      <c r="AF69" s="636"/>
      <c r="AG69" s="980"/>
    </row>
    <row r="70" spans="1:33" customFormat="1" ht="12.75">
      <c r="A70" s="139"/>
      <c r="B70" s="139"/>
      <c r="C70" s="139"/>
      <c r="D70" s="139"/>
      <c r="E70" s="139"/>
      <c r="F70" s="139"/>
      <c r="G70" s="139"/>
      <c r="H70" s="139"/>
      <c r="I70" s="139"/>
      <c r="J70" s="197"/>
      <c r="K70" s="818"/>
      <c r="L70" s="818"/>
      <c r="M70" s="818"/>
      <c r="N70" s="404"/>
      <c r="O70" s="1023">
        <v>2016</v>
      </c>
      <c r="P70" s="1023">
        <f t="shared" si="7"/>
        <v>5</v>
      </c>
      <c r="Q70" s="1024">
        <v>220</v>
      </c>
      <c r="R70" s="1024" t="s">
        <v>173</v>
      </c>
      <c r="S70" s="1024" t="s">
        <v>176</v>
      </c>
      <c r="T70" s="1024" t="s">
        <v>177</v>
      </c>
      <c r="U70" s="1024">
        <v>431.3</v>
      </c>
      <c r="V70" s="636"/>
      <c r="W70" s="636"/>
      <c r="X70" s="636"/>
      <c r="Y70" s="636"/>
      <c r="Z70" s="636"/>
      <c r="AA70" s="636"/>
      <c r="AB70" s="636"/>
      <c r="AC70" s="636"/>
      <c r="AD70" s="636"/>
      <c r="AE70" s="636"/>
      <c r="AF70" s="636"/>
      <c r="AG70" s="980"/>
    </row>
    <row r="71" spans="1:33" customFormat="1" ht="12.75">
      <c r="A71" s="139"/>
      <c r="B71" s="139"/>
      <c r="C71" s="139"/>
      <c r="D71" s="139"/>
      <c r="E71" s="139"/>
      <c r="F71" s="139"/>
      <c r="G71" s="139"/>
      <c r="H71" s="139"/>
      <c r="I71" s="139"/>
      <c r="J71" s="197"/>
      <c r="K71" s="818"/>
      <c r="L71" s="818"/>
      <c r="M71" s="818"/>
      <c r="N71" s="404"/>
      <c r="O71" s="1023">
        <v>2016</v>
      </c>
      <c r="P71" s="1023">
        <f t="shared" si="7"/>
        <v>6</v>
      </c>
      <c r="Q71" s="1024">
        <v>220</v>
      </c>
      <c r="R71" s="1024" t="s">
        <v>173</v>
      </c>
      <c r="S71" s="1024" t="s">
        <v>176</v>
      </c>
      <c r="T71" s="1024" t="s">
        <v>177</v>
      </c>
      <c r="U71" s="1024">
        <v>45.918055559999999</v>
      </c>
      <c r="V71" s="636"/>
      <c r="W71" s="636"/>
      <c r="X71" s="636"/>
      <c r="Y71" s="636"/>
      <c r="Z71" s="636"/>
      <c r="AA71" s="636"/>
      <c r="AB71" s="636"/>
      <c r="AC71" s="636"/>
      <c r="AD71" s="636"/>
      <c r="AE71" s="636"/>
      <c r="AF71" s="636"/>
      <c r="AG71" s="980"/>
    </row>
    <row r="72" spans="1:33" customFormat="1" ht="12.75">
      <c r="A72" s="139"/>
      <c r="B72" s="139"/>
      <c r="C72" s="139"/>
      <c r="D72" s="139"/>
      <c r="E72" s="139"/>
      <c r="F72" s="139"/>
      <c r="G72" s="139"/>
      <c r="H72" s="139"/>
      <c r="I72" s="139"/>
      <c r="J72" s="197"/>
      <c r="K72" s="818"/>
      <c r="L72" s="818"/>
      <c r="M72" s="818"/>
      <c r="N72" s="404"/>
      <c r="O72" s="1023">
        <v>2016</v>
      </c>
      <c r="P72" s="1023">
        <f t="shared" si="7"/>
        <v>7</v>
      </c>
      <c r="Q72" s="1024">
        <v>220</v>
      </c>
      <c r="R72" s="1024" t="s">
        <v>173</v>
      </c>
      <c r="S72" s="1024" t="s">
        <v>176</v>
      </c>
      <c r="T72" s="1024" t="s">
        <v>177</v>
      </c>
      <c r="U72" s="1024">
        <v>31.883333329999999</v>
      </c>
      <c r="V72" s="636"/>
      <c r="W72" s="636"/>
      <c r="X72" s="636"/>
      <c r="Y72" s="636"/>
      <c r="Z72" s="636"/>
      <c r="AA72" s="636"/>
      <c r="AB72" s="636"/>
      <c r="AC72" s="636"/>
      <c r="AD72" s="636"/>
      <c r="AE72" s="636"/>
      <c r="AF72" s="636"/>
      <c r="AG72" s="980"/>
    </row>
    <row r="73" spans="1:33" customFormat="1" ht="12.75">
      <c r="A73" s="139"/>
      <c r="B73" s="139"/>
      <c r="C73" s="139"/>
      <c r="D73" s="139"/>
      <c r="E73" s="139"/>
      <c r="F73" s="139"/>
      <c r="G73" s="139"/>
      <c r="H73" s="139"/>
      <c r="I73" s="139"/>
      <c r="J73" s="197"/>
      <c r="K73" s="818"/>
      <c r="L73" s="818"/>
      <c r="M73" s="818"/>
      <c r="N73" s="404"/>
      <c r="O73" s="1023">
        <v>2016</v>
      </c>
      <c r="P73" s="1023">
        <f t="shared" si="7"/>
        <v>8</v>
      </c>
      <c r="Q73" s="1024">
        <v>220</v>
      </c>
      <c r="R73" s="1024" t="s">
        <v>173</v>
      </c>
      <c r="S73" s="1024" t="s">
        <v>176</v>
      </c>
      <c r="T73" s="1024" t="s">
        <v>177</v>
      </c>
      <c r="U73" s="1024">
        <v>0</v>
      </c>
      <c r="V73" s="636"/>
      <c r="W73" s="636"/>
      <c r="X73" s="636"/>
      <c r="Y73" s="636"/>
      <c r="Z73" s="636"/>
      <c r="AA73" s="636"/>
      <c r="AB73" s="636"/>
      <c r="AC73" s="636"/>
      <c r="AD73" s="636"/>
      <c r="AE73" s="636"/>
      <c r="AF73" s="636"/>
      <c r="AG73" s="980"/>
    </row>
    <row r="74" spans="1:33" customFormat="1" ht="12.75">
      <c r="A74" s="139"/>
      <c r="B74" s="139"/>
      <c r="C74" s="139"/>
      <c r="D74" s="139"/>
      <c r="E74" s="139"/>
      <c r="F74" s="139"/>
      <c r="G74" s="139"/>
      <c r="H74" s="139"/>
      <c r="I74" s="139"/>
      <c r="J74" s="197"/>
      <c r="K74" s="818"/>
      <c r="L74" s="818"/>
      <c r="M74" s="818"/>
      <c r="N74" s="404"/>
      <c r="O74" s="1023">
        <v>2016</v>
      </c>
      <c r="P74" s="1023">
        <f t="shared" si="7"/>
        <v>9</v>
      </c>
      <c r="Q74" s="1024">
        <v>220</v>
      </c>
      <c r="R74" s="1024" t="s">
        <v>173</v>
      </c>
      <c r="S74" s="1024" t="s">
        <v>176</v>
      </c>
      <c r="T74" s="1024" t="s">
        <v>177</v>
      </c>
      <c r="U74" s="1024">
        <v>0</v>
      </c>
      <c r="V74" s="636"/>
      <c r="W74" s="636"/>
      <c r="X74" s="636"/>
      <c r="Y74" s="636"/>
      <c r="Z74" s="636"/>
      <c r="AA74" s="636"/>
      <c r="AB74" s="636"/>
      <c r="AC74" s="636"/>
      <c r="AD74" s="636"/>
      <c r="AE74" s="636"/>
      <c r="AF74" s="636"/>
      <c r="AG74" s="980"/>
    </row>
    <row r="75" spans="1:33" customFormat="1" ht="12.75">
      <c r="A75" s="139"/>
      <c r="B75" s="139"/>
      <c r="C75" s="139"/>
      <c r="D75" s="139"/>
      <c r="E75" s="139"/>
      <c r="F75" s="139"/>
      <c r="G75" s="139"/>
      <c r="H75" s="139"/>
      <c r="I75" s="139"/>
      <c r="J75" s="197"/>
      <c r="K75" s="818"/>
      <c r="L75" s="818"/>
      <c r="M75" s="818"/>
      <c r="N75" s="404"/>
      <c r="O75" s="1023">
        <v>2016</v>
      </c>
      <c r="P75" s="1023">
        <f t="shared" si="7"/>
        <v>10</v>
      </c>
      <c r="Q75" s="1024">
        <v>220</v>
      </c>
      <c r="R75" s="1024" t="s">
        <v>173</v>
      </c>
      <c r="S75" s="1024" t="s">
        <v>176</v>
      </c>
      <c r="T75" s="1024" t="s">
        <v>177</v>
      </c>
      <c r="U75" s="1024"/>
      <c r="V75" s="636"/>
      <c r="W75" s="636"/>
      <c r="X75" s="636"/>
      <c r="Y75" s="636"/>
      <c r="Z75" s="636"/>
      <c r="AA75" s="636"/>
      <c r="AB75" s="636"/>
      <c r="AC75" s="636"/>
      <c r="AD75" s="636"/>
      <c r="AE75" s="636"/>
      <c r="AF75" s="636"/>
      <c r="AG75" s="980"/>
    </row>
    <row r="76" spans="1:33" customFormat="1" ht="12.75">
      <c r="A76" s="139"/>
      <c r="B76" s="139"/>
      <c r="C76" s="139"/>
      <c r="D76" s="139"/>
      <c r="E76" s="139"/>
      <c r="F76" s="139"/>
      <c r="G76" s="139"/>
      <c r="H76" s="139"/>
      <c r="I76" s="139"/>
      <c r="J76" s="197"/>
      <c r="K76" s="818"/>
      <c r="L76" s="818"/>
      <c r="M76" s="818"/>
      <c r="N76" s="404"/>
      <c r="O76" s="1023">
        <v>2016</v>
      </c>
      <c r="P76" s="1023">
        <f t="shared" si="7"/>
        <v>11</v>
      </c>
      <c r="Q76" s="1024">
        <v>220</v>
      </c>
      <c r="R76" s="1024" t="s">
        <v>173</v>
      </c>
      <c r="S76" s="1024" t="s">
        <v>176</v>
      </c>
      <c r="T76" s="1024" t="s">
        <v>177</v>
      </c>
      <c r="U76" s="1024"/>
      <c r="V76" s="636"/>
      <c r="W76" s="636"/>
      <c r="X76" s="636"/>
      <c r="Y76" s="636"/>
      <c r="Z76" s="636"/>
      <c r="AA76" s="636"/>
      <c r="AB76" s="636"/>
      <c r="AC76" s="636"/>
      <c r="AD76" s="636"/>
      <c r="AE76" s="636"/>
      <c r="AF76" s="636"/>
      <c r="AG76" s="980"/>
    </row>
    <row r="77" spans="1:33" customFormat="1" ht="12.75">
      <c r="A77" s="139"/>
      <c r="B77" s="139"/>
      <c r="C77" s="139"/>
      <c r="D77" s="139"/>
      <c r="E77" s="139"/>
      <c r="F77" s="139"/>
      <c r="G77" s="139"/>
      <c r="H77" s="139"/>
      <c r="I77" s="139"/>
      <c r="J77" s="197"/>
      <c r="K77" s="818"/>
      <c r="L77" s="818"/>
      <c r="M77" s="818"/>
      <c r="N77" s="404"/>
      <c r="O77" s="1023">
        <v>2016</v>
      </c>
      <c r="P77" s="1023">
        <f t="shared" si="7"/>
        <v>12</v>
      </c>
      <c r="Q77" s="1024">
        <v>220</v>
      </c>
      <c r="R77" s="1024" t="s">
        <v>173</v>
      </c>
      <c r="S77" s="1024" t="s">
        <v>176</v>
      </c>
      <c r="T77" s="1024" t="s">
        <v>177</v>
      </c>
      <c r="U77" s="1024"/>
      <c r="V77" s="636"/>
      <c r="W77" s="636"/>
      <c r="X77" s="636"/>
      <c r="Y77" s="636"/>
      <c r="Z77" s="636"/>
      <c r="AA77" s="636"/>
      <c r="AB77" s="636"/>
      <c r="AC77" s="636"/>
      <c r="AD77" s="636"/>
      <c r="AE77" s="636"/>
      <c r="AF77" s="636"/>
      <c r="AG77" s="980"/>
    </row>
    <row r="78" spans="1:33" customFormat="1" ht="12.75">
      <c r="A78" s="139"/>
      <c r="B78" s="139"/>
      <c r="C78" s="139"/>
      <c r="D78" s="139"/>
      <c r="E78" s="139"/>
      <c r="F78" s="139"/>
      <c r="G78" s="139"/>
      <c r="H78" s="139"/>
      <c r="I78" s="139"/>
      <c r="J78" s="197"/>
      <c r="K78" s="818"/>
      <c r="L78" s="818"/>
      <c r="M78" s="818"/>
      <c r="N78" s="404"/>
      <c r="O78" s="1023">
        <v>2015</v>
      </c>
      <c r="P78" s="1023">
        <v>1</v>
      </c>
      <c r="Q78" s="1024">
        <v>220</v>
      </c>
      <c r="R78" s="1024" t="s">
        <v>173</v>
      </c>
      <c r="S78" s="1024" t="s">
        <v>178</v>
      </c>
      <c r="T78" s="1024" t="s">
        <v>179</v>
      </c>
      <c r="U78" s="1024">
        <v>0</v>
      </c>
      <c r="V78" s="636"/>
      <c r="W78" s="636"/>
      <c r="X78" s="636"/>
      <c r="Y78" s="636"/>
      <c r="Z78" s="636"/>
      <c r="AA78" s="636"/>
      <c r="AB78" s="636"/>
      <c r="AC78" s="636"/>
      <c r="AD78" s="636"/>
      <c r="AE78" s="636"/>
      <c r="AF78" s="636"/>
      <c r="AG78" s="980"/>
    </row>
    <row r="79" spans="1:33" customFormat="1" ht="12.75">
      <c r="A79" s="139"/>
      <c r="B79" s="139"/>
      <c r="C79" s="139"/>
      <c r="D79" s="139"/>
      <c r="E79" s="139"/>
      <c r="F79" s="139"/>
      <c r="G79" s="139"/>
      <c r="H79" s="139"/>
      <c r="I79" s="139"/>
      <c r="J79" s="197"/>
      <c r="K79" s="818"/>
      <c r="L79" s="818"/>
      <c r="M79" s="818"/>
      <c r="N79" s="404"/>
      <c r="O79" s="1023">
        <v>2015</v>
      </c>
      <c r="P79" s="1023">
        <f>+P78+1</f>
        <v>2</v>
      </c>
      <c r="Q79" s="1024">
        <v>220</v>
      </c>
      <c r="R79" s="1024" t="s">
        <v>173</v>
      </c>
      <c r="S79" s="1024" t="s">
        <v>178</v>
      </c>
      <c r="T79" s="1024" t="s">
        <v>179</v>
      </c>
      <c r="U79" s="1024">
        <v>0</v>
      </c>
      <c r="V79" s="636"/>
      <c r="W79" s="636"/>
      <c r="X79" s="636"/>
      <c r="Y79" s="636"/>
      <c r="Z79" s="636"/>
      <c r="AA79" s="636"/>
      <c r="AB79" s="636"/>
      <c r="AC79" s="636"/>
      <c r="AD79" s="636"/>
      <c r="AE79" s="636"/>
      <c r="AF79" s="636"/>
      <c r="AG79" s="980"/>
    </row>
    <row r="80" spans="1:33" customFormat="1" ht="12.75">
      <c r="A80" s="139"/>
      <c r="B80" s="139"/>
      <c r="C80" s="139"/>
      <c r="D80" s="139"/>
      <c r="E80" s="139"/>
      <c r="F80" s="139"/>
      <c r="G80" s="139"/>
      <c r="H80" s="139"/>
      <c r="I80" s="139"/>
      <c r="J80" s="197"/>
      <c r="K80" s="818"/>
      <c r="L80" s="818"/>
      <c r="M80" s="818"/>
      <c r="N80" s="404"/>
      <c r="O80" s="1023">
        <v>2015</v>
      </c>
      <c r="P80" s="1023">
        <f t="shared" ref="P80:P89" si="8">+P79+1</f>
        <v>3</v>
      </c>
      <c r="Q80" s="1024">
        <v>220</v>
      </c>
      <c r="R80" s="1024" t="s">
        <v>173</v>
      </c>
      <c r="S80" s="1024" t="s">
        <v>178</v>
      </c>
      <c r="T80" s="1024" t="s">
        <v>179</v>
      </c>
      <c r="U80" s="1024">
        <v>0</v>
      </c>
      <c r="V80" s="636"/>
      <c r="W80" s="636"/>
      <c r="X80" s="636"/>
      <c r="Y80" s="636"/>
      <c r="Z80" s="636"/>
      <c r="AA80" s="636"/>
      <c r="AB80" s="636"/>
      <c r="AC80" s="636"/>
      <c r="AD80" s="636"/>
      <c r="AE80" s="636"/>
      <c r="AF80" s="636"/>
      <c r="AG80" s="980"/>
    </row>
    <row r="81" spans="1:33" customFormat="1" ht="12.75">
      <c r="A81" s="139"/>
      <c r="B81" s="139"/>
      <c r="C81" s="139"/>
      <c r="D81" s="139"/>
      <c r="E81" s="139"/>
      <c r="F81" s="139"/>
      <c r="G81" s="139"/>
      <c r="H81" s="139"/>
      <c r="I81" s="139"/>
      <c r="J81" s="197"/>
      <c r="K81" s="818"/>
      <c r="L81" s="818"/>
      <c r="M81" s="818"/>
      <c r="N81" s="404"/>
      <c r="O81" s="1023">
        <v>2015</v>
      </c>
      <c r="P81" s="1023">
        <f t="shared" si="8"/>
        <v>4</v>
      </c>
      <c r="Q81" s="1024">
        <v>220</v>
      </c>
      <c r="R81" s="1024" t="s">
        <v>173</v>
      </c>
      <c r="S81" s="1024" t="s">
        <v>178</v>
      </c>
      <c r="T81" s="1024" t="s">
        <v>179</v>
      </c>
      <c r="U81" s="1024">
        <v>0</v>
      </c>
      <c r="V81" s="636"/>
      <c r="W81" s="636"/>
      <c r="X81" s="636"/>
      <c r="Y81" s="636"/>
      <c r="Z81" s="636"/>
      <c r="AA81" s="636"/>
      <c r="AB81" s="636"/>
      <c r="AC81" s="636"/>
      <c r="AD81" s="636"/>
      <c r="AE81" s="636"/>
      <c r="AF81" s="636"/>
      <c r="AG81" s="980"/>
    </row>
    <row r="82" spans="1:33" customFormat="1" ht="12.75">
      <c r="A82" s="139"/>
      <c r="B82" s="139"/>
      <c r="C82" s="139"/>
      <c r="D82" s="139"/>
      <c r="E82" s="139"/>
      <c r="F82" s="139"/>
      <c r="G82" s="139"/>
      <c r="H82" s="139"/>
      <c r="I82" s="139"/>
      <c r="J82" s="197"/>
      <c r="K82" s="818"/>
      <c r="L82" s="818"/>
      <c r="M82" s="818"/>
      <c r="N82" s="404"/>
      <c r="O82" s="1023">
        <v>2015</v>
      </c>
      <c r="P82" s="1023">
        <f t="shared" si="8"/>
        <v>5</v>
      </c>
      <c r="Q82" s="1024">
        <v>220</v>
      </c>
      <c r="R82" s="1024" t="s">
        <v>173</v>
      </c>
      <c r="S82" s="1024" t="s">
        <v>178</v>
      </c>
      <c r="T82" s="1024" t="s">
        <v>179</v>
      </c>
      <c r="U82" s="1024">
        <v>0</v>
      </c>
      <c r="V82" s="636"/>
      <c r="W82" s="636"/>
      <c r="X82" s="636"/>
      <c r="Y82" s="636"/>
      <c r="Z82" s="636"/>
      <c r="AA82" s="636"/>
      <c r="AB82" s="636"/>
      <c r="AC82" s="636"/>
      <c r="AD82" s="636"/>
      <c r="AE82" s="636"/>
      <c r="AF82" s="636"/>
      <c r="AG82" s="980"/>
    </row>
    <row r="83" spans="1:33" customFormat="1" ht="12.75">
      <c r="A83" s="139"/>
      <c r="B83" s="139"/>
      <c r="C83" s="139"/>
      <c r="D83" s="139"/>
      <c r="E83" s="139"/>
      <c r="F83" s="139"/>
      <c r="G83" s="139"/>
      <c r="H83" s="139"/>
      <c r="I83" s="139"/>
      <c r="J83" s="197"/>
      <c r="K83" s="818"/>
      <c r="L83" s="818"/>
      <c r="M83" s="818"/>
      <c r="N83" s="404"/>
      <c r="O83" s="1023">
        <v>2015</v>
      </c>
      <c r="P83" s="1023">
        <f t="shared" si="8"/>
        <v>6</v>
      </c>
      <c r="Q83" s="1024">
        <v>220</v>
      </c>
      <c r="R83" s="1024" t="s">
        <v>173</v>
      </c>
      <c r="S83" s="1024" t="s">
        <v>178</v>
      </c>
      <c r="T83" s="1024" t="s">
        <v>179</v>
      </c>
      <c r="U83" s="1024">
        <v>6.92</v>
      </c>
      <c r="V83" s="636"/>
      <c r="W83" s="636"/>
      <c r="X83" s="636"/>
      <c r="Y83" s="636"/>
      <c r="Z83" s="636"/>
      <c r="AA83" s="636"/>
      <c r="AB83" s="636"/>
      <c r="AC83" s="636"/>
      <c r="AD83" s="636"/>
      <c r="AE83" s="636"/>
      <c r="AF83" s="636"/>
      <c r="AG83" s="980"/>
    </row>
    <row r="84" spans="1:33" customFormat="1" ht="12.75">
      <c r="A84" s="139"/>
      <c r="B84" s="139"/>
      <c r="C84" s="139"/>
      <c r="D84" s="139"/>
      <c r="E84" s="139"/>
      <c r="F84" s="139"/>
      <c r="G84" s="139"/>
      <c r="H84" s="139"/>
      <c r="I84" s="139"/>
      <c r="J84" s="197"/>
      <c r="K84" s="818"/>
      <c r="L84" s="818"/>
      <c r="M84" s="818"/>
      <c r="N84" s="404"/>
      <c r="O84" s="1023">
        <v>2015</v>
      </c>
      <c r="P84" s="1023">
        <f t="shared" si="8"/>
        <v>7</v>
      </c>
      <c r="Q84" s="1024">
        <v>220</v>
      </c>
      <c r="R84" s="1024" t="s">
        <v>173</v>
      </c>
      <c r="S84" s="1024" t="s">
        <v>178</v>
      </c>
      <c r="T84" s="1024" t="s">
        <v>179</v>
      </c>
      <c r="U84" s="1024">
        <v>0</v>
      </c>
      <c r="V84" s="636"/>
      <c r="W84" s="636"/>
      <c r="X84" s="636"/>
      <c r="Y84" s="636"/>
      <c r="Z84" s="636"/>
      <c r="AA84" s="636"/>
      <c r="AB84" s="636"/>
      <c r="AC84" s="636"/>
      <c r="AD84" s="636"/>
      <c r="AE84" s="636"/>
      <c r="AF84" s="636"/>
      <c r="AG84" s="980"/>
    </row>
    <row r="85" spans="1:33" customFormat="1" ht="12.75">
      <c r="A85" s="139"/>
      <c r="B85" s="139"/>
      <c r="C85" s="139"/>
      <c r="D85" s="139"/>
      <c r="E85" s="139"/>
      <c r="F85" s="139"/>
      <c r="G85" s="139"/>
      <c r="H85" s="139"/>
      <c r="I85" s="139"/>
      <c r="J85" s="197"/>
      <c r="K85" s="818"/>
      <c r="L85" s="818"/>
      <c r="M85" s="818"/>
      <c r="N85" s="404"/>
      <c r="O85" s="1023">
        <v>2015</v>
      </c>
      <c r="P85" s="1023">
        <f t="shared" si="8"/>
        <v>8</v>
      </c>
      <c r="Q85" s="1024">
        <v>220</v>
      </c>
      <c r="R85" s="1024" t="s">
        <v>173</v>
      </c>
      <c r="S85" s="1024" t="s">
        <v>178</v>
      </c>
      <c r="T85" s="1024" t="s">
        <v>179</v>
      </c>
      <c r="U85" s="1024">
        <v>0</v>
      </c>
      <c r="V85" s="636"/>
      <c r="W85" s="636"/>
      <c r="X85" s="636"/>
      <c r="Y85" s="636"/>
      <c r="Z85" s="636"/>
      <c r="AA85" s="636"/>
      <c r="AB85" s="636"/>
      <c r="AC85" s="636"/>
      <c r="AD85" s="636"/>
      <c r="AE85" s="636"/>
      <c r="AF85" s="636"/>
      <c r="AG85" s="980"/>
    </row>
    <row r="86" spans="1:33" customFormat="1" ht="12.75">
      <c r="A86" s="139"/>
      <c r="B86" s="139"/>
      <c r="C86" s="139"/>
      <c r="D86" s="139"/>
      <c r="E86" s="139"/>
      <c r="F86" s="139"/>
      <c r="G86" s="139"/>
      <c r="H86" s="139"/>
      <c r="I86" s="139"/>
      <c r="J86" s="197"/>
      <c r="K86" s="818"/>
      <c r="L86" s="818"/>
      <c r="M86" s="818"/>
      <c r="N86" s="404"/>
      <c r="O86" s="1023">
        <v>2015</v>
      </c>
      <c r="P86" s="1023">
        <f t="shared" si="8"/>
        <v>9</v>
      </c>
      <c r="Q86" s="1024">
        <v>220</v>
      </c>
      <c r="R86" s="1024" t="s">
        <v>173</v>
      </c>
      <c r="S86" s="1024" t="s">
        <v>178</v>
      </c>
      <c r="T86" s="1024" t="s">
        <v>179</v>
      </c>
      <c r="U86" s="1024">
        <v>12.38</v>
      </c>
      <c r="V86" s="636"/>
      <c r="W86" s="636"/>
      <c r="X86" s="636"/>
      <c r="Y86" s="636"/>
      <c r="Z86" s="636"/>
      <c r="AA86" s="636"/>
      <c r="AB86" s="636"/>
      <c r="AC86" s="636"/>
      <c r="AD86" s="636"/>
      <c r="AE86" s="636"/>
      <c r="AF86" s="636"/>
      <c r="AG86" s="980"/>
    </row>
    <row r="87" spans="1:33" customFormat="1" ht="12.75">
      <c r="A87" s="139"/>
      <c r="B87" s="139"/>
      <c r="C87" s="139"/>
      <c r="D87" s="139"/>
      <c r="E87" s="139"/>
      <c r="F87" s="139"/>
      <c r="G87" s="139"/>
      <c r="H87" s="139"/>
      <c r="I87" s="139"/>
      <c r="J87" s="197"/>
      <c r="K87" s="818"/>
      <c r="L87" s="818"/>
      <c r="M87" s="818"/>
      <c r="N87" s="404"/>
      <c r="O87" s="1023">
        <v>2015</v>
      </c>
      <c r="P87" s="1023">
        <f t="shared" si="8"/>
        <v>10</v>
      </c>
      <c r="Q87" s="1024">
        <v>220</v>
      </c>
      <c r="R87" s="1024" t="s">
        <v>173</v>
      </c>
      <c r="S87" s="1024" t="s">
        <v>178</v>
      </c>
      <c r="T87" s="1024" t="s">
        <v>179</v>
      </c>
      <c r="U87" s="1024">
        <v>0</v>
      </c>
      <c r="V87" s="636"/>
      <c r="W87" s="636"/>
      <c r="X87" s="636"/>
      <c r="Y87" s="636"/>
      <c r="Z87" s="636"/>
      <c r="AA87" s="636"/>
      <c r="AB87" s="636"/>
      <c r="AC87" s="636"/>
      <c r="AD87" s="636"/>
      <c r="AE87" s="636"/>
      <c r="AF87" s="636"/>
      <c r="AG87" s="980"/>
    </row>
    <row r="88" spans="1:33" customFormat="1" ht="12.75">
      <c r="A88" s="139"/>
      <c r="B88" s="139"/>
      <c r="C88" s="139"/>
      <c r="D88" s="139"/>
      <c r="E88" s="139"/>
      <c r="F88" s="139"/>
      <c r="G88" s="139"/>
      <c r="H88" s="139"/>
      <c r="I88" s="139"/>
      <c r="J88" s="197"/>
      <c r="K88" s="818"/>
      <c r="L88" s="818"/>
      <c r="M88" s="818"/>
      <c r="N88" s="404"/>
      <c r="O88" s="1023">
        <v>2015</v>
      </c>
      <c r="P88" s="1023">
        <f t="shared" si="8"/>
        <v>11</v>
      </c>
      <c r="Q88" s="1024">
        <v>220</v>
      </c>
      <c r="R88" s="1024" t="s">
        <v>173</v>
      </c>
      <c r="S88" s="1024" t="s">
        <v>178</v>
      </c>
      <c r="T88" s="1024" t="s">
        <v>179</v>
      </c>
      <c r="U88" s="1024">
        <v>3.03</v>
      </c>
      <c r="V88" s="636"/>
      <c r="W88" s="636"/>
      <c r="X88" s="636"/>
      <c r="Y88" s="636"/>
      <c r="Z88" s="636"/>
      <c r="AA88" s="636"/>
      <c r="AB88" s="636"/>
      <c r="AC88" s="636"/>
      <c r="AD88" s="636"/>
      <c r="AE88" s="636"/>
      <c r="AF88" s="636"/>
      <c r="AG88" s="980"/>
    </row>
    <row r="89" spans="1:33" customFormat="1" ht="12.75">
      <c r="A89" s="139"/>
      <c r="B89" s="139"/>
      <c r="C89" s="139"/>
      <c r="D89" s="139"/>
      <c r="E89" s="139"/>
      <c r="F89" s="139"/>
      <c r="G89" s="139"/>
      <c r="H89" s="139"/>
      <c r="I89" s="139"/>
      <c r="J89" s="197"/>
      <c r="K89" s="818"/>
      <c r="L89" s="818"/>
      <c r="M89" s="818"/>
      <c r="N89" s="404"/>
      <c r="O89" s="1023">
        <v>2015</v>
      </c>
      <c r="P89" s="1023">
        <f t="shared" si="8"/>
        <v>12</v>
      </c>
      <c r="Q89" s="1024">
        <v>220</v>
      </c>
      <c r="R89" s="1024" t="s">
        <v>173</v>
      </c>
      <c r="S89" s="1024" t="s">
        <v>178</v>
      </c>
      <c r="T89" s="1024" t="s">
        <v>179</v>
      </c>
      <c r="U89" s="1024">
        <v>0</v>
      </c>
      <c r="V89" s="636"/>
      <c r="W89" s="636"/>
      <c r="X89" s="636"/>
      <c r="Y89" s="636"/>
      <c r="Z89" s="636"/>
      <c r="AA89" s="636"/>
      <c r="AB89" s="636"/>
      <c r="AC89" s="636"/>
      <c r="AD89" s="636"/>
      <c r="AE89" s="636"/>
      <c r="AF89" s="636"/>
      <c r="AG89" s="980"/>
    </row>
    <row r="90" spans="1:33" customFormat="1" ht="12.75">
      <c r="A90" s="139"/>
      <c r="B90" s="139"/>
      <c r="C90" s="139"/>
      <c r="D90" s="139"/>
      <c r="E90" s="139"/>
      <c r="F90" s="139"/>
      <c r="G90" s="139"/>
      <c r="H90" s="139"/>
      <c r="I90" s="139"/>
      <c r="J90" s="197"/>
      <c r="K90" s="818"/>
      <c r="L90" s="818"/>
      <c r="M90" s="818"/>
      <c r="N90" s="404"/>
      <c r="O90" s="1023">
        <v>2016</v>
      </c>
      <c r="P90" s="1023">
        <v>1</v>
      </c>
      <c r="Q90" s="1024">
        <v>220</v>
      </c>
      <c r="R90" s="1024" t="s">
        <v>173</v>
      </c>
      <c r="S90" s="1024" t="s">
        <v>178</v>
      </c>
      <c r="T90" s="1024" t="s">
        <v>179</v>
      </c>
      <c r="U90" s="1024">
        <v>0</v>
      </c>
      <c r="V90" s="636"/>
      <c r="W90" s="636"/>
      <c r="X90" s="636"/>
      <c r="Y90" s="636"/>
      <c r="Z90" s="636"/>
      <c r="AA90" s="636"/>
      <c r="AB90" s="636"/>
      <c r="AC90" s="636"/>
      <c r="AD90" s="636"/>
      <c r="AE90" s="636"/>
      <c r="AF90" s="636"/>
      <c r="AG90" s="980"/>
    </row>
    <row r="91" spans="1:33" customFormat="1" ht="12.75">
      <c r="A91" s="139"/>
      <c r="B91" s="139"/>
      <c r="C91" s="139"/>
      <c r="D91" s="139"/>
      <c r="E91" s="139"/>
      <c r="F91" s="139"/>
      <c r="G91" s="139"/>
      <c r="H91" s="139"/>
      <c r="I91" s="139"/>
      <c r="J91" s="197"/>
      <c r="K91" s="818"/>
      <c r="L91" s="818"/>
      <c r="M91" s="818"/>
      <c r="N91" s="404"/>
      <c r="O91" s="1023">
        <v>2016</v>
      </c>
      <c r="P91" s="1023">
        <f>+P90+1</f>
        <v>2</v>
      </c>
      <c r="Q91" s="1024">
        <v>220</v>
      </c>
      <c r="R91" s="1024" t="s">
        <v>173</v>
      </c>
      <c r="S91" s="1024" t="s">
        <v>178</v>
      </c>
      <c r="T91" s="1024" t="s">
        <v>179</v>
      </c>
      <c r="U91" s="1024">
        <v>0</v>
      </c>
      <c r="V91" s="636"/>
      <c r="W91" s="636"/>
      <c r="X91" s="636"/>
      <c r="Y91" s="636"/>
      <c r="Z91" s="636"/>
      <c r="AA91" s="636"/>
      <c r="AB91" s="636"/>
      <c r="AC91" s="636"/>
      <c r="AD91" s="636"/>
      <c r="AE91" s="636"/>
      <c r="AF91" s="636"/>
      <c r="AG91" s="980"/>
    </row>
    <row r="92" spans="1:33" customFormat="1" ht="12.75">
      <c r="A92" s="139"/>
      <c r="B92" s="139"/>
      <c r="C92" s="139"/>
      <c r="D92" s="139"/>
      <c r="E92" s="139"/>
      <c r="F92" s="139"/>
      <c r="G92" s="139"/>
      <c r="H92" s="139"/>
      <c r="I92" s="139"/>
      <c r="J92" s="197"/>
      <c r="K92" s="818"/>
      <c r="L92" s="818"/>
      <c r="M92" s="818"/>
      <c r="N92" s="404"/>
      <c r="O92" s="1023">
        <v>2016</v>
      </c>
      <c r="P92" s="1023">
        <f>+P91+1</f>
        <v>3</v>
      </c>
      <c r="Q92" s="1024">
        <v>220</v>
      </c>
      <c r="R92" s="1024" t="s">
        <v>173</v>
      </c>
      <c r="S92" s="1024" t="s">
        <v>178</v>
      </c>
      <c r="T92" s="1024" t="s">
        <v>179</v>
      </c>
      <c r="U92" s="1024">
        <v>0</v>
      </c>
      <c r="V92" s="636"/>
      <c r="W92" s="636"/>
      <c r="X92" s="636"/>
      <c r="Y92" s="636"/>
      <c r="Z92" s="636"/>
      <c r="AA92" s="636"/>
      <c r="AB92" s="636"/>
      <c r="AC92" s="636"/>
      <c r="AD92" s="636"/>
      <c r="AE92" s="636"/>
      <c r="AF92" s="636"/>
      <c r="AG92" s="980"/>
    </row>
    <row r="93" spans="1:33" customFormat="1" ht="12.75">
      <c r="A93" s="139"/>
      <c r="B93" s="139"/>
      <c r="C93" s="139"/>
      <c r="D93" s="139"/>
      <c r="E93" s="139"/>
      <c r="F93" s="139"/>
      <c r="G93" s="139"/>
      <c r="H93" s="139"/>
      <c r="I93" s="139"/>
      <c r="J93" s="197"/>
      <c r="K93" s="818"/>
      <c r="L93" s="818"/>
      <c r="M93" s="818"/>
      <c r="N93" s="404"/>
      <c r="O93" s="1023">
        <v>2016</v>
      </c>
      <c r="P93" s="1023">
        <f t="shared" ref="P93:P101" si="9">+P92+1</f>
        <v>4</v>
      </c>
      <c r="Q93" s="1024">
        <v>220</v>
      </c>
      <c r="R93" s="1024" t="s">
        <v>173</v>
      </c>
      <c r="S93" s="1024" t="s">
        <v>178</v>
      </c>
      <c r="T93" s="1024" t="s">
        <v>179</v>
      </c>
      <c r="U93" s="1024">
        <v>0</v>
      </c>
      <c r="V93" s="636"/>
      <c r="W93" s="636"/>
      <c r="X93" s="636"/>
      <c r="Y93" s="636"/>
      <c r="Z93" s="636"/>
      <c r="AA93" s="636"/>
      <c r="AB93" s="636"/>
      <c r="AC93" s="636"/>
      <c r="AD93" s="636"/>
      <c r="AE93" s="636"/>
      <c r="AF93" s="636"/>
      <c r="AG93" s="980"/>
    </row>
    <row r="94" spans="1:33" customFormat="1" ht="12.75">
      <c r="A94" s="139"/>
      <c r="B94" s="139"/>
      <c r="C94" s="139"/>
      <c r="D94" s="139"/>
      <c r="E94" s="139"/>
      <c r="F94" s="139"/>
      <c r="G94" s="139"/>
      <c r="H94" s="139"/>
      <c r="I94" s="139"/>
      <c r="J94" s="197"/>
      <c r="K94" s="818"/>
      <c r="L94" s="818"/>
      <c r="M94" s="818"/>
      <c r="N94" s="404"/>
      <c r="O94" s="1023">
        <v>2016</v>
      </c>
      <c r="P94" s="1023">
        <f t="shared" si="9"/>
        <v>5</v>
      </c>
      <c r="Q94" s="1024">
        <v>220</v>
      </c>
      <c r="R94" s="1024" t="s">
        <v>173</v>
      </c>
      <c r="S94" s="1024" t="s">
        <v>178</v>
      </c>
      <c r="T94" s="1024" t="s">
        <v>179</v>
      </c>
      <c r="U94" s="1024">
        <v>0</v>
      </c>
      <c r="V94" s="636"/>
      <c r="W94" s="636"/>
      <c r="X94" s="636"/>
      <c r="Y94" s="636"/>
      <c r="Z94" s="636"/>
      <c r="AA94" s="636"/>
      <c r="AB94" s="636"/>
      <c r="AC94" s="636"/>
      <c r="AD94" s="636"/>
      <c r="AE94" s="636"/>
      <c r="AF94" s="636"/>
      <c r="AG94" s="980"/>
    </row>
    <row r="95" spans="1:33" customFormat="1" ht="12.75">
      <c r="A95" s="139"/>
      <c r="B95" s="139"/>
      <c r="C95" s="139"/>
      <c r="D95" s="139"/>
      <c r="E95" s="139"/>
      <c r="F95" s="139"/>
      <c r="G95" s="139"/>
      <c r="H95" s="139"/>
      <c r="I95" s="139"/>
      <c r="J95" s="197"/>
      <c r="K95" s="818"/>
      <c r="L95" s="818"/>
      <c r="M95" s="818"/>
      <c r="N95" s="404"/>
      <c r="O95" s="1023">
        <v>2016</v>
      </c>
      <c r="P95" s="1023">
        <f t="shared" si="9"/>
        <v>6</v>
      </c>
      <c r="Q95" s="1024">
        <v>220</v>
      </c>
      <c r="R95" s="1024" t="s">
        <v>173</v>
      </c>
      <c r="S95" s="1024" t="s">
        <v>178</v>
      </c>
      <c r="T95" s="1024" t="s">
        <v>179</v>
      </c>
      <c r="U95" s="1024">
        <v>0</v>
      </c>
      <c r="V95" s="636"/>
      <c r="W95" s="636"/>
      <c r="X95" s="636"/>
      <c r="Y95" s="636"/>
      <c r="Z95" s="636"/>
      <c r="AA95" s="636"/>
      <c r="AB95" s="636"/>
      <c r="AC95" s="636"/>
      <c r="AD95" s="636"/>
      <c r="AE95" s="636"/>
      <c r="AF95" s="636"/>
      <c r="AG95" s="980"/>
    </row>
    <row r="96" spans="1:33" customFormat="1" ht="12.75">
      <c r="A96" s="139"/>
      <c r="B96" s="139"/>
      <c r="C96" s="139"/>
      <c r="D96" s="139"/>
      <c r="E96" s="139"/>
      <c r="F96" s="139"/>
      <c r="G96" s="139"/>
      <c r="H96" s="139"/>
      <c r="I96" s="139"/>
      <c r="J96" s="197"/>
      <c r="K96" s="818"/>
      <c r="L96" s="818"/>
      <c r="M96" s="818"/>
      <c r="N96" s="404"/>
      <c r="O96" s="1023">
        <v>2016</v>
      </c>
      <c r="P96" s="1023">
        <f t="shared" si="9"/>
        <v>7</v>
      </c>
      <c r="Q96" s="1024">
        <v>220</v>
      </c>
      <c r="R96" s="1024" t="s">
        <v>173</v>
      </c>
      <c r="S96" s="1024" t="s">
        <v>178</v>
      </c>
      <c r="T96" s="1024" t="s">
        <v>179</v>
      </c>
      <c r="U96" s="1024">
        <v>0</v>
      </c>
      <c r="V96" s="636"/>
      <c r="W96" s="636"/>
      <c r="X96" s="636"/>
      <c r="Y96" s="636"/>
      <c r="Z96" s="636"/>
      <c r="AA96" s="636"/>
      <c r="AB96" s="636"/>
      <c r="AC96" s="636"/>
      <c r="AD96" s="636"/>
      <c r="AE96" s="636"/>
      <c r="AF96" s="636"/>
      <c r="AG96" s="980"/>
    </row>
    <row r="97" spans="1:33" customFormat="1" ht="12.75">
      <c r="A97" s="139"/>
      <c r="B97" s="139"/>
      <c r="C97" s="139"/>
      <c r="D97" s="139"/>
      <c r="E97" s="139"/>
      <c r="F97" s="139"/>
      <c r="G97" s="139"/>
      <c r="H97" s="139"/>
      <c r="I97" s="139"/>
      <c r="J97" s="197"/>
      <c r="K97" s="818"/>
      <c r="L97" s="818"/>
      <c r="M97" s="818"/>
      <c r="N97" s="404"/>
      <c r="O97" s="1023">
        <v>2016</v>
      </c>
      <c r="P97" s="1023">
        <f t="shared" si="9"/>
        <v>8</v>
      </c>
      <c r="Q97" s="1024">
        <v>220</v>
      </c>
      <c r="R97" s="1024" t="s">
        <v>173</v>
      </c>
      <c r="S97" s="1024" t="s">
        <v>178</v>
      </c>
      <c r="T97" s="1024" t="s">
        <v>179</v>
      </c>
      <c r="U97" s="1024">
        <v>12.85</v>
      </c>
      <c r="V97" s="636"/>
      <c r="W97" s="636"/>
      <c r="X97" s="636"/>
      <c r="Y97" s="636"/>
      <c r="Z97" s="636"/>
      <c r="AA97" s="636"/>
      <c r="AB97" s="636"/>
      <c r="AC97" s="636"/>
      <c r="AD97" s="636"/>
      <c r="AE97" s="636"/>
      <c r="AF97" s="636"/>
      <c r="AG97" s="980"/>
    </row>
    <row r="98" spans="1:33" customFormat="1" ht="12.75">
      <c r="A98" s="139"/>
      <c r="B98" s="139"/>
      <c r="C98" s="139"/>
      <c r="D98" s="139"/>
      <c r="E98" s="139"/>
      <c r="F98" s="139"/>
      <c r="G98" s="139"/>
      <c r="H98" s="139"/>
      <c r="I98" s="139"/>
      <c r="J98" s="197"/>
      <c r="K98" s="818"/>
      <c r="L98" s="818"/>
      <c r="M98" s="818"/>
      <c r="N98" s="404"/>
      <c r="O98" s="1023">
        <v>2016</v>
      </c>
      <c r="P98" s="1023">
        <f t="shared" si="9"/>
        <v>9</v>
      </c>
      <c r="Q98" s="1024">
        <v>220</v>
      </c>
      <c r="R98" s="1024" t="s">
        <v>173</v>
      </c>
      <c r="S98" s="1024" t="s">
        <v>178</v>
      </c>
      <c r="T98" s="1024" t="s">
        <v>179</v>
      </c>
      <c r="U98" s="1024">
        <v>18.283329999999999</v>
      </c>
      <c r="V98" s="636"/>
      <c r="W98" s="636"/>
      <c r="X98" s="636"/>
      <c r="Y98" s="636"/>
      <c r="Z98" s="636"/>
      <c r="AA98" s="636"/>
      <c r="AB98" s="636"/>
      <c r="AC98" s="636"/>
      <c r="AD98" s="636"/>
      <c r="AE98" s="636"/>
      <c r="AF98" s="636"/>
      <c r="AG98" s="980"/>
    </row>
    <row r="99" spans="1:33" customFormat="1" ht="12.75">
      <c r="A99" s="139"/>
      <c r="B99" s="139"/>
      <c r="C99" s="139"/>
      <c r="D99" s="139"/>
      <c r="E99" s="139"/>
      <c r="F99" s="139"/>
      <c r="G99" s="139"/>
      <c r="H99" s="139"/>
      <c r="I99" s="139"/>
      <c r="J99" s="197"/>
      <c r="K99" s="818"/>
      <c r="L99" s="818"/>
      <c r="M99" s="818"/>
      <c r="N99" s="404"/>
      <c r="O99" s="1023">
        <v>2016</v>
      </c>
      <c r="P99" s="1023">
        <f t="shared" si="9"/>
        <v>10</v>
      </c>
      <c r="Q99" s="1024">
        <v>220</v>
      </c>
      <c r="R99" s="1024" t="s">
        <v>173</v>
      </c>
      <c r="S99" s="1024" t="s">
        <v>178</v>
      </c>
      <c r="T99" s="1024" t="s">
        <v>179</v>
      </c>
      <c r="U99" s="1024"/>
      <c r="V99" s="636"/>
      <c r="W99" s="636"/>
      <c r="X99" s="636"/>
      <c r="Y99" s="636"/>
      <c r="Z99" s="636"/>
      <c r="AA99" s="636"/>
      <c r="AB99" s="636"/>
      <c r="AC99" s="636"/>
      <c r="AD99" s="636"/>
      <c r="AE99" s="636"/>
      <c r="AF99" s="636"/>
      <c r="AG99" s="980"/>
    </row>
    <row r="100" spans="1:33" customFormat="1" ht="12.75">
      <c r="A100" s="139"/>
      <c r="B100" s="139"/>
      <c r="C100" s="139"/>
      <c r="D100" s="139"/>
      <c r="E100" s="139"/>
      <c r="F100" s="139"/>
      <c r="G100" s="139"/>
      <c r="H100" s="139"/>
      <c r="I100" s="139"/>
      <c r="J100" s="197"/>
      <c r="K100" s="818"/>
      <c r="L100" s="818"/>
      <c r="M100" s="818"/>
      <c r="N100" s="404"/>
      <c r="O100" s="1023">
        <v>2016</v>
      </c>
      <c r="P100" s="1023">
        <f t="shared" si="9"/>
        <v>11</v>
      </c>
      <c r="Q100" s="1024">
        <v>220</v>
      </c>
      <c r="R100" s="1024" t="s">
        <v>173</v>
      </c>
      <c r="S100" s="1024" t="s">
        <v>178</v>
      </c>
      <c r="T100" s="1024" t="s">
        <v>179</v>
      </c>
      <c r="U100" s="1024"/>
      <c r="V100" s="636"/>
      <c r="W100" s="636"/>
      <c r="X100" s="636"/>
      <c r="Y100" s="636"/>
      <c r="Z100" s="636"/>
      <c r="AA100" s="636"/>
      <c r="AB100" s="636"/>
      <c r="AC100" s="636"/>
      <c r="AD100" s="636"/>
      <c r="AE100" s="636"/>
      <c r="AF100" s="636"/>
      <c r="AG100" s="980"/>
    </row>
    <row r="101" spans="1:33" customFormat="1" ht="12.75">
      <c r="A101" s="139"/>
      <c r="B101" s="139"/>
      <c r="C101" s="139"/>
      <c r="D101" s="139"/>
      <c r="E101" s="139"/>
      <c r="F101" s="139"/>
      <c r="G101" s="139"/>
      <c r="H101" s="139"/>
      <c r="I101" s="139"/>
      <c r="J101" s="197"/>
      <c r="K101" s="818"/>
      <c r="L101" s="818"/>
      <c r="M101" s="818"/>
      <c r="N101" s="404"/>
      <c r="O101" s="1023">
        <v>2016</v>
      </c>
      <c r="P101" s="1023">
        <f t="shared" si="9"/>
        <v>12</v>
      </c>
      <c r="Q101" s="1024">
        <v>220</v>
      </c>
      <c r="R101" s="1024" t="s">
        <v>173</v>
      </c>
      <c r="S101" s="1024" t="s">
        <v>178</v>
      </c>
      <c r="T101" s="1024" t="s">
        <v>179</v>
      </c>
      <c r="U101" s="1024"/>
      <c r="V101" s="636"/>
      <c r="W101" s="636"/>
      <c r="X101" s="636"/>
      <c r="Y101" s="636"/>
      <c r="Z101" s="636"/>
      <c r="AA101" s="636"/>
      <c r="AB101" s="636"/>
      <c r="AC101" s="636"/>
      <c r="AD101" s="636"/>
      <c r="AE101" s="636"/>
      <c r="AF101" s="636"/>
      <c r="AG101" s="980"/>
    </row>
    <row r="102" spans="1:33" customFormat="1" ht="12.75">
      <c r="A102" s="139"/>
      <c r="B102" s="139"/>
      <c r="C102" s="139"/>
      <c r="D102" s="139"/>
      <c r="E102" s="139"/>
      <c r="F102" s="139"/>
      <c r="G102" s="139"/>
      <c r="H102" s="139"/>
      <c r="I102" s="139"/>
      <c r="J102" s="197"/>
      <c r="K102" s="818"/>
      <c r="L102" s="818"/>
      <c r="M102" s="818"/>
      <c r="N102" s="404"/>
      <c r="O102" s="1023">
        <v>2015</v>
      </c>
      <c r="P102" s="1023">
        <v>1</v>
      </c>
      <c r="Q102" s="1024">
        <v>220</v>
      </c>
      <c r="R102" s="1024" t="s">
        <v>173</v>
      </c>
      <c r="S102" s="1024" t="s">
        <v>180</v>
      </c>
      <c r="T102" s="1024" t="s">
        <v>181</v>
      </c>
      <c r="U102" s="1024">
        <v>0</v>
      </c>
      <c r="V102" s="636"/>
      <c r="W102" s="636"/>
      <c r="X102" s="636"/>
      <c r="Y102" s="636"/>
      <c r="Z102" s="636"/>
      <c r="AA102" s="636"/>
      <c r="AB102" s="636"/>
      <c r="AC102" s="636"/>
      <c r="AD102" s="636"/>
      <c r="AE102" s="636"/>
      <c r="AF102" s="636"/>
      <c r="AG102" s="980"/>
    </row>
    <row r="103" spans="1:33" customFormat="1" ht="12.75">
      <c r="A103" s="139"/>
      <c r="B103" s="139"/>
      <c r="C103" s="139"/>
      <c r="D103" s="139"/>
      <c r="E103" s="139"/>
      <c r="F103" s="139"/>
      <c r="G103" s="139"/>
      <c r="H103" s="139"/>
      <c r="I103" s="139"/>
      <c r="J103" s="197"/>
      <c r="K103" s="818"/>
      <c r="L103" s="818"/>
      <c r="M103" s="818"/>
      <c r="N103" s="404"/>
      <c r="O103" s="1023">
        <v>2015</v>
      </c>
      <c r="P103" s="1023">
        <f>+P102+1</f>
        <v>2</v>
      </c>
      <c r="Q103" s="1024">
        <v>220</v>
      </c>
      <c r="R103" s="1024" t="s">
        <v>173</v>
      </c>
      <c r="S103" s="1024" t="s">
        <v>180</v>
      </c>
      <c r="T103" s="1024" t="s">
        <v>181</v>
      </c>
      <c r="U103" s="1024">
        <v>0</v>
      </c>
      <c r="V103" s="636"/>
      <c r="W103" s="636"/>
      <c r="X103" s="636"/>
      <c r="Y103" s="636"/>
      <c r="Z103" s="636"/>
      <c r="AA103" s="636"/>
      <c r="AB103" s="636"/>
      <c r="AC103" s="636"/>
      <c r="AD103" s="636"/>
      <c r="AE103" s="636"/>
      <c r="AF103" s="636"/>
      <c r="AG103" s="980"/>
    </row>
    <row r="104" spans="1:33" customFormat="1" ht="12.75">
      <c r="A104" s="139"/>
      <c r="B104" s="139"/>
      <c r="C104" s="139"/>
      <c r="D104" s="139"/>
      <c r="E104" s="139"/>
      <c r="F104" s="139"/>
      <c r="G104" s="139"/>
      <c r="H104" s="139"/>
      <c r="I104" s="139"/>
      <c r="J104" s="197"/>
      <c r="K104" s="818"/>
      <c r="L104" s="818"/>
      <c r="M104" s="818"/>
      <c r="N104" s="404"/>
      <c r="O104" s="1023">
        <v>2015</v>
      </c>
      <c r="P104" s="1023">
        <f t="shared" ref="P104:P113" si="10">+P103+1</f>
        <v>3</v>
      </c>
      <c r="Q104" s="1024">
        <v>220</v>
      </c>
      <c r="R104" s="1024" t="s">
        <v>173</v>
      </c>
      <c r="S104" s="1024" t="s">
        <v>180</v>
      </c>
      <c r="T104" s="1024" t="s">
        <v>181</v>
      </c>
      <c r="U104" s="1024">
        <v>0</v>
      </c>
      <c r="V104" s="636"/>
      <c r="W104" s="636"/>
      <c r="X104" s="636"/>
      <c r="Y104" s="636"/>
      <c r="Z104" s="636"/>
      <c r="AA104" s="636"/>
      <c r="AB104" s="636"/>
      <c r="AC104" s="636"/>
      <c r="AD104" s="636"/>
      <c r="AE104" s="636"/>
      <c r="AF104" s="636"/>
      <c r="AG104" s="980"/>
    </row>
    <row r="105" spans="1:33" customFormat="1" ht="12.75">
      <c r="A105" s="139"/>
      <c r="B105" s="139"/>
      <c r="C105" s="139"/>
      <c r="D105" s="139"/>
      <c r="E105" s="139"/>
      <c r="F105" s="139"/>
      <c r="G105" s="139"/>
      <c r="H105" s="139"/>
      <c r="I105" s="139"/>
      <c r="J105" s="197"/>
      <c r="K105" s="818"/>
      <c r="L105" s="818"/>
      <c r="M105" s="818"/>
      <c r="N105" s="404"/>
      <c r="O105" s="1023">
        <v>2015</v>
      </c>
      <c r="P105" s="1023">
        <f t="shared" si="10"/>
        <v>4</v>
      </c>
      <c r="Q105" s="1024">
        <v>220</v>
      </c>
      <c r="R105" s="1024" t="s">
        <v>173</v>
      </c>
      <c r="S105" s="1024" t="s">
        <v>180</v>
      </c>
      <c r="T105" s="1024" t="s">
        <v>181</v>
      </c>
      <c r="U105" s="1024">
        <v>0</v>
      </c>
      <c r="V105" s="636"/>
      <c r="W105" s="636"/>
      <c r="X105" s="636"/>
      <c r="Y105" s="636"/>
      <c r="Z105" s="636"/>
      <c r="AA105" s="636"/>
      <c r="AB105" s="636"/>
      <c r="AC105" s="636"/>
      <c r="AD105" s="636"/>
      <c r="AE105" s="636"/>
      <c r="AF105" s="636"/>
      <c r="AG105" s="980"/>
    </row>
    <row r="106" spans="1:33" customFormat="1" ht="12.75">
      <c r="A106" s="139"/>
      <c r="B106" s="139"/>
      <c r="C106" s="139"/>
      <c r="D106" s="139"/>
      <c r="E106" s="139"/>
      <c r="F106" s="139"/>
      <c r="G106" s="139"/>
      <c r="H106" s="139"/>
      <c r="I106" s="139"/>
      <c r="J106" s="197"/>
      <c r="K106" s="818"/>
      <c r="L106" s="818"/>
      <c r="M106" s="818"/>
      <c r="N106" s="404"/>
      <c r="O106" s="1023">
        <v>2015</v>
      </c>
      <c r="P106" s="1023">
        <f t="shared" si="10"/>
        <v>5</v>
      </c>
      <c r="Q106" s="1024">
        <v>220</v>
      </c>
      <c r="R106" s="1024" t="s">
        <v>173</v>
      </c>
      <c r="S106" s="1024" t="s">
        <v>180</v>
      </c>
      <c r="T106" s="1024" t="s">
        <v>181</v>
      </c>
      <c r="U106" s="1024">
        <v>0</v>
      </c>
      <c r="V106" s="636"/>
      <c r="W106" s="636"/>
      <c r="X106" s="636"/>
      <c r="Y106" s="636"/>
      <c r="Z106" s="636"/>
      <c r="AA106" s="636"/>
      <c r="AB106" s="636"/>
      <c r="AC106" s="636"/>
      <c r="AD106" s="636"/>
      <c r="AE106" s="636"/>
      <c r="AF106" s="636"/>
      <c r="AG106" s="980"/>
    </row>
    <row r="107" spans="1:33" customFormat="1" ht="12.75">
      <c r="A107" s="139"/>
      <c r="B107" s="139"/>
      <c r="C107" s="139"/>
      <c r="D107" s="139"/>
      <c r="E107" s="139"/>
      <c r="F107" s="139"/>
      <c r="G107" s="139"/>
      <c r="H107" s="139"/>
      <c r="I107" s="139"/>
      <c r="J107" s="197"/>
      <c r="K107" s="818"/>
      <c r="L107" s="818"/>
      <c r="M107" s="818"/>
      <c r="N107" s="404"/>
      <c r="O107" s="1023">
        <v>2015</v>
      </c>
      <c r="P107" s="1023">
        <f t="shared" si="10"/>
        <v>6</v>
      </c>
      <c r="Q107" s="1024">
        <v>220</v>
      </c>
      <c r="R107" s="1024" t="s">
        <v>173</v>
      </c>
      <c r="S107" s="1024" t="s">
        <v>180</v>
      </c>
      <c r="T107" s="1024" t="s">
        <v>181</v>
      </c>
      <c r="U107" s="1024">
        <v>0</v>
      </c>
      <c r="V107" s="636"/>
      <c r="W107" s="636"/>
      <c r="X107" s="636"/>
      <c r="Y107" s="636"/>
      <c r="Z107" s="636"/>
      <c r="AA107" s="636"/>
      <c r="AB107" s="636"/>
      <c r="AC107" s="636"/>
      <c r="AD107" s="636"/>
      <c r="AE107" s="636"/>
      <c r="AF107" s="636"/>
      <c r="AG107" s="980"/>
    </row>
    <row r="108" spans="1:33" customFormat="1" ht="12.75">
      <c r="A108" s="139"/>
      <c r="B108" s="139"/>
      <c r="C108" s="139"/>
      <c r="D108" s="139"/>
      <c r="E108" s="139"/>
      <c r="F108" s="139"/>
      <c r="G108" s="139"/>
      <c r="H108" s="139"/>
      <c r="I108" s="139"/>
      <c r="J108" s="197"/>
      <c r="K108" s="818"/>
      <c r="L108" s="818"/>
      <c r="M108" s="818"/>
      <c r="N108" s="404"/>
      <c r="O108" s="1023">
        <v>2015</v>
      </c>
      <c r="P108" s="1023">
        <f t="shared" si="10"/>
        <v>7</v>
      </c>
      <c r="Q108" s="1024">
        <v>220</v>
      </c>
      <c r="R108" s="1024" t="s">
        <v>173</v>
      </c>
      <c r="S108" s="1024" t="s">
        <v>180</v>
      </c>
      <c r="T108" s="1024" t="s">
        <v>181</v>
      </c>
      <c r="U108" s="1024">
        <v>35.049999999999997</v>
      </c>
      <c r="V108" s="636"/>
      <c r="W108" s="636"/>
      <c r="X108" s="636"/>
      <c r="Y108" s="636"/>
      <c r="Z108" s="636"/>
      <c r="AA108" s="636"/>
      <c r="AB108" s="636"/>
      <c r="AC108" s="636"/>
      <c r="AD108" s="636"/>
      <c r="AE108" s="636"/>
      <c r="AF108" s="636"/>
      <c r="AG108" s="980"/>
    </row>
    <row r="109" spans="1:33" customFormat="1" ht="12.75">
      <c r="A109" s="139"/>
      <c r="B109" s="139"/>
      <c r="C109" s="139"/>
      <c r="D109" s="139"/>
      <c r="E109" s="139"/>
      <c r="F109" s="139"/>
      <c r="G109" s="139"/>
      <c r="H109" s="139"/>
      <c r="I109" s="139"/>
      <c r="J109" s="197"/>
      <c r="K109" s="818"/>
      <c r="L109" s="818"/>
      <c r="M109" s="818"/>
      <c r="N109" s="404"/>
      <c r="O109" s="1023">
        <v>2015</v>
      </c>
      <c r="P109" s="1023">
        <f t="shared" si="10"/>
        <v>8</v>
      </c>
      <c r="Q109" s="1024">
        <v>220</v>
      </c>
      <c r="R109" s="1024" t="s">
        <v>173</v>
      </c>
      <c r="S109" s="1024" t="s">
        <v>180</v>
      </c>
      <c r="T109" s="1024" t="s">
        <v>181</v>
      </c>
      <c r="U109" s="1024">
        <v>0</v>
      </c>
      <c r="V109" s="636"/>
      <c r="W109" s="636"/>
      <c r="X109" s="636"/>
      <c r="Y109" s="636"/>
      <c r="Z109" s="636"/>
      <c r="AA109" s="636"/>
      <c r="AB109" s="636"/>
      <c r="AC109" s="636"/>
      <c r="AD109" s="636"/>
      <c r="AE109" s="636"/>
      <c r="AF109" s="636"/>
      <c r="AG109" s="980"/>
    </row>
    <row r="110" spans="1:33" customFormat="1" ht="12.75">
      <c r="A110" s="139"/>
      <c r="B110" s="139"/>
      <c r="C110" s="139"/>
      <c r="D110" s="139"/>
      <c r="E110" s="139"/>
      <c r="F110" s="139"/>
      <c r="G110" s="139"/>
      <c r="H110" s="139"/>
      <c r="I110" s="139"/>
      <c r="J110" s="197"/>
      <c r="K110" s="818"/>
      <c r="L110" s="818"/>
      <c r="M110" s="818"/>
      <c r="N110" s="404"/>
      <c r="O110" s="1023">
        <v>2015</v>
      </c>
      <c r="P110" s="1023">
        <f t="shared" si="10"/>
        <v>9</v>
      </c>
      <c r="Q110" s="1024">
        <v>220</v>
      </c>
      <c r="R110" s="1024" t="s">
        <v>173</v>
      </c>
      <c r="S110" s="1024" t="s">
        <v>180</v>
      </c>
      <c r="T110" s="1024" t="s">
        <v>181</v>
      </c>
      <c r="U110" s="1024">
        <v>23.9</v>
      </c>
      <c r="V110" s="636"/>
      <c r="W110" s="636"/>
      <c r="X110" s="636"/>
      <c r="Y110" s="636"/>
      <c r="Z110" s="636"/>
      <c r="AA110" s="636"/>
      <c r="AB110" s="636"/>
      <c r="AC110" s="636"/>
      <c r="AD110" s="636"/>
      <c r="AE110" s="636"/>
      <c r="AF110" s="636"/>
      <c r="AG110" s="980"/>
    </row>
    <row r="111" spans="1:33" customFormat="1" ht="12.75">
      <c r="A111" s="139"/>
      <c r="B111" s="139"/>
      <c r="C111" s="139"/>
      <c r="D111" s="139"/>
      <c r="E111" s="139"/>
      <c r="F111" s="139"/>
      <c r="G111" s="139"/>
      <c r="H111" s="139"/>
      <c r="I111" s="139"/>
      <c r="J111" s="197"/>
      <c r="K111" s="818"/>
      <c r="L111" s="818"/>
      <c r="M111" s="818"/>
      <c r="N111" s="404"/>
      <c r="O111" s="1023">
        <v>2015</v>
      </c>
      <c r="P111" s="1023">
        <f t="shared" si="10"/>
        <v>10</v>
      </c>
      <c r="Q111" s="1024">
        <v>220</v>
      </c>
      <c r="R111" s="1024" t="s">
        <v>173</v>
      </c>
      <c r="S111" s="1024" t="s">
        <v>180</v>
      </c>
      <c r="T111" s="1024" t="s">
        <v>181</v>
      </c>
      <c r="U111" s="1024">
        <v>77.98</v>
      </c>
      <c r="V111" s="636"/>
      <c r="W111" s="636"/>
      <c r="X111" s="636"/>
      <c r="Y111" s="636"/>
      <c r="Z111" s="636"/>
      <c r="AA111" s="636"/>
      <c r="AB111" s="636"/>
      <c r="AC111" s="636"/>
      <c r="AD111" s="636"/>
      <c r="AE111" s="636"/>
      <c r="AF111" s="636"/>
      <c r="AG111" s="980"/>
    </row>
    <row r="112" spans="1:33" customFormat="1" ht="12.75">
      <c r="A112" s="139"/>
      <c r="B112" s="139"/>
      <c r="C112" s="139"/>
      <c r="D112" s="139"/>
      <c r="E112" s="139"/>
      <c r="F112" s="139"/>
      <c r="G112" s="139"/>
      <c r="H112" s="139"/>
      <c r="I112" s="139"/>
      <c r="J112" s="197"/>
      <c r="K112" s="818"/>
      <c r="L112" s="818"/>
      <c r="M112" s="818"/>
      <c r="N112" s="404"/>
      <c r="O112" s="1023">
        <v>2015</v>
      </c>
      <c r="P112" s="1023">
        <f t="shared" si="10"/>
        <v>11</v>
      </c>
      <c r="Q112" s="1024">
        <v>220</v>
      </c>
      <c r="R112" s="1024" t="s">
        <v>173</v>
      </c>
      <c r="S112" s="1024" t="s">
        <v>180</v>
      </c>
      <c r="T112" s="1024" t="s">
        <v>181</v>
      </c>
      <c r="U112" s="1024">
        <v>28.02</v>
      </c>
      <c r="V112" s="636"/>
      <c r="W112" s="636"/>
      <c r="X112" s="636"/>
      <c r="Y112" s="636"/>
      <c r="Z112" s="636"/>
      <c r="AA112" s="636"/>
      <c r="AB112" s="636"/>
      <c r="AC112" s="636"/>
      <c r="AD112" s="636"/>
      <c r="AE112" s="636"/>
      <c r="AF112" s="636"/>
      <c r="AG112" s="980"/>
    </row>
    <row r="113" spans="1:33" customFormat="1" ht="12.75">
      <c r="A113" s="139"/>
      <c r="B113" s="139"/>
      <c r="C113" s="139"/>
      <c r="D113" s="139"/>
      <c r="E113" s="139"/>
      <c r="F113" s="139"/>
      <c r="G113" s="139"/>
      <c r="H113" s="139"/>
      <c r="I113" s="139"/>
      <c r="J113" s="197"/>
      <c r="K113" s="818"/>
      <c r="L113" s="818"/>
      <c r="M113" s="818"/>
      <c r="N113" s="404"/>
      <c r="O113" s="1023">
        <v>2015</v>
      </c>
      <c r="P113" s="1023">
        <f t="shared" si="10"/>
        <v>12</v>
      </c>
      <c r="Q113" s="1024">
        <v>220</v>
      </c>
      <c r="R113" s="1024" t="s">
        <v>173</v>
      </c>
      <c r="S113" s="1024" t="s">
        <v>180</v>
      </c>
      <c r="T113" s="1024" t="s">
        <v>181</v>
      </c>
      <c r="U113" s="1024">
        <v>0</v>
      </c>
      <c r="V113" s="636"/>
      <c r="W113" s="636"/>
      <c r="X113" s="636"/>
      <c r="Y113" s="636"/>
      <c r="Z113" s="636"/>
      <c r="AA113" s="636"/>
      <c r="AB113" s="636"/>
      <c r="AC113" s="636"/>
      <c r="AD113" s="636"/>
      <c r="AE113" s="636"/>
      <c r="AF113" s="636"/>
      <c r="AG113" s="980"/>
    </row>
    <row r="114" spans="1:33" customFormat="1" ht="12.75">
      <c r="A114" s="139"/>
      <c r="B114" s="139"/>
      <c r="C114" s="139"/>
      <c r="D114" s="139"/>
      <c r="E114" s="139"/>
      <c r="F114" s="139"/>
      <c r="G114" s="139"/>
      <c r="H114" s="139"/>
      <c r="I114" s="139"/>
      <c r="J114" s="197"/>
      <c r="K114" s="818"/>
      <c r="L114" s="818"/>
      <c r="M114" s="818"/>
      <c r="N114" s="404"/>
      <c r="O114" s="1023">
        <v>2016</v>
      </c>
      <c r="P114" s="1023">
        <v>1</v>
      </c>
      <c r="Q114" s="1024">
        <v>220</v>
      </c>
      <c r="R114" s="1024" t="s">
        <v>173</v>
      </c>
      <c r="S114" s="1024" t="s">
        <v>180</v>
      </c>
      <c r="T114" s="1024" t="s">
        <v>181</v>
      </c>
      <c r="U114" s="1024">
        <v>0</v>
      </c>
      <c r="V114" s="636"/>
      <c r="W114" s="636"/>
      <c r="X114" s="636"/>
      <c r="Y114" s="636"/>
      <c r="Z114" s="636"/>
      <c r="AA114" s="636"/>
      <c r="AB114" s="636"/>
      <c r="AC114" s="636"/>
      <c r="AD114" s="636"/>
      <c r="AE114" s="636"/>
      <c r="AF114" s="636"/>
      <c r="AG114" s="980"/>
    </row>
    <row r="115" spans="1:33" customFormat="1" ht="12.75">
      <c r="A115" s="139"/>
      <c r="B115" s="139"/>
      <c r="C115" s="139"/>
      <c r="D115" s="139"/>
      <c r="E115" s="139"/>
      <c r="F115" s="139"/>
      <c r="G115" s="139"/>
      <c r="H115" s="139"/>
      <c r="I115" s="139"/>
      <c r="J115" s="197"/>
      <c r="K115" s="818"/>
      <c r="L115" s="818"/>
      <c r="M115" s="818"/>
      <c r="N115" s="404"/>
      <c r="O115" s="1023">
        <v>2016</v>
      </c>
      <c r="P115" s="1023">
        <f>+P114+1</f>
        <v>2</v>
      </c>
      <c r="Q115" s="1024">
        <v>220</v>
      </c>
      <c r="R115" s="1024" t="s">
        <v>173</v>
      </c>
      <c r="S115" s="1024" t="s">
        <v>180</v>
      </c>
      <c r="T115" s="1024" t="s">
        <v>181</v>
      </c>
      <c r="U115" s="1024">
        <v>0</v>
      </c>
      <c r="V115" s="636"/>
      <c r="W115" s="636"/>
      <c r="X115" s="636"/>
      <c r="Y115" s="636"/>
      <c r="Z115" s="636"/>
      <c r="AA115" s="636"/>
      <c r="AB115" s="636"/>
      <c r="AC115" s="636"/>
      <c r="AD115" s="636"/>
      <c r="AE115" s="636"/>
      <c r="AF115" s="636"/>
      <c r="AG115" s="980"/>
    </row>
    <row r="116" spans="1:33" customFormat="1" ht="12.75">
      <c r="A116" s="139"/>
      <c r="B116" s="139"/>
      <c r="C116" s="139"/>
      <c r="D116" s="139"/>
      <c r="E116" s="139"/>
      <c r="F116" s="139"/>
      <c r="G116" s="139"/>
      <c r="H116" s="139"/>
      <c r="I116" s="139"/>
      <c r="J116" s="197"/>
      <c r="K116" s="818"/>
      <c r="L116" s="818"/>
      <c r="M116" s="818"/>
      <c r="N116" s="404"/>
      <c r="O116" s="1023">
        <v>2016</v>
      </c>
      <c r="P116" s="1023">
        <f>+P115+1</f>
        <v>3</v>
      </c>
      <c r="Q116" s="1024">
        <v>220</v>
      </c>
      <c r="R116" s="1024" t="s">
        <v>173</v>
      </c>
      <c r="S116" s="1024" t="s">
        <v>180</v>
      </c>
      <c r="T116" s="1024" t="s">
        <v>181</v>
      </c>
      <c r="U116" s="1024">
        <v>0</v>
      </c>
      <c r="V116" s="636"/>
      <c r="W116" s="636"/>
      <c r="X116" s="636"/>
      <c r="Y116" s="636"/>
      <c r="Z116" s="636"/>
      <c r="AA116" s="636"/>
      <c r="AB116" s="636"/>
      <c r="AC116" s="636"/>
      <c r="AD116" s="636"/>
      <c r="AE116" s="636"/>
      <c r="AF116" s="636"/>
      <c r="AG116" s="980"/>
    </row>
    <row r="117" spans="1:33" customFormat="1" ht="12.75">
      <c r="A117" s="139"/>
      <c r="B117" s="139"/>
      <c r="C117" s="139"/>
      <c r="D117" s="139"/>
      <c r="E117" s="139"/>
      <c r="F117" s="139"/>
      <c r="G117" s="139"/>
      <c r="H117" s="139"/>
      <c r="I117" s="139"/>
      <c r="J117" s="197"/>
      <c r="K117" s="818"/>
      <c r="L117" s="818"/>
      <c r="M117" s="818"/>
      <c r="N117" s="404"/>
      <c r="O117" s="1023">
        <v>2016</v>
      </c>
      <c r="P117" s="1023">
        <f t="shared" ref="P117:P125" si="11">+P116+1</f>
        <v>4</v>
      </c>
      <c r="Q117" s="1024">
        <v>220</v>
      </c>
      <c r="R117" s="1024" t="s">
        <v>173</v>
      </c>
      <c r="S117" s="1024" t="s">
        <v>180</v>
      </c>
      <c r="T117" s="1024" t="s">
        <v>181</v>
      </c>
      <c r="U117" s="1024">
        <v>0</v>
      </c>
      <c r="V117" s="636"/>
      <c r="W117" s="636"/>
      <c r="X117" s="636"/>
      <c r="Y117" s="636"/>
      <c r="Z117" s="636"/>
      <c r="AA117" s="636"/>
      <c r="AB117" s="636"/>
      <c r="AC117" s="636"/>
      <c r="AD117" s="636"/>
      <c r="AE117" s="636"/>
      <c r="AF117" s="636"/>
      <c r="AG117" s="980"/>
    </row>
    <row r="118" spans="1:33" customFormat="1" ht="12.75">
      <c r="A118" s="139"/>
      <c r="B118" s="139"/>
      <c r="C118" s="139"/>
      <c r="D118" s="139"/>
      <c r="E118" s="139"/>
      <c r="F118" s="139"/>
      <c r="G118" s="139"/>
      <c r="H118" s="139"/>
      <c r="I118" s="139"/>
      <c r="J118" s="197"/>
      <c r="K118" s="818"/>
      <c r="L118" s="818"/>
      <c r="M118" s="818"/>
      <c r="N118" s="404"/>
      <c r="O118" s="1023">
        <v>2016</v>
      </c>
      <c r="P118" s="1023">
        <f t="shared" si="11"/>
        <v>5</v>
      </c>
      <c r="Q118" s="1024">
        <v>220</v>
      </c>
      <c r="R118" s="1024" t="s">
        <v>173</v>
      </c>
      <c r="S118" s="1024" t="s">
        <v>180</v>
      </c>
      <c r="T118" s="1024" t="s">
        <v>181</v>
      </c>
      <c r="U118" s="1024">
        <v>0</v>
      </c>
      <c r="V118" s="636"/>
      <c r="W118" s="636"/>
      <c r="X118" s="636"/>
      <c r="Y118" s="636"/>
      <c r="Z118" s="636"/>
      <c r="AA118" s="636"/>
      <c r="AB118" s="636"/>
      <c r="AC118" s="636"/>
      <c r="AD118" s="636"/>
      <c r="AE118" s="636"/>
      <c r="AF118" s="636"/>
      <c r="AG118" s="980"/>
    </row>
    <row r="119" spans="1:33" customFormat="1" ht="12.75">
      <c r="A119" s="139"/>
      <c r="B119" s="139"/>
      <c r="C119" s="139"/>
      <c r="D119" s="139"/>
      <c r="E119" s="139"/>
      <c r="F119" s="139"/>
      <c r="G119" s="139"/>
      <c r="H119" s="139"/>
      <c r="I119" s="139"/>
      <c r="J119" s="197"/>
      <c r="K119" s="818"/>
      <c r="L119" s="818"/>
      <c r="M119" s="818"/>
      <c r="N119" s="404"/>
      <c r="O119" s="1023">
        <v>2016</v>
      </c>
      <c r="P119" s="1023">
        <f t="shared" si="11"/>
        <v>6</v>
      </c>
      <c r="Q119" s="1024">
        <v>220</v>
      </c>
      <c r="R119" s="1024" t="s">
        <v>173</v>
      </c>
      <c r="S119" s="1024" t="s">
        <v>180</v>
      </c>
      <c r="T119" s="1024" t="s">
        <v>181</v>
      </c>
      <c r="U119" s="1024">
        <v>0</v>
      </c>
      <c r="V119" s="636"/>
      <c r="W119" s="636"/>
      <c r="X119" s="636"/>
      <c r="Y119" s="636"/>
      <c r="Z119" s="636"/>
      <c r="AA119" s="636"/>
      <c r="AB119" s="636"/>
      <c r="AC119" s="636"/>
      <c r="AD119" s="636"/>
      <c r="AE119" s="636"/>
      <c r="AF119" s="636"/>
      <c r="AG119" s="980"/>
    </row>
    <row r="120" spans="1:33" customFormat="1" ht="12.75">
      <c r="A120" s="139"/>
      <c r="B120" s="139"/>
      <c r="C120" s="139"/>
      <c r="D120" s="139"/>
      <c r="E120" s="139"/>
      <c r="F120" s="139"/>
      <c r="G120" s="139"/>
      <c r="H120" s="139"/>
      <c r="I120" s="139"/>
      <c r="J120" s="197"/>
      <c r="K120" s="818"/>
      <c r="L120" s="818"/>
      <c r="M120" s="818"/>
      <c r="N120" s="404"/>
      <c r="O120" s="1023">
        <v>2016</v>
      </c>
      <c r="P120" s="1023">
        <f t="shared" si="11"/>
        <v>7</v>
      </c>
      <c r="Q120" s="1024">
        <v>220</v>
      </c>
      <c r="R120" s="1024" t="s">
        <v>173</v>
      </c>
      <c r="S120" s="1024" t="s">
        <v>180</v>
      </c>
      <c r="T120" s="1024" t="s">
        <v>181</v>
      </c>
      <c r="U120" s="1024">
        <v>0</v>
      </c>
      <c r="V120" s="636"/>
      <c r="W120" s="636"/>
      <c r="X120" s="636"/>
      <c r="Y120" s="636"/>
      <c r="Z120" s="636"/>
      <c r="AA120" s="636"/>
      <c r="AB120" s="636"/>
      <c r="AC120" s="636"/>
      <c r="AD120" s="636"/>
      <c r="AE120" s="636"/>
      <c r="AF120" s="636"/>
      <c r="AG120" s="980"/>
    </row>
    <row r="121" spans="1:33" customFormat="1" ht="12.75">
      <c r="A121" s="139"/>
      <c r="B121" s="139"/>
      <c r="C121" s="139"/>
      <c r="D121" s="139"/>
      <c r="E121" s="139"/>
      <c r="F121" s="139"/>
      <c r="G121" s="139"/>
      <c r="H121" s="139"/>
      <c r="I121" s="139"/>
      <c r="J121" s="197"/>
      <c r="K121" s="818"/>
      <c r="L121" s="818"/>
      <c r="M121" s="818"/>
      <c r="N121" s="404"/>
      <c r="O121" s="1023">
        <v>2016</v>
      </c>
      <c r="P121" s="1023">
        <f t="shared" si="11"/>
        <v>8</v>
      </c>
      <c r="Q121" s="1024">
        <v>220</v>
      </c>
      <c r="R121" s="1024" t="s">
        <v>173</v>
      </c>
      <c r="S121" s="1024" t="s">
        <v>180</v>
      </c>
      <c r="T121" s="1024" t="s">
        <v>181</v>
      </c>
      <c r="U121" s="1024">
        <v>0</v>
      </c>
      <c r="V121" s="636"/>
      <c r="W121" s="636"/>
      <c r="X121" s="636"/>
      <c r="Y121" s="636"/>
      <c r="Z121" s="636"/>
      <c r="AA121" s="636"/>
      <c r="AB121" s="636"/>
      <c r="AC121" s="636"/>
      <c r="AD121" s="636"/>
      <c r="AE121" s="636"/>
      <c r="AF121" s="636"/>
      <c r="AG121" s="980"/>
    </row>
    <row r="122" spans="1:33" customFormat="1" ht="12.75">
      <c r="A122" s="139"/>
      <c r="B122" s="139"/>
      <c r="C122" s="139"/>
      <c r="D122" s="139"/>
      <c r="E122" s="139"/>
      <c r="F122" s="139"/>
      <c r="G122" s="139"/>
      <c r="H122" s="139"/>
      <c r="I122" s="139"/>
      <c r="J122" s="197"/>
      <c r="K122" s="818"/>
      <c r="L122" s="818"/>
      <c r="M122" s="818"/>
      <c r="N122" s="404"/>
      <c r="O122" s="1023">
        <v>2016</v>
      </c>
      <c r="P122" s="1023">
        <f t="shared" si="11"/>
        <v>9</v>
      </c>
      <c r="Q122" s="1024">
        <v>220</v>
      </c>
      <c r="R122" s="1024" t="s">
        <v>173</v>
      </c>
      <c r="S122" s="1024" t="s">
        <v>180</v>
      </c>
      <c r="T122" s="1024" t="s">
        <v>181</v>
      </c>
      <c r="U122" s="1024">
        <v>0</v>
      </c>
      <c r="V122" s="636"/>
      <c r="W122" s="636"/>
      <c r="X122" s="636"/>
      <c r="Y122" s="636"/>
      <c r="Z122" s="636"/>
      <c r="AA122" s="636"/>
      <c r="AB122" s="636"/>
      <c r="AC122" s="636"/>
      <c r="AD122" s="636"/>
      <c r="AE122" s="636"/>
      <c r="AF122" s="636"/>
      <c r="AG122" s="980"/>
    </row>
    <row r="123" spans="1:33" customFormat="1" ht="12.75">
      <c r="A123" s="139"/>
      <c r="B123" s="139"/>
      <c r="C123" s="139"/>
      <c r="D123" s="139"/>
      <c r="E123" s="139"/>
      <c r="F123" s="139"/>
      <c r="G123" s="139"/>
      <c r="H123" s="139"/>
      <c r="I123" s="139"/>
      <c r="J123" s="197"/>
      <c r="K123" s="818"/>
      <c r="L123" s="818"/>
      <c r="M123" s="818"/>
      <c r="N123" s="404"/>
      <c r="O123" s="1023">
        <v>2016</v>
      </c>
      <c r="P123" s="1023">
        <f t="shared" si="11"/>
        <v>10</v>
      </c>
      <c r="Q123" s="1024">
        <v>220</v>
      </c>
      <c r="R123" s="1024" t="s">
        <v>173</v>
      </c>
      <c r="S123" s="1024" t="s">
        <v>180</v>
      </c>
      <c r="T123" s="1024" t="s">
        <v>181</v>
      </c>
      <c r="U123" s="1024">
        <v>0</v>
      </c>
      <c r="V123" s="636"/>
      <c r="W123" s="636"/>
      <c r="X123" s="636"/>
      <c r="Y123" s="636"/>
      <c r="Z123" s="636"/>
      <c r="AA123" s="636"/>
      <c r="AB123" s="636"/>
      <c r="AC123" s="636"/>
      <c r="AD123" s="636"/>
      <c r="AE123" s="636"/>
      <c r="AF123" s="636"/>
      <c r="AG123" s="980"/>
    </row>
    <row r="124" spans="1:33" customFormat="1" ht="12.75">
      <c r="A124" s="139"/>
      <c r="B124" s="139"/>
      <c r="C124" s="139"/>
      <c r="D124" s="139"/>
      <c r="E124" s="139"/>
      <c r="F124" s="139"/>
      <c r="G124" s="139"/>
      <c r="H124" s="139"/>
      <c r="I124" s="139"/>
      <c r="J124" s="197"/>
      <c r="K124" s="818"/>
      <c r="L124" s="818"/>
      <c r="M124" s="818"/>
      <c r="N124" s="404"/>
      <c r="O124" s="1023">
        <v>2016</v>
      </c>
      <c r="P124" s="1023">
        <f t="shared" si="11"/>
        <v>11</v>
      </c>
      <c r="Q124" s="1024">
        <v>220</v>
      </c>
      <c r="R124" s="1024" t="s">
        <v>173</v>
      </c>
      <c r="S124" s="1024" t="s">
        <v>180</v>
      </c>
      <c r="T124" s="1024" t="s">
        <v>181</v>
      </c>
      <c r="U124" s="1024">
        <v>0</v>
      </c>
      <c r="V124" s="636"/>
      <c r="W124" s="636"/>
      <c r="X124" s="636"/>
      <c r="Y124" s="636"/>
      <c r="Z124" s="636"/>
      <c r="AA124" s="636"/>
      <c r="AB124" s="636"/>
      <c r="AC124" s="636"/>
      <c r="AD124" s="636"/>
      <c r="AE124" s="636"/>
      <c r="AF124" s="636"/>
      <c r="AG124" s="980"/>
    </row>
    <row r="125" spans="1:33" customFormat="1" ht="12.75">
      <c r="A125" s="139"/>
      <c r="B125" s="139"/>
      <c r="C125" s="139"/>
      <c r="D125" s="139"/>
      <c r="E125" s="139"/>
      <c r="F125" s="139"/>
      <c r="G125" s="139"/>
      <c r="H125" s="139"/>
      <c r="I125" s="139"/>
      <c r="J125" s="197"/>
      <c r="K125" s="818"/>
      <c r="L125" s="818"/>
      <c r="M125" s="818"/>
      <c r="N125" s="404"/>
      <c r="O125" s="1023">
        <v>2016</v>
      </c>
      <c r="P125" s="1023">
        <f t="shared" si="11"/>
        <v>12</v>
      </c>
      <c r="Q125" s="1024">
        <v>220</v>
      </c>
      <c r="R125" s="1024" t="s">
        <v>173</v>
      </c>
      <c r="S125" s="1024" t="s">
        <v>180</v>
      </c>
      <c r="T125" s="1024" t="s">
        <v>181</v>
      </c>
      <c r="U125" s="1024">
        <v>0</v>
      </c>
      <c r="V125" s="636"/>
      <c r="W125" s="636"/>
      <c r="X125" s="636"/>
      <c r="Y125" s="636"/>
      <c r="Z125" s="636"/>
      <c r="AA125" s="636"/>
      <c r="AB125" s="636"/>
      <c r="AC125" s="636"/>
      <c r="AD125" s="636"/>
      <c r="AE125" s="636"/>
      <c r="AF125" s="636"/>
      <c r="AG125" s="980"/>
    </row>
    <row r="126" spans="1:33" customFormat="1" ht="12.75">
      <c r="A126" s="139"/>
      <c r="B126" s="139"/>
      <c r="C126" s="139"/>
      <c r="D126" s="139"/>
      <c r="E126" s="139"/>
      <c r="F126" s="139"/>
      <c r="G126" s="139"/>
      <c r="H126" s="139"/>
      <c r="I126" s="139"/>
      <c r="J126" s="197"/>
      <c r="K126" s="818"/>
      <c r="L126" s="818"/>
      <c r="M126" s="818"/>
      <c r="N126" s="404"/>
      <c r="O126" s="1023">
        <v>2017</v>
      </c>
      <c r="P126" s="1023">
        <v>1</v>
      </c>
      <c r="Q126" s="1024" t="s">
        <v>169</v>
      </c>
      <c r="R126" s="1024" t="s">
        <v>170</v>
      </c>
      <c r="S126" s="1024" t="s">
        <v>171</v>
      </c>
      <c r="T126" s="1024" t="s">
        <v>172</v>
      </c>
      <c r="U126" s="1024">
        <v>300.60000000000002</v>
      </c>
      <c r="V126" s="636"/>
      <c r="W126" s="636"/>
      <c r="X126" s="636"/>
      <c r="Y126" s="636"/>
      <c r="Z126" s="636"/>
      <c r="AA126" s="636"/>
      <c r="AB126" s="636"/>
      <c r="AC126" s="636"/>
      <c r="AD126" s="636"/>
      <c r="AE126" s="636"/>
      <c r="AF126" s="636"/>
      <c r="AG126" s="980"/>
    </row>
    <row r="127" spans="1:33" customFormat="1" ht="12.75">
      <c r="A127" s="139"/>
      <c r="B127" s="139"/>
      <c r="C127" s="139"/>
      <c r="D127" s="139"/>
      <c r="E127" s="139"/>
      <c r="F127" s="139"/>
      <c r="G127" s="139"/>
      <c r="H127" s="139"/>
      <c r="I127" s="139"/>
      <c r="J127" s="197"/>
      <c r="K127" s="818"/>
      <c r="L127" s="818"/>
      <c r="M127" s="818"/>
      <c r="N127" s="404"/>
      <c r="O127" s="1023">
        <v>2017</v>
      </c>
      <c r="P127" s="1023">
        <v>1</v>
      </c>
      <c r="Q127" s="1024">
        <v>138</v>
      </c>
      <c r="R127" s="1024" t="s">
        <v>173</v>
      </c>
      <c r="S127" s="1024" t="s">
        <v>174</v>
      </c>
      <c r="T127" s="1024" t="s">
        <v>175</v>
      </c>
      <c r="U127" s="1024">
        <v>0</v>
      </c>
      <c r="V127" s="636"/>
      <c r="W127" s="636"/>
      <c r="X127" s="636"/>
      <c r="Y127" s="636"/>
      <c r="Z127" s="636"/>
      <c r="AA127" s="636"/>
      <c r="AB127" s="636"/>
      <c r="AC127" s="636"/>
      <c r="AD127" s="636"/>
      <c r="AE127" s="636"/>
      <c r="AF127" s="636"/>
      <c r="AG127" s="980"/>
    </row>
    <row r="128" spans="1:33" customFormat="1" ht="12.75">
      <c r="A128" s="139"/>
      <c r="B128" s="139"/>
      <c r="C128" s="139"/>
      <c r="D128" s="139"/>
      <c r="E128" s="139"/>
      <c r="F128" s="139"/>
      <c r="G128" s="139"/>
      <c r="H128" s="139"/>
      <c r="I128" s="139"/>
      <c r="J128" s="197"/>
      <c r="K128" s="818"/>
      <c r="L128" s="818"/>
      <c r="M128" s="818"/>
      <c r="N128" s="404"/>
      <c r="O128" s="1023">
        <v>2017</v>
      </c>
      <c r="P128" s="1023">
        <v>1</v>
      </c>
      <c r="Q128" s="1024">
        <v>220</v>
      </c>
      <c r="R128" s="1024" t="s">
        <v>173</v>
      </c>
      <c r="S128" s="1024" t="s">
        <v>176</v>
      </c>
      <c r="T128" s="1024" t="s">
        <v>177</v>
      </c>
      <c r="U128" s="1024">
        <v>32.283329999999999</v>
      </c>
      <c r="V128" s="636"/>
      <c r="W128" s="636"/>
      <c r="X128" s="636"/>
      <c r="Y128" s="636"/>
      <c r="Z128" s="636"/>
      <c r="AA128" s="636"/>
      <c r="AB128" s="636"/>
      <c r="AC128" s="636"/>
      <c r="AD128" s="636"/>
      <c r="AE128" s="636"/>
      <c r="AF128" s="636"/>
      <c r="AG128" s="980"/>
    </row>
    <row r="129" spans="1:33" customFormat="1" ht="12.75">
      <c r="A129" s="139"/>
      <c r="B129" s="139"/>
      <c r="C129" s="139"/>
      <c r="D129" s="139"/>
      <c r="E129" s="139"/>
      <c r="F129" s="139"/>
      <c r="G129" s="139"/>
      <c r="H129" s="139"/>
      <c r="I129" s="139"/>
      <c r="J129" s="197"/>
      <c r="K129" s="818"/>
      <c r="L129" s="818"/>
      <c r="M129" s="818"/>
      <c r="N129" s="404"/>
      <c r="O129" s="1023">
        <v>2017</v>
      </c>
      <c r="P129" s="1023">
        <v>1</v>
      </c>
      <c r="Q129" s="1024">
        <v>220</v>
      </c>
      <c r="R129" s="1024" t="s">
        <v>173</v>
      </c>
      <c r="S129" s="1024" t="s">
        <v>178</v>
      </c>
      <c r="T129" s="1024" t="s">
        <v>179</v>
      </c>
      <c r="U129" s="1024">
        <v>0</v>
      </c>
      <c r="V129" s="636"/>
      <c r="W129" s="636"/>
      <c r="X129" s="636"/>
      <c r="Y129" s="636"/>
      <c r="Z129" s="636"/>
      <c r="AA129" s="636"/>
      <c r="AB129" s="636"/>
      <c r="AC129" s="636"/>
      <c r="AD129" s="636"/>
      <c r="AE129" s="636"/>
      <c r="AF129" s="636"/>
      <c r="AG129" s="980"/>
    </row>
    <row r="130" spans="1:33" customFormat="1" ht="12.75">
      <c r="A130" s="139"/>
      <c r="B130" s="139"/>
      <c r="C130" s="139"/>
      <c r="D130" s="139"/>
      <c r="E130" s="139"/>
      <c r="F130" s="139"/>
      <c r="G130" s="139"/>
      <c r="H130" s="139"/>
      <c r="I130" s="139"/>
      <c r="J130" s="197"/>
      <c r="K130" s="818"/>
      <c r="L130" s="818"/>
      <c r="M130" s="818"/>
      <c r="N130" s="404"/>
      <c r="O130" s="1023">
        <v>2017</v>
      </c>
      <c r="P130" s="1023">
        <v>1</v>
      </c>
      <c r="Q130" s="1024">
        <v>220</v>
      </c>
      <c r="R130" s="1024" t="s">
        <v>173</v>
      </c>
      <c r="S130" s="1024" t="s">
        <v>180</v>
      </c>
      <c r="T130" s="1024" t="s">
        <v>181</v>
      </c>
      <c r="U130" s="1024">
        <v>0</v>
      </c>
      <c r="V130" s="636"/>
      <c r="W130" s="636"/>
      <c r="X130" s="636"/>
      <c r="Y130" s="636"/>
      <c r="Z130" s="636"/>
      <c r="AA130" s="636"/>
      <c r="AB130" s="636"/>
      <c r="AC130" s="636"/>
      <c r="AD130" s="636"/>
      <c r="AE130" s="636"/>
      <c r="AF130" s="636"/>
      <c r="AG130" s="980"/>
    </row>
    <row r="131" spans="1:33" customFormat="1" ht="12.75">
      <c r="A131" s="139"/>
      <c r="B131" s="139"/>
      <c r="C131" s="139"/>
      <c r="D131" s="139"/>
      <c r="E131" s="139"/>
      <c r="F131" s="139"/>
      <c r="G131" s="139"/>
      <c r="H131" s="139"/>
      <c r="I131" s="139"/>
      <c r="J131" s="197"/>
      <c r="K131" s="818"/>
      <c r="L131" s="818"/>
      <c r="M131" s="818"/>
      <c r="N131" s="404"/>
      <c r="O131" s="1023">
        <v>2017</v>
      </c>
      <c r="P131" s="1023">
        <v>2</v>
      </c>
      <c r="Q131" s="1024">
        <v>220</v>
      </c>
      <c r="R131" s="1024" t="s">
        <v>173</v>
      </c>
      <c r="S131" s="1024" t="s">
        <v>176</v>
      </c>
      <c r="T131" s="1024" t="s">
        <v>177</v>
      </c>
      <c r="U131" s="1024">
        <v>32.25</v>
      </c>
      <c r="V131" s="636"/>
      <c r="W131" s="636"/>
      <c r="X131" s="636"/>
      <c r="Y131" s="636"/>
      <c r="Z131" s="636"/>
      <c r="AA131" s="636"/>
      <c r="AB131" s="636"/>
      <c r="AC131" s="636"/>
      <c r="AD131" s="636"/>
      <c r="AE131" s="636"/>
      <c r="AF131" s="636"/>
      <c r="AG131" s="980"/>
    </row>
    <row r="132" spans="1:33" customFormat="1" ht="12.75">
      <c r="A132" s="139"/>
      <c r="B132" s="139"/>
      <c r="C132" s="139"/>
      <c r="D132" s="139"/>
      <c r="E132" s="139"/>
      <c r="F132" s="139"/>
      <c r="G132" s="139"/>
      <c r="H132" s="139"/>
      <c r="I132" s="139"/>
      <c r="J132" s="197"/>
      <c r="K132" s="818"/>
      <c r="L132" s="818"/>
      <c r="M132" s="818"/>
      <c r="N132" s="404"/>
      <c r="O132" s="1023">
        <v>2017</v>
      </c>
      <c r="P132" s="1023">
        <v>2</v>
      </c>
      <c r="Q132" s="1024" t="s">
        <v>169</v>
      </c>
      <c r="R132" s="1024" t="s">
        <v>170</v>
      </c>
      <c r="S132" s="1024" t="s">
        <v>171</v>
      </c>
      <c r="T132" s="1024" t="s">
        <v>172</v>
      </c>
      <c r="U132" s="1024">
        <v>595.1</v>
      </c>
      <c r="V132" s="636"/>
      <c r="W132" s="636"/>
      <c r="X132" s="636"/>
      <c r="Y132" s="636"/>
      <c r="Z132" s="636"/>
      <c r="AA132" s="636"/>
      <c r="AB132" s="636"/>
      <c r="AC132" s="636"/>
      <c r="AD132" s="636"/>
      <c r="AE132" s="636"/>
      <c r="AF132" s="636"/>
      <c r="AG132" s="980"/>
    </row>
    <row r="133" spans="1:33" customFormat="1" ht="12.75">
      <c r="A133" s="139"/>
      <c r="B133" s="139"/>
      <c r="C133" s="139"/>
      <c r="D133" s="139"/>
      <c r="E133" s="139"/>
      <c r="F133" s="139"/>
      <c r="G133" s="139"/>
      <c r="H133" s="139"/>
      <c r="I133" s="139"/>
      <c r="J133" s="197"/>
      <c r="K133" s="818"/>
      <c r="L133" s="818"/>
      <c r="M133" s="818"/>
      <c r="N133" s="404"/>
      <c r="O133" s="1023">
        <v>2017</v>
      </c>
      <c r="P133" s="1023">
        <v>3</v>
      </c>
      <c r="Q133" s="1024" t="s">
        <v>169</v>
      </c>
      <c r="R133" s="1024" t="s">
        <v>170</v>
      </c>
      <c r="S133" s="1024" t="s">
        <v>171</v>
      </c>
      <c r="T133" s="402" t="s">
        <v>172</v>
      </c>
      <c r="U133" s="1046">
        <v>483.77569999999997</v>
      </c>
      <c r="V133" s="636"/>
      <c r="W133" s="636"/>
      <c r="X133" s="636"/>
      <c r="Y133" s="636"/>
      <c r="Z133" s="636"/>
      <c r="AA133" s="636"/>
      <c r="AB133" s="636"/>
      <c r="AC133" s="636"/>
      <c r="AD133" s="636"/>
      <c r="AE133" s="636"/>
      <c r="AF133" s="636"/>
      <c r="AG133" s="980"/>
    </row>
    <row r="134" spans="1:33" customFormat="1" ht="12.75">
      <c r="A134" s="139"/>
      <c r="B134" s="139"/>
      <c r="C134" s="139"/>
      <c r="D134" s="139"/>
      <c r="E134" s="139"/>
      <c r="F134" s="139"/>
      <c r="G134" s="139"/>
      <c r="H134" s="139"/>
      <c r="I134" s="139"/>
      <c r="J134" s="197"/>
      <c r="K134" s="818"/>
      <c r="L134" s="818"/>
      <c r="M134" s="818"/>
      <c r="N134" s="404"/>
      <c r="O134" s="1023">
        <v>2017</v>
      </c>
      <c r="P134" s="1023">
        <v>3</v>
      </c>
      <c r="Q134" s="1024">
        <v>220</v>
      </c>
      <c r="R134" s="1024" t="s">
        <v>173</v>
      </c>
      <c r="S134" s="1024" t="s">
        <v>176</v>
      </c>
      <c r="T134" s="402" t="s">
        <v>177</v>
      </c>
      <c r="U134" s="1046">
        <v>74.77431</v>
      </c>
      <c r="V134" s="636"/>
      <c r="W134" s="636"/>
      <c r="X134" s="636"/>
      <c r="Y134" s="636"/>
      <c r="Z134" s="636"/>
      <c r="AA134" s="636"/>
      <c r="AB134" s="636"/>
      <c r="AC134" s="636"/>
      <c r="AD134" s="636"/>
      <c r="AE134" s="636"/>
      <c r="AF134" s="636"/>
      <c r="AG134" s="980"/>
    </row>
    <row r="135" spans="1:33" customFormat="1" ht="12.75">
      <c r="A135" s="139"/>
      <c r="B135" s="139"/>
      <c r="C135" s="139"/>
      <c r="D135" s="139"/>
      <c r="E135" s="139"/>
      <c r="F135" s="139"/>
      <c r="G135" s="139"/>
      <c r="H135" s="139"/>
      <c r="I135" s="139"/>
      <c r="J135" s="197"/>
      <c r="K135" s="818"/>
      <c r="L135" s="818"/>
      <c r="M135" s="818"/>
      <c r="N135" s="404"/>
      <c r="O135" s="1023">
        <v>2017</v>
      </c>
      <c r="P135" s="1023">
        <v>3</v>
      </c>
      <c r="Q135" s="1024" t="s">
        <v>555</v>
      </c>
      <c r="R135" s="1024" t="s">
        <v>173</v>
      </c>
      <c r="S135" s="1024" t="s">
        <v>558</v>
      </c>
      <c r="T135" s="402" t="s">
        <v>555</v>
      </c>
      <c r="U135" s="1046">
        <v>0.28194444400000002</v>
      </c>
      <c r="V135" s="636"/>
      <c r="W135" s="636"/>
      <c r="X135" s="636"/>
      <c r="Y135" s="636"/>
      <c r="Z135" s="636"/>
      <c r="AA135" s="636"/>
      <c r="AB135" s="636"/>
      <c r="AC135" s="636"/>
      <c r="AD135" s="636"/>
      <c r="AE135" s="636"/>
      <c r="AF135" s="636"/>
      <c r="AG135" s="980"/>
    </row>
    <row r="136" spans="1:33" customFormat="1" ht="12.75">
      <c r="A136" s="139"/>
      <c r="B136" s="139"/>
      <c r="C136" s="139"/>
      <c r="D136" s="139"/>
      <c r="E136" s="139"/>
      <c r="F136" s="139"/>
      <c r="G136" s="139"/>
      <c r="H136" s="139"/>
      <c r="I136" s="139"/>
      <c r="J136" s="197"/>
      <c r="K136" s="818"/>
      <c r="L136" s="818"/>
      <c r="M136" s="818"/>
      <c r="N136" s="404"/>
      <c r="O136" s="1023">
        <v>2017</v>
      </c>
      <c r="P136" s="1023">
        <v>3</v>
      </c>
      <c r="Q136" s="1024" t="s">
        <v>556</v>
      </c>
      <c r="R136" s="1024" t="s">
        <v>173</v>
      </c>
      <c r="S136" s="1024" t="s">
        <v>560</v>
      </c>
      <c r="T136" s="402" t="s">
        <v>556</v>
      </c>
      <c r="U136" s="1046">
        <v>23.764579999999999</v>
      </c>
      <c r="V136" s="636"/>
      <c r="W136" s="636"/>
      <c r="X136" s="636"/>
      <c r="Y136" s="636"/>
      <c r="Z136" s="636"/>
      <c r="AA136" s="636"/>
      <c r="AB136" s="636"/>
      <c r="AC136" s="636"/>
      <c r="AD136" s="636"/>
      <c r="AE136" s="636"/>
      <c r="AF136" s="636"/>
      <c r="AG136" s="980"/>
    </row>
    <row r="137" spans="1:33" customFormat="1" ht="12.75">
      <c r="A137" s="139"/>
      <c r="B137" s="139"/>
      <c r="C137" s="139"/>
      <c r="D137" s="139"/>
      <c r="E137" s="139"/>
      <c r="F137" s="139"/>
      <c r="G137" s="139"/>
      <c r="H137" s="139"/>
      <c r="I137" s="139"/>
      <c r="J137" s="197"/>
      <c r="K137" s="818"/>
      <c r="L137" s="818"/>
      <c r="M137" s="818"/>
      <c r="N137" s="404"/>
      <c r="O137" s="1023">
        <v>2016</v>
      </c>
      <c r="P137" s="1023">
        <v>3</v>
      </c>
      <c r="Q137" s="1024" t="s">
        <v>556</v>
      </c>
      <c r="R137" s="1024" t="s">
        <v>173</v>
      </c>
      <c r="S137" s="1024" t="s">
        <v>560</v>
      </c>
      <c r="T137" s="402" t="s">
        <v>556</v>
      </c>
      <c r="U137" s="1046">
        <v>8.5</v>
      </c>
      <c r="V137" s="636"/>
      <c r="W137" s="636"/>
      <c r="X137" s="636"/>
      <c r="Y137" s="636"/>
      <c r="Z137" s="636"/>
      <c r="AA137" s="636"/>
      <c r="AB137" s="636"/>
      <c r="AC137" s="636"/>
      <c r="AD137" s="636"/>
      <c r="AE137" s="636"/>
      <c r="AF137" s="636"/>
      <c r="AG137" s="980"/>
    </row>
    <row r="138" spans="1:33" customFormat="1" ht="12.75">
      <c r="A138" s="139"/>
      <c r="B138" s="139"/>
      <c r="C138" s="139"/>
      <c r="D138" s="139"/>
      <c r="E138" s="139"/>
      <c r="F138" s="139"/>
      <c r="G138" s="139"/>
      <c r="H138" s="139"/>
      <c r="I138" s="139"/>
      <c r="J138" s="197"/>
      <c r="K138" s="818"/>
      <c r="L138" s="818"/>
      <c r="M138" s="818"/>
      <c r="N138" s="404"/>
      <c r="O138" s="1023">
        <v>2015</v>
      </c>
      <c r="P138" s="1023">
        <v>3</v>
      </c>
      <c r="Q138" s="1024" t="s">
        <v>555</v>
      </c>
      <c r="R138" s="1024" t="s">
        <v>173</v>
      </c>
      <c r="S138" s="1024" t="s">
        <v>558</v>
      </c>
      <c r="T138" s="402" t="s">
        <v>555</v>
      </c>
      <c r="U138" s="1046">
        <v>0.68333333299999999</v>
      </c>
      <c r="V138" s="636"/>
      <c r="W138" s="636"/>
      <c r="X138" s="636"/>
      <c r="Y138" s="636"/>
      <c r="Z138" s="636"/>
      <c r="AA138" s="636"/>
      <c r="AB138" s="636"/>
      <c r="AC138" s="636"/>
      <c r="AD138" s="636"/>
      <c r="AE138" s="636"/>
      <c r="AF138" s="636"/>
      <c r="AG138" s="980"/>
    </row>
    <row r="139" spans="1:33" customFormat="1" ht="12.75">
      <c r="A139" s="139"/>
      <c r="B139" s="139"/>
      <c r="C139" s="139"/>
      <c r="D139" s="139"/>
      <c r="E139" s="139"/>
      <c r="F139" s="139"/>
      <c r="G139" s="139"/>
      <c r="H139" s="139"/>
      <c r="I139" s="139"/>
      <c r="J139" s="197"/>
      <c r="K139" s="818"/>
      <c r="L139" s="818"/>
      <c r="M139" s="818"/>
      <c r="N139" s="404"/>
      <c r="O139" s="1023">
        <v>2017</v>
      </c>
      <c r="P139" s="1023">
        <v>3</v>
      </c>
      <c r="Q139" s="1024" t="s">
        <v>557</v>
      </c>
      <c r="R139" s="1024" t="s">
        <v>173</v>
      </c>
      <c r="S139" s="1024" t="s">
        <v>559</v>
      </c>
      <c r="T139" s="402" t="s">
        <v>557</v>
      </c>
      <c r="U139" s="1046">
        <v>1.009028</v>
      </c>
      <c r="V139" s="636"/>
      <c r="W139" s="636"/>
      <c r="X139" s="636"/>
      <c r="Y139" s="636"/>
      <c r="Z139" s="636"/>
      <c r="AA139" s="636"/>
      <c r="AB139" s="636"/>
      <c r="AC139" s="636"/>
      <c r="AD139" s="636"/>
      <c r="AE139" s="636"/>
      <c r="AF139" s="636"/>
      <c r="AG139" s="980"/>
    </row>
    <row r="140" spans="1:33" customFormat="1" ht="12.75">
      <c r="A140" s="139"/>
      <c r="B140" s="139"/>
      <c r="C140" s="139"/>
      <c r="D140" s="139"/>
      <c r="E140" s="139"/>
      <c r="F140" s="139"/>
      <c r="G140" s="139"/>
      <c r="H140" s="139"/>
      <c r="I140" s="139"/>
      <c r="J140" s="197"/>
      <c r="K140" s="818"/>
      <c r="L140" s="818"/>
      <c r="M140" s="818"/>
      <c r="N140" s="404"/>
      <c r="O140" s="1023">
        <v>2017</v>
      </c>
      <c r="P140" s="1023">
        <v>4</v>
      </c>
      <c r="Q140" s="1024" t="s">
        <v>169</v>
      </c>
      <c r="R140" s="1024" t="s">
        <v>170</v>
      </c>
      <c r="S140" s="1024" t="s">
        <v>171</v>
      </c>
      <c r="T140" s="402" t="s">
        <v>172</v>
      </c>
      <c r="U140" s="1046">
        <v>288.4667</v>
      </c>
      <c r="V140" s="636"/>
      <c r="W140" s="636"/>
      <c r="X140" s="636"/>
      <c r="Y140" s="636"/>
      <c r="Z140" s="636"/>
      <c r="AA140" s="636"/>
      <c r="AB140" s="636"/>
      <c r="AC140" s="636"/>
      <c r="AD140" s="636"/>
      <c r="AE140" s="636"/>
      <c r="AF140" s="636"/>
      <c r="AG140" s="980"/>
    </row>
    <row r="141" spans="1:33" customFormat="1" ht="12.75">
      <c r="A141" s="139"/>
      <c r="B141" s="139"/>
      <c r="C141" s="139"/>
      <c r="D141" s="139"/>
      <c r="E141" s="139"/>
      <c r="F141" s="139"/>
      <c r="G141" s="139"/>
      <c r="H141" s="139"/>
      <c r="I141" s="139"/>
      <c r="J141" s="197"/>
      <c r="K141" s="818"/>
      <c r="L141" s="818"/>
      <c r="M141" s="818"/>
      <c r="N141" s="404"/>
      <c r="O141" s="1023">
        <v>2017</v>
      </c>
      <c r="P141" s="1023">
        <v>4</v>
      </c>
      <c r="Q141" s="1024">
        <v>220</v>
      </c>
      <c r="R141" s="1024" t="s">
        <v>173</v>
      </c>
      <c r="S141" s="1024" t="s">
        <v>176</v>
      </c>
      <c r="T141" s="402" t="s">
        <v>177</v>
      </c>
      <c r="U141" s="1046">
        <v>14.95</v>
      </c>
      <c r="V141" s="636"/>
      <c r="W141" s="636"/>
      <c r="X141" s="636"/>
      <c r="Y141" s="636"/>
      <c r="Z141" s="636"/>
      <c r="AA141" s="636"/>
      <c r="AB141" s="636"/>
      <c r="AC141" s="636"/>
      <c r="AD141" s="636"/>
      <c r="AE141" s="636"/>
      <c r="AF141" s="636"/>
      <c r="AG141" s="980"/>
    </row>
    <row r="142" spans="1:33" customFormat="1" ht="12.75">
      <c r="A142" s="139"/>
      <c r="B142" s="139"/>
      <c r="C142" s="139"/>
      <c r="D142" s="139"/>
      <c r="E142" s="139"/>
      <c r="F142" s="139"/>
      <c r="G142" s="139"/>
      <c r="H142" s="139"/>
      <c r="I142" s="139"/>
      <c r="J142" s="197"/>
      <c r="K142" s="818"/>
      <c r="L142" s="818"/>
      <c r="M142" s="818"/>
      <c r="N142" s="404"/>
      <c r="O142" s="1023">
        <v>2016</v>
      </c>
      <c r="P142" s="1023">
        <v>4</v>
      </c>
      <c r="Q142" s="1024" t="s">
        <v>556</v>
      </c>
      <c r="R142" s="1024" t="s">
        <v>173</v>
      </c>
      <c r="S142" s="1024" t="s">
        <v>560</v>
      </c>
      <c r="T142" s="402" t="s">
        <v>556</v>
      </c>
      <c r="U142" s="1046">
        <v>7.3833330000000004</v>
      </c>
      <c r="V142" s="636"/>
      <c r="W142" s="636"/>
      <c r="X142" s="636"/>
      <c r="Y142" s="636"/>
      <c r="Z142" s="636"/>
      <c r="AA142" s="636"/>
      <c r="AB142" s="636"/>
      <c r="AC142" s="636"/>
      <c r="AD142" s="636"/>
      <c r="AE142" s="636"/>
      <c r="AF142" s="636"/>
      <c r="AG142" s="980"/>
    </row>
    <row r="143" spans="1:33" customFormat="1" ht="12.75">
      <c r="A143" s="139"/>
      <c r="B143" s="139"/>
      <c r="C143" s="139"/>
      <c r="D143" s="139"/>
      <c r="E143" s="139"/>
      <c r="F143" s="139"/>
      <c r="G143" s="139"/>
      <c r="H143" s="139"/>
      <c r="I143" s="139"/>
      <c r="J143" s="197"/>
      <c r="K143" s="818"/>
      <c r="L143" s="818"/>
      <c r="M143" s="818"/>
      <c r="N143" s="404"/>
      <c r="O143" s="1023">
        <v>2017</v>
      </c>
      <c r="P143" s="1023">
        <v>4</v>
      </c>
      <c r="Q143" s="1024" t="s">
        <v>557</v>
      </c>
      <c r="R143" s="1024" t="s">
        <v>173</v>
      </c>
      <c r="S143" s="1024" t="s">
        <v>559</v>
      </c>
      <c r="T143" s="402" t="s">
        <v>557</v>
      </c>
      <c r="U143" s="1046">
        <v>16.983329999999999</v>
      </c>
      <c r="V143" s="636"/>
      <c r="W143" s="636"/>
      <c r="X143" s="636"/>
      <c r="Y143" s="636"/>
      <c r="Z143" s="636"/>
      <c r="AA143" s="636"/>
      <c r="AB143" s="636"/>
      <c r="AC143" s="636"/>
      <c r="AD143" s="636"/>
      <c r="AE143" s="636"/>
      <c r="AF143" s="636"/>
      <c r="AG143" s="980"/>
    </row>
    <row r="144" spans="1:33" customFormat="1">
      <c r="A144" s="139"/>
      <c r="B144" s="139"/>
      <c r="C144" s="139"/>
      <c r="D144" s="139"/>
      <c r="E144" s="139"/>
      <c r="F144" s="139"/>
      <c r="G144" s="139"/>
      <c r="H144" s="139"/>
      <c r="I144" s="139"/>
      <c r="J144" s="197"/>
      <c r="K144" s="818"/>
      <c r="L144" s="818"/>
      <c r="M144" s="818"/>
      <c r="N144" s="404"/>
      <c r="O144" s="402"/>
      <c r="P144" s="402"/>
      <c r="Q144" s="402"/>
      <c r="R144" s="402"/>
      <c r="S144" s="402"/>
      <c r="T144" s="402"/>
      <c r="U144" s="636"/>
      <c r="V144" s="636"/>
      <c r="W144" s="636"/>
      <c r="X144" s="636"/>
      <c r="Y144" s="636"/>
      <c r="Z144" s="636"/>
      <c r="AA144" s="636"/>
      <c r="AB144" s="636"/>
      <c r="AC144" s="636"/>
      <c r="AD144" s="636"/>
      <c r="AE144" s="636"/>
      <c r="AF144" s="636"/>
      <c r="AG144" s="980"/>
    </row>
    <row r="145" spans="1:33" customFormat="1">
      <c r="A145" s="139"/>
      <c r="B145" s="139"/>
      <c r="C145" s="139"/>
      <c r="D145" s="139"/>
      <c r="E145" s="139"/>
      <c r="F145" s="139"/>
      <c r="G145" s="139"/>
      <c r="H145" s="139"/>
      <c r="I145" s="139"/>
      <c r="J145" s="197"/>
      <c r="K145" s="818"/>
      <c r="L145" s="818"/>
      <c r="M145" s="818"/>
      <c r="N145" s="404"/>
      <c r="O145" s="402"/>
      <c r="P145" s="402"/>
      <c r="Q145" s="402"/>
      <c r="R145" s="402"/>
      <c r="S145" s="402"/>
      <c r="T145" s="402"/>
      <c r="U145" s="636"/>
      <c r="V145" s="636"/>
      <c r="W145" s="636"/>
      <c r="X145" s="636"/>
      <c r="Y145" s="636"/>
      <c r="Z145" s="636"/>
      <c r="AA145" s="636"/>
      <c r="AB145" s="636"/>
      <c r="AC145" s="636"/>
      <c r="AD145" s="636"/>
      <c r="AE145" s="636"/>
      <c r="AF145" s="636"/>
      <c r="AG145" s="980"/>
    </row>
    <row r="146" spans="1:33" customFormat="1">
      <c r="A146" s="139"/>
      <c r="B146" s="139"/>
      <c r="C146" s="139"/>
      <c r="D146" s="139"/>
      <c r="E146" s="139"/>
      <c r="F146" s="139"/>
      <c r="G146" s="139"/>
      <c r="H146" s="139"/>
      <c r="I146" s="139"/>
      <c r="J146" s="197"/>
      <c r="K146" s="818"/>
      <c r="L146" s="818"/>
      <c r="M146" s="818"/>
      <c r="N146" s="404"/>
      <c r="O146" s="402"/>
      <c r="P146" s="402"/>
      <c r="Q146" s="402"/>
      <c r="R146" s="402"/>
      <c r="S146" s="402"/>
      <c r="T146" s="402"/>
      <c r="U146" s="636"/>
      <c r="V146" s="636"/>
      <c r="W146" s="636"/>
      <c r="X146" s="636"/>
      <c r="Y146" s="636"/>
      <c r="Z146" s="636"/>
      <c r="AA146" s="636"/>
      <c r="AB146" s="636"/>
      <c r="AC146" s="636"/>
      <c r="AD146" s="636"/>
      <c r="AE146" s="636"/>
      <c r="AF146" s="636"/>
      <c r="AG146" s="980"/>
    </row>
    <row r="147" spans="1:33" customFormat="1">
      <c r="A147" s="139"/>
      <c r="B147" s="139"/>
      <c r="C147" s="139"/>
      <c r="D147" s="139"/>
      <c r="E147" s="139"/>
      <c r="F147" s="139"/>
      <c r="G147" s="139"/>
      <c r="H147" s="139"/>
      <c r="I147" s="139"/>
      <c r="J147" s="197"/>
      <c r="K147" s="818"/>
      <c r="L147" s="818"/>
      <c r="M147" s="818"/>
      <c r="N147" s="404"/>
      <c r="O147" s="402"/>
      <c r="P147" s="402"/>
      <c r="Q147" s="402"/>
      <c r="R147" s="402"/>
      <c r="S147" s="402"/>
      <c r="T147" s="402"/>
      <c r="U147" s="636"/>
      <c r="V147" s="636"/>
      <c r="W147" s="636"/>
      <c r="X147" s="636"/>
      <c r="Y147" s="636"/>
      <c r="Z147" s="636"/>
      <c r="AA147" s="636"/>
      <c r="AB147" s="636"/>
      <c r="AC147" s="636"/>
      <c r="AD147" s="636"/>
      <c r="AE147" s="636"/>
      <c r="AF147" s="636"/>
      <c r="AG147" s="980"/>
    </row>
    <row r="148" spans="1:33" customFormat="1">
      <c r="A148" s="139"/>
      <c r="B148" s="139"/>
      <c r="C148" s="139"/>
      <c r="D148" s="139"/>
      <c r="E148" s="139"/>
      <c r="F148" s="139"/>
      <c r="G148" s="139"/>
      <c r="H148" s="139"/>
      <c r="I148" s="139"/>
      <c r="J148" s="197"/>
      <c r="K148" s="818"/>
      <c r="L148" s="818"/>
      <c r="M148" s="818"/>
      <c r="N148" s="404"/>
      <c r="O148" s="402"/>
      <c r="P148" s="402"/>
      <c r="Q148" s="402"/>
      <c r="R148" s="402"/>
      <c r="S148" s="402"/>
      <c r="T148" s="402"/>
      <c r="U148" s="636"/>
      <c r="V148" s="636"/>
      <c r="W148" s="636"/>
      <c r="X148" s="636"/>
      <c r="Y148" s="636"/>
      <c r="Z148" s="636"/>
      <c r="AA148" s="636"/>
      <c r="AB148" s="636"/>
      <c r="AC148" s="636"/>
      <c r="AD148" s="636"/>
      <c r="AE148" s="636"/>
      <c r="AF148" s="636"/>
      <c r="AG148" s="980"/>
    </row>
    <row r="149" spans="1:33" customFormat="1">
      <c r="A149" s="139"/>
      <c r="B149" s="139"/>
      <c r="C149" s="139"/>
      <c r="D149" s="139"/>
      <c r="E149" s="139"/>
      <c r="F149" s="139"/>
      <c r="G149" s="139"/>
      <c r="H149" s="139"/>
      <c r="I149" s="139"/>
      <c r="J149" s="197"/>
      <c r="K149" s="818"/>
      <c r="L149" s="818"/>
      <c r="M149" s="818"/>
      <c r="N149" s="404"/>
      <c r="O149" s="402"/>
      <c r="P149" s="402"/>
      <c r="Q149" s="402"/>
      <c r="R149" s="402"/>
      <c r="S149" s="402"/>
      <c r="T149" s="402"/>
      <c r="U149" s="636"/>
      <c r="V149" s="636"/>
      <c r="W149" s="636"/>
      <c r="X149" s="636"/>
      <c r="Y149" s="636"/>
      <c r="Z149" s="636"/>
      <c r="AA149" s="636"/>
      <c r="AB149" s="636"/>
      <c r="AC149" s="636"/>
      <c r="AD149" s="636"/>
      <c r="AE149" s="636"/>
      <c r="AF149" s="636"/>
      <c r="AG149" s="980"/>
    </row>
    <row r="150" spans="1:33" customFormat="1">
      <c r="A150" s="139"/>
      <c r="B150" s="139"/>
      <c r="C150" s="139"/>
      <c r="D150" s="139"/>
      <c r="E150" s="139"/>
      <c r="F150" s="139"/>
      <c r="G150" s="139"/>
      <c r="H150" s="139"/>
      <c r="I150" s="139"/>
      <c r="J150" s="197"/>
      <c r="K150" s="818"/>
      <c r="L150" s="818"/>
      <c r="M150" s="818"/>
      <c r="N150" s="404"/>
      <c r="O150" s="402"/>
      <c r="P150" s="402"/>
      <c r="Q150" s="402"/>
      <c r="R150" s="402"/>
      <c r="S150" s="402"/>
      <c r="T150" s="402"/>
      <c r="U150" s="636"/>
      <c r="V150" s="636"/>
      <c r="W150" s="636"/>
      <c r="X150" s="636"/>
      <c r="Y150" s="636"/>
      <c r="Z150" s="636"/>
      <c r="AA150" s="636"/>
      <c r="AB150" s="636"/>
      <c r="AC150" s="636"/>
      <c r="AD150" s="636"/>
      <c r="AE150" s="636"/>
      <c r="AF150" s="636"/>
      <c r="AG150" s="980"/>
    </row>
    <row r="151" spans="1:33" customFormat="1">
      <c r="A151" s="139"/>
      <c r="B151" s="139"/>
      <c r="C151" s="139"/>
      <c r="D151" s="139"/>
      <c r="E151" s="139"/>
      <c r="F151" s="139"/>
      <c r="G151" s="139"/>
      <c r="H151" s="139"/>
      <c r="I151" s="139"/>
      <c r="J151" s="197"/>
      <c r="K151" s="818"/>
      <c r="L151" s="818"/>
      <c r="M151" s="818"/>
      <c r="N151" s="404"/>
      <c r="O151" s="402"/>
      <c r="P151" s="402"/>
      <c r="Q151" s="402"/>
      <c r="R151" s="402"/>
      <c r="S151" s="402"/>
      <c r="T151" s="402"/>
      <c r="U151" s="636"/>
      <c r="V151" s="636"/>
      <c r="W151" s="636"/>
      <c r="X151" s="636"/>
      <c r="Y151" s="636"/>
      <c r="Z151" s="636"/>
      <c r="AA151" s="636"/>
      <c r="AB151" s="636"/>
      <c r="AC151" s="636"/>
      <c r="AD151" s="636"/>
      <c r="AE151" s="636"/>
      <c r="AF151" s="636"/>
      <c r="AG151" s="980"/>
    </row>
    <row r="152" spans="1:33" customFormat="1">
      <c r="A152" s="139"/>
      <c r="B152" s="139"/>
      <c r="C152" s="139"/>
      <c r="D152" s="139"/>
      <c r="E152" s="139"/>
      <c r="F152" s="139"/>
      <c r="G152" s="139"/>
      <c r="H152" s="139"/>
      <c r="I152" s="139"/>
      <c r="J152" s="197"/>
      <c r="K152" s="818"/>
      <c r="L152" s="818"/>
      <c r="M152" s="818"/>
      <c r="N152" s="404"/>
      <c r="O152" s="402"/>
      <c r="P152" s="402"/>
      <c r="Q152" s="402"/>
      <c r="R152" s="402"/>
      <c r="S152" s="402"/>
      <c r="T152" s="402"/>
      <c r="U152" s="636"/>
      <c r="V152" s="636"/>
      <c r="W152" s="636"/>
      <c r="X152" s="636"/>
      <c r="Y152" s="636"/>
      <c r="Z152" s="636"/>
      <c r="AA152" s="636"/>
      <c r="AB152" s="636"/>
      <c r="AC152" s="636"/>
      <c r="AD152" s="636"/>
      <c r="AE152" s="636"/>
      <c r="AF152" s="636"/>
      <c r="AG152" s="980"/>
    </row>
    <row r="153" spans="1:33" customFormat="1">
      <c r="A153" s="139"/>
      <c r="B153" s="139"/>
      <c r="C153" s="139"/>
      <c r="D153" s="139"/>
      <c r="E153" s="139"/>
      <c r="F153" s="139"/>
      <c r="G153" s="139"/>
      <c r="H153" s="139"/>
      <c r="I153" s="139"/>
      <c r="J153" s="197"/>
      <c r="K153" s="818"/>
      <c r="L153" s="818"/>
      <c r="M153" s="818"/>
      <c r="N153" s="404"/>
      <c r="O153" s="402"/>
      <c r="P153" s="402"/>
      <c r="Q153" s="402"/>
      <c r="R153" s="402"/>
      <c r="S153" s="402"/>
      <c r="T153" s="402"/>
      <c r="U153" s="636"/>
      <c r="V153" s="636"/>
      <c r="W153" s="636"/>
      <c r="X153" s="636"/>
      <c r="Y153" s="636"/>
      <c r="Z153" s="636"/>
      <c r="AA153" s="636"/>
      <c r="AB153" s="636"/>
      <c r="AC153" s="636"/>
      <c r="AD153" s="636"/>
      <c r="AE153" s="636"/>
      <c r="AF153" s="636"/>
      <c r="AG153" s="980"/>
    </row>
    <row r="154" spans="1:33" customFormat="1">
      <c r="A154" s="139"/>
      <c r="B154" s="139"/>
      <c r="C154" s="139"/>
      <c r="D154" s="139"/>
      <c r="E154" s="139"/>
      <c r="F154" s="139"/>
      <c r="G154" s="139"/>
      <c r="H154" s="139"/>
      <c r="I154" s="139"/>
      <c r="J154" s="197"/>
      <c r="K154" s="818"/>
      <c r="L154" s="818"/>
      <c r="M154" s="818"/>
      <c r="N154" s="404"/>
      <c r="O154" s="402"/>
      <c r="P154" s="402"/>
      <c r="Q154" s="402"/>
      <c r="R154" s="402"/>
      <c r="S154" s="402"/>
      <c r="T154" s="402"/>
      <c r="U154" s="636"/>
      <c r="V154" s="636"/>
      <c r="W154" s="636"/>
      <c r="X154" s="636"/>
      <c r="Y154" s="636"/>
      <c r="Z154" s="636"/>
      <c r="AA154" s="636"/>
      <c r="AB154" s="636"/>
      <c r="AC154" s="636"/>
      <c r="AD154" s="636"/>
      <c r="AE154" s="636"/>
      <c r="AF154" s="636"/>
      <c r="AG154" s="980"/>
    </row>
    <row r="155" spans="1:33" customFormat="1">
      <c r="A155" s="139"/>
      <c r="B155" s="139"/>
      <c r="C155" s="139"/>
      <c r="D155" s="139"/>
      <c r="E155" s="139"/>
      <c r="F155" s="139"/>
      <c r="G155" s="139"/>
      <c r="H155" s="139"/>
      <c r="I155" s="139"/>
      <c r="J155" s="197"/>
      <c r="K155" s="818"/>
      <c r="L155" s="818"/>
      <c r="M155" s="818"/>
      <c r="N155" s="404"/>
      <c r="O155" s="402"/>
      <c r="P155" s="402"/>
      <c r="Q155" s="402"/>
      <c r="R155" s="402"/>
      <c r="S155" s="402"/>
      <c r="T155" s="402"/>
      <c r="U155" s="636"/>
      <c r="V155" s="636"/>
      <c r="W155" s="636"/>
      <c r="X155" s="636"/>
      <c r="Y155" s="636"/>
      <c r="Z155" s="636"/>
      <c r="AA155" s="636"/>
      <c r="AB155" s="636"/>
      <c r="AC155" s="636"/>
      <c r="AD155" s="636"/>
      <c r="AE155" s="636"/>
      <c r="AF155" s="636"/>
      <c r="AG155" s="980"/>
    </row>
    <row r="156" spans="1:33" customFormat="1">
      <c r="A156" s="139"/>
      <c r="B156" s="139"/>
      <c r="C156" s="139"/>
      <c r="D156" s="139"/>
      <c r="E156" s="139"/>
      <c r="F156" s="139"/>
      <c r="G156" s="139"/>
      <c r="H156" s="139"/>
      <c r="I156" s="139"/>
      <c r="J156" s="197"/>
      <c r="K156" s="818"/>
      <c r="L156" s="818"/>
      <c r="M156" s="818"/>
      <c r="N156" s="404"/>
      <c r="O156" s="402"/>
      <c r="P156" s="402"/>
      <c r="Q156" s="402"/>
      <c r="R156" s="402"/>
      <c r="S156" s="402"/>
      <c r="T156" s="402"/>
      <c r="U156" s="636"/>
      <c r="V156" s="636"/>
      <c r="W156" s="636"/>
      <c r="X156" s="636"/>
      <c r="Y156" s="636"/>
      <c r="Z156" s="636"/>
      <c r="AA156" s="636"/>
      <c r="AB156" s="636"/>
      <c r="AC156" s="636"/>
      <c r="AD156" s="636"/>
      <c r="AE156" s="636"/>
      <c r="AF156" s="636"/>
      <c r="AG156" s="980"/>
    </row>
    <row r="157" spans="1:33" customFormat="1">
      <c r="A157" s="139"/>
      <c r="B157" s="139"/>
      <c r="C157" s="139"/>
      <c r="D157" s="139"/>
      <c r="E157" s="139"/>
      <c r="F157" s="139"/>
      <c r="G157" s="139"/>
      <c r="H157" s="139"/>
      <c r="I157" s="139"/>
      <c r="J157" s="197"/>
      <c r="K157" s="818"/>
      <c r="L157" s="818"/>
      <c r="M157" s="818"/>
      <c r="N157" s="404"/>
      <c r="O157" s="402"/>
      <c r="P157" s="402"/>
      <c r="Q157" s="402"/>
      <c r="R157" s="402"/>
      <c r="S157" s="402"/>
      <c r="T157" s="402"/>
      <c r="U157" s="636"/>
      <c r="V157" s="636"/>
      <c r="W157" s="636"/>
      <c r="X157" s="636"/>
      <c r="Y157" s="636"/>
      <c r="Z157" s="636"/>
      <c r="AA157" s="636"/>
      <c r="AB157" s="636"/>
      <c r="AC157" s="636"/>
      <c r="AD157" s="636"/>
      <c r="AE157" s="636"/>
      <c r="AF157" s="636"/>
      <c r="AG157" s="980"/>
    </row>
    <row r="158" spans="1:33" customFormat="1">
      <c r="A158" s="139"/>
      <c r="B158" s="139"/>
      <c r="C158" s="139"/>
      <c r="D158" s="139"/>
      <c r="E158" s="139"/>
      <c r="F158" s="139"/>
      <c r="G158" s="139"/>
      <c r="H158" s="139"/>
      <c r="I158" s="139"/>
      <c r="J158" s="197"/>
      <c r="K158" s="818"/>
      <c r="L158" s="818"/>
      <c r="M158" s="818"/>
      <c r="N158" s="404"/>
      <c r="O158" s="402"/>
      <c r="P158" s="402"/>
      <c r="Q158" s="402"/>
      <c r="R158" s="402"/>
      <c r="S158" s="402"/>
      <c r="T158" s="402"/>
      <c r="U158" s="636"/>
      <c r="V158" s="636"/>
      <c r="W158" s="636"/>
      <c r="X158" s="636"/>
      <c r="Y158" s="636"/>
      <c r="Z158" s="636"/>
      <c r="AA158" s="636"/>
      <c r="AB158" s="636"/>
      <c r="AC158" s="636"/>
      <c r="AD158" s="636"/>
      <c r="AE158" s="636"/>
      <c r="AF158" s="636"/>
      <c r="AG158" s="980"/>
    </row>
    <row r="159" spans="1:33" customFormat="1">
      <c r="A159" s="139"/>
      <c r="B159" s="139"/>
      <c r="C159" s="139"/>
      <c r="D159" s="139"/>
      <c r="E159" s="139"/>
      <c r="F159" s="139"/>
      <c r="G159" s="139"/>
      <c r="H159" s="139"/>
      <c r="I159" s="139"/>
      <c r="J159" s="197"/>
      <c r="K159" s="818"/>
      <c r="L159" s="818"/>
      <c r="M159" s="818"/>
      <c r="N159" s="404"/>
      <c r="O159" s="402"/>
      <c r="P159" s="402"/>
      <c r="Q159" s="402"/>
      <c r="R159" s="402"/>
      <c r="S159" s="402"/>
      <c r="T159" s="402"/>
      <c r="U159" s="636"/>
      <c r="V159" s="636"/>
      <c r="W159" s="636"/>
      <c r="X159" s="636"/>
      <c r="Y159" s="636"/>
      <c r="Z159" s="636"/>
      <c r="AA159" s="636"/>
      <c r="AB159" s="636"/>
      <c r="AC159" s="636"/>
      <c r="AD159" s="636"/>
      <c r="AE159" s="636"/>
      <c r="AF159" s="636"/>
      <c r="AG159" s="980"/>
    </row>
    <row r="160" spans="1:33" customFormat="1">
      <c r="A160" s="139"/>
      <c r="B160" s="139"/>
      <c r="C160" s="139"/>
      <c r="D160" s="139"/>
      <c r="E160" s="139"/>
      <c r="F160" s="139"/>
      <c r="G160" s="139"/>
      <c r="H160" s="139"/>
      <c r="I160" s="139"/>
      <c r="J160" s="197"/>
      <c r="K160" s="818"/>
      <c r="L160" s="818"/>
      <c r="M160" s="818"/>
      <c r="N160" s="404"/>
      <c r="O160" s="402"/>
      <c r="P160" s="402"/>
      <c r="Q160" s="402"/>
      <c r="R160" s="402"/>
      <c r="S160" s="402"/>
      <c r="T160" s="402"/>
      <c r="U160" s="636"/>
      <c r="V160" s="636"/>
      <c r="W160" s="636"/>
      <c r="X160" s="636"/>
      <c r="Y160" s="636"/>
      <c r="Z160" s="636"/>
      <c r="AA160" s="636"/>
      <c r="AB160" s="636"/>
      <c r="AC160" s="636"/>
      <c r="AD160" s="636"/>
      <c r="AE160" s="636"/>
      <c r="AF160" s="636"/>
      <c r="AG160" s="980"/>
    </row>
    <row r="161" spans="1:33" customFormat="1">
      <c r="A161" s="139"/>
      <c r="B161" s="139"/>
      <c r="C161" s="139"/>
      <c r="D161" s="139"/>
      <c r="E161" s="139"/>
      <c r="F161" s="139"/>
      <c r="G161" s="139"/>
      <c r="H161" s="139"/>
      <c r="I161" s="139"/>
      <c r="J161" s="197"/>
      <c r="K161" s="818"/>
      <c r="L161" s="818"/>
      <c r="M161" s="818"/>
      <c r="N161" s="404"/>
      <c r="O161" s="402"/>
      <c r="P161" s="402"/>
      <c r="Q161" s="402"/>
      <c r="R161" s="402"/>
      <c r="S161" s="402"/>
      <c r="T161" s="402"/>
      <c r="U161" s="636"/>
      <c r="V161" s="636"/>
      <c r="W161" s="636"/>
      <c r="X161" s="636"/>
      <c r="Y161" s="636"/>
      <c r="Z161" s="636"/>
      <c r="AA161" s="636"/>
      <c r="AB161" s="636"/>
      <c r="AC161" s="636"/>
      <c r="AD161" s="636"/>
      <c r="AE161" s="636"/>
      <c r="AF161" s="636"/>
      <c r="AG161" s="980"/>
    </row>
    <row r="162" spans="1:33" customFormat="1">
      <c r="A162" s="139"/>
      <c r="B162" s="139"/>
      <c r="C162" s="139"/>
      <c r="D162" s="139"/>
      <c r="E162" s="139"/>
      <c r="F162" s="139"/>
      <c r="G162" s="139"/>
      <c r="H162" s="139"/>
      <c r="I162" s="139"/>
      <c r="J162" s="197"/>
      <c r="K162" s="818"/>
      <c r="L162" s="818"/>
      <c r="M162" s="818"/>
      <c r="N162" s="404"/>
      <c r="O162" s="402"/>
      <c r="P162" s="402"/>
      <c r="Q162" s="402"/>
      <c r="R162" s="402"/>
      <c r="S162" s="402"/>
      <c r="T162" s="402"/>
      <c r="U162" s="636"/>
      <c r="V162" s="636"/>
      <c r="W162" s="636"/>
      <c r="X162" s="636"/>
      <c r="Y162" s="636"/>
      <c r="Z162" s="636"/>
      <c r="AA162" s="636"/>
      <c r="AB162" s="636"/>
      <c r="AC162" s="636"/>
      <c r="AD162" s="636"/>
      <c r="AE162" s="636"/>
      <c r="AF162" s="636"/>
      <c r="AG162" s="980"/>
    </row>
    <row r="163" spans="1:33" customFormat="1">
      <c r="A163" s="139"/>
      <c r="B163" s="139"/>
      <c r="C163" s="139"/>
      <c r="D163" s="139"/>
      <c r="E163" s="139"/>
      <c r="F163" s="139"/>
      <c r="G163" s="139"/>
      <c r="H163" s="139"/>
      <c r="I163" s="139"/>
      <c r="J163" s="197"/>
      <c r="K163" s="818"/>
      <c r="L163" s="818"/>
      <c r="M163" s="818"/>
      <c r="N163" s="404"/>
      <c r="O163" s="402"/>
      <c r="P163" s="402"/>
      <c r="Q163" s="402"/>
      <c r="R163" s="402"/>
      <c r="S163" s="402"/>
      <c r="T163" s="402"/>
      <c r="U163" s="636"/>
      <c r="V163" s="636"/>
      <c r="W163" s="636"/>
      <c r="X163" s="636"/>
      <c r="Y163" s="636"/>
      <c r="Z163" s="636"/>
      <c r="AA163" s="636"/>
      <c r="AB163" s="636"/>
      <c r="AC163" s="636"/>
      <c r="AD163" s="636"/>
      <c r="AE163" s="636"/>
      <c r="AF163" s="636"/>
      <c r="AG163" s="980"/>
    </row>
    <row r="164" spans="1:33" customFormat="1">
      <c r="A164" s="139"/>
      <c r="B164" s="139"/>
      <c r="C164" s="139"/>
      <c r="D164" s="139"/>
      <c r="E164" s="139"/>
      <c r="F164" s="139"/>
      <c r="G164" s="139"/>
      <c r="H164" s="139"/>
      <c r="I164" s="139"/>
      <c r="J164" s="197"/>
      <c r="K164" s="818"/>
      <c r="L164" s="818"/>
      <c r="M164" s="818"/>
      <c r="N164" s="404"/>
      <c r="O164" s="402"/>
      <c r="P164" s="402"/>
      <c r="Q164" s="402"/>
      <c r="R164" s="402"/>
      <c r="S164" s="402"/>
      <c r="T164" s="402"/>
      <c r="U164" s="636"/>
      <c r="V164" s="636"/>
      <c r="W164" s="636"/>
      <c r="X164" s="636"/>
      <c r="Y164" s="636"/>
      <c r="Z164" s="636"/>
      <c r="AA164" s="636"/>
      <c r="AB164" s="636"/>
      <c r="AC164" s="636"/>
      <c r="AD164" s="636"/>
      <c r="AE164" s="636"/>
      <c r="AF164" s="636"/>
      <c r="AG164" s="980"/>
    </row>
    <row r="165" spans="1:33" customFormat="1">
      <c r="A165" s="139"/>
      <c r="B165" s="139"/>
      <c r="C165" s="139"/>
      <c r="D165" s="139"/>
      <c r="E165" s="139"/>
      <c r="F165" s="139"/>
      <c r="G165" s="139"/>
      <c r="H165" s="139"/>
      <c r="I165" s="139"/>
      <c r="J165" s="197"/>
      <c r="K165" s="818"/>
      <c r="L165" s="818"/>
      <c r="M165" s="818"/>
      <c r="N165" s="404"/>
      <c r="O165" s="402"/>
      <c r="P165" s="402"/>
      <c r="Q165" s="402"/>
      <c r="R165" s="402"/>
      <c r="S165" s="402"/>
      <c r="T165" s="402"/>
      <c r="U165" s="636"/>
      <c r="V165" s="636"/>
      <c r="W165" s="636"/>
      <c r="X165" s="636"/>
      <c r="Y165" s="636"/>
      <c r="Z165" s="636"/>
      <c r="AA165" s="636"/>
      <c r="AB165" s="636"/>
      <c r="AC165" s="636"/>
      <c r="AD165" s="636"/>
      <c r="AE165" s="636"/>
      <c r="AF165" s="636"/>
      <c r="AG165" s="980"/>
    </row>
    <row r="166" spans="1:33" customFormat="1">
      <c r="A166" s="139"/>
      <c r="B166" s="139"/>
      <c r="C166" s="139"/>
      <c r="D166" s="139"/>
      <c r="E166" s="139"/>
      <c r="F166" s="139"/>
      <c r="G166" s="139"/>
      <c r="H166" s="139"/>
      <c r="I166" s="139"/>
      <c r="J166" s="197"/>
      <c r="K166" s="818"/>
      <c r="L166" s="818"/>
      <c r="M166" s="818"/>
      <c r="N166" s="404"/>
      <c r="O166" s="402"/>
      <c r="P166" s="402"/>
      <c r="Q166" s="402"/>
      <c r="R166" s="402"/>
      <c r="S166" s="402"/>
      <c r="T166" s="402"/>
      <c r="U166" s="636"/>
      <c r="V166" s="636"/>
      <c r="W166" s="636"/>
      <c r="X166" s="636"/>
      <c r="Y166" s="636"/>
      <c r="Z166" s="636"/>
      <c r="AA166" s="636"/>
      <c r="AB166" s="636"/>
      <c r="AC166" s="636"/>
      <c r="AD166" s="636"/>
      <c r="AE166" s="636"/>
      <c r="AF166" s="636"/>
      <c r="AG166" s="980"/>
    </row>
    <row r="167" spans="1:33" customFormat="1">
      <c r="A167" s="139"/>
      <c r="B167" s="139"/>
      <c r="C167" s="139"/>
      <c r="D167" s="139"/>
      <c r="E167" s="139"/>
      <c r="F167" s="139"/>
      <c r="G167" s="139"/>
      <c r="H167" s="139"/>
      <c r="I167" s="139"/>
      <c r="J167" s="197"/>
      <c r="K167" s="818"/>
      <c r="L167" s="818"/>
      <c r="M167" s="818"/>
      <c r="N167" s="404"/>
      <c r="O167" s="402"/>
      <c r="P167" s="402"/>
      <c r="Q167" s="402"/>
      <c r="R167" s="402"/>
      <c r="S167" s="402"/>
      <c r="T167" s="402"/>
      <c r="U167" s="636"/>
      <c r="V167" s="636"/>
      <c r="W167" s="636"/>
      <c r="X167" s="636"/>
      <c r="Y167" s="636"/>
      <c r="Z167" s="636"/>
      <c r="AA167" s="636"/>
      <c r="AB167" s="636"/>
      <c r="AC167" s="636"/>
      <c r="AD167" s="636"/>
      <c r="AE167" s="636"/>
      <c r="AF167" s="636"/>
      <c r="AG167" s="980"/>
    </row>
    <row r="168" spans="1:33" customFormat="1">
      <c r="A168" s="139"/>
      <c r="B168" s="139"/>
      <c r="C168" s="139"/>
      <c r="D168" s="139"/>
      <c r="E168" s="139"/>
      <c r="F168" s="139"/>
      <c r="G168" s="139"/>
      <c r="H168" s="139"/>
      <c r="I168" s="139"/>
      <c r="J168" s="197"/>
      <c r="K168" s="818"/>
      <c r="L168" s="818"/>
      <c r="M168" s="818"/>
      <c r="N168" s="404"/>
      <c r="O168" s="402"/>
      <c r="P168" s="402"/>
      <c r="Q168" s="402"/>
      <c r="R168" s="402"/>
      <c r="S168" s="402"/>
      <c r="T168" s="402"/>
      <c r="U168" s="636"/>
      <c r="V168" s="636"/>
      <c r="W168" s="636"/>
      <c r="X168" s="636"/>
      <c r="Y168" s="636"/>
      <c r="Z168" s="636"/>
      <c r="AA168" s="636"/>
      <c r="AB168" s="636"/>
      <c r="AC168" s="636"/>
      <c r="AD168" s="636"/>
      <c r="AE168" s="636"/>
      <c r="AF168" s="636"/>
      <c r="AG168" s="980"/>
    </row>
    <row r="169" spans="1:33" customFormat="1">
      <c r="A169" s="139"/>
      <c r="B169" s="139"/>
      <c r="C169" s="139"/>
      <c r="D169" s="139"/>
      <c r="E169" s="139"/>
      <c r="F169" s="139"/>
      <c r="G169" s="139"/>
      <c r="H169" s="139"/>
      <c r="I169" s="139"/>
      <c r="J169" s="197"/>
      <c r="K169" s="818"/>
      <c r="L169" s="818"/>
      <c r="M169" s="818"/>
      <c r="N169" s="404"/>
      <c r="O169" s="402"/>
      <c r="P169" s="402"/>
      <c r="Q169" s="402"/>
      <c r="R169" s="402"/>
      <c r="S169" s="402"/>
      <c r="T169" s="402"/>
      <c r="U169" s="636"/>
      <c r="V169" s="636"/>
      <c r="W169" s="636"/>
      <c r="X169" s="636"/>
      <c r="Y169" s="636"/>
      <c r="Z169" s="636"/>
      <c r="AA169" s="636"/>
      <c r="AB169" s="636"/>
      <c r="AC169" s="636"/>
      <c r="AD169" s="636"/>
      <c r="AE169" s="636"/>
      <c r="AF169" s="636"/>
      <c r="AG169" s="980"/>
    </row>
    <row r="170" spans="1:33" customFormat="1">
      <c r="A170" s="139"/>
      <c r="B170" s="139"/>
      <c r="C170" s="139"/>
      <c r="D170" s="139"/>
      <c r="E170" s="139"/>
      <c r="F170" s="139"/>
      <c r="G170" s="139"/>
      <c r="H170" s="139"/>
      <c r="I170" s="139"/>
      <c r="J170" s="197"/>
      <c r="K170" s="818"/>
      <c r="L170" s="818"/>
      <c r="M170" s="818"/>
      <c r="N170" s="404"/>
      <c r="O170" s="402"/>
      <c r="P170" s="402"/>
      <c r="Q170" s="402"/>
      <c r="R170" s="402"/>
      <c r="S170" s="402"/>
      <c r="T170" s="402"/>
      <c r="U170" s="636"/>
      <c r="V170" s="636"/>
      <c r="W170" s="636"/>
      <c r="X170" s="636"/>
      <c r="Y170" s="636"/>
      <c r="Z170" s="636"/>
      <c r="AA170" s="636"/>
      <c r="AB170" s="636"/>
      <c r="AC170" s="636"/>
      <c r="AD170" s="636"/>
      <c r="AE170" s="636"/>
      <c r="AF170" s="636"/>
      <c r="AG170" s="980"/>
    </row>
    <row r="171" spans="1:33" customFormat="1">
      <c r="A171" s="139"/>
      <c r="B171" s="139"/>
      <c r="C171" s="139"/>
      <c r="D171" s="139"/>
      <c r="E171" s="139"/>
      <c r="F171" s="139"/>
      <c r="G171" s="139"/>
      <c r="H171" s="139"/>
      <c r="I171" s="139"/>
      <c r="J171" s="197"/>
      <c r="K171" s="818"/>
      <c r="L171" s="818"/>
      <c r="M171" s="818"/>
      <c r="N171" s="404"/>
      <c r="O171" s="402"/>
      <c r="P171" s="402"/>
      <c r="Q171" s="402"/>
      <c r="R171" s="402"/>
      <c r="S171" s="402"/>
      <c r="T171" s="402"/>
      <c r="U171" s="636"/>
      <c r="V171" s="636"/>
      <c r="W171" s="636"/>
      <c r="X171" s="636"/>
      <c r="Y171" s="636"/>
      <c r="Z171" s="636"/>
      <c r="AA171" s="636"/>
      <c r="AB171" s="636"/>
      <c r="AC171" s="636"/>
      <c r="AD171" s="636"/>
      <c r="AE171" s="636"/>
      <c r="AF171" s="636"/>
      <c r="AG171" s="980"/>
    </row>
    <row r="172" spans="1:33" customFormat="1">
      <c r="A172" s="139"/>
      <c r="B172" s="139"/>
      <c r="C172" s="139"/>
      <c r="D172" s="139"/>
      <c r="E172" s="139"/>
      <c r="F172" s="139"/>
      <c r="G172" s="139"/>
      <c r="H172" s="139"/>
      <c r="I172" s="139"/>
      <c r="J172" s="197"/>
      <c r="K172" s="818"/>
      <c r="L172" s="818"/>
      <c r="M172" s="818"/>
      <c r="N172" s="404"/>
      <c r="O172" s="402"/>
      <c r="P172" s="402"/>
      <c r="Q172" s="402"/>
      <c r="R172" s="402"/>
      <c r="S172" s="402"/>
      <c r="T172" s="402"/>
      <c r="U172" s="636"/>
      <c r="V172" s="636"/>
      <c r="W172" s="636"/>
      <c r="X172" s="636"/>
      <c r="Y172" s="636"/>
      <c r="Z172" s="636"/>
      <c r="AA172" s="636"/>
      <c r="AB172" s="636"/>
      <c r="AC172" s="636"/>
      <c r="AD172" s="636"/>
      <c r="AE172" s="636"/>
      <c r="AF172" s="636"/>
      <c r="AG172" s="980"/>
    </row>
    <row r="173" spans="1:33" customFormat="1">
      <c r="A173" s="139"/>
      <c r="B173" s="139"/>
      <c r="C173" s="139"/>
      <c r="D173" s="139"/>
      <c r="E173" s="139"/>
      <c r="F173" s="139"/>
      <c r="G173" s="139"/>
      <c r="H173" s="139"/>
      <c r="I173" s="139"/>
      <c r="J173" s="197"/>
      <c r="K173" s="818"/>
      <c r="L173" s="818"/>
      <c r="M173" s="818"/>
      <c r="N173" s="404"/>
      <c r="O173" s="402"/>
      <c r="P173" s="402"/>
      <c r="Q173" s="402"/>
      <c r="R173" s="402"/>
      <c r="S173" s="402"/>
      <c r="T173" s="402"/>
      <c r="U173" s="636"/>
      <c r="V173" s="636"/>
      <c r="W173" s="636"/>
      <c r="X173" s="636"/>
      <c r="Y173" s="636"/>
      <c r="Z173" s="636"/>
      <c r="AA173" s="636"/>
      <c r="AB173" s="636"/>
      <c r="AC173" s="636"/>
      <c r="AD173" s="636"/>
      <c r="AE173" s="636"/>
      <c r="AF173" s="636"/>
      <c r="AG173" s="980"/>
    </row>
    <row r="174" spans="1:33" customFormat="1">
      <c r="A174" s="139"/>
      <c r="B174" s="139"/>
      <c r="C174" s="139"/>
      <c r="D174" s="139"/>
      <c r="E174" s="139"/>
      <c r="F174" s="139"/>
      <c r="G174" s="139"/>
      <c r="H174" s="139"/>
      <c r="I174" s="139"/>
      <c r="J174" s="197"/>
      <c r="K174" s="818"/>
      <c r="L174" s="818"/>
      <c r="M174" s="818"/>
      <c r="N174" s="404"/>
      <c r="O174" s="402"/>
      <c r="P174" s="402"/>
      <c r="Q174" s="402"/>
      <c r="R174" s="402"/>
      <c r="S174" s="402"/>
      <c r="T174" s="402"/>
      <c r="U174" s="636"/>
      <c r="V174" s="636"/>
      <c r="W174" s="636"/>
      <c r="X174" s="636"/>
      <c r="Y174" s="636"/>
      <c r="Z174" s="636"/>
      <c r="AA174" s="636"/>
      <c r="AB174" s="636"/>
      <c r="AC174" s="636"/>
      <c r="AD174" s="636"/>
      <c r="AE174" s="636"/>
      <c r="AF174" s="636"/>
      <c r="AG174" s="980"/>
    </row>
    <row r="175" spans="1:33" customFormat="1">
      <c r="A175" s="139"/>
      <c r="B175" s="139"/>
      <c r="C175" s="139"/>
      <c r="D175" s="139"/>
      <c r="E175" s="139"/>
      <c r="F175" s="139"/>
      <c r="G175" s="139"/>
      <c r="H175" s="139"/>
      <c r="I175" s="139"/>
      <c r="J175" s="197"/>
      <c r="K175" s="818"/>
      <c r="L175" s="818"/>
      <c r="M175" s="818"/>
      <c r="N175" s="404"/>
      <c r="O175" s="402"/>
      <c r="P175" s="402"/>
      <c r="Q175" s="402"/>
      <c r="R175" s="402"/>
      <c r="S175" s="402"/>
      <c r="T175" s="402"/>
      <c r="U175" s="636"/>
      <c r="V175" s="636"/>
      <c r="W175" s="636"/>
      <c r="X175" s="636"/>
      <c r="Y175" s="636"/>
      <c r="Z175" s="636"/>
      <c r="AA175" s="636"/>
      <c r="AB175" s="636"/>
      <c r="AC175" s="636"/>
      <c r="AD175" s="636"/>
      <c r="AE175" s="636"/>
      <c r="AF175" s="636"/>
      <c r="AG175" s="980"/>
    </row>
    <row r="176" spans="1:33" customFormat="1">
      <c r="A176" s="139"/>
      <c r="B176" s="139"/>
      <c r="C176" s="139"/>
      <c r="D176" s="139"/>
      <c r="E176" s="139"/>
      <c r="F176" s="139"/>
      <c r="G176" s="139"/>
      <c r="H176" s="139"/>
      <c r="I176" s="139"/>
      <c r="J176" s="197"/>
      <c r="K176" s="818"/>
      <c r="L176" s="818"/>
      <c r="M176" s="818"/>
      <c r="N176" s="404"/>
      <c r="O176" s="402"/>
      <c r="P176" s="402"/>
      <c r="Q176" s="402"/>
      <c r="R176" s="402"/>
      <c r="S176" s="402"/>
      <c r="T176" s="402"/>
      <c r="U176" s="636"/>
      <c r="V176" s="636"/>
      <c r="W176" s="636"/>
      <c r="X176" s="636"/>
      <c r="Y176" s="636"/>
      <c r="Z176" s="636"/>
      <c r="AA176" s="636"/>
      <c r="AB176" s="636"/>
      <c r="AC176" s="636"/>
      <c r="AD176" s="636"/>
      <c r="AE176" s="636"/>
      <c r="AF176" s="636"/>
      <c r="AG176" s="980"/>
    </row>
    <row r="177" spans="1:33" customFormat="1">
      <c r="A177" s="139"/>
      <c r="B177" s="139"/>
      <c r="C177" s="139"/>
      <c r="D177" s="139"/>
      <c r="E177" s="139"/>
      <c r="F177" s="139"/>
      <c r="G177" s="139"/>
      <c r="H177" s="139"/>
      <c r="I177" s="139"/>
      <c r="J177" s="197"/>
      <c r="K177" s="818"/>
      <c r="L177" s="818"/>
      <c r="M177" s="818"/>
      <c r="N177" s="404"/>
      <c r="O177" s="402"/>
      <c r="P177" s="402"/>
      <c r="Q177" s="402"/>
      <c r="R177" s="402"/>
      <c r="S177" s="402"/>
      <c r="T177" s="402"/>
      <c r="U177" s="636"/>
      <c r="V177" s="636"/>
      <c r="W177" s="636"/>
      <c r="X177" s="636"/>
      <c r="Y177" s="636"/>
      <c r="Z177" s="636"/>
      <c r="AA177" s="636"/>
      <c r="AB177" s="636"/>
      <c r="AC177" s="636"/>
      <c r="AD177" s="636"/>
      <c r="AE177" s="636"/>
      <c r="AF177" s="636"/>
      <c r="AG177" s="980"/>
    </row>
    <row r="178" spans="1:33" customFormat="1">
      <c r="A178" s="139"/>
      <c r="B178" s="139"/>
      <c r="C178" s="139"/>
      <c r="D178" s="139"/>
      <c r="E178" s="139"/>
      <c r="F178" s="139"/>
      <c r="G178" s="139"/>
      <c r="H178" s="139"/>
      <c r="I178" s="139"/>
      <c r="J178" s="197"/>
      <c r="K178" s="818"/>
      <c r="L178" s="818"/>
      <c r="M178" s="818"/>
      <c r="N178" s="404"/>
      <c r="O178" s="402"/>
      <c r="P178" s="402"/>
      <c r="Q178" s="402"/>
      <c r="R178" s="402"/>
      <c r="S178" s="402"/>
      <c r="T178" s="402"/>
      <c r="U178" s="636"/>
      <c r="V178" s="636"/>
      <c r="W178" s="636"/>
      <c r="X178" s="636"/>
      <c r="Y178" s="636"/>
      <c r="Z178" s="636"/>
      <c r="AA178" s="636"/>
      <c r="AB178" s="636"/>
      <c r="AC178" s="636"/>
      <c r="AD178" s="636"/>
      <c r="AE178" s="636"/>
      <c r="AF178" s="636"/>
      <c r="AG178" s="980"/>
    </row>
    <row r="179" spans="1:33" customFormat="1">
      <c r="A179" s="139"/>
      <c r="B179" s="139"/>
      <c r="C179" s="139"/>
      <c r="D179" s="139"/>
      <c r="E179" s="139"/>
      <c r="F179" s="139"/>
      <c r="G179" s="139"/>
      <c r="H179" s="139"/>
      <c r="I179" s="139"/>
      <c r="J179" s="197"/>
      <c r="K179" s="818"/>
      <c r="L179" s="818"/>
      <c r="M179" s="818"/>
      <c r="N179" s="404"/>
      <c r="O179" s="402"/>
      <c r="P179" s="402"/>
      <c r="Q179" s="402"/>
      <c r="R179" s="402"/>
      <c r="S179" s="402"/>
      <c r="T179" s="402"/>
      <c r="U179" s="636"/>
      <c r="V179" s="636"/>
      <c r="W179" s="636"/>
      <c r="X179" s="636"/>
      <c r="Y179" s="636"/>
      <c r="Z179" s="636"/>
      <c r="AA179" s="636"/>
      <c r="AB179" s="636"/>
      <c r="AC179" s="636"/>
      <c r="AD179" s="636"/>
      <c r="AE179" s="636"/>
      <c r="AF179" s="636"/>
      <c r="AG179" s="980"/>
    </row>
    <row r="180" spans="1:33" customFormat="1">
      <c r="A180" s="139"/>
      <c r="B180" s="139"/>
      <c r="C180" s="139"/>
      <c r="D180" s="139"/>
      <c r="E180" s="139"/>
      <c r="F180" s="139"/>
      <c r="G180" s="139"/>
      <c r="H180" s="139"/>
      <c r="I180" s="139"/>
      <c r="J180" s="197"/>
      <c r="K180" s="818"/>
      <c r="L180" s="818"/>
      <c r="M180" s="818"/>
      <c r="N180" s="404"/>
      <c r="O180" s="402"/>
      <c r="P180" s="402"/>
      <c r="Q180" s="402"/>
      <c r="R180" s="402"/>
      <c r="S180" s="402"/>
      <c r="T180" s="402"/>
      <c r="U180" s="636"/>
      <c r="V180" s="636"/>
      <c r="W180" s="636"/>
      <c r="X180" s="636"/>
      <c r="Y180" s="636"/>
      <c r="Z180" s="636"/>
      <c r="AA180" s="636"/>
      <c r="AB180" s="636"/>
      <c r="AC180" s="636"/>
      <c r="AD180" s="636"/>
      <c r="AE180" s="636"/>
      <c r="AF180" s="636"/>
      <c r="AG180" s="980"/>
    </row>
    <row r="181" spans="1:33" customFormat="1">
      <c r="A181" s="139"/>
      <c r="B181" s="139"/>
      <c r="C181" s="139"/>
      <c r="D181" s="139"/>
      <c r="E181" s="139"/>
      <c r="F181" s="139"/>
      <c r="G181" s="139"/>
      <c r="H181" s="139"/>
      <c r="I181" s="139"/>
      <c r="J181" s="197"/>
      <c r="K181" s="818"/>
      <c r="L181" s="818"/>
      <c r="M181" s="818"/>
      <c r="N181" s="404"/>
      <c r="O181" s="402"/>
      <c r="P181" s="402"/>
      <c r="Q181" s="402"/>
      <c r="R181" s="402"/>
      <c r="S181" s="402"/>
      <c r="T181" s="402"/>
      <c r="U181" s="636"/>
      <c r="V181" s="636"/>
      <c r="W181" s="636"/>
      <c r="X181" s="636"/>
      <c r="Y181" s="636"/>
      <c r="Z181" s="636"/>
      <c r="AA181" s="636"/>
      <c r="AB181" s="636"/>
      <c r="AC181" s="636"/>
      <c r="AD181" s="636"/>
      <c r="AE181" s="636"/>
      <c r="AF181" s="636"/>
      <c r="AG181" s="980"/>
    </row>
    <row r="182" spans="1:33" customFormat="1">
      <c r="A182" s="139"/>
      <c r="B182" s="139"/>
      <c r="C182" s="139"/>
      <c r="D182" s="139"/>
      <c r="E182" s="139"/>
      <c r="F182" s="139"/>
      <c r="G182" s="139"/>
      <c r="H182" s="139"/>
      <c r="I182" s="139"/>
      <c r="J182" s="197"/>
      <c r="K182" s="818"/>
      <c r="L182" s="818"/>
      <c r="M182" s="818"/>
      <c r="N182" s="404"/>
      <c r="O182" s="402"/>
      <c r="P182" s="402"/>
      <c r="Q182" s="402"/>
      <c r="R182" s="402"/>
      <c r="S182" s="402"/>
      <c r="T182" s="402"/>
      <c r="U182" s="636"/>
      <c r="V182" s="636"/>
      <c r="W182" s="636"/>
      <c r="X182" s="636"/>
      <c r="Y182" s="636"/>
      <c r="Z182" s="636"/>
      <c r="AA182" s="636"/>
      <c r="AB182" s="636"/>
      <c r="AC182" s="636"/>
      <c r="AD182" s="636"/>
      <c r="AE182" s="636"/>
      <c r="AF182" s="636"/>
      <c r="AG182" s="980"/>
    </row>
    <row r="183" spans="1:33" customFormat="1">
      <c r="A183" s="139"/>
      <c r="B183" s="139"/>
      <c r="C183" s="139"/>
      <c r="D183" s="139"/>
      <c r="E183" s="139"/>
      <c r="F183" s="139"/>
      <c r="G183" s="139"/>
      <c r="H183" s="139"/>
      <c r="I183" s="139"/>
      <c r="J183" s="197"/>
      <c r="K183" s="818"/>
      <c r="L183" s="818"/>
      <c r="M183" s="818"/>
      <c r="N183" s="404"/>
      <c r="O183" s="402"/>
      <c r="P183" s="402"/>
      <c r="Q183" s="402"/>
      <c r="R183" s="402"/>
      <c r="S183" s="402"/>
      <c r="T183" s="402"/>
      <c r="U183" s="636"/>
      <c r="V183" s="636"/>
      <c r="W183" s="636"/>
      <c r="X183" s="636"/>
      <c r="Y183" s="636"/>
      <c r="Z183" s="636"/>
      <c r="AA183" s="636"/>
      <c r="AB183" s="636"/>
      <c r="AC183" s="636"/>
      <c r="AD183" s="636"/>
      <c r="AE183" s="636"/>
      <c r="AF183" s="636"/>
      <c r="AG183" s="980"/>
    </row>
    <row r="184" spans="1:33" customFormat="1">
      <c r="A184" s="139"/>
      <c r="B184" s="139"/>
      <c r="C184" s="139"/>
      <c r="D184" s="139"/>
      <c r="E184" s="139"/>
      <c r="F184" s="139"/>
      <c r="G184" s="139"/>
      <c r="H184" s="139"/>
      <c r="I184" s="139"/>
      <c r="J184" s="197"/>
      <c r="K184" s="818"/>
      <c r="L184" s="818"/>
      <c r="M184" s="818"/>
      <c r="N184" s="404"/>
      <c r="O184" s="402"/>
      <c r="P184" s="402"/>
      <c r="Q184" s="402"/>
      <c r="R184" s="402"/>
      <c r="S184" s="402"/>
      <c r="T184" s="402"/>
      <c r="U184" s="636"/>
      <c r="V184" s="636"/>
      <c r="W184" s="636"/>
      <c r="X184" s="636"/>
      <c r="Y184" s="636"/>
      <c r="Z184" s="636"/>
      <c r="AA184" s="636"/>
      <c r="AB184" s="636"/>
      <c r="AC184" s="636"/>
      <c r="AD184" s="636"/>
      <c r="AE184" s="636"/>
      <c r="AF184" s="636"/>
      <c r="AG184" s="980"/>
    </row>
    <row r="185" spans="1:33" customFormat="1">
      <c r="A185" s="139"/>
      <c r="B185" s="139"/>
      <c r="C185" s="139"/>
      <c r="D185" s="139"/>
      <c r="E185" s="139"/>
      <c r="F185" s="139"/>
      <c r="G185" s="139"/>
      <c r="H185" s="139"/>
      <c r="I185" s="139"/>
      <c r="J185" s="197"/>
      <c r="K185" s="818"/>
      <c r="L185" s="818"/>
      <c r="M185" s="818"/>
      <c r="N185" s="404"/>
      <c r="O185" s="402"/>
      <c r="P185" s="402"/>
      <c r="Q185" s="402"/>
      <c r="R185" s="402"/>
      <c r="S185" s="402"/>
      <c r="T185" s="402"/>
      <c r="U185" s="636"/>
      <c r="V185" s="636"/>
      <c r="W185" s="636"/>
      <c r="X185" s="636"/>
      <c r="Y185" s="636"/>
      <c r="Z185" s="636"/>
      <c r="AA185" s="636"/>
      <c r="AB185" s="636"/>
      <c r="AC185" s="636"/>
      <c r="AD185" s="636"/>
      <c r="AE185" s="636"/>
      <c r="AF185" s="636"/>
      <c r="AG185" s="980"/>
    </row>
    <row r="186" spans="1:33" customFormat="1">
      <c r="A186" s="139"/>
      <c r="B186" s="139"/>
      <c r="C186" s="139"/>
      <c r="D186" s="139"/>
      <c r="E186" s="139"/>
      <c r="F186" s="139"/>
      <c r="G186" s="139"/>
      <c r="H186" s="139"/>
      <c r="I186" s="139"/>
      <c r="J186" s="197"/>
      <c r="K186" s="818"/>
      <c r="L186" s="818"/>
      <c r="M186" s="818"/>
      <c r="N186" s="404"/>
      <c r="O186" s="402"/>
      <c r="P186" s="402"/>
      <c r="Q186" s="402"/>
      <c r="R186" s="402"/>
      <c r="S186" s="402"/>
      <c r="T186" s="402"/>
      <c r="U186" s="636"/>
      <c r="V186" s="636"/>
      <c r="W186" s="636"/>
      <c r="X186" s="636"/>
      <c r="Y186" s="636"/>
      <c r="Z186" s="636"/>
      <c r="AA186" s="636"/>
      <c r="AB186" s="636"/>
      <c r="AC186" s="636"/>
      <c r="AD186" s="636"/>
      <c r="AE186" s="636"/>
      <c r="AF186" s="636"/>
      <c r="AG186" s="980"/>
    </row>
    <row r="187" spans="1:33" customFormat="1">
      <c r="A187" s="139"/>
      <c r="B187" s="139"/>
      <c r="C187" s="139"/>
      <c r="D187" s="139"/>
      <c r="E187" s="139"/>
      <c r="F187" s="139"/>
      <c r="G187" s="139"/>
      <c r="H187" s="139"/>
      <c r="I187" s="139"/>
      <c r="J187" s="197"/>
      <c r="K187" s="818"/>
      <c r="L187" s="818"/>
      <c r="M187" s="818"/>
      <c r="N187" s="404"/>
      <c r="O187" s="402"/>
      <c r="P187" s="402"/>
      <c r="Q187" s="402"/>
      <c r="R187" s="402"/>
      <c r="S187" s="402"/>
      <c r="T187" s="402"/>
      <c r="U187" s="636"/>
      <c r="V187" s="636"/>
      <c r="W187" s="636"/>
      <c r="X187" s="636"/>
      <c r="Y187" s="636"/>
      <c r="Z187" s="636"/>
      <c r="AA187" s="636"/>
      <c r="AB187" s="636"/>
      <c r="AC187" s="636"/>
      <c r="AD187" s="636"/>
      <c r="AE187" s="636"/>
      <c r="AF187" s="636"/>
      <c r="AG187" s="980"/>
    </row>
    <row r="188" spans="1:33" customFormat="1">
      <c r="A188" s="139"/>
      <c r="B188" s="139"/>
      <c r="C188" s="139"/>
      <c r="D188" s="139"/>
      <c r="E188" s="139"/>
      <c r="F188" s="139"/>
      <c r="G188" s="139"/>
      <c r="H188" s="139"/>
      <c r="I188" s="139"/>
      <c r="J188" s="197"/>
      <c r="K188" s="818"/>
      <c r="L188" s="818"/>
      <c r="M188" s="818"/>
      <c r="N188" s="404"/>
      <c r="O188" s="402"/>
      <c r="P188" s="402"/>
      <c r="Q188" s="402"/>
      <c r="R188" s="402"/>
      <c r="S188" s="402"/>
      <c r="T188" s="402"/>
      <c r="U188" s="636"/>
      <c r="V188" s="636"/>
      <c r="W188" s="636"/>
      <c r="X188" s="636"/>
      <c r="Y188" s="636"/>
      <c r="Z188" s="636"/>
      <c r="AA188" s="636"/>
      <c r="AB188" s="636"/>
      <c r="AC188" s="636"/>
      <c r="AD188" s="636"/>
      <c r="AE188" s="636"/>
      <c r="AF188" s="636"/>
      <c r="AG188" s="980"/>
    </row>
    <row r="189" spans="1:33" customFormat="1">
      <c r="A189" s="139"/>
      <c r="B189" s="139"/>
      <c r="C189" s="139"/>
      <c r="D189" s="139"/>
      <c r="E189" s="139"/>
      <c r="F189" s="139"/>
      <c r="G189" s="139"/>
      <c r="H189" s="139"/>
      <c r="I189" s="139"/>
      <c r="J189" s="197"/>
      <c r="K189" s="818"/>
      <c r="L189" s="818"/>
      <c r="M189" s="818"/>
      <c r="N189" s="404"/>
      <c r="O189" s="402"/>
      <c r="P189" s="402"/>
      <c r="Q189" s="402"/>
      <c r="R189" s="402"/>
      <c r="S189" s="402"/>
      <c r="T189" s="402"/>
      <c r="U189" s="636"/>
      <c r="V189" s="636"/>
      <c r="W189" s="636"/>
      <c r="X189" s="636"/>
      <c r="Y189" s="636"/>
      <c r="Z189" s="636"/>
      <c r="AA189" s="636"/>
      <c r="AB189" s="636"/>
      <c r="AC189" s="636"/>
      <c r="AD189" s="636"/>
      <c r="AE189" s="636"/>
      <c r="AF189" s="636"/>
      <c r="AG189" s="980"/>
    </row>
    <row r="190" spans="1:33" customFormat="1">
      <c r="A190" s="139"/>
      <c r="B190" s="139"/>
      <c r="C190" s="139"/>
      <c r="D190" s="139"/>
      <c r="E190" s="139"/>
      <c r="F190" s="139"/>
      <c r="G190" s="139"/>
      <c r="H190" s="139"/>
      <c r="I190" s="139"/>
      <c r="J190" s="197"/>
      <c r="K190" s="818"/>
      <c r="L190" s="818"/>
      <c r="M190" s="818"/>
      <c r="N190" s="404"/>
      <c r="O190" s="402"/>
      <c r="P190" s="402"/>
      <c r="Q190" s="402"/>
      <c r="R190" s="402"/>
      <c r="S190" s="402"/>
      <c r="T190" s="402"/>
      <c r="U190" s="636"/>
      <c r="V190" s="636"/>
      <c r="W190" s="636"/>
      <c r="X190" s="636"/>
      <c r="Y190" s="636"/>
      <c r="Z190" s="636"/>
      <c r="AA190" s="636"/>
      <c r="AB190" s="636"/>
      <c r="AC190" s="636"/>
      <c r="AD190" s="636"/>
      <c r="AE190" s="636"/>
      <c r="AF190" s="636"/>
      <c r="AG190" s="980"/>
    </row>
    <row r="191" spans="1:33" customFormat="1">
      <c r="A191" s="139"/>
      <c r="B191" s="139"/>
      <c r="C191" s="139"/>
      <c r="D191" s="139"/>
      <c r="E191" s="139"/>
      <c r="F191" s="139"/>
      <c r="G191" s="139"/>
      <c r="H191" s="139"/>
      <c r="I191" s="139"/>
      <c r="J191" s="197"/>
      <c r="K191" s="818"/>
      <c r="L191" s="818"/>
      <c r="M191" s="818"/>
      <c r="N191" s="404"/>
      <c r="O191" s="402"/>
      <c r="P191" s="402"/>
      <c r="Q191" s="402"/>
      <c r="R191" s="402"/>
      <c r="S191" s="402"/>
      <c r="T191" s="402"/>
      <c r="U191" s="636"/>
      <c r="V191" s="636"/>
      <c r="W191" s="636"/>
      <c r="X191" s="636"/>
      <c r="Y191" s="636"/>
      <c r="Z191" s="636"/>
      <c r="AA191" s="636"/>
      <c r="AB191" s="636"/>
      <c r="AC191" s="636"/>
      <c r="AD191" s="636"/>
      <c r="AE191" s="636"/>
      <c r="AF191" s="636"/>
      <c r="AG191" s="980"/>
    </row>
    <row r="192" spans="1:33" customFormat="1">
      <c r="A192" s="139"/>
      <c r="B192" s="139"/>
      <c r="C192" s="139"/>
      <c r="D192" s="139"/>
      <c r="E192" s="139"/>
      <c r="F192" s="139"/>
      <c r="G192" s="139"/>
      <c r="H192" s="139"/>
      <c r="I192" s="139"/>
      <c r="J192" s="197"/>
      <c r="K192" s="818"/>
      <c r="L192" s="818"/>
      <c r="M192" s="818"/>
      <c r="N192" s="404"/>
      <c r="O192" s="402"/>
      <c r="P192" s="402"/>
      <c r="Q192" s="402"/>
      <c r="R192" s="402"/>
      <c r="S192" s="402"/>
      <c r="T192" s="402"/>
      <c r="U192" s="636"/>
      <c r="V192" s="636"/>
      <c r="W192" s="636"/>
      <c r="X192" s="636"/>
      <c r="Y192" s="636"/>
      <c r="Z192" s="636"/>
      <c r="AA192" s="636"/>
      <c r="AB192" s="636"/>
      <c r="AC192" s="636"/>
      <c r="AD192" s="636"/>
      <c r="AE192" s="636"/>
      <c r="AF192" s="636"/>
      <c r="AG192" s="980"/>
    </row>
    <row r="193" spans="1:33" customFormat="1">
      <c r="A193" s="139"/>
      <c r="B193" s="139"/>
      <c r="C193" s="139"/>
      <c r="D193" s="139"/>
      <c r="E193" s="139"/>
      <c r="F193" s="139"/>
      <c r="G193" s="139"/>
      <c r="H193" s="139"/>
      <c r="I193" s="139"/>
      <c r="J193" s="197"/>
      <c r="K193" s="818"/>
      <c r="L193" s="818"/>
      <c r="M193" s="818"/>
      <c r="N193" s="404"/>
      <c r="O193" s="402"/>
      <c r="P193" s="402"/>
      <c r="Q193" s="402"/>
      <c r="R193" s="402"/>
      <c r="S193" s="402"/>
      <c r="T193" s="402"/>
      <c r="U193" s="636"/>
      <c r="V193" s="636"/>
      <c r="W193" s="636"/>
      <c r="X193" s="636"/>
      <c r="Y193" s="636"/>
      <c r="Z193" s="636"/>
      <c r="AA193" s="636"/>
      <c r="AB193" s="636"/>
      <c r="AC193" s="636"/>
      <c r="AD193" s="636"/>
      <c r="AE193" s="636"/>
      <c r="AF193" s="636"/>
      <c r="AG193" s="980"/>
    </row>
    <row r="194" spans="1:33" customFormat="1">
      <c r="A194" s="139"/>
      <c r="B194" s="139"/>
      <c r="C194" s="139"/>
      <c r="D194" s="139"/>
      <c r="E194" s="139"/>
      <c r="F194" s="139"/>
      <c r="G194" s="139"/>
      <c r="H194" s="139"/>
      <c r="I194" s="139"/>
      <c r="J194" s="197"/>
      <c r="K194" s="818"/>
      <c r="L194" s="818"/>
      <c r="M194" s="818"/>
      <c r="N194" s="404"/>
      <c r="O194" s="402"/>
      <c r="P194" s="402"/>
      <c r="Q194" s="402"/>
      <c r="R194" s="402"/>
      <c r="S194" s="402"/>
      <c r="T194" s="402"/>
      <c r="U194" s="636"/>
      <c r="V194" s="636"/>
      <c r="W194" s="636"/>
      <c r="X194" s="636"/>
      <c r="Y194" s="636"/>
      <c r="Z194" s="636"/>
      <c r="AA194" s="636"/>
      <c r="AB194" s="636"/>
      <c r="AC194" s="636"/>
      <c r="AD194" s="636"/>
      <c r="AE194" s="636"/>
      <c r="AF194" s="636"/>
      <c r="AG194" s="980"/>
    </row>
    <row r="195" spans="1:33" customFormat="1">
      <c r="A195" s="139"/>
      <c r="B195" s="139"/>
      <c r="C195" s="139"/>
      <c r="D195" s="139"/>
      <c r="E195" s="139"/>
      <c r="F195" s="139"/>
      <c r="G195" s="139"/>
      <c r="H195" s="139"/>
      <c r="I195" s="139"/>
      <c r="J195" s="197"/>
      <c r="K195" s="818"/>
      <c r="L195" s="818"/>
      <c r="M195" s="818"/>
      <c r="N195" s="404"/>
      <c r="O195" s="402"/>
      <c r="P195" s="402"/>
      <c r="Q195" s="402"/>
      <c r="R195" s="402"/>
      <c r="S195" s="402"/>
      <c r="T195" s="402"/>
      <c r="U195" s="636"/>
      <c r="V195" s="636"/>
      <c r="W195" s="636"/>
      <c r="X195" s="636"/>
      <c r="Y195" s="636"/>
      <c r="Z195" s="636"/>
      <c r="AA195" s="636"/>
      <c r="AB195" s="636"/>
      <c r="AC195" s="636"/>
      <c r="AD195" s="636"/>
      <c r="AE195" s="636"/>
      <c r="AF195" s="636"/>
      <c r="AG195" s="980"/>
    </row>
    <row r="196" spans="1:33" customFormat="1">
      <c r="A196" s="139"/>
      <c r="B196" s="139"/>
      <c r="C196" s="139"/>
      <c r="D196" s="139"/>
      <c r="E196" s="139"/>
      <c r="F196" s="139"/>
      <c r="G196" s="139"/>
      <c r="H196" s="139"/>
      <c r="I196" s="139"/>
      <c r="J196" s="197"/>
      <c r="K196" s="818"/>
      <c r="L196" s="818"/>
      <c r="M196" s="818"/>
      <c r="N196" s="404"/>
      <c r="O196" s="402"/>
      <c r="P196" s="402"/>
      <c r="Q196" s="402"/>
      <c r="R196" s="402"/>
      <c r="S196" s="402"/>
      <c r="T196" s="402"/>
      <c r="U196" s="636"/>
      <c r="V196" s="636"/>
      <c r="W196" s="636"/>
      <c r="X196" s="636"/>
      <c r="Y196" s="636"/>
      <c r="Z196" s="636"/>
      <c r="AA196" s="636"/>
      <c r="AB196" s="636"/>
      <c r="AC196" s="636"/>
      <c r="AD196" s="636"/>
      <c r="AE196" s="636"/>
      <c r="AF196" s="636"/>
      <c r="AG196" s="980"/>
    </row>
    <row r="197" spans="1:33" customFormat="1">
      <c r="A197" s="139"/>
      <c r="B197" s="139"/>
      <c r="C197" s="139"/>
      <c r="D197" s="139"/>
      <c r="E197" s="139"/>
      <c r="F197" s="139"/>
      <c r="G197" s="139"/>
      <c r="H197" s="139"/>
      <c r="I197" s="139"/>
      <c r="J197" s="197"/>
      <c r="K197" s="818"/>
      <c r="L197" s="818"/>
      <c r="M197" s="818"/>
      <c r="N197" s="404"/>
      <c r="O197" s="402"/>
      <c r="P197" s="402"/>
      <c r="Q197" s="402"/>
      <c r="R197" s="402"/>
      <c r="S197" s="402"/>
      <c r="T197" s="402"/>
      <c r="U197" s="636"/>
      <c r="V197" s="636"/>
      <c r="W197" s="636"/>
      <c r="X197" s="636"/>
      <c r="Y197" s="636"/>
      <c r="Z197" s="636"/>
      <c r="AA197" s="636"/>
      <c r="AB197" s="636"/>
      <c r="AC197" s="636"/>
      <c r="AD197" s="636"/>
      <c r="AE197" s="636"/>
      <c r="AF197" s="636"/>
      <c r="AG197" s="980"/>
    </row>
    <row r="198" spans="1:33" customFormat="1">
      <c r="A198" s="139"/>
      <c r="B198" s="139"/>
      <c r="C198" s="139"/>
      <c r="D198" s="139"/>
      <c r="E198" s="139"/>
      <c r="F198" s="139"/>
      <c r="G198" s="139"/>
      <c r="H198" s="139"/>
      <c r="I198" s="139"/>
      <c r="J198" s="197"/>
      <c r="K198" s="818"/>
      <c r="L198" s="818"/>
      <c r="M198" s="818"/>
      <c r="N198" s="404"/>
      <c r="O198" s="402"/>
      <c r="P198" s="402"/>
      <c r="Q198" s="402"/>
      <c r="R198" s="402"/>
      <c r="S198" s="402"/>
      <c r="T198" s="402"/>
      <c r="U198" s="636"/>
      <c r="V198" s="636"/>
      <c r="W198" s="636"/>
      <c r="X198" s="636"/>
      <c r="Y198" s="636"/>
      <c r="Z198" s="636"/>
      <c r="AA198" s="636"/>
      <c r="AB198" s="636"/>
      <c r="AC198" s="636"/>
      <c r="AD198" s="636"/>
      <c r="AE198" s="636"/>
      <c r="AF198" s="636"/>
      <c r="AG198" s="980"/>
    </row>
    <row r="199" spans="1:33" customFormat="1">
      <c r="A199" s="139"/>
      <c r="B199" s="139"/>
      <c r="C199" s="139"/>
      <c r="D199" s="139"/>
      <c r="E199" s="139"/>
      <c r="F199" s="139"/>
      <c r="G199" s="139"/>
      <c r="H199" s="139"/>
      <c r="I199" s="139"/>
      <c r="J199" s="197"/>
      <c r="K199" s="818"/>
      <c r="L199" s="818"/>
      <c r="M199" s="818"/>
      <c r="N199" s="404"/>
      <c r="O199" s="402"/>
      <c r="P199" s="402"/>
      <c r="Q199" s="402"/>
      <c r="R199" s="402"/>
      <c r="S199" s="402"/>
      <c r="T199" s="402"/>
      <c r="U199" s="636"/>
      <c r="V199" s="636"/>
      <c r="W199" s="636"/>
      <c r="X199" s="636"/>
      <c r="Y199" s="636"/>
      <c r="Z199" s="636"/>
      <c r="AA199" s="636"/>
      <c r="AB199" s="636"/>
      <c r="AC199" s="636"/>
      <c r="AD199" s="636"/>
      <c r="AE199" s="636"/>
      <c r="AF199" s="636"/>
      <c r="AG199" s="980"/>
    </row>
    <row r="200" spans="1:33" customFormat="1">
      <c r="A200" s="139"/>
      <c r="B200" s="139"/>
      <c r="C200" s="139"/>
      <c r="D200" s="139"/>
      <c r="E200" s="139"/>
      <c r="F200" s="139"/>
      <c r="G200" s="139"/>
      <c r="H200" s="139"/>
      <c r="I200" s="139"/>
      <c r="J200" s="197"/>
      <c r="K200" s="818"/>
      <c r="L200" s="818"/>
      <c r="M200" s="818"/>
      <c r="N200" s="404"/>
      <c r="O200" s="402"/>
      <c r="P200" s="402"/>
      <c r="Q200" s="402"/>
      <c r="R200" s="402"/>
      <c r="S200" s="402"/>
      <c r="T200" s="402"/>
      <c r="U200" s="636"/>
      <c r="V200" s="636"/>
      <c r="W200" s="636"/>
      <c r="X200" s="636"/>
      <c r="Y200" s="636"/>
      <c r="Z200" s="636"/>
      <c r="AA200" s="636"/>
      <c r="AB200" s="636"/>
      <c r="AC200" s="636"/>
      <c r="AD200" s="636"/>
      <c r="AE200" s="636"/>
      <c r="AF200" s="636"/>
      <c r="AG200" s="980"/>
    </row>
    <row r="201" spans="1:33" customFormat="1">
      <c r="A201" s="139"/>
      <c r="B201" s="139"/>
      <c r="C201" s="139"/>
      <c r="D201" s="139"/>
      <c r="E201" s="139"/>
      <c r="F201" s="139"/>
      <c r="G201" s="139"/>
      <c r="H201" s="139"/>
      <c r="I201" s="139"/>
      <c r="J201" s="197"/>
      <c r="K201" s="818"/>
      <c r="L201" s="818"/>
      <c r="M201" s="818"/>
      <c r="N201" s="404"/>
      <c r="O201" s="402"/>
      <c r="P201" s="402"/>
      <c r="Q201" s="402"/>
      <c r="R201" s="402"/>
      <c r="S201" s="402"/>
      <c r="T201" s="402"/>
      <c r="U201" s="636"/>
      <c r="V201" s="636"/>
      <c r="W201" s="636"/>
      <c r="X201" s="636"/>
      <c r="Y201" s="636"/>
      <c r="Z201" s="636"/>
      <c r="AA201" s="636"/>
      <c r="AB201" s="636"/>
      <c r="AC201" s="636"/>
      <c r="AD201" s="636"/>
      <c r="AE201" s="636"/>
      <c r="AF201" s="636"/>
      <c r="AG201" s="980"/>
    </row>
    <row r="202" spans="1:33" customFormat="1">
      <c r="A202" s="139"/>
      <c r="B202" s="139"/>
      <c r="C202" s="139"/>
      <c r="D202" s="139"/>
      <c r="E202" s="139"/>
      <c r="F202" s="139"/>
      <c r="G202" s="139"/>
      <c r="H202" s="139"/>
      <c r="I202" s="139"/>
      <c r="J202" s="197"/>
      <c r="K202" s="818"/>
      <c r="L202" s="818"/>
      <c r="M202" s="818"/>
      <c r="N202" s="404"/>
      <c r="O202" s="402"/>
      <c r="P202" s="402"/>
      <c r="Q202" s="402"/>
      <c r="R202" s="402"/>
      <c r="S202" s="402"/>
      <c r="T202" s="402"/>
      <c r="U202" s="636"/>
      <c r="V202" s="636"/>
      <c r="W202" s="636"/>
      <c r="X202" s="636"/>
      <c r="Y202" s="636"/>
      <c r="Z202" s="636"/>
      <c r="AA202" s="636"/>
      <c r="AB202" s="636"/>
      <c r="AC202" s="636"/>
      <c r="AD202" s="636"/>
      <c r="AE202" s="636"/>
      <c r="AF202" s="636"/>
      <c r="AG202" s="980"/>
    </row>
    <row r="203" spans="1:33" customFormat="1">
      <c r="A203" s="139"/>
      <c r="B203" s="139"/>
      <c r="C203" s="139"/>
      <c r="D203" s="139"/>
      <c r="E203" s="139"/>
      <c r="F203" s="139"/>
      <c r="G203" s="139"/>
      <c r="H203" s="139"/>
      <c r="I203" s="139"/>
      <c r="J203" s="197"/>
      <c r="K203" s="818"/>
      <c r="L203" s="818"/>
      <c r="M203" s="818"/>
      <c r="N203" s="404"/>
      <c r="O203" s="402"/>
      <c r="P203" s="402"/>
      <c r="Q203" s="402"/>
      <c r="R203" s="402"/>
      <c r="S203" s="402"/>
      <c r="T203" s="402"/>
      <c r="U203" s="636"/>
      <c r="V203" s="636"/>
      <c r="W203" s="636"/>
      <c r="X203" s="636"/>
      <c r="Y203" s="636"/>
      <c r="Z203" s="636"/>
      <c r="AA203" s="636"/>
      <c r="AB203" s="636"/>
      <c r="AC203" s="636"/>
      <c r="AD203" s="636"/>
      <c r="AE203" s="636"/>
      <c r="AF203" s="636"/>
      <c r="AG203" s="980"/>
    </row>
    <row r="204" spans="1:33" customFormat="1">
      <c r="A204" s="139"/>
      <c r="B204" s="139"/>
      <c r="C204" s="139"/>
      <c r="D204" s="139"/>
      <c r="E204" s="139"/>
      <c r="F204" s="139"/>
      <c r="G204" s="139"/>
      <c r="H204" s="139"/>
      <c r="I204" s="139"/>
      <c r="J204" s="197"/>
      <c r="K204" s="818"/>
      <c r="L204" s="818"/>
      <c r="M204" s="818"/>
      <c r="N204" s="404"/>
      <c r="O204" s="402"/>
      <c r="P204" s="402"/>
      <c r="Q204" s="402"/>
      <c r="R204" s="402"/>
      <c r="S204" s="402"/>
      <c r="T204" s="402"/>
      <c r="U204" s="636"/>
      <c r="V204" s="636"/>
      <c r="W204" s="636"/>
      <c r="X204" s="636"/>
      <c r="Y204" s="636"/>
      <c r="Z204" s="636"/>
      <c r="AA204" s="636"/>
      <c r="AB204" s="636"/>
      <c r="AC204" s="636"/>
      <c r="AD204" s="636"/>
      <c r="AE204" s="636"/>
      <c r="AF204" s="636"/>
      <c r="AG204" s="980"/>
    </row>
    <row r="205" spans="1:33" customFormat="1">
      <c r="A205" s="139"/>
      <c r="B205" s="139"/>
      <c r="C205" s="139"/>
      <c r="D205" s="139"/>
      <c r="E205" s="139"/>
      <c r="F205" s="139"/>
      <c r="G205" s="139"/>
      <c r="H205" s="139"/>
      <c r="I205" s="139"/>
      <c r="J205" s="197"/>
      <c r="K205" s="818"/>
      <c r="L205" s="818"/>
      <c r="M205" s="818"/>
      <c r="N205" s="404"/>
      <c r="O205" s="402"/>
      <c r="P205" s="402"/>
      <c r="Q205" s="402"/>
      <c r="R205" s="402"/>
      <c r="S205" s="402"/>
      <c r="T205" s="402"/>
      <c r="U205" s="636"/>
      <c r="V205" s="636"/>
      <c r="W205" s="636"/>
      <c r="X205" s="636"/>
      <c r="Y205" s="636"/>
      <c r="Z205" s="636"/>
      <c r="AA205" s="636"/>
      <c r="AB205" s="636"/>
      <c r="AC205" s="636"/>
      <c r="AD205" s="636"/>
      <c r="AE205" s="636"/>
      <c r="AF205" s="636"/>
      <c r="AG205" s="980"/>
    </row>
    <row r="206" spans="1:33" customFormat="1">
      <c r="A206" s="139"/>
      <c r="B206" s="139"/>
      <c r="C206" s="139"/>
      <c r="D206" s="139"/>
      <c r="E206" s="139"/>
      <c r="F206" s="139"/>
      <c r="G206" s="139"/>
      <c r="H206" s="139"/>
      <c r="I206" s="139"/>
      <c r="J206" s="197"/>
      <c r="K206" s="818"/>
      <c r="L206" s="818"/>
      <c r="M206" s="818"/>
      <c r="N206" s="404"/>
      <c r="O206" s="402"/>
      <c r="P206" s="402"/>
      <c r="Q206" s="402"/>
      <c r="R206" s="402"/>
      <c r="S206" s="402"/>
      <c r="T206" s="402"/>
      <c r="U206" s="636"/>
      <c r="V206" s="636"/>
      <c r="W206" s="636"/>
      <c r="X206" s="636"/>
      <c r="Y206" s="636"/>
      <c r="Z206" s="636"/>
      <c r="AA206" s="636"/>
      <c r="AB206" s="636"/>
      <c r="AC206" s="636"/>
      <c r="AD206" s="636"/>
      <c r="AE206" s="636"/>
      <c r="AF206" s="636"/>
      <c r="AG206" s="980"/>
    </row>
    <row r="207" spans="1:33" customFormat="1">
      <c r="A207" s="139"/>
      <c r="B207" s="139"/>
      <c r="C207" s="139"/>
      <c r="D207" s="139"/>
      <c r="E207" s="139"/>
      <c r="F207" s="139"/>
      <c r="G207" s="139"/>
      <c r="H207" s="139"/>
      <c r="I207" s="139"/>
      <c r="J207" s="197"/>
      <c r="K207" s="818"/>
      <c r="L207" s="818"/>
      <c r="M207" s="818"/>
      <c r="N207" s="404"/>
      <c r="O207" s="402"/>
      <c r="P207" s="402"/>
      <c r="Q207" s="402"/>
      <c r="R207" s="402"/>
      <c r="S207" s="402"/>
      <c r="T207" s="402"/>
      <c r="U207" s="636"/>
      <c r="V207" s="636"/>
      <c r="W207" s="636"/>
      <c r="X207" s="636"/>
      <c r="Y207" s="636"/>
      <c r="Z207" s="636"/>
      <c r="AA207" s="636"/>
      <c r="AB207" s="636"/>
      <c r="AC207" s="636"/>
      <c r="AD207" s="636"/>
      <c r="AE207" s="636"/>
      <c r="AF207" s="636"/>
      <c r="AG207" s="980"/>
    </row>
    <row r="208" spans="1:33" customFormat="1">
      <c r="A208" s="139"/>
      <c r="B208" s="139"/>
      <c r="C208" s="139"/>
      <c r="D208" s="139"/>
      <c r="E208" s="139"/>
      <c r="F208" s="139"/>
      <c r="G208" s="139"/>
      <c r="H208" s="139"/>
      <c r="I208" s="139"/>
      <c r="J208" s="197"/>
      <c r="K208" s="818"/>
      <c r="L208" s="818"/>
      <c r="M208" s="818"/>
      <c r="N208" s="404"/>
      <c r="O208" s="402"/>
      <c r="P208" s="402"/>
      <c r="Q208" s="402"/>
      <c r="R208" s="402"/>
      <c r="S208" s="402"/>
      <c r="T208" s="402"/>
      <c r="U208" s="636"/>
      <c r="V208" s="636"/>
      <c r="W208" s="636"/>
      <c r="X208" s="636"/>
      <c r="Y208" s="636"/>
      <c r="Z208" s="636"/>
      <c r="AA208" s="636"/>
      <c r="AB208" s="636"/>
      <c r="AC208" s="636"/>
      <c r="AD208" s="636"/>
      <c r="AE208" s="636"/>
      <c r="AF208" s="636"/>
      <c r="AG208" s="980"/>
    </row>
    <row r="209" spans="1:33" customFormat="1">
      <c r="A209" s="139"/>
      <c r="B209" s="139"/>
      <c r="C209" s="139"/>
      <c r="D209" s="139"/>
      <c r="E209" s="139"/>
      <c r="F209" s="139"/>
      <c r="G209" s="139"/>
      <c r="H209" s="139"/>
      <c r="I209" s="139"/>
      <c r="J209" s="197"/>
      <c r="K209" s="818"/>
      <c r="L209" s="818"/>
      <c r="M209" s="818"/>
      <c r="N209" s="404"/>
      <c r="O209" s="402"/>
      <c r="P209" s="402"/>
      <c r="Q209" s="402"/>
      <c r="R209" s="402"/>
      <c r="S209" s="402"/>
      <c r="T209" s="402"/>
      <c r="U209" s="636"/>
      <c r="V209" s="636"/>
      <c r="W209" s="636"/>
      <c r="X209" s="636"/>
      <c r="Y209" s="636"/>
      <c r="Z209" s="636"/>
      <c r="AA209" s="636"/>
      <c r="AB209" s="636"/>
      <c r="AC209" s="636"/>
      <c r="AD209" s="636"/>
      <c r="AE209" s="636"/>
      <c r="AF209" s="636"/>
      <c r="AG209" s="980"/>
    </row>
    <row r="210" spans="1:33" customFormat="1">
      <c r="A210" s="139"/>
      <c r="B210" s="139"/>
      <c r="C210" s="139"/>
      <c r="D210" s="139"/>
      <c r="E210" s="139"/>
      <c r="F210" s="139"/>
      <c r="G210" s="139"/>
      <c r="H210" s="139"/>
      <c r="I210" s="139"/>
      <c r="J210" s="197"/>
      <c r="K210" s="818"/>
      <c r="L210" s="818"/>
      <c r="M210" s="818"/>
      <c r="N210" s="404"/>
      <c r="O210" s="402"/>
      <c r="P210" s="402"/>
      <c r="Q210" s="402"/>
      <c r="R210" s="402"/>
      <c r="S210" s="402"/>
      <c r="T210" s="402"/>
      <c r="U210" s="636"/>
      <c r="V210" s="636"/>
      <c r="W210" s="636"/>
      <c r="X210" s="636"/>
      <c r="Y210" s="636"/>
      <c r="Z210" s="636"/>
      <c r="AA210" s="636"/>
      <c r="AB210" s="636"/>
      <c r="AC210" s="636"/>
      <c r="AD210" s="636"/>
      <c r="AE210" s="636"/>
      <c r="AF210" s="636"/>
      <c r="AG210" s="980"/>
    </row>
    <row r="211" spans="1:33" customFormat="1">
      <c r="A211" s="139"/>
      <c r="B211" s="139"/>
      <c r="C211" s="139"/>
      <c r="D211" s="139"/>
      <c r="E211" s="139"/>
      <c r="F211" s="139"/>
      <c r="G211" s="139"/>
      <c r="H211" s="139"/>
      <c r="I211" s="139"/>
      <c r="J211" s="197"/>
      <c r="K211" s="818"/>
      <c r="L211" s="818"/>
      <c r="M211" s="818"/>
      <c r="N211" s="404"/>
      <c r="O211" s="402"/>
      <c r="P211" s="402"/>
      <c r="Q211" s="402"/>
      <c r="R211" s="402"/>
      <c r="S211" s="402"/>
      <c r="T211" s="402"/>
      <c r="U211" s="636"/>
      <c r="V211" s="636"/>
      <c r="W211" s="636"/>
      <c r="X211" s="636"/>
      <c r="Y211" s="636"/>
      <c r="Z211" s="636"/>
      <c r="AA211" s="636"/>
      <c r="AB211" s="636"/>
      <c r="AC211" s="636"/>
      <c r="AD211" s="636"/>
      <c r="AE211" s="636"/>
      <c r="AF211" s="636"/>
      <c r="AG211" s="980"/>
    </row>
    <row r="212" spans="1:33" customFormat="1">
      <c r="A212" s="139"/>
      <c r="B212" s="139"/>
      <c r="C212" s="139"/>
      <c r="D212" s="139"/>
      <c r="E212" s="139"/>
      <c r="F212" s="139"/>
      <c r="G212" s="139"/>
      <c r="H212" s="139"/>
      <c r="I212" s="139"/>
      <c r="J212" s="197"/>
      <c r="K212" s="818"/>
      <c r="L212" s="818"/>
      <c r="M212" s="818"/>
      <c r="N212" s="404"/>
      <c r="O212" s="402"/>
      <c r="P212" s="402"/>
      <c r="Q212" s="402"/>
      <c r="R212" s="402"/>
      <c r="S212" s="402"/>
      <c r="T212" s="402"/>
      <c r="U212" s="636"/>
      <c r="V212" s="636"/>
      <c r="W212" s="636"/>
      <c r="X212" s="636"/>
      <c r="Y212" s="636"/>
      <c r="Z212" s="636"/>
      <c r="AA212" s="636"/>
      <c r="AB212" s="636"/>
      <c r="AC212" s="636"/>
      <c r="AD212" s="636"/>
      <c r="AE212" s="636"/>
      <c r="AF212" s="636"/>
      <c r="AG212" s="980"/>
    </row>
    <row r="213" spans="1:33" customFormat="1">
      <c r="A213" s="139"/>
      <c r="B213" s="139"/>
      <c r="C213" s="139"/>
      <c r="D213" s="139"/>
      <c r="E213" s="139"/>
      <c r="F213" s="139"/>
      <c r="G213" s="139"/>
      <c r="H213" s="139"/>
      <c r="I213" s="139"/>
      <c r="J213" s="197"/>
      <c r="K213" s="818"/>
      <c r="L213" s="818"/>
      <c r="M213" s="818"/>
      <c r="N213" s="404"/>
      <c r="O213" s="402"/>
      <c r="P213" s="402"/>
      <c r="Q213" s="402"/>
      <c r="R213" s="402"/>
      <c r="S213" s="402"/>
      <c r="T213" s="402"/>
      <c r="U213" s="636"/>
      <c r="V213" s="636"/>
      <c r="W213" s="636"/>
      <c r="X213" s="636"/>
      <c r="Y213" s="636"/>
      <c r="Z213" s="636"/>
      <c r="AA213" s="636"/>
      <c r="AB213" s="636"/>
      <c r="AC213" s="636"/>
      <c r="AD213" s="636"/>
      <c r="AE213" s="636"/>
      <c r="AF213" s="636"/>
      <c r="AG213" s="980"/>
    </row>
    <row r="214" spans="1:33" customFormat="1">
      <c r="A214" s="139"/>
      <c r="B214" s="139"/>
      <c r="C214" s="139"/>
      <c r="D214" s="139"/>
      <c r="E214" s="139"/>
      <c r="F214" s="139"/>
      <c r="G214" s="139"/>
      <c r="H214" s="139"/>
      <c r="I214" s="139"/>
      <c r="J214" s="197"/>
      <c r="K214" s="818"/>
      <c r="L214" s="818"/>
      <c r="M214" s="818"/>
      <c r="N214" s="404"/>
      <c r="O214" s="402"/>
      <c r="P214" s="402"/>
      <c r="Q214" s="402"/>
      <c r="R214" s="402"/>
      <c r="S214" s="402"/>
      <c r="T214" s="402"/>
      <c r="U214" s="636"/>
      <c r="V214" s="636"/>
      <c r="W214" s="636"/>
      <c r="X214" s="636"/>
      <c r="Y214" s="636"/>
      <c r="Z214" s="636"/>
      <c r="AA214" s="636"/>
      <c r="AB214" s="636"/>
      <c r="AC214" s="636"/>
      <c r="AD214" s="636"/>
      <c r="AE214" s="636"/>
      <c r="AF214" s="636"/>
      <c r="AG214" s="980"/>
    </row>
    <row r="215" spans="1:33" customFormat="1">
      <c r="A215" s="139"/>
      <c r="B215" s="139"/>
      <c r="C215" s="139"/>
      <c r="D215" s="139"/>
      <c r="E215" s="139"/>
      <c r="F215" s="139"/>
      <c r="G215" s="139"/>
      <c r="H215" s="139"/>
      <c r="I215" s="139"/>
      <c r="J215" s="197"/>
      <c r="K215" s="818"/>
      <c r="L215" s="818"/>
      <c r="M215" s="818"/>
      <c r="N215" s="404"/>
      <c r="O215" s="402"/>
      <c r="P215" s="402"/>
      <c r="Q215" s="402"/>
      <c r="R215" s="402"/>
      <c r="S215" s="402"/>
      <c r="T215" s="402"/>
      <c r="U215" s="636"/>
      <c r="V215" s="636"/>
      <c r="W215" s="636"/>
      <c r="X215" s="636"/>
      <c r="Y215" s="636"/>
      <c r="Z215" s="636"/>
      <c r="AA215" s="636"/>
      <c r="AB215" s="636"/>
      <c r="AC215" s="636"/>
      <c r="AD215" s="636"/>
      <c r="AE215" s="636"/>
      <c r="AF215" s="636"/>
      <c r="AG215" s="980"/>
    </row>
    <row r="216" spans="1:33" customFormat="1">
      <c r="A216" s="139"/>
      <c r="B216" s="139"/>
      <c r="C216" s="139"/>
      <c r="D216" s="139"/>
      <c r="E216" s="139"/>
      <c r="F216" s="139"/>
      <c r="G216" s="139"/>
      <c r="H216" s="139"/>
      <c r="I216" s="139"/>
      <c r="J216" s="197"/>
      <c r="K216" s="818"/>
      <c r="L216" s="818"/>
      <c r="M216" s="818"/>
      <c r="N216" s="404"/>
      <c r="O216" s="402"/>
      <c r="P216" s="402"/>
      <c r="Q216" s="402"/>
      <c r="R216" s="402"/>
      <c r="S216" s="402"/>
      <c r="T216" s="402"/>
      <c r="U216" s="636"/>
      <c r="V216" s="636"/>
      <c r="W216" s="636"/>
      <c r="X216" s="636"/>
      <c r="Y216" s="636"/>
      <c r="Z216" s="636"/>
      <c r="AA216" s="636"/>
      <c r="AB216" s="636"/>
      <c r="AC216" s="636"/>
      <c r="AD216" s="636"/>
      <c r="AE216" s="636"/>
      <c r="AF216" s="636"/>
      <c r="AG216" s="980"/>
    </row>
    <row r="217" spans="1:33" customFormat="1">
      <c r="A217" s="139"/>
      <c r="B217" s="139"/>
      <c r="C217" s="139"/>
      <c r="D217" s="139"/>
      <c r="E217" s="139"/>
      <c r="F217" s="139"/>
      <c r="G217" s="139"/>
      <c r="H217" s="139"/>
      <c r="I217" s="139"/>
      <c r="J217" s="197"/>
      <c r="K217" s="818"/>
      <c r="L217" s="818"/>
      <c r="M217" s="818"/>
      <c r="N217" s="404"/>
      <c r="O217" s="402"/>
      <c r="P217" s="402"/>
      <c r="Q217" s="402"/>
      <c r="R217" s="402"/>
      <c r="S217" s="402"/>
      <c r="T217" s="402"/>
      <c r="U217" s="636"/>
      <c r="V217" s="636"/>
      <c r="W217" s="636"/>
      <c r="X217" s="636"/>
      <c r="Y217" s="636"/>
      <c r="Z217" s="636"/>
      <c r="AA217" s="636"/>
      <c r="AB217" s="636"/>
      <c r="AC217" s="636"/>
      <c r="AD217" s="636"/>
      <c r="AE217" s="636"/>
      <c r="AF217" s="636"/>
      <c r="AG217" s="980"/>
    </row>
    <row r="218" spans="1:33" customFormat="1">
      <c r="A218" s="139"/>
      <c r="B218" s="139"/>
      <c r="C218" s="139"/>
      <c r="D218" s="139"/>
      <c r="E218" s="139"/>
      <c r="F218" s="139"/>
      <c r="G218" s="139"/>
      <c r="H218" s="139"/>
      <c r="I218" s="139"/>
      <c r="J218" s="197"/>
      <c r="K218" s="818"/>
      <c r="L218" s="818"/>
      <c r="M218" s="818"/>
      <c r="N218" s="404"/>
      <c r="O218" s="402"/>
      <c r="P218" s="402"/>
      <c r="Q218" s="402"/>
      <c r="R218" s="402"/>
      <c r="S218" s="402"/>
      <c r="T218" s="402"/>
      <c r="U218" s="636"/>
      <c r="V218" s="636"/>
      <c r="W218" s="636"/>
      <c r="X218" s="636"/>
      <c r="Y218" s="636"/>
      <c r="Z218" s="636"/>
      <c r="AA218" s="636"/>
      <c r="AB218" s="636"/>
      <c r="AC218" s="636"/>
      <c r="AD218" s="636"/>
      <c r="AE218" s="636"/>
      <c r="AF218" s="636"/>
      <c r="AG218" s="980"/>
    </row>
    <row r="219" spans="1:33" customFormat="1">
      <c r="A219" s="139"/>
      <c r="B219" s="139"/>
      <c r="C219" s="139"/>
      <c r="D219" s="139"/>
      <c r="E219" s="139"/>
      <c r="F219" s="139"/>
      <c r="G219" s="139"/>
      <c r="H219" s="139"/>
      <c r="I219" s="139"/>
      <c r="J219" s="197"/>
      <c r="K219" s="818"/>
      <c r="L219" s="818"/>
      <c r="M219" s="818"/>
      <c r="N219" s="404"/>
      <c r="O219" s="402"/>
      <c r="P219" s="402"/>
      <c r="Q219" s="402"/>
      <c r="R219" s="402"/>
      <c r="S219" s="402"/>
      <c r="T219" s="402"/>
      <c r="U219" s="636"/>
      <c r="V219" s="636"/>
      <c r="W219" s="636"/>
      <c r="X219" s="636"/>
      <c r="Y219" s="636"/>
      <c r="Z219" s="636"/>
      <c r="AA219" s="636"/>
      <c r="AB219" s="636"/>
      <c r="AC219" s="636"/>
      <c r="AD219" s="636"/>
      <c r="AE219" s="636"/>
      <c r="AF219" s="636"/>
      <c r="AG219" s="980"/>
    </row>
    <row r="220" spans="1:33" customFormat="1">
      <c r="A220" s="139"/>
      <c r="B220" s="139"/>
      <c r="C220" s="139"/>
      <c r="D220" s="139"/>
      <c r="E220" s="139"/>
      <c r="F220" s="139"/>
      <c r="G220" s="139"/>
      <c r="H220" s="139"/>
      <c r="I220" s="139"/>
      <c r="J220" s="197"/>
      <c r="K220" s="818"/>
      <c r="L220" s="818"/>
      <c r="M220" s="818"/>
      <c r="N220" s="404"/>
      <c r="O220" s="402"/>
      <c r="P220" s="402"/>
      <c r="Q220" s="402"/>
      <c r="R220" s="402"/>
      <c r="S220" s="402"/>
      <c r="T220" s="402"/>
      <c r="U220" s="636"/>
      <c r="V220" s="636"/>
      <c r="W220" s="636"/>
      <c r="X220" s="636"/>
      <c r="Y220" s="636"/>
      <c r="Z220" s="636"/>
      <c r="AA220" s="636"/>
      <c r="AB220" s="636"/>
      <c r="AC220" s="636"/>
      <c r="AD220" s="636"/>
      <c r="AE220" s="636"/>
      <c r="AF220" s="636"/>
      <c r="AG220" s="980"/>
    </row>
    <row r="221" spans="1:33" customFormat="1">
      <c r="A221" s="139"/>
      <c r="B221" s="139"/>
      <c r="C221" s="139"/>
      <c r="D221" s="139"/>
      <c r="E221" s="139"/>
      <c r="F221" s="139"/>
      <c r="G221" s="139"/>
      <c r="H221" s="139"/>
      <c r="I221" s="139"/>
      <c r="J221" s="197"/>
      <c r="K221" s="818"/>
      <c r="L221" s="818"/>
      <c r="M221" s="818"/>
      <c r="N221" s="404"/>
      <c r="O221" s="402"/>
      <c r="P221" s="402"/>
      <c r="Q221" s="402"/>
      <c r="R221" s="402"/>
      <c r="S221" s="402"/>
      <c r="T221" s="402"/>
      <c r="U221" s="636"/>
      <c r="V221" s="636"/>
      <c r="W221" s="636"/>
      <c r="X221" s="636"/>
      <c r="Y221" s="636"/>
      <c r="Z221" s="636"/>
      <c r="AA221" s="636"/>
      <c r="AB221" s="636"/>
      <c r="AC221" s="636"/>
      <c r="AD221" s="636"/>
      <c r="AE221" s="636"/>
      <c r="AF221" s="636"/>
      <c r="AG221" s="980"/>
    </row>
    <row r="222" spans="1:33" customFormat="1">
      <c r="A222" s="139"/>
      <c r="B222" s="139"/>
      <c r="C222" s="139"/>
      <c r="D222" s="139"/>
      <c r="E222" s="139"/>
      <c r="F222" s="139"/>
      <c r="G222" s="139"/>
      <c r="H222" s="139"/>
      <c r="I222" s="139"/>
      <c r="J222" s="197"/>
      <c r="K222" s="818"/>
      <c r="L222" s="818"/>
      <c r="M222" s="818"/>
      <c r="N222" s="404"/>
      <c r="O222" s="402"/>
      <c r="P222" s="402"/>
      <c r="Q222" s="402"/>
      <c r="R222" s="402"/>
      <c r="S222" s="402"/>
      <c r="T222" s="402"/>
      <c r="U222" s="636"/>
      <c r="V222" s="636"/>
      <c r="W222" s="636"/>
      <c r="X222" s="636"/>
      <c r="Y222" s="636"/>
      <c r="Z222" s="636"/>
      <c r="AA222" s="636"/>
      <c r="AB222" s="636"/>
      <c r="AC222" s="636"/>
      <c r="AD222" s="636"/>
      <c r="AE222" s="636"/>
      <c r="AF222" s="636"/>
      <c r="AG222" s="980"/>
    </row>
    <row r="223" spans="1:33" customFormat="1">
      <c r="A223" s="139"/>
      <c r="B223" s="139"/>
      <c r="C223" s="139"/>
      <c r="D223" s="139"/>
      <c r="E223" s="139"/>
      <c r="F223" s="139"/>
      <c r="G223" s="139"/>
      <c r="H223" s="139"/>
      <c r="I223" s="139"/>
      <c r="J223" s="197"/>
      <c r="K223" s="818"/>
      <c r="L223" s="818"/>
      <c r="M223" s="818"/>
      <c r="N223" s="404"/>
      <c r="O223" s="402"/>
      <c r="P223" s="402"/>
      <c r="Q223" s="402"/>
      <c r="R223" s="402"/>
      <c r="S223" s="402"/>
      <c r="T223" s="402"/>
      <c r="U223" s="636"/>
      <c r="V223" s="636"/>
      <c r="W223" s="636"/>
      <c r="X223" s="636"/>
      <c r="Y223" s="636"/>
      <c r="Z223" s="636"/>
      <c r="AA223" s="636"/>
      <c r="AB223" s="636"/>
      <c r="AC223" s="636"/>
      <c r="AD223" s="636"/>
      <c r="AE223" s="636"/>
      <c r="AF223" s="636"/>
      <c r="AG223" s="980"/>
    </row>
    <row r="224" spans="1:33" customFormat="1">
      <c r="A224" s="139"/>
      <c r="B224" s="139"/>
      <c r="C224" s="139"/>
      <c r="D224" s="139"/>
      <c r="E224" s="139"/>
      <c r="F224" s="139"/>
      <c r="G224" s="139"/>
      <c r="H224" s="139"/>
      <c r="I224" s="139"/>
      <c r="J224" s="197"/>
      <c r="K224" s="818"/>
      <c r="L224" s="818"/>
      <c r="M224" s="818"/>
      <c r="N224" s="404"/>
      <c r="O224" s="402"/>
      <c r="P224" s="402"/>
      <c r="Q224" s="402"/>
      <c r="R224" s="402"/>
      <c r="S224" s="402"/>
      <c r="T224" s="402"/>
      <c r="U224" s="636"/>
      <c r="V224" s="636"/>
      <c r="W224" s="636"/>
      <c r="X224" s="636"/>
      <c r="Y224" s="636"/>
      <c r="Z224" s="636"/>
      <c r="AA224" s="636"/>
      <c r="AB224" s="636"/>
      <c r="AC224" s="636"/>
      <c r="AD224" s="636"/>
      <c r="AE224" s="636"/>
      <c r="AF224" s="636"/>
      <c r="AG224" s="980"/>
    </row>
    <row r="225" spans="1:33" customFormat="1">
      <c r="A225" s="139"/>
      <c r="B225" s="139"/>
      <c r="C225" s="139"/>
      <c r="D225" s="139"/>
      <c r="E225" s="139"/>
      <c r="F225" s="139"/>
      <c r="G225" s="139"/>
      <c r="H225" s="139"/>
      <c r="I225" s="139"/>
      <c r="J225" s="197"/>
      <c r="K225" s="818"/>
      <c r="L225" s="818"/>
      <c r="M225" s="818"/>
      <c r="N225" s="404"/>
      <c r="O225" s="402"/>
      <c r="P225" s="402"/>
      <c r="Q225" s="402"/>
      <c r="R225" s="402"/>
      <c r="S225" s="402"/>
      <c r="T225" s="402"/>
      <c r="U225" s="636"/>
      <c r="V225" s="636"/>
      <c r="W225" s="636"/>
      <c r="X225" s="636"/>
      <c r="Y225" s="636"/>
      <c r="Z225" s="636"/>
      <c r="AA225" s="636"/>
      <c r="AB225" s="636"/>
      <c r="AC225" s="636"/>
      <c r="AD225" s="636"/>
      <c r="AE225" s="636"/>
      <c r="AF225" s="636"/>
      <c r="AG225" s="980"/>
    </row>
    <row r="226" spans="1:33" customFormat="1">
      <c r="A226" s="139"/>
      <c r="B226" s="139"/>
      <c r="C226" s="139"/>
      <c r="D226" s="139"/>
      <c r="E226" s="139"/>
      <c r="F226" s="139"/>
      <c r="G226" s="139"/>
      <c r="H226" s="139"/>
      <c r="I226" s="139"/>
      <c r="J226" s="197"/>
      <c r="K226" s="818"/>
      <c r="L226" s="818"/>
      <c r="M226" s="818"/>
      <c r="N226" s="404"/>
      <c r="O226" s="402"/>
      <c r="P226" s="402"/>
      <c r="Q226" s="402"/>
      <c r="R226" s="402"/>
      <c r="S226" s="402"/>
      <c r="T226" s="402"/>
      <c r="U226" s="636"/>
      <c r="V226" s="636"/>
      <c r="W226" s="636"/>
      <c r="X226" s="636"/>
      <c r="Y226" s="636"/>
      <c r="Z226" s="636"/>
      <c r="AA226" s="636"/>
      <c r="AB226" s="636"/>
      <c r="AC226" s="636"/>
      <c r="AD226" s="636"/>
      <c r="AE226" s="636"/>
      <c r="AF226" s="636"/>
      <c r="AG226" s="980"/>
    </row>
    <row r="227" spans="1:33" customFormat="1">
      <c r="A227" s="139"/>
      <c r="B227" s="139"/>
      <c r="C227" s="139"/>
      <c r="D227" s="139"/>
      <c r="E227" s="139"/>
      <c r="F227" s="139"/>
      <c r="G227" s="139"/>
      <c r="H227" s="139"/>
      <c r="I227" s="139"/>
      <c r="J227" s="197"/>
      <c r="K227" s="818"/>
      <c r="L227" s="818"/>
      <c r="M227" s="818"/>
      <c r="N227" s="404"/>
      <c r="O227" s="402"/>
      <c r="P227" s="402"/>
      <c r="Q227" s="402"/>
      <c r="R227" s="402"/>
      <c r="S227" s="402"/>
      <c r="T227" s="402"/>
      <c r="U227" s="636"/>
      <c r="V227" s="636"/>
      <c r="W227" s="636"/>
      <c r="X227" s="636"/>
      <c r="Y227" s="636"/>
      <c r="Z227" s="636"/>
      <c r="AA227" s="636"/>
      <c r="AB227" s="636"/>
      <c r="AC227" s="636"/>
      <c r="AD227" s="636"/>
      <c r="AE227" s="636"/>
      <c r="AF227" s="636"/>
      <c r="AG227" s="980"/>
    </row>
    <row r="228" spans="1:33" customFormat="1">
      <c r="A228" s="139"/>
      <c r="B228" s="139"/>
      <c r="C228" s="139"/>
      <c r="D228" s="139"/>
      <c r="E228" s="139"/>
      <c r="F228" s="139"/>
      <c r="G228" s="139"/>
      <c r="H228" s="139"/>
      <c r="I228" s="139"/>
      <c r="J228" s="197"/>
      <c r="K228" s="818"/>
      <c r="L228" s="818"/>
      <c r="M228" s="818"/>
      <c r="N228" s="404"/>
      <c r="O228" s="402"/>
      <c r="P228" s="402"/>
      <c r="Q228" s="402"/>
      <c r="R228" s="402"/>
      <c r="S228" s="402"/>
      <c r="T228" s="402"/>
      <c r="U228" s="636"/>
      <c r="V228" s="636"/>
      <c r="W228" s="636"/>
      <c r="X228" s="636"/>
      <c r="Y228" s="636"/>
      <c r="Z228" s="636"/>
      <c r="AA228" s="636"/>
      <c r="AB228" s="636"/>
      <c r="AC228" s="636"/>
      <c r="AD228" s="636"/>
      <c r="AE228" s="636"/>
      <c r="AF228" s="636"/>
      <c r="AG228" s="980"/>
    </row>
    <row r="229" spans="1:33" customFormat="1">
      <c r="A229" s="139"/>
      <c r="B229" s="139"/>
      <c r="C229" s="139"/>
      <c r="D229" s="139"/>
      <c r="E229" s="139"/>
      <c r="F229" s="139"/>
      <c r="G229" s="139"/>
      <c r="H229" s="139"/>
      <c r="I229" s="139"/>
      <c r="J229" s="197"/>
      <c r="K229" s="818"/>
      <c r="L229" s="818"/>
      <c r="M229" s="818"/>
      <c r="N229" s="404"/>
      <c r="O229" s="402"/>
      <c r="P229" s="402"/>
      <c r="Q229" s="402"/>
      <c r="R229" s="402"/>
      <c r="S229" s="402"/>
      <c r="T229" s="402"/>
      <c r="U229" s="636"/>
      <c r="V229" s="636"/>
      <c r="W229" s="636"/>
      <c r="X229" s="636"/>
      <c r="Y229" s="636"/>
      <c r="Z229" s="636"/>
      <c r="AA229" s="636"/>
      <c r="AB229" s="636"/>
      <c r="AC229" s="636"/>
      <c r="AD229" s="636"/>
      <c r="AE229" s="636"/>
      <c r="AF229" s="636"/>
      <c r="AG229" s="980"/>
    </row>
    <row r="230" spans="1:33" customFormat="1">
      <c r="A230" s="139"/>
      <c r="B230" s="139"/>
      <c r="C230" s="139"/>
      <c r="D230" s="139"/>
      <c r="E230" s="139"/>
      <c r="F230" s="139"/>
      <c r="G230" s="139"/>
      <c r="H230" s="139"/>
      <c r="I230" s="139"/>
      <c r="J230" s="197"/>
      <c r="K230" s="818"/>
      <c r="L230" s="818"/>
      <c r="M230" s="818"/>
      <c r="N230" s="404"/>
      <c r="O230" s="402"/>
      <c r="P230" s="402"/>
      <c r="Q230" s="402"/>
      <c r="R230" s="402"/>
      <c r="S230" s="402"/>
      <c r="T230" s="402"/>
      <c r="U230" s="636"/>
      <c r="V230" s="636"/>
      <c r="W230" s="636"/>
      <c r="X230" s="636"/>
      <c r="Y230" s="636"/>
      <c r="Z230" s="636"/>
      <c r="AA230" s="636"/>
      <c r="AB230" s="636"/>
      <c r="AC230" s="636"/>
      <c r="AD230" s="636"/>
      <c r="AE230" s="636"/>
      <c r="AF230" s="636"/>
      <c r="AG230" s="980"/>
    </row>
    <row r="231" spans="1:33" customFormat="1">
      <c r="A231" s="139"/>
      <c r="B231" s="139"/>
      <c r="C231" s="139"/>
      <c r="D231" s="139"/>
      <c r="E231" s="139"/>
      <c r="F231" s="139"/>
      <c r="G231" s="139"/>
      <c r="H231" s="139"/>
      <c r="I231" s="139"/>
      <c r="J231" s="197"/>
      <c r="K231" s="818"/>
      <c r="L231" s="818"/>
      <c r="M231" s="818"/>
      <c r="N231" s="404"/>
      <c r="O231" s="402"/>
      <c r="P231" s="402"/>
      <c r="Q231" s="402"/>
      <c r="R231" s="402"/>
      <c r="S231" s="402"/>
      <c r="T231" s="402"/>
      <c r="U231" s="636"/>
      <c r="V231" s="636"/>
      <c r="W231" s="636"/>
      <c r="X231" s="636"/>
      <c r="Y231" s="636"/>
      <c r="Z231" s="636"/>
      <c r="AA231" s="636"/>
      <c r="AB231" s="636"/>
      <c r="AC231" s="636"/>
      <c r="AD231" s="636"/>
      <c r="AE231" s="636"/>
      <c r="AF231" s="636"/>
      <c r="AG231" s="980"/>
    </row>
    <row r="232" spans="1:33" customFormat="1">
      <c r="A232" s="139"/>
      <c r="B232" s="139"/>
      <c r="C232" s="139"/>
      <c r="D232" s="139"/>
      <c r="E232" s="139"/>
      <c r="F232" s="139"/>
      <c r="G232" s="139"/>
      <c r="H232" s="139"/>
      <c r="I232" s="139"/>
      <c r="J232" s="197"/>
      <c r="K232" s="818"/>
      <c r="L232" s="818"/>
      <c r="M232" s="818"/>
      <c r="N232" s="404"/>
      <c r="O232" s="402"/>
      <c r="P232" s="402"/>
      <c r="Q232" s="402"/>
      <c r="R232" s="402"/>
      <c r="S232" s="402"/>
      <c r="T232" s="402"/>
      <c r="U232" s="636"/>
      <c r="V232" s="636"/>
      <c r="W232" s="636"/>
      <c r="X232" s="636"/>
      <c r="Y232" s="636"/>
      <c r="Z232" s="636"/>
      <c r="AA232" s="636"/>
      <c r="AB232" s="636"/>
      <c r="AC232" s="636"/>
      <c r="AD232" s="636"/>
      <c r="AE232" s="636"/>
      <c r="AF232" s="636"/>
      <c r="AG232" s="980"/>
    </row>
    <row r="233" spans="1:33" customFormat="1">
      <c r="A233" s="139"/>
      <c r="B233" s="139"/>
      <c r="C233" s="139"/>
      <c r="D233" s="139"/>
      <c r="E233" s="139"/>
      <c r="F233" s="139"/>
      <c r="G233" s="139"/>
      <c r="H233" s="139"/>
      <c r="I233" s="139"/>
      <c r="J233" s="197"/>
      <c r="K233" s="818"/>
      <c r="L233" s="818"/>
      <c r="M233" s="818"/>
      <c r="N233" s="404"/>
      <c r="O233" s="402"/>
      <c r="P233" s="402"/>
      <c r="Q233" s="402"/>
      <c r="R233" s="402"/>
      <c r="S233" s="402"/>
      <c r="T233" s="402"/>
      <c r="U233" s="636"/>
      <c r="V233" s="636"/>
      <c r="W233" s="636"/>
      <c r="X233" s="636"/>
      <c r="Y233" s="636"/>
      <c r="Z233" s="636"/>
      <c r="AA233" s="636"/>
      <c r="AB233" s="636"/>
      <c r="AC233" s="636"/>
      <c r="AD233" s="636"/>
      <c r="AE233" s="636"/>
      <c r="AF233" s="636"/>
      <c r="AG233" s="980"/>
    </row>
    <row r="234" spans="1:33" customFormat="1">
      <c r="A234" s="139"/>
      <c r="B234" s="139"/>
      <c r="C234" s="139"/>
      <c r="D234" s="139"/>
      <c r="E234" s="139"/>
      <c r="F234" s="139"/>
      <c r="G234" s="139"/>
      <c r="H234" s="139"/>
      <c r="I234" s="139"/>
      <c r="J234" s="197"/>
      <c r="K234" s="818"/>
      <c r="L234" s="818"/>
      <c r="M234" s="818"/>
      <c r="N234" s="404"/>
      <c r="O234" s="402"/>
      <c r="P234" s="402"/>
      <c r="Q234" s="402"/>
      <c r="R234" s="402"/>
      <c r="S234" s="402"/>
      <c r="T234" s="402"/>
      <c r="U234" s="636"/>
      <c r="V234" s="636"/>
      <c r="W234" s="636"/>
      <c r="X234" s="636"/>
      <c r="Y234" s="636"/>
      <c r="Z234" s="636"/>
      <c r="AA234" s="636"/>
      <c r="AB234" s="636"/>
      <c r="AC234" s="636"/>
      <c r="AD234" s="636"/>
      <c r="AE234" s="636"/>
      <c r="AF234" s="636"/>
      <c r="AG234" s="980"/>
    </row>
    <row r="235" spans="1:33" customFormat="1">
      <c r="A235" s="139"/>
      <c r="B235" s="139"/>
      <c r="C235" s="139"/>
      <c r="D235" s="139"/>
      <c r="E235" s="139"/>
      <c r="F235" s="139"/>
      <c r="G235" s="139"/>
      <c r="H235" s="139"/>
      <c r="I235" s="139"/>
      <c r="J235" s="197"/>
      <c r="K235" s="818"/>
      <c r="L235" s="818"/>
      <c r="M235" s="818"/>
      <c r="N235" s="404"/>
      <c r="O235" s="402"/>
      <c r="P235" s="402"/>
      <c r="Q235" s="402"/>
      <c r="R235" s="402"/>
      <c r="S235" s="402"/>
      <c r="T235" s="402"/>
      <c r="U235" s="636"/>
      <c r="V235" s="636"/>
      <c r="W235" s="636"/>
      <c r="X235" s="636"/>
      <c r="Y235" s="636"/>
      <c r="Z235" s="636"/>
      <c r="AA235" s="636"/>
      <c r="AB235" s="636"/>
      <c r="AC235" s="636"/>
      <c r="AD235" s="636"/>
      <c r="AE235" s="636"/>
      <c r="AF235" s="636"/>
      <c r="AG235" s="980"/>
    </row>
    <row r="236" spans="1:33" customFormat="1">
      <c r="A236" s="139"/>
      <c r="B236" s="139"/>
      <c r="C236" s="139"/>
      <c r="D236" s="139"/>
      <c r="E236" s="139"/>
      <c r="F236" s="139"/>
      <c r="G236" s="139"/>
      <c r="H236" s="139"/>
      <c r="I236" s="139"/>
      <c r="J236" s="197"/>
      <c r="K236" s="818"/>
      <c r="L236" s="818"/>
      <c r="M236" s="818"/>
      <c r="N236" s="404"/>
      <c r="O236" s="402"/>
      <c r="P236" s="402"/>
      <c r="Q236" s="402"/>
      <c r="R236" s="402"/>
      <c r="S236" s="402"/>
      <c r="T236" s="402"/>
      <c r="U236" s="636"/>
      <c r="V236" s="636"/>
      <c r="W236" s="636"/>
      <c r="X236" s="636"/>
      <c r="Y236" s="636"/>
      <c r="Z236" s="636"/>
      <c r="AA236" s="636"/>
      <c r="AB236" s="636"/>
      <c r="AC236" s="636"/>
      <c r="AD236" s="636"/>
      <c r="AE236" s="636"/>
      <c r="AF236" s="636"/>
      <c r="AG236" s="980"/>
    </row>
    <row r="237" spans="1:33" customFormat="1">
      <c r="A237" s="139"/>
      <c r="B237" s="139"/>
      <c r="C237" s="139"/>
      <c r="D237" s="139"/>
      <c r="E237" s="139"/>
      <c r="F237" s="139"/>
      <c r="G237" s="139"/>
      <c r="H237" s="139"/>
      <c r="I237" s="139"/>
      <c r="J237" s="197"/>
      <c r="K237" s="818"/>
      <c r="L237" s="818"/>
      <c r="M237" s="818"/>
      <c r="N237" s="404"/>
      <c r="O237" s="402"/>
      <c r="P237" s="402"/>
      <c r="Q237" s="402"/>
      <c r="R237" s="402"/>
      <c r="S237" s="402"/>
      <c r="T237" s="402"/>
      <c r="U237" s="636"/>
      <c r="V237" s="636"/>
      <c r="W237" s="636"/>
      <c r="X237" s="636"/>
      <c r="Y237" s="636"/>
      <c r="Z237" s="636"/>
      <c r="AA237" s="636"/>
      <c r="AB237" s="636"/>
      <c r="AC237" s="636"/>
      <c r="AD237" s="636"/>
      <c r="AE237" s="636"/>
      <c r="AF237" s="636"/>
      <c r="AG237" s="980"/>
    </row>
    <row r="238" spans="1:33" customFormat="1">
      <c r="A238" s="139"/>
      <c r="B238" s="139"/>
      <c r="C238" s="139"/>
      <c r="D238" s="139"/>
      <c r="E238" s="139"/>
      <c r="F238" s="139"/>
      <c r="G238" s="139"/>
      <c r="H238" s="139"/>
      <c r="I238" s="139"/>
      <c r="J238" s="197"/>
      <c r="K238" s="818"/>
      <c r="L238" s="818"/>
      <c r="M238" s="818"/>
      <c r="N238" s="404"/>
      <c r="O238" s="402"/>
      <c r="P238" s="402"/>
      <c r="Q238" s="402"/>
      <c r="R238" s="402"/>
      <c r="S238" s="402"/>
      <c r="T238" s="402"/>
      <c r="U238" s="636"/>
      <c r="V238" s="636"/>
      <c r="W238" s="636"/>
      <c r="X238" s="636"/>
      <c r="Y238" s="636"/>
      <c r="Z238" s="636"/>
      <c r="AA238" s="636"/>
      <c r="AB238" s="636"/>
      <c r="AC238" s="636"/>
      <c r="AD238" s="636"/>
      <c r="AE238" s="636"/>
      <c r="AF238" s="636"/>
      <c r="AG238" s="980"/>
    </row>
    <row r="239" spans="1:33" customFormat="1">
      <c r="A239" s="139"/>
      <c r="B239" s="139"/>
      <c r="C239" s="139"/>
      <c r="D239" s="139"/>
      <c r="E239" s="139"/>
      <c r="F239" s="139"/>
      <c r="G239" s="139"/>
      <c r="H239" s="139"/>
      <c r="I239" s="139"/>
      <c r="J239" s="197"/>
      <c r="K239" s="818"/>
      <c r="L239" s="818"/>
      <c r="M239" s="818"/>
      <c r="N239" s="404"/>
      <c r="O239" s="402"/>
      <c r="P239" s="402"/>
      <c r="Q239" s="402"/>
      <c r="R239" s="402"/>
      <c r="S239" s="402"/>
      <c r="T239" s="402"/>
      <c r="U239" s="636"/>
      <c r="V239" s="636"/>
      <c r="W239" s="636"/>
      <c r="X239" s="636"/>
      <c r="Y239" s="636"/>
      <c r="Z239" s="636"/>
      <c r="AA239" s="636"/>
      <c r="AB239" s="636"/>
      <c r="AC239" s="636"/>
      <c r="AD239" s="636"/>
      <c r="AE239" s="636"/>
      <c r="AF239" s="636"/>
      <c r="AG239" s="980"/>
    </row>
    <row r="240" spans="1:33" customFormat="1">
      <c r="A240" s="139"/>
      <c r="B240" s="139"/>
      <c r="C240" s="139"/>
      <c r="D240" s="139"/>
      <c r="E240" s="139"/>
      <c r="F240" s="139"/>
      <c r="G240" s="139"/>
      <c r="H240" s="139"/>
      <c r="I240" s="139"/>
      <c r="J240" s="197"/>
      <c r="K240" s="818"/>
      <c r="L240" s="818"/>
      <c r="M240" s="818"/>
      <c r="N240" s="404"/>
      <c r="O240" s="402"/>
      <c r="P240" s="402"/>
      <c r="Q240" s="402"/>
      <c r="R240" s="402"/>
      <c r="S240" s="402"/>
      <c r="T240" s="402"/>
      <c r="U240" s="636"/>
      <c r="V240" s="636"/>
      <c r="W240" s="636"/>
      <c r="X240" s="636"/>
      <c r="Y240" s="636"/>
      <c r="Z240" s="636"/>
      <c r="AA240" s="636"/>
      <c r="AB240" s="636"/>
      <c r="AC240" s="636"/>
      <c r="AD240" s="636"/>
      <c r="AE240" s="636"/>
      <c r="AF240" s="636"/>
      <c r="AG240" s="980"/>
    </row>
    <row r="241" spans="1:33" customFormat="1">
      <c r="A241" s="139"/>
      <c r="B241" s="139"/>
      <c r="C241" s="139"/>
      <c r="D241" s="139"/>
      <c r="E241" s="139"/>
      <c r="F241" s="139"/>
      <c r="G241" s="139"/>
      <c r="H241" s="139"/>
      <c r="I241" s="139"/>
      <c r="J241" s="197"/>
      <c r="K241" s="818"/>
      <c r="L241" s="818"/>
      <c r="M241" s="818"/>
      <c r="N241" s="404"/>
      <c r="O241" s="402"/>
      <c r="P241" s="402"/>
      <c r="Q241" s="402"/>
      <c r="R241" s="402"/>
      <c r="S241" s="402"/>
      <c r="T241" s="402"/>
      <c r="U241" s="636"/>
      <c r="V241" s="636"/>
      <c r="W241" s="636"/>
      <c r="X241" s="636"/>
      <c r="Y241" s="636"/>
      <c r="Z241" s="636"/>
      <c r="AA241" s="636"/>
      <c r="AB241" s="636"/>
      <c r="AC241" s="636"/>
      <c r="AD241" s="636"/>
      <c r="AE241" s="636"/>
      <c r="AF241" s="636"/>
      <c r="AG241" s="980"/>
    </row>
    <row r="242" spans="1:33" customFormat="1">
      <c r="A242" s="139"/>
      <c r="B242" s="139"/>
      <c r="C242" s="139"/>
      <c r="D242" s="139"/>
      <c r="E242" s="139"/>
      <c r="F242" s="139"/>
      <c r="G242" s="139"/>
      <c r="H242" s="139"/>
      <c r="I242" s="139"/>
      <c r="J242" s="197"/>
      <c r="K242" s="818"/>
      <c r="L242" s="818"/>
      <c r="M242" s="818"/>
      <c r="N242" s="404"/>
      <c r="O242" s="402"/>
      <c r="P242" s="402"/>
      <c r="Q242" s="402"/>
      <c r="R242" s="402"/>
      <c r="S242" s="402"/>
      <c r="T242" s="402"/>
      <c r="U242" s="636"/>
      <c r="V242" s="636"/>
      <c r="W242" s="636"/>
      <c r="X242" s="636"/>
      <c r="Y242" s="636"/>
      <c r="Z242" s="636"/>
      <c r="AA242" s="636"/>
      <c r="AB242" s="636"/>
      <c r="AC242" s="636"/>
      <c r="AD242" s="636"/>
      <c r="AE242" s="636"/>
      <c r="AF242" s="636"/>
      <c r="AG242" s="980"/>
    </row>
    <row r="243" spans="1:33" customFormat="1">
      <c r="A243" s="139"/>
      <c r="B243" s="139"/>
      <c r="C243" s="139"/>
      <c r="D243" s="139"/>
      <c r="E243" s="139"/>
      <c r="F243" s="139"/>
      <c r="G243" s="139"/>
      <c r="H243" s="139"/>
      <c r="I243" s="139"/>
      <c r="J243" s="197"/>
      <c r="K243" s="818"/>
      <c r="L243" s="818"/>
      <c r="M243" s="818"/>
      <c r="N243" s="404"/>
      <c r="O243" s="402"/>
      <c r="P243" s="402"/>
      <c r="Q243" s="402"/>
      <c r="R243" s="402"/>
      <c r="S243" s="402"/>
      <c r="T243" s="402"/>
      <c r="U243" s="636"/>
      <c r="V243" s="636"/>
      <c r="W243" s="636"/>
      <c r="X243" s="636"/>
      <c r="Y243" s="636"/>
      <c r="Z243" s="636"/>
      <c r="AA243" s="636"/>
      <c r="AB243" s="636"/>
      <c r="AC243" s="636"/>
      <c r="AD243" s="636"/>
      <c r="AE243" s="636"/>
      <c r="AF243" s="636"/>
      <c r="AG243" s="980"/>
    </row>
    <row r="244" spans="1:33" customFormat="1">
      <c r="A244" s="139"/>
      <c r="B244" s="139"/>
      <c r="C244" s="139"/>
      <c r="D244" s="139"/>
      <c r="E244" s="139"/>
      <c r="F244" s="139"/>
      <c r="G244" s="139"/>
      <c r="H244" s="139"/>
      <c r="I244" s="139"/>
      <c r="J244" s="197"/>
      <c r="K244" s="818"/>
      <c r="L244" s="818"/>
      <c r="M244" s="818"/>
      <c r="N244" s="404"/>
      <c r="O244" s="402"/>
      <c r="P244" s="402"/>
      <c r="Q244" s="402"/>
      <c r="R244" s="402"/>
      <c r="S244" s="402"/>
      <c r="T244" s="402"/>
      <c r="U244" s="636"/>
      <c r="V244" s="636"/>
      <c r="W244" s="636"/>
      <c r="X244" s="636"/>
      <c r="Y244" s="636"/>
      <c r="Z244" s="636"/>
      <c r="AA244" s="636"/>
      <c r="AB244" s="636"/>
      <c r="AC244" s="636"/>
      <c r="AD244" s="636"/>
      <c r="AE244" s="636"/>
      <c r="AF244" s="636"/>
      <c r="AG244" s="980"/>
    </row>
    <row r="245" spans="1:33" customFormat="1">
      <c r="A245" s="139"/>
      <c r="B245" s="139"/>
      <c r="C245" s="139"/>
      <c r="D245" s="139"/>
      <c r="E245" s="139"/>
      <c r="F245" s="139"/>
      <c r="G245" s="139"/>
      <c r="H245" s="139"/>
      <c r="I245" s="139"/>
      <c r="J245" s="197"/>
      <c r="K245" s="818"/>
      <c r="L245" s="818"/>
      <c r="M245" s="818"/>
      <c r="N245" s="404"/>
      <c r="O245" s="402"/>
      <c r="P245" s="402"/>
      <c r="Q245" s="402"/>
      <c r="R245" s="402"/>
      <c r="S245" s="402"/>
      <c r="T245" s="402"/>
      <c r="U245" s="636"/>
      <c r="V245" s="636"/>
      <c r="W245" s="636"/>
      <c r="X245" s="636"/>
      <c r="Y245" s="636"/>
      <c r="Z245" s="636"/>
      <c r="AA245" s="636"/>
      <c r="AB245" s="636"/>
      <c r="AC245" s="636"/>
      <c r="AD245" s="636"/>
      <c r="AE245" s="636"/>
      <c r="AF245" s="636"/>
      <c r="AG245" s="980"/>
    </row>
    <row r="246" spans="1:33" customFormat="1">
      <c r="A246" s="139"/>
      <c r="B246" s="139"/>
      <c r="C246" s="139"/>
      <c r="D246" s="139"/>
      <c r="E246" s="139"/>
      <c r="F246" s="139"/>
      <c r="G246" s="139"/>
      <c r="H246" s="139"/>
      <c r="I246" s="139"/>
      <c r="J246" s="197"/>
      <c r="K246" s="818"/>
      <c r="L246" s="818"/>
      <c r="M246" s="818"/>
      <c r="N246" s="404"/>
      <c r="O246" s="402"/>
      <c r="P246" s="402"/>
      <c r="Q246" s="402"/>
      <c r="R246" s="402"/>
      <c r="S246" s="402"/>
      <c r="T246" s="402"/>
      <c r="U246" s="636"/>
      <c r="V246" s="636"/>
      <c r="W246" s="636"/>
      <c r="X246" s="636"/>
      <c r="Y246" s="636"/>
      <c r="Z246" s="636"/>
      <c r="AA246" s="636"/>
      <c r="AB246" s="636"/>
      <c r="AC246" s="636"/>
      <c r="AD246" s="636"/>
      <c r="AE246" s="636"/>
      <c r="AF246" s="636"/>
      <c r="AG246" s="980"/>
    </row>
    <row r="247" spans="1:33" customFormat="1">
      <c r="A247" s="139"/>
      <c r="B247" s="139"/>
      <c r="C247" s="139"/>
      <c r="D247" s="139"/>
      <c r="E247" s="139"/>
      <c r="F247" s="139"/>
      <c r="G247" s="139"/>
      <c r="H247" s="139"/>
      <c r="I247" s="139"/>
      <c r="J247" s="197"/>
      <c r="K247" s="818"/>
      <c r="L247" s="818"/>
      <c r="M247" s="818"/>
      <c r="N247" s="404"/>
      <c r="O247" s="402"/>
      <c r="P247" s="402"/>
      <c r="Q247" s="402"/>
      <c r="R247" s="402"/>
      <c r="S247" s="402"/>
      <c r="T247" s="402"/>
      <c r="U247" s="636"/>
      <c r="V247" s="636"/>
      <c r="W247" s="636"/>
      <c r="X247" s="636"/>
      <c r="Y247" s="636"/>
      <c r="Z247" s="636"/>
      <c r="AA247" s="636"/>
      <c r="AB247" s="636"/>
      <c r="AC247" s="636"/>
      <c r="AD247" s="636"/>
      <c r="AE247" s="636"/>
      <c r="AF247" s="636"/>
      <c r="AG247" s="980"/>
    </row>
    <row r="248" spans="1:33" customFormat="1">
      <c r="A248" s="139"/>
      <c r="B248" s="139"/>
      <c r="C248" s="139"/>
      <c r="D248" s="139"/>
      <c r="E248" s="139"/>
      <c r="F248" s="139"/>
      <c r="G248" s="139"/>
      <c r="H248" s="139"/>
      <c r="I248" s="139"/>
      <c r="J248" s="197"/>
      <c r="K248" s="818"/>
      <c r="L248" s="818"/>
      <c r="M248" s="818"/>
      <c r="N248" s="404"/>
      <c r="O248" s="402"/>
      <c r="P248" s="402"/>
      <c r="Q248" s="402"/>
      <c r="R248" s="402"/>
      <c r="S248" s="402"/>
      <c r="T248" s="402"/>
      <c r="U248" s="636"/>
      <c r="V248" s="636"/>
      <c r="W248" s="636"/>
      <c r="X248" s="636"/>
      <c r="Y248" s="636"/>
      <c r="Z248" s="636"/>
      <c r="AA248" s="636"/>
      <c r="AB248" s="636"/>
      <c r="AC248" s="636"/>
      <c r="AD248" s="636"/>
      <c r="AE248" s="636"/>
      <c r="AF248" s="636"/>
      <c r="AG248" s="980"/>
    </row>
    <row r="249" spans="1:33" customFormat="1">
      <c r="A249" s="139"/>
      <c r="B249" s="139"/>
      <c r="C249" s="139"/>
      <c r="D249" s="139"/>
      <c r="E249" s="139"/>
      <c r="F249" s="139"/>
      <c r="G249" s="139"/>
      <c r="H249" s="139"/>
      <c r="I249" s="139"/>
      <c r="J249" s="197"/>
      <c r="K249" s="818"/>
      <c r="L249" s="818"/>
      <c r="M249" s="818"/>
      <c r="N249" s="404"/>
      <c r="O249" s="402"/>
      <c r="P249" s="402"/>
      <c r="Q249" s="402"/>
      <c r="R249" s="402"/>
      <c r="S249" s="402"/>
      <c r="T249" s="402"/>
      <c r="U249" s="636"/>
      <c r="V249" s="636"/>
      <c r="W249" s="636"/>
      <c r="X249" s="636"/>
      <c r="Y249" s="636"/>
      <c r="Z249" s="636"/>
      <c r="AA249" s="636"/>
      <c r="AB249" s="636"/>
      <c r="AC249" s="636"/>
      <c r="AD249" s="636"/>
      <c r="AE249" s="636"/>
      <c r="AF249" s="636"/>
      <c r="AG249" s="980"/>
    </row>
    <row r="250" spans="1:33" customFormat="1">
      <c r="A250" s="139"/>
      <c r="B250" s="139"/>
      <c r="C250" s="139"/>
      <c r="D250" s="139"/>
      <c r="E250" s="139"/>
      <c r="F250" s="139"/>
      <c r="G250" s="139"/>
      <c r="H250" s="139"/>
      <c r="I250" s="139"/>
      <c r="J250" s="197"/>
      <c r="K250" s="818"/>
      <c r="L250" s="818"/>
      <c r="M250" s="818"/>
      <c r="N250" s="404"/>
      <c r="O250" s="402"/>
      <c r="P250" s="402"/>
      <c r="Q250" s="402"/>
      <c r="R250" s="402"/>
      <c r="S250" s="402"/>
      <c r="T250" s="402"/>
      <c r="U250" s="636"/>
      <c r="V250" s="636"/>
      <c r="W250" s="636"/>
      <c r="X250" s="636"/>
      <c r="Y250" s="636"/>
      <c r="Z250" s="636"/>
      <c r="AA250" s="636"/>
      <c r="AB250" s="636"/>
      <c r="AC250" s="636"/>
      <c r="AD250" s="636"/>
      <c r="AE250" s="636"/>
      <c r="AF250" s="636"/>
      <c r="AG250" s="980"/>
    </row>
    <row r="251" spans="1:33" customFormat="1">
      <c r="A251" s="139"/>
      <c r="B251" s="139"/>
      <c r="C251" s="139"/>
      <c r="D251" s="139"/>
      <c r="E251" s="139"/>
      <c r="F251" s="139"/>
      <c r="G251" s="139"/>
      <c r="H251" s="139"/>
      <c r="I251" s="139"/>
      <c r="J251" s="197"/>
      <c r="K251" s="818"/>
      <c r="L251" s="818"/>
      <c r="M251" s="818"/>
      <c r="N251" s="404"/>
      <c r="O251" s="402"/>
      <c r="P251" s="402"/>
      <c r="Q251" s="402"/>
      <c r="R251" s="402"/>
      <c r="S251" s="402"/>
      <c r="T251" s="402"/>
      <c r="U251" s="636"/>
      <c r="V251" s="636"/>
      <c r="W251" s="636"/>
      <c r="X251" s="636"/>
      <c r="Y251" s="636"/>
      <c r="Z251" s="636"/>
      <c r="AA251" s="636"/>
      <c r="AB251" s="636"/>
      <c r="AC251" s="636"/>
      <c r="AD251" s="636"/>
      <c r="AE251" s="636"/>
      <c r="AF251" s="636"/>
      <c r="AG251" s="980"/>
    </row>
    <row r="252" spans="1:33" customFormat="1">
      <c r="A252" s="139"/>
      <c r="B252" s="139"/>
      <c r="C252" s="139"/>
      <c r="D252" s="139"/>
      <c r="E252" s="139"/>
      <c r="F252" s="139"/>
      <c r="G252" s="139"/>
      <c r="H252" s="139"/>
      <c r="I252" s="139"/>
      <c r="J252" s="197"/>
      <c r="K252" s="818"/>
      <c r="L252" s="818"/>
      <c r="M252" s="818"/>
      <c r="N252" s="404"/>
      <c r="O252" s="402"/>
      <c r="P252" s="402"/>
      <c r="Q252" s="402"/>
      <c r="R252" s="402"/>
      <c r="S252" s="402"/>
      <c r="T252" s="402"/>
      <c r="U252" s="636"/>
      <c r="V252" s="636"/>
      <c r="W252" s="636"/>
      <c r="X252" s="636"/>
      <c r="Y252" s="636"/>
      <c r="Z252" s="636"/>
      <c r="AA252" s="636"/>
      <c r="AB252" s="636"/>
      <c r="AC252" s="636"/>
      <c r="AD252" s="636"/>
      <c r="AE252" s="636"/>
      <c r="AF252" s="636"/>
      <c r="AG252" s="980"/>
    </row>
    <row r="253" spans="1:33" customFormat="1">
      <c r="A253" s="139"/>
      <c r="B253" s="139"/>
      <c r="C253" s="139"/>
      <c r="D253" s="139"/>
      <c r="E253" s="139"/>
      <c r="F253" s="139"/>
      <c r="G253" s="139"/>
      <c r="H253" s="139"/>
      <c r="I253" s="139"/>
      <c r="J253" s="197"/>
      <c r="K253" s="818"/>
      <c r="L253" s="818"/>
      <c r="M253" s="818"/>
      <c r="N253" s="404"/>
      <c r="O253" s="402"/>
      <c r="P253" s="402"/>
      <c r="Q253" s="402"/>
      <c r="R253" s="402"/>
      <c r="S253" s="402"/>
      <c r="T253" s="402"/>
      <c r="U253" s="636"/>
      <c r="V253" s="636"/>
      <c r="W253" s="636"/>
      <c r="X253" s="636"/>
      <c r="Y253" s="636"/>
      <c r="Z253" s="636"/>
      <c r="AA253" s="636"/>
      <c r="AB253" s="636"/>
      <c r="AC253" s="636"/>
      <c r="AD253" s="636"/>
      <c r="AE253" s="636"/>
      <c r="AF253" s="636"/>
      <c r="AG253" s="980"/>
    </row>
    <row r="254" spans="1:33" customFormat="1">
      <c r="A254" s="139"/>
      <c r="B254" s="139"/>
      <c r="C254" s="139"/>
      <c r="D254" s="139"/>
      <c r="E254" s="139"/>
      <c r="F254" s="139"/>
      <c r="G254" s="139"/>
      <c r="H254" s="139"/>
      <c r="I254" s="139"/>
      <c r="J254" s="197"/>
      <c r="K254" s="818"/>
      <c r="L254" s="818"/>
      <c r="M254" s="818"/>
      <c r="N254" s="404"/>
      <c r="O254" s="402"/>
      <c r="P254" s="402"/>
      <c r="Q254" s="402"/>
      <c r="R254" s="402"/>
      <c r="S254" s="402"/>
      <c r="T254" s="402"/>
      <c r="U254" s="636"/>
      <c r="V254" s="636"/>
      <c r="W254" s="636"/>
      <c r="X254" s="636"/>
      <c r="Y254" s="636"/>
      <c r="Z254" s="636"/>
      <c r="AA254" s="636"/>
      <c r="AB254" s="636"/>
      <c r="AC254" s="636"/>
      <c r="AD254" s="636"/>
      <c r="AE254" s="636"/>
      <c r="AF254" s="636"/>
      <c r="AG254" s="980"/>
    </row>
    <row r="255" spans="1:33" customFormat="1">
      <c r="A255" s="139"/>
      <c r="B255" s="139"/>
      <c r="C255" s="139"/>
      <c r="D255" s="139"/>
      <c r="E255" s="139"/>
      <c r="F255" s="139"/>
      <c r="G255" s="139"/>
      <c r="H255" s="139"/>
      <c r="I255" s="139"/>
      <c r="J255" s="197"/>
      <c r="K255" s="818"/>
      <c r="L255" s="818"/>
      <c r="M255" s="818"/>
      <c r="N255" s="404"/>
      <c r="O255" s="402"/>
      <c r="P255" s="402"/>
      <c r="Q255" s="402"/>
      <c r="R255" s="402"/>
      <c r="S255" s="402"/>
      <c r="T255" s="402"/>
      <c r="U255" s="636"/>
      <c r="V255" s="636"/>
      <c r="W255" s="636"/>
      <c r="X255" s="636"/>
      <c r="Y255" s="636"/>
      <c r="Z255" s="636"/>
      <c r="AA255" s="636"/>
      <c r="AB255" s="636"/>
      <c r="AC255" s="636"/>
      <c r="AD255" s="636"/>
      <c r="AE255" s="636"/>
      <c r="AF255" s="636"/>
      <c r="AG255" s="980"/>
    </row>
    <row r="256" spans="1:33" customFormat="1">
      <c r="A256" s="139"/>
      <c r="B256" s="139"/>
      <c r="C256" s="139"/>
      <c r="D256" s="139"/>
      <c r="E256" s="139"/>
      <c r="F256" s="139"/>
      <c r="G256" s="139"/>
      <c r="H256" s="139"/>
      <c r="I256" s="139"/>
      <c r="J256" s="197"/>
      <c r="K256" s="818"/>
      <c r="L256" s="818"/>
      <c r="M256" s="818"/>
      <c r="N256" s="404"/>
      <c r="O256" s="402"/>
      <c r="P256" s="402"/>
      <c r="Q256" s="402"/>
      <c r="R256" s="402"/>
      <c r="S256" s="402"/>
      <c r="T256" s="402"/>
      <c r="U256" s="636"/>
      <c r="V256" s="636"/>
      <c r="W256" s="636"/>
      <c r="X256" s="636"/>
      <c r="Y256" s="636"/>
      <c r="Z256" s="636"/>
      <c r="AA256" s="636"/>
      <c r="AB256" s="636"/>
      <c r="AC256" s="636"/>
      <c r="AD256" s="636"/>
      <c r="AE256" s="636"/>
      <c r="AF256" s="636"/>
      <c r="AG256" s="980"/>
    </row>
    <row r="257" spans="1:33" customFormat="1">
      <c r="A257" s="139"/>
      <c r="B257" s="139"/>
      <c r="C257" s="139"/>
      <c r="D257" s="139"/>
      <c r="E257" s="139"/>
      <c r="F257" s="139"/>
      <c r="G257" s="139"/>
      <c r="H257" s="139"/>
      <c r="I257" s="139"/>
      <c r="J257" s="197"/>
      <c r="K257" s="818"/>
      <c r="L257" s="818"/>
      <c r="M257" s="818"/>
      <c r="N257" s="404"/>
      <c r="O257" s="402"/>
      <c r="P257" s="402"/>
      <c r="Q257" s="402"/>
      <c r="R257" s="402"/>
      <c r="S257" s="402"/>
      <c r="T257" s="402"/>
      <c r="U257" s="636"/>
      <c r="V257" s="636"/>
      <c r="W257" s="636"/>
      <c r="X257" s="636"/>
      <c r="Y257" s="636"/>
      <c r="Z257" s="636"/>
      <c r="AA257" s="636"/>
      <c r="AB257" s="636"/>
      <c r="AC257" s="636"/>
      <c r="AD257" s="636"/>
      <c r="AE257" s="636"/>
      <c r="AF257" s="636"/>
      <c r="AG257" s="980"/>
    </row>
    <row r="258" spans="1:33" customFormat="1">
      <c r="A258" s="139"/>
      <c r="B258" s="139"/>
      <c r="C258" s="139"/>
      <c r="D258" s="139"/>
      <c r="E258" s="139"/>
      <c r="F258" s="139"/>
      <c r="G258" s="139"/>
      <c r="H258" s="139"/>
      <c r="I258" s="139"/>
      <c r="J258" s="197"/>
      <c r="K258" s="818"/>
      <c r="L258" s="818"/>
      <c r="M258" s="818"/>
      <c r="N258" s="404"/>
      <c r="O258" s="402"/>
      <c r="P258" s="402"/>
      <c r="Q258" s="402"/>
      <c r="R258" s="402"/>
      <c r="S258" s="402"/>
      <c r="T258" s="402"/>
      <c r="U258" s="636"/>
      <c r="V258" s="636"/>
      <c r="W258" s="636"/>
      <c r="X258" s="636"/>
      <c r="Y258" s="636"/>
      <c r="Z258" s="636"/>
      <c r="AA258" s="636"/>
      <c r="AB258" s="636"/>
      <c r="AC258" s="636"/>
      <c r="AD258" s="636"/>
      <c r="AE258" s="636"/>
      <c r="AF258" s="636"/>
      <c r="AG258" s="980"/>
    </row>
    <row r="259" spans="1:33" customFormat="1">
      <c r="A259" s="139"/>
      <c r="B259" s="139"/>
      <c r="C259" s="139"/>
      <c r="D259" s="139"/>
      <c r="E259" s="139"/>
      <c r="F259" s="139"/>
      <c r="G259" s="139"/>
      <c r="H259" s="139"/>
      <c r="I259" s="139"/>
      <c r="J259" s="197"/>
      <c r="K259" s="818"/>
      <c r="L259" s="818"/>
      <c r="M259" s="818"/>
      <c r="N259" s="404"/>
      <c r="O259" s="402"/>
      <c r="P259" s="402"/>
      <c r="Q259" s="402"/>
      <c r="R259" s="402"/>
      <c r="S259" s="402"/>
      <c r="T259" s="402"/>
      <c r="U259" s="636"/>
      <c r="V259" s="636"/>
      <c r="W259" s="636"/>
      <c r="X259" s="636"/>
      <c r="Y259" s="636"/>
      <c r="Z259" s="636"/>
      <c r="AA259" s="636"/>
      <c r="AB259" s="636"/>
      <c r="AC259" s="636"/>
      <c r="AD259" s="636"/>
      <c r="AE259" s="636"/>
      <c r="AF259" s="636"/>
      <c r="AG259" s="980"/>
    </row>
    <row r="260" spans="1:33" customFormat="1">
      <c r="A260" s="139"/>
      <c r="B260" s="139"/>
      <c r="C260" s="139"/>
      <c r="D260" s="139"/>
      <c r="E260" s="139"/>
      <c r="F260" s="139"/>
      <c r="G260" s="139"/>
      <c r="H260" s="139"/>
      <c r="I260" s="139"/>
      <c r="J260" s="197"/>
      <c r="K260" s="818"/>
      <c r="L260" s="818"/>
      <c r="M260" s="818"/>
      <c r="N260" s="404"/>
      <c r="O260" s="402"/>
      <c r="P260" s="402"/>
      <c r="Q260" s="402"/>
      <c r="R260" s="402"/>
      <c r="S260" s="402"/>
      <c r="T260" s="402"/>
      <c r="U260" s="636"/>
      <c r="V260" s="636"/>
      <c r="W260" s="636"/>
      <c r="X260" s="636"/>
      <c r="Y260" s="636"/>
      <c r="Z260" s="636"/>
      <c r="AA260" s="636"/>
      <c r="AB260" s="636"/>
      <c r="AC260" s="636"/>
      <c r="AD260" s="636"/>
      <c r="AE260" s="636"/>
      <c r="AF260" s="636"/>
      <c r="AG260" s="980"/>
    </row>
    <row r="261" spans="1:33" customFormat="1">
      <c r="A261" s="139"/>
      <c r="B261" s="139"/>
      <c r="C261" s="139"/>
      <c r="D261" s="139"/>
      <c r="E261" s="139"/>
      <c r="F261" s="139"/>
      <c r="G261" s="139"/>
      <c r="H261" s="139"/>
      <c r="I261" s="139"/>
      <c r="J261" s="197"/>
      <c r="K261" s="818"/>
      <c r="L261" s="818"/>
      <c r="M261" s="818"/>
      <c r="N261" s="404"/>
      <c r="O261" s="402"/>
      <c r="P261" s="402"/>
      <c r="Q261" s="402"/>
      <c r="R261" s="402"/>
      <c r="S261" s="402"/>
      <c r="T261" s="402"/>
      <c r="U261" s="636"/>
      <c r="V261" s="636"/>
      <c r="W261" s="636"/>
      <c r="X261" s="636"/>
      <c r="Y261" s="636"/>
      <c r="Z261" s="636"/>
      <c r="AA261" s="636"/>
      <c r="AB261" s="636"/>
      <c r="AC261" s="636"/>
      <c r="AD261" s="636"/>
      <c r="AE261" s="636"/>
      <c r="AF261" s="636"/>
      <c r="AG261" s="980"/>
    </row>
    <row r="262" spans="1:33" customFormat="1">
      <c r="A262" s="139"/>
      <c r="B262" s="139"/>
      <c r="C262" s="139"/>
      <c r="D262" s="139"/>
      <c r="E262" s="139"/>
      <c r="F262" s="139"/>
      <c r="G262" s="139"/>
      <c r="H262" s="139"/>
      <c r="I262" s="139"/>
      <c r="J262" s="197"/>
      <c r="K262" s="818"/>
      <c r="L262" s="818"/>
      <c r="M262" s="818"/>
      <c r="N262" s="404"/>
      <c r="O262" s="402"/>
      <c r="P262" s="402"/>
      <c r="Q262" s="402"/>
      <c r="R262" s="402"/>
      <c r="S262" s="402"/>
      <c r="T262" s="402"/>
      <c r="U262" s="636"/>
      <c r="V262" s="636"/>
      <c r="W262" s="636"/>
      <c r="X262" s="636"/>
      <c r="Y262" s="636"/>
      <c r="Z262" s="636"/>
      <c r="AA262" s="636"/>
      <c r="AB262" s="636"/>
      <c r="AC262" s="636"/>
      <c r="AD262" s="636"/>
      <c r="AE262" s="636"/>
      <c r="AF262" s="636"/>
      <c r="AG262" s="980"/>
    </row>
    <row r="263" spans="1:33" customFormat="1">
      <c r="A263" s="139"/>
      <c r="B263" s="139"/>
      <c r="C263" s="139"/>
      <c r="D263" s="139"/>
      <c r="E263" s="139"/>
      <c r="F263" s="139"/>
      <c r="G263" s="139"/>
      <c r="H263" s="139"/>
      <c r="I263" s="139"/>
      <c r="J263" s="197"/>
      <c r="K263" s="818"/>
      <c r="L263" s="818"/>
      <c r="M263" s="818"/>
      <c r="N263" s="404"/>
      <c r="O263" s="402"/>
      <c r="P263" s="402"/>
      <c r="Q263" s="402"/>
      <c r="R263" s="402"/>
      <c r="S263" s="402"/>
      <c r="T263" s="402"/>
      <c r="U263" s="636"/>
      <c r="V263" s="636"/>
      <c r="W263" s="636"/>
      <c r="X263" s="636"/>
      <c r="Y263" s="636"/>
      <c r="Z263" s="636"/>
      <c r="AA263" s="636"/>
      <c r="AB263" s="636"/>
      <c r="AC263" s="636"/>
      <c r="AD263" s="636"/>
      <c r="AE263" s="636"/>
      <c r="AF263" s="636"/>
      <c r="AG263" s="980"/>
    </row>
    <row r="264" spans="1:33" customFormat="1">
      <c r="A264" s="139"/>
      <c r="B264" s="139"/>
      <c r="C264" s="139"/>
      <c r="D264" s="139"/>
      <c r="E264" s="139"/>
      <c r="F264" s="139"/>
      <c r="G264" s="139"/>
      <c r="H264" s="139"/>
      <c r="I264" s="139"/>
      <c r="J264" s="197"/>
      <c r="K264" s="818"/>
      <c r="L264" s="818"/>
      <c r="M264" s="818"/>
      <c r="N264" s="404"/>
      <c r="O264" s="402"/>
      <c r="P264" s="402"/>
      <c r="Q264" s="402"/>
      <c r="R264" s="402"/>
      <c r="S264" s="402"/>
      <c r="T264" s="402"/>
      <c r="U264" s="636"/>
      <c r="V264" s="636"/>
      <c r="W264" s="636"/>
      <c r="X264" s="636"/>
      <c r="Y264" s="636"/>
      <c r="Z264" s="636"/>
      <c r="AA264" s="636"/>
      <c r="AB264" s="636"/>
      <c r="AC264" s="636"/>
      <c r="AD264" s="636"/>
      <c r="AE264" s="636"/>
      <c r="AF264" s="636"/>
      <c r="AG264" s="980"/>
    </row>
    <row r="265" spans="1:33" customFormat="1">
      <c r="A265" s="139"/>
      <c r="B265" s="139"/>
      <c r="C265" s="139"/>
      <c r="D265" s="139"/>
      <c r="E265" s="139"/>
      <c r="F265" s="139"/>
      <c r="G265" s="139"/>
      <c r="H265" s="139"/>
      <c r="I265" s="139"/>
      <c r="J265" s="197"/>
      <c r="K265" s="818"/>
      <c r="L265" s="818"/>
      <c r="M265" s="818"/>
      <c r="N265" s="404"/>
      <c r="O265" s="402"/>
      <c r="P265" s="402"/>
      <c r="Q265" s="402"/>
      <c r="R265" s="402"/>
      <c r="S265" s="402"/>
      <c r="T265" s="402"/>
      <c r="U265" s="636"/>
      <c r="V265" s="636"/>
      <c r="W265" s="636"/>
      <c r="X265" s="636"/>
      <c r="Y265" s="636"/>
      <c r="Z265" s="636"/>
      <c r="AA265" s="636"/>
      <c r="AB265" s="636"/>
      <c r="AC265" s="636"/>
      <c r="AD265" s="636"/>
      <c r="AE265" s="636"/>
      <c r="AF265" s="636"/>
      <c r="AG265" s="980"/>
    </row>
    <row r="266" spans="1:33" customFormat="1">
      <c r="A266" s="139"/>
      <c r="B266" s="139"/>
      <c r="C266" s="139"/>
      <c r="D266" s="139"/>
      <c r="E266" s="139"/>
      <c r="F266" s="139"/>
      <c r="G266" s="139"/>
      <c r="H266" s="139"/>
      <c r="I266" s="139"/>
      <c r="J266" s="197"/>
      <c r="K266" s="818"/>
      <c r="L266" s="818"/>
      <c r="M266" s="818"/>
      <c r="N266" s="404"/>
      <c r="O266" s="402"/>
      <c r="P266" s="402"/>
      <c r="Q266" s="402"/>
      <c r="R266" s="402"/>
      <c r="S266" s="402"/>
      <c r="T266" s="402"/>
      <c r="U266" s="636"/>
      <c r="V266" s="636"/>
      <c r="W266" s="636"/>
      <c r="X266" s="636"/>
      <c r="Y266" s="636"/>
      <c r="Z266" s="636"/>
      <c r="AA266" s="636"/>
      <c r="AB266" s="636"/>
      <c r="AC266" s="636"/>
      <c r="AD266" s="636"/>
      <c r="AE266" s="636"/>
      <c r="AF266" s="636"/>
      <c r="AG266" s="980"/>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2"/>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3">
    <mergeCell ref="A2:H2"/>
    <mergeCell ref="A8:A14"/>
    <mergeCell ref="A4:H4"/>
  </mergeCells>
  <pageMargins left="0.51181102362204722" right="0.51181102362204722" top="0.84635416666666663" bottom="0.74803149606299213" header="0.31496062992125984" footer="0.31496062992125984"/>
  <pageSetup paperSize="9" scale="65" orientation="portrait" r:id="rId3"/>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15&amp;R&amp;"Calibri Light,Regular"&amp;10Dirección Ejecutiva
Sub Dirección de Gestión de Información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sheetPr>
  <dimension ref="A1:T263"/>
  <sheetViews>
    <sheetView showGridLines="0" view="pageBreakPreview" zoomScale="70" zoomScaleNormal="100" zoomScaleSheetLayoutView="70" zoomScalePageLayoutView="70" workbookViewId="0"/>
  </sheetViews>
  <sheetFormatPr defaultRowHeight="11.25"/>
  <cols>
    <col min="1" max="1" width="5" style="139" customWidth="1"/>
    <col min="2" max="2" width="52.6640625" style="139" customWidth="1"/>
    <col min="3" max="10" width="27.33203125" style="139" customWidth="1"/>
    <col min="11" max="11" width="40" style="139" customWidth="1"/>
    <col min="12" max="12" width="6.5" style="139" customWidth="1"/>
    <col min="13" max="16384" width="9.33203125" style="139"/>
  </cols>
  <sheetData>
    <row r="1" spans="1:20" ht="14.1" customHeight="1">
      <c r="A1" s="190"/>
      <c r="B1" s="191"/>
      <c r="C1" s="191"/>
      <c r="D1" s="191"/>
      <c r="E1" s="191"/>
      <c r="F1" s="191"/>
      <c r="G1" s="192"/>
      <c r="H1" s="192"/>
      <c r="I1" s="193"/>
    </row>
    <row r="2" spans="1:20" ht="14.1" customHeight="1">
      <c r="A2" s="194"/>
      <c r="B2" s="195"/>
      <c r="C2" s="195"/>
      <c r="D2" s="195"/>
      <c r="E2" s="195"/>
      <c r="F2" s="195"/>
      <c r="G2" s="196"/>
      <c r="H2" s="196"/>
      <c r="I2" s="196"/>
    </row>
    <row r="3" spans="1:20" ht="14.1" customHeight="1">
      <c r="A3" s="194"/>
      <c r="B3" s="195"/>
      <c r="C3" s="195"/>
      <c r="D3" s="195"/>
      <c r="E3" s="195"/>
      <c r="F3" s="195"/>
      <c r="G3" s="196"/>
      <c r="H3" s="196"/>
      <c r="I3" s="196"/>
    </row>
    <row r="4" spans="1:20" ht="24" customHeight="1">
      <c r="A4" s="975" t="s">
        <v>913</v>
      </c>
      <c r="B4" s="361"/>
      <c r="C4" s="361"/>
      <c r="D4" s="361"/>
      <c r="E4" s="361"/>
      <c r="F4" s="361"/>
      <c r="G4" s="361"/>
      <c r="H4" s="361"/>
      <c r="I4" s="361"/>
    </row>
    <row r="5" spans="1:20" ht="15.95" customHeight="1">
      <c r="A5" s="195"/>
      <c r="B5" s="371"/>
      <c r="C5" s="372"/>
      <c r="D5" s="373"/>
      <c r="E5" s="373"/>
      <c r="F5" s="374"/>
      <c r="G5" s="202"/>
      <c r="H5" s="202"/>
      <c r="I5" s="203"/>
    </row>
    <row r="6" spans="1:20" ht="45.75" customHeight="1">
      <c r="A6" s="957" t="s">
        <v>914</v>
      </c>
      <c r="C6" s="375"/>
      <c r="D6" s="375"/>
      <c r="E6" s="375"/>
      <c r="F6" s="375"/>
      <c r="G6" s="216"/>
      <c r="H6" s="216"/>
      <c r="I6" s="203"/>
    </row>
    <row r="7" spans="1:20" ht="81" customHeight="1">
      <c r="A7" s="376"/>
      <c r="B7" s="1204" t="s">
        <v>370</v>
      </c>
      <c r="C7" s="1205" t="s">
        <v>371</v>
      </c>
      <c r="D7" s="1205" t="s">
        <v>372</v>
      </c>
      <c r="E7" s="1205" t="s">
        <v>373</v>
      </c>
      <c r="F7" s="1205" t="s">
        <v>374</v>
      </c>
      <c r="G7" s="1205" t="s">
        <v>375</v>
      </c>
      <c r="H7" s="1205" t="s">
        <v>376</v>
      </c>
      <c r="I7" s="1205" t="s">
        <v>377</v>
      </c>
      <c r="J7" s="1205" t="s">
        <v>42</v>
      </c>
      <c r="K7" s="1206" t="s">
        <v>378</v>
      </c>
      <c r="L7" s="332"/>
    </row>
    <row r="8" spans="1:20" ht="33" customHeight="1">
      <c r="A8" s="376"/>
      <c r="B8" s="1207"/>
      <c r="C8" s="1208" t="s">
        <v>379</v>
      </c>
      <c r="D8" s="1208" t="s">
        <v>380</v>
      </c>
      <c r="E8" s="1208" t="s">
        <v>381</v>
      </c>
      <c r="F8" s="1208" t="s">
        <v>382</v>
      </c>
      <c r="G8" s="1208" t="s">
        <v>383</v>
      </c>
      <c r="H8" s="1208" t="s">
        <v>384</v>
      </c>
      <c r="I8" s="1208" t="s">
        <v>385</v>
      </c>
      <c r="J8" s="1208"/>
      <c r="K8" s="1209" t="s">
        <v>386</v>
      </c>
    </row>
    <row r="9" spans="1:20" ht="22.5" customHeight="1">
      <c r="A9" s="376"/>
      <c r="B9" s="413" t="s">
        <v>529</v>
      </c>
      <c r="C9" s="414">
        <v>33</v>
      </c>
      <c r="D9" s="415"/>
      <c r="E9" s="415"/>
      <c r="F9" s="416">
        <v>7</v>
      </c>
      <c r="G9" s="417">
        <v>6</v>
      </c>
      <c r="H9" s="417"/>
      <c r="I9" s="417">
        <v>1</v>
      </c>
      <c r="J9" s="418">
        <f t="shared" ref="J9:J12" si="0">+SUM(C9:I9)</f>
        <v>47</v>
      </c>
      <c r="K9" s="429">
        <v>249.02</v>
      </c>
    </row>
    <row r="10" spans="1:20" ht="22.5" customHeight="1">
      <c r="A10" s="376"/>
      <c r="B10" s="419" t="s">
        <v>663</v>
      </c>
      <c r="C10" s="420"/>
      <c r="D10" s="420"/>
      <c r="E10" s="420"/>
      <c r="F10" s="421">
        <v>3</v>
      </c>
      <c r="G10" s="422"/>
      <c r="H10" s="422"/>
      <c r="I10" s="422">
        <v>1</v>
      </c>
      <c r="J10" s="423">
        <f t="shared" si="0"/>
        <v>4</v>
      </c>
      <c r="K10" s="430">
        <v>2.96</v>
      </c>
    </row>
    <row r="11" spans="1:20" ht="22.5" customHeight="1">
      <c r="A11" s="376"/>
      <c r="B11" s="424" t="s">
        <v>530</v>
      </c>
      <c r="C11" s="425"/>
      <c r="D11" s="425"/>
      <c r="E11" s="425"/>
      <c r="F11" s="426"/>
      <c r="G11" s="427">
        <v>1</v>
      </c>
      <c r="H11" s="427"/>
      <c r="I11" s="427"/>
      <c r="J11" s="428">
        <f t="shared" si="0"/>
        <v>1</v>
      </c>
      <c r="K11" s="431">
        <v>4</v>
      </c>
    </row>
    <row r="12" spans="1:20" ht="22.5" customHeight="1">
      <c r="A12" s="377"/>
      <c r="B12" s="419" t="s">
        <v>531</v>
      </c>
      <c r="C12" s="420">
        <v>1</v>
      </c>
      <c r="D12" s="420"/>
      <c r="E12" s="420"/>
      <c r="F12" s="421">
        <v>15</v>
      </c>
      <c r="G12" s="422"/>
      <c r="H12" s="422"/>
      <c r="I12" s="422"/>
      <c r="J12" s="423">
        <f t="shared" si="0"/>
        <v>16</v>
      </c>
      <c r="K12" s="430">
        <v>20755.759999999998</v>
      </c>
    </row>
    <row r="13" spans="1:20" ht="22.5" hidden="1" customHeight="1">
      <c r="A13" s="377"/>
      <c r="B13" s="424"/>
      <c r="C13" s="425"/>
      <c r="D13" s="425"/>
      <c r="E13" s="425"/>
      <c r="F13" s="426"/>
      <c r="G13" s="427"/>
      <c r="H13" s="427"/>
      <c r="I13" s="427"/>
      <c r="J13" s="428"/>
      <c r="K13" s="431"/>
    </row>
    <row r="14" spans="1:20" ht="22.5" hidden="1" customHeight="1">
      <c r="A14" s="377"/>
      <c r="B14" s="419"/>
      <c r="C14" s="420"/>
      <c r="D14" s="420"/>
      <c r="E14" s="420"/>
      <c r="F14" s="421"/>
      <c r="G14" s="422"/>
      <c r="H14" s="422"/>
      <c r="I14" s="422"/>
      <c r="J14" s="423"/>
      <c r="K14" s="430"/>
    </row>
    <row r="15" spans="1:20" ht="22.5" customHeight="1">
      <c r="A15" s="195"/>
      <c r="B15" s="572" t="s">
        <v>42</v>
      </c>
      <c r="C15" s="573">
        <f>+SUM(C9:C14)</f>
        <v>34</v>
      </c>
      <c r="D15" s="573">
        <f t="shared" ref="D15:I15" si="1">+SUM(D9:D14)</f>
        <v>0</v>
      </c>
      <c r="E15" s="573">
        <f t="shared" si="1"/>
        <v>0</v>
      </c>
      <c r="F15" s="574">
        <f t="shared" si="1"/>
        <v>25</v>
      </c>
      <c r="G15" s="575">
        <f t="shared" si="1"/>
        <v>7</v>
      </c>
      <c r="H15" s="575">
        <f t="shared" si="1"/>
        <v>0</v>
      </c>
      <c r="I15" s="575">
        <f t="shared" si="1"/>
        <v>2</v>
      </c>
      <c r="J15" s="428">
        <f>+SUM(J9:J14)</f>
        <v>68</v>
      </c>
      <c r="K15" s="431">
        <f>+SUM(K9:K14)</f>
        <v>21011.739999999998</v>
      </c>
    </row>
    <row r="16" spans="1:20" ht="29.25" customHeight="1">
      <c r="A16" s="195"/>
      <c r="B16" s="976" t="s">
        <v>922</v>
      </c>
      <c r="C16" s="391"/>
      <c r="D16" s="391"/>
      <c r="E16" s="391"/>
      <c r="F16" s="391"/>
      <c r="G16" s="392"/>
      <c r="H16" s="396"/>
      <c r="I16" s="393"/>
      <c r="J16" s="393"/>
      <c r="K16" s="393"/>
      <c r="L16" s="393"/>
      <c r="M16" s="393"/>
      <c r="N16" s="393"/>
      <c r="O16" s="393"/>
      <c r="P16" s="393"/>
      <c r="Q16" s="393"/>
      <c r="R16" s="393"/>
      <c r="S16" s="393"/>
      <c r="T16" s="393"/>
    </row>
    <row r="17" spans="1:20" ht="36.75" customHeight="1">
      <c r="A17" s="195"/>
      <c r="B17" s="1324" t="s">
        <v>664</v>
      </c>
      <c r="C17" s="1324"/>
      <c r="D17" s="1324"/>
      <c r="E17" s="1324"/>
      <c r="F17" s="1324"/>
      <c r="G17" s="1324"/>
      <c r="H17" s="1324"/>
      <c r="I17" s="1324"/>
      <c r="J17" s="1324"/>
      <c r="K17" s="1324"/>
      <c r="L17" s="393"/>
      <c r="M17" s="393"/>
      <c r="N17" s="393"/>
      <c r="O17" s="393"/>
      <c r="P17" s="393"/>
      <c r="Q17" s="393"/>
      <c r="R17" s="393"/>
      <c r="S17" s="393"/>
      <c r="T17" s="393"/>
    </row>
    <row r="18" spans="1:20" ht="14.25" customHeight="1">
      <c r="A18" s="195"/>
      <c r="B18" s="397"/>
      <c r="C18" s="391"/>
      <c r="D18" s="391"/>
      <c r="E18" s="391"/>
      <c r="F18" s="391"/>
      <c r="G18" s="392"/>
      <c r="H18" s="392"/>
      <c r="I18" s="396"/>
      <c r="J18" s="393"/>
      <c r="K18" s="393"/>
      <c r="L18" s="393"/>
      <c r="M18" s="393"/>
      <c r="N18" s="393"/>
      <c r="O18" s="393"/>
      <c r="P18" s="393"/>
      <c r="Q18" s="393"/>
      <c r="R18" s="393"/>
      <c r="S18" s="393"/>
      <c r="T18" s="393"/>
    </row>
    <row r="19" spans="1:20" ht="66" customHeight="1">
      <c r="A19" s="195"/>
      <c r="B19" s="1325" t="s">
        <v>915</v>
      </c>
      <c r="C19" s="1326"/>
      <c r="D19" s="1326"/>
      <c r="E19" s="391"/>
      <c r="F19" s="391"/>
      <c r="G19" s="1325" t="s">
        <v>916</v>
      </c>
      <c r="H19" s="1326"/>
      <c r="I19" s="1326"/>
      <c r="J19" s="393"/>
      <c r="K19" s="393"/>
      <c r="L19" s="393"/>
      <c r="M19" s="393"/>
      <c r="N19" s="393"/>
      <c r="O19" s="393"/>
      <c r="P19" s="393"/>
      <c r="Q19" s="393"/>
      <c r="R19" s="393"/>
      <c r="S19" s="393"/>
      <c r="T19" s="393"/>
    </row>
    <row r="20" spans="1:20" s="162" customFormat="1" ht="18" customHeight="1">
      <c r="A20" s="195"/>
      <c r="B20" s="397"/>
      <c r="C20" s="391"/>
      <c r="D20" s="391"/>
      <c r="E20" s="391"/>
      <c r="F20" s="391"/>
      <c r="G20" s="392"/>
      <c r="H20" s="392"/>
      <c r="I20" s="396"/>
      <c r="J20" s="394"/>
      <c r="K20" s="394"/>
      <c r="L20" s="394"/>
      <c r="M20" s="394"/>
      <c r="N20" s="394"/>
      <c r="O20" s="394"/>
      <c r="P20" s="394"/>
      <c r="Q20" s="394"/>
      <c r="R20" s="394"/>
      <c r="S20" s="394"/>
      <c r="T20" s="394"/>
    </row>
    <row r="21" spans="1:20" s="162" customFormat="1" ht="14.25" customHeight="1">
      <c r="A21" s="195"/>
      <c r="B21" s="397"/>
      <c r="C21" s="391"/>
      <c r="D21" s="391"/>
      <c r="E21" s="391"/>
      <c r="F21" s="391"/>
      <c r="G21" s="392"/>
      <c r="H21" s="392"/>
      <c r="I21" s="396"/>
      <c r="J21" s="394"/>
      <c r="K21" s="394"/>
      <c r="L21" s="394"/>
      <c r="M21" s="394"/>
      <c r="N21" s="394"/>
      <c r="O21" s="394"/>
      <c r="P21" s="394"/>
      <c r="Q21" s="394"/>
      <c r="R21" s="394"/>
      <c r="S21" s="394"/>
      <c r="T21" s="394"/>
    </row>
    <row r="22" spans="1:20" s="162" customFormat="1" ht="14.25" customHeight="1">
      <c r="A22" s="195"/>
      <c r="B22" s="397"/>
      <c r="C22" s="391"/>
      <c r="D22" s="391"/>
      <c r="E22" s="391"/>
      <c r="F22" s="391"/>
      <c r="G22" s="392"/>
      <c r="H22" s="392"/>
      <c r="I22" s="396"/>
      <c r="J22" s="394"/>
      <c r="K22" s="394"/>
      <c r="L22" s="394"/>
      <c r="M22" s="394"/>
      <c r="N22" s="394"/>
      <c r="O22" s="394"/>
      <c r="P22" s="394"/>
      <c r="Q22" s="394"/>
      <c r="R22" s="394"/>
      <c r="S22" s="394"/>
      <c r="T22" s="394"/>
    </row>
    <row r="23" spans="1:20" s="162" customFormat="1" ht="14.25" customHeight="1">
      <c r="A23" s="195"/>
      <c r="B23" s="397"/>
      <c r="C23" s="391"/>
      <c r="D23" s="391"/>
      <c r="E23" s="391"/>
      <c r="F23" s="391"/>
      <c r="G23" s="392"/>
      <c r="H23" s="392"/>
      <c r="I23" s="396"/>
      <c r="J23" s="394"/>
      <c r="K23" s="394"/>
      <c r="L23" s="394"/>
      <c r="M23" s="394"/>
      <c r="N23" s="394"/>
      <c r="O23" s="394"/>
      <c r="P23" s="394"/>
      <c r="Q23" s="394"/>
      <c r="R23" s="394"/>
      <c r="S23" s="394"/>
      <c r="T23" s="394"/>
    </row>
    <row r="24" spans="1:20" s="162" customFormat="1" ht="14.25" customHeight="1">
      <c r="A24" s="195"/>
      <c r="B24" s="397"/>
      <c r="C24" s="391"/>
      <c r="D24" s="391"/>
      <c r="E24" s="391"/>
      <c r="F24" s="391"/>
      <c r="G24" s="392"/>
      <c r="H24" s="392"/>
      <c r="I24" s="396"/>
      <c r="J24" s="394"/>
      <c r="K24" s="394"/>
      <c r="L24" s="394"/>
      <c r="M24" s="394"/>
      <c r="N24" s="394"/>
      <c r="O24" s="394"/>
      <c r="P24" s="394"/>
      <c r="Q24" s="394"/>
      <c r="R24" s="394"/>
      <c r="S24" s="394"/>
      <c r="T24" s="394"/>
    </row>
    <row r="25" spans="1:20" s="162" customFormat="1" ht="14.25" customHeight="1">
      <c r="A25" s="195"/>
      <c r="B25" s="397"/>
      <c r="C25" s="391"/>
      <c r="D25" s="391"/>
      <c r="E25" s="391"/>
      <c r="F25" s="391"/>
      <c r="G25" s="392"/>
      <c r="H25" s="392"/>
      <c r="I25" s="396"/>
      <c r="J25" s="394"/>
      <c r="K25" s="394"/>
      <c r="L25" s="394"/>
      <c r="M25" s="394"/>
      <c r="N25" s="394"/>
      <c r="O25" s="394"/>
      <c r="P25" s="394"/>
      <c r="Q25" s="394"/>
      <c r="R25" s="394"/>
      <c r="S25" s="394"/>
      <c r="T25" s="394"/>
    </row>
    <row r="26" spans="1:20" s="162" customFormat="1" ht="14.25" customHeight="1">
      <c r="A26" s="195"/>
      <c r="B26" s="397"/>
      <c r="C26" s="391"/>
      <c r="D26" s="391"/>
      <c r="E26" s="391"/>
      <c r="F26" s="391"/>
      <c r="G26" s="392"/>
      <c r="H26" s="392"/>
      <c r="I26" s="396"/>
      <c r="J26" s="394"/>
      <c r="K26" s="394"/>
      <c r="L26" s="394"/>
      <c r="M26" s="394"/>
      <c r="N26" s="394"/>
      <c r="O26" s="394"/>
      <c r="P26" s="394"/>
      <c r="Q26" s="394"/>
      <c r="R26" s="394"/>
      <c r="S26" s="394"/>
      <c r="T26" s="394"/>
    </row>
    <row r="27" spans="1:20" s="162" customFormat="1" ht="14.25" customHeight="1">
      <c r="A27" s="195"/>
      <c r="B27" s="397"/>
      <c r="C27" s="391"/>
      <c r="D27" s="391"/>
      <c r="E27" s="391"/>
      <c r="F27" s="391"/>
      <c r="G27" s="392"/>
      <c r="H27" s="392"/>
      <c r="I27" s="396"/>
      <c r="J27" s="394"/>
      <c r="K27" s="394"/>
      <c r="L27" s="394"/>
      <c r="M27" s="394"/>
      <c r="N27" s="394"/>
      <c r="O27" s="394"/>
      <c r="P27" s="394"/>
      <c r="Q27" s="394"/>
      <c r="R27" s="394"/>
      <c r="S27" s="394"/>
      <c r="T27" s="394"/>
    </row>
    <row r="28" spans="1:20" s="162" customFormat="1" ht="18">
      <c r="A28" s="195"/>
      <c r="B28" s="397"/>
      <c r="C28" s="391"/>
      <c r="D28" s="391"/>
      <c r="E28" s="391"/>
      <c r="F28" s="391"/>
      <c r="G28" s="392"/>
      <c r="H28" s="392"/>
      <c r="I28" s="396"/>
      <c r="J28" s="394"/>
      <c r="K28" s="394"/>
      <c r="L28" s="394"/>
      <c r="M28" s="394"/>
      <c r="N28" s="394"/>
      <c r="O28" s="394"/>
      <c r="P28" s="394"/>
      <c r="Q28" s="394"/>
      <c r="R28" s="394"/>
      <c r="S28" s="394"/>
      <c r="T28" s="394"/>
    </row>
    <row r="29" spans="1:20" s="162" customFormat="1" ht="18">
      <c r="A29" s="195"/>
      <c r="B29" s="397"/>
      <c r="C29" s="391"/>
      <c r="D29" s="391"/>
      <c r="E29" s="391"/>
      <c r="F29" s="391"/>
      <c r="G29" s="392"/>
      <c r="H29" s="392"/>
      <c r="I29" s="396"/>
      <c r="J29" s="394"/>
      <c r="K29" s="394"/>
      <c r="L29" s="394"/>
      <c r="M29" s="394"/>
      <c r="N29" s="394"/>
      <c r="O29" s="394"/>
      <c r="P29" s="394"/>
      <c r="Q29" s="394"/>
      <c r="R29" s="394"/>
      <c r="S29" s="394"/>
      <c r="T29" s="394"/>
    </row>
    <row r="30" spans="1:20" s="162" customFormat="1" ht="18">
      <c r="A30" s="195"/>
      <c r="B30" s="397"/>
      <c r="C30" s="391"/>
      <c r="D30" s="391"/>
      <c r="E30" s="391"/>
      <c r="F30" s="391"/>
      <c r="G30" s="392"/>
      <c r="H30" s="392"/>
      <c r="I30" s="396"/>
      <c r="J30" s="394"/>
      <c r="K30" s="394"/>
      <c r="L30" s="394"/>
      <c r="M30" s="394"/>
      <c r="N30" s="394"/>
      <c r="O30" s="394"/>
      <c r="P30" s="394"/>
      <c r="Q30" s="394"/>
      <c r="R30" s="394"/>
      <c r="S30" s="394"/>
      <c r="T30" s="394"/>
    </row>
    <row r="31" spans="1:20" s="162" customFormat="1" ht="18" customHeight="1">
      <c r="A31" s="195"/>
      <c r="B31" s="397"/>
      <c r="C31" s="391"/>
      <c r="D31" s="391"/>
      <c r="E31" s="391"/>
      <c r="F31" s="391"/>
      <c r="G31" s="392"/>
      <c r="H31" s="392"/>
      <c r="I31" s="396"/>
      <c r="J31" s="394"/>
      <c r="K31" s="394"/>
      <c r="L31" s="394"/>
      <c r="M31" s="394"/>
      <c r="N31" s="394"/>
      <c r="O31" s="394"/>
      <c r="P31" s="394"/>
      <c r="Q31" s="394"/>
      <c r="R31" s="394"/>
      <c r="S31" s="394"/>
      <c r="T31" s="394"/>
    </row>
    <row r="32" spans="1:20" s="162" customFormat="1" ht="18">
      <c r="A32" s="195"/>
      <c r="B32" s="397"/>
      <c r="C32" s="391"/>
      <c r="D32" s="391"/>
      <c r="E32" s="391"/>
      <c r="F32" s="391"/>
      <c r="G32" s="392"/>
      <c r="H32" s="392"/>
      <c r="I32" s="396"/>
      <c r="J32" s="394"/>
      <c r="K32" s="394"/>
      <c r="L32" s="394"/>
      <c r="M32" s="394"/>
      <c r="N32" s="394"/>
      <c r="O32" s="394"/>
      <c r="P32" s="394"/>
      <c r="Q32" s="394"/>
      <c r="R32" s="394"/>
      <c r="S32" s="394"/>
      <c r="T32" s="394"/>
    </row>
    <row r="33" spans="1:20" s="162" customFormat="1" ht="18">
      <c r="A33" s="195"/>
      <c r="B33" s="397"/>
      <c r="C33" s="391"/>
      <c r="D33" s="391"/>
      <c r="E33" s="391"/>
      <c r="F33" s="391"/>
      <c r="G33" s="392"/>
      <c r="H33" s="392"/>
      <c r="I33" s="396"/>
      <c r="J33" s="394"/>
      <c r="K33" s="394"/>
      <c r="L33" s="394"/>
      <c r="M33" s="394"/>
      <c r="N33" s="394"/>
      <c r="O33" s="394"/>
      <c r="P33" s="394"/>
      <c r="Q33" s="394"/>
      <c r="R33" s="394"/>
      <c r="S33" s="394"/>
      <c r="T33" s="394"/>
    </row>
    <row r="34" spans="1:20" s="162" customFormat="1" ht="18">
      <c r="A34" s="195"/>
      <c r="B34" s="397"/>
      <c r="C34" s="391"/>
      <c r="D34" s="391"/>
      <c r="E34" s="391"/>
      <c r="F34" s="391"/>
      <c r="G34" s="392"/>
      <c r="H34" s="392"/>
      <c r="I34" s="396"/>
      <c r="J34" s="394"/>
      <c r="K34" s="394"/>
      <c r="L34" s="394"/>
      <c r="M34" s="394"/>
      <c r="N34" s="394"/>
      <c r="O34" s="394"/>
      <c r="P34" s="394"/>
      <c r="Q34" s="394"/>
      <c r="R34" s="394"/>
      <c r="S34" s="394"/>
      <c r="T34" s="394"/>
    </row>
    <row r="35" spans="1:20" s="162" customFormat="1" ht="18">
      <c r="A35" s="195"/>
      <c r="B35" s="397"/>
      <c r="C35" s="391"/>
      <c r="D35" s="391"/>
      <c r="E35" s="391"/>
      <c r="F35" s="391"/>
      <c r="G35" s="392"/>
      <c r="H35" s="392"/>
      <c r="I35" s="396"/>
      <c r="J35" s="394"/>
      <c r="K35" s="394"/>
      <c r="L35" s="394"/>
      <c r="M35" s="394"/>
      <c r="N35" s="394"/>
      <c r="O35" s="394"/>
      <c r="P35" s="394"/>
      <c r="Q35" s="394"/>
      <c r="R35" s="394"/>
      <c r="S35" s="394"/>
      <c r="T35" s="394"/>
    </row>
    <row r="36" spans="1:20" s="162" customFormat="1" ht="18">
      <c r="A36" s="195"/>
      <c r="B36" s="397"/>
      <c r="C36" s="391"/>
      <c r="D36" s="391"/>
      <c r="E36" s="391"/>
      <c r="F36" s="391"/>
      <c r="G36" s="392"/>
      <c r="H36" s="392"/>
      <c r="I36" s="396"/>
      <c r="J36" s="394"/>
      <c r="K36" s="394"/>
      <c r="L36" s="394"/>
      <c r="M36" s="394"/>
      <c r="N36" s="394"/>
      <c r="O36" s="394"/>
      <c r="P36" s="394"/>
      <c r="Q36" s="394"/>
      <c r="R36" s="394"/>
      <c r="S36" s="394"/>
      <c r="T36" s="394"/>
    </row>
    <row r="37" spans="1:20" s="162" customFormat="1" ht="18">
      <c r="A37" s="195"/>
      <c r="B37" s="397"/>
      <c r="C37" s="391"/>
      <c r="D37" s="391"/>
      <c r="E37" s="391"/>
      <c r="F37" s="391"/>
      <c r="G37" s="392"/>
      <c r="H37" s="392"/>
      <c r="I37" s="396"/>
      <c r="J37" s="394"/>
      <c r="K37" s="394"/>
      <c r="L37" s="394"/>
      <c r="M37" s="394"/>
      <c r="N37" s="394"/>
      <c r="O37" s="394"/>
      <c r="P37" s="394"/>
      <c r="Q37" s="394"/>
      <c r="R37" s="394"/>
      <c r="S37" s="394"/>
      <c r="T37" s="394"/>
    </row>
    <row r="38" spans="1:20" s="162" customFormat="1" ht="18">
      <c r="A38" s="195"/>
      <c r="B38" s="397"/>
      <c r="C38" s="391"/>
      <c r="D38" s="391"/>
      <c r="E38" s="391"/>
      <c r="F38" s="391"/>
      <c r="G38" s="392"/>
      <c r="H38" s="392"/>
      <c r="I38" s="396"/>
      <c r="J38" s="394"/>
      <c r="K38" s="394"/>
      <c r="L38" s="394"/>
      <c r="M38" s="394"/>
      <c r="N38" s="394"/>
      <c r="O38" s="394"/>
      <c r="P38" s="394"/>
      <c r="Q38" s="394"/>
      <c r="R38" s="394"/>
      <c r="S38" s="394"/>
      <c r="T38" s="394"/>
    </row>
    <row r="39" spans="1:20" s="162" customFormat="1" ht="18">
      <c r="A39" s="195"/>
      <c r="B39" s="397"/>
      <c r="C39" s="391"/>
      <c r="D39" s="391"/>
      <c r="E39" s="391"/>
      <c r="F39" s="391"/>
      <c r="G39" s="392"/>
      <c r="H39" s="392"/>
      <c r="I39" s="396"/>
      <c r="J39" s="394"/>
      <c r="K39" s="394"/>
      <c r="L39" s="394"/>
      <c r="M39" s="394"/>
      <c r="N39" s="394"/>
      <c r="O39" s="394"/>
      <c r="P39" s="394"/>
      <c r="Q39" s="394"/>
      <c r="R39" s="394"/>
      <c r="S39" s="394"/>
      <c r="T39" s="394"/>
    </row>
    <row r="40" spans="1:20" customFormat="1" ht="18">
      <c r="A40" s="195"/>
      <c r="B40" s="395"/>
      <c r="C40" s="395"/>
      <c r="D40" s="395"/>
      <c r="E40" s="395"/>
      <c r="F40" s="395"/>
      <c r="G40" s="393"/>
      <c r="H40" s="393"/>
      <c r="I40" s="393"/>
      <c r="J40" s="398"/>
      <c r="K40" s="398"/>
      <c r="L40" s="398"/>
      <c r="M40" s="398"/>
      <c r="N40" s="398"/>
      <c r="O40" s="398"/>
      <c r="P40" s="398"/>
      <c r="Q40" s="398"/>
      <c r="R40" s="398"/>
      <c r="S40" s="398"/>
      <c r="T40" s="398"/>
    </row>
    <row r="41" spans="1:20" customFormat="1" ht="18">
      <c r="A41" s="195"/>
      <c r="B41" s="395"/>
      <c r="C41" s="395"/>
      <c r="D41" s="395"/>
      <c r="E41" s="395"/>
      <c r="F41" s="395"/>
      <c r="G41" s="393"/>
      <c r="H41" s="393"/>
      <c r="I41" s="393"/>
      <c r="J41" s="398"/>
      <c r="K41" s="398"/>
      <c r="L41" s="398"/>
      <c r="M41" s="398"/>
      <c r="N41" s="398"/>
      <c r="O41" s="398"/>
      <c r="P41" s="398"/>
      <c r="Q41" s="398"/>
      <c r="R41" s="398"/>
      <c r="S41" s="398"/>
      <c r="T41" s="398"/>
    </row>
    <row r="42" spans="1:20" customFormat="1" ht="18">
      <c r="A42" s="195"/>
      <c r="B42" s="395"/>
      <c r="C42" s="395"/>
      <c r="D42" s="395"/>
      <c r="E42" s="395"/>
      <c r="F42" s="395"/>
      <c r="G42" s="393"/>
      <c r="H42" s="393"/>
      <c r="I42" s="393"/>
      <c r="J42" s="398"/>
      <c r="K42" s="398"/>
      <c r="L42" s="398"/>
      <c r="M42" s="398"/>
      <c r="N42" s="398"/>
      <c r="O42" s="398"/>
      <c r="P42" s="398"/>
      <c r="Q42" s="398"/>
      <c r="R42" s="398"/>
      <c r="S42" s="398"/>
      <c r="T42" s="398"/>
    </row>
    <row r="43" spans="1:20" customFormat="1" ht="18">
      <c r="A43" s="195"/>
      <c r="B43" s="395"/>
      <c r="C43" s="395"/>
      <c r="D43" s="395"/>
      <c r="E43" s="395"/>
      <c r="F43" s="395"/>
      <c r="G43" s="393"/>
      <c r="H43" s="393"/>
      <c r="I43" s="393"/>
      <c r="J43" s="398"/>
      <c r="K43" s="398"/>
      <c r="L43" s="398"/>
      <c r="M43" s="398"/>
      <c r="N43" s="398"/>
      <c r="O43" s="398"/>
      <c r="P43" s="398"/>
      <c r="Q43" s="398"/>
      <c r="R43" s="398"/>
      <c r="S43" s="398"/>
      <c r="T43" s="398"/>
    </row>
    <row r="44" spans="1:20" customFormat="1" ht="60.75" customHeight="1">
      <c r="A44" s="195"/>
      <c r="B44" s="1322" t="s">
        <v>923</v>
      </c>
      <c r="C44" s="1322"/>
      <c r="D44" s="1322"/>
      <c r="E44" s="978"/>
      <c r="F44" s="1323" t="s">
        <v>924</v>
      </c>
      <c r="G44" s="1323"/>
      <c r="H44" s="1323"/>
      <c r="I44" s="1323"/>
      <c r="J44" s="1323"/>
      <c r="K44" s="398"/>
      <c r="L44" s="398"/>
      <c r="M44" s="398"/>
      <c r="N44" s="398"/>
      <c r="O44" s="398"/>
      <c r="P44" s="398"/>
      <c r="Q44" s="398"/>
      <c r="R44" s="398"/>
      <c r="S44" s="398"/>
      <c r="T44" s="398"/>
    </row>
    <row r="45" spans="1:20" customFormat="1" ht="18">
      <c r="A45" s="195"/>
      <c r="B45" s="395"/>
      <c r="C45" s="395"/>
      <c r="D45" s="395"/>
      <c r="E45" s="395"/>
      <c r="F45" s="395"/>
      <c r="G45" s="393"/>
      <c r="H45" s="393"/>
      <c r="I45" s="393"/>
      <c r="J45" s="398"/>
      <c r="K45" s="398"/>
      <c r="L45" s="398"/>
      <c r="M45" s="398"/>
      <c r="N45" s="398"/>
      <c r="O45" s="398"/>
      <c r="P45" s="398"/>
      <c r="Q45" s="398"/>
      <c r="R45" s="398"/>
      <c r="S45" s="398"/>
      <c r="T45" s="398"/>
    </row>
    <row r="46" spans="1:20" customFormat="1" ht="18">
      <c r="A46" s="195"/>
      <c r="B46" s="395"/>
      <c r="C46" s="395"/>
      <c r="D46" s="395"/>
      <c r="E46" s="395"/>
      <c r="F46" s="395"/>
      <c r="G46" s="393"/>
      <c r="H46" s="393"/>
      <c r="I46" s="393"/>
      <c r="J46" s="398"/>
      <c r="K46" s="398"/>
      <c r="L46" s="398"/>
      <c r="M46" s="398"/>
      <c r="N46" s="398"/>
      <c r="O46" s="398"/>
      <c r="P46" s="398"/>
      <c r="Q46" s="398"/>
      <c r="R46" s="398"/>
      <c r="S46" s="398"/>
      <c r="T46" s="398"/>
    </row>
    <row r="47" spans="1:20" customFormat="1" ht="18">
      <c r="A47" s="195"/>
      <c r="B47" s="395"/>
      <c r="C47" s="395"/>
      <c r="D47" s="395"/>
      <c r="E47" s="395"/>
      <c r="F47" s="395"/>
      <c r="G47" s="393"/>
      <c r="H47" s="393"/>
      <c r="I47" s="393"/>
      <c r="J47" s="398"/>
      <c r="K47" s="398"/>
      <c r="L47" s="398"/>
      <c r="M47" s="398"/>
      <c r="N47" s="398"/>
      <c r="O47" s="398"/>
      <c r="P47" s="398"/>
      <c r="Q47" s="398"/>
      <c r="R47" s="398"/>
      <c r="S47" s="398"/>
      <c r="T47" s="398"/>
    </row>
    <row r="48" spans="1:20" customFormat="1" ht="18">
      <c r="A48" s="195"/>
      <c r="B48" s="395"/>
      <c r="C48" s="139"/>
      <c r="D48" s="139"/>
      <c r="E48" s="139"/>
      <c r="F48" s="139"/>
      <c r="G48" s="139"/>
      <c r="H48" s="139"/>
      <c r="I48" s="139"/>
      <c r="J48" s="398"/>
      <c r="K48" s="398"/>
      <c r="L48" s="398"/>
      <c r="M48" s="398"/>
      <c r="N48" s="398"/>
      <c r="O48" s="398"/>
      <c r="P48" s="398"/>
      <c r="Q48" s="398"/>
      <c r="R48" s="398"/>
      <c r="S48" s="398"/>
      <c r="T48" s="398"/>
    </row>
    <row r="49" spans="1:20" customFormat="1" ht="18">
      <c r="A49" s="195"/>
      <c r="B49" s="395"/>
      <c r="C49" s="139"/>
      <c r="D49" s="139"/>
      <c r="E49" s="139"/>
      <c r="F49" s="139"/>
      <c r="G49" s="139"/>
      <c r="H49" s="139"/>
      <c r="I49" s="139"/>
      <c r="J49" s="398"/>
      <c r="K49" s="398"/>
      <c r="L49" s="398"/>
      <c r="M49" s="398"/>
      <c r="N49" s="398"/>
      <c r="O49" s="398"/>
      <c r="P49" s="398"/>
      <c r="Q49" s="398"/>
      <c r="R49" s="398"/>
      <c r="S49" s="398"/>
      <c r="T49" s="398"/>
    </row>
    <row r="50" spans="1:20" customFormat="1" ht="20.25">
      <c r="A50" s="195"/>
      <c r="B50" s="395"/>
      <c r="C50" s="1327" t="s">
        <v>387</v>
      </c>
      <c r="D50" s="1327"/>
      <c r="E50" s="1327"/>
      <c r="F50" s="1327"/>
      <c r="G50" s="1327"/>
      <c r="H50" s="1327"/>
      <c r="I50" s="1327"/>
      <c r="J50" s="398"/>
      <c r="K50" s="398"/>
      <c r="L50" s="398"/>
      <c r="M50" s="398"/>
      <c r="N50" s="398"/>
      <c r="O50" s="398"/>
      <c r="P50" s="398"/>
      <c r="Q50" s="398"/>
      <c r="R50" s="398"/>
      <c r="S50" s="398"/>
      <c r="T50" s="398"/>
    </row>
    <row r="51" spans="1:20" customFormat="1" ht="18">
      <c r="A51" s="195"/>
      <c r="B51" s="395"/>
      <c r="C51" s="395"/>
      <c r="D51" s="395"/>
      <c r="E51" s="395"/>
      <c r="F51" s="395"/>
      <c r="G51" s="393"/>
      <c r="H51" s="393"/>
      <c r="I51" s="393"/>
      <c r="J51" s="398"/>
      <c r="K51" s="398"/>
      <c r="L51" s="398"/>
      <c r="M51" s="398"/>
      <c r="N51" s="398"/>
      <c r="O51" s="398"/>
      <c r="P51" s="398"/>
      <c r="Q51" s="398"/>
      <c r="R51" s="398"/>
      <c r="S51" s="398"/>
      <c r="T51" s="398"/>
    </row>
    <row r="52" spans="1:20" customFormat="1" ht="18">
      <c r="A52" s="195"/>
      <c r="B52" s="395"/>
      <c r="C52" s="395"/>
      <c r="D52" s="395"/>
      <c r="E52" s="395"/>
      <c r="F52" s="395"/>
      <c r="G52" s="393"/>
      <c r="H52" s="393"/>
      <c r="I52" s="393"/>
      <c r="J52" s="398"/>
      <c r="K52" s="398"/>
      <c r="L52" s="398"/>
      <c r="M52" s="398"/>
      <c r="N52" s="398"/>
      <c r="O52" s="398"/>
      <c r="P52" s="398"/>
      <c r="Q52" s="398"/>
      <c r="R52" s="398"/>
      <c r="S52" s="398"/>
      <c r="T52" s="398"/>
    </row>
    <row r="53" spans="1:20" customFormat="1" ht="18">
      <c r="A53" s="195"/>
      <c r="B53" s="395"/>
      <c r="C53" s="395"/>
      <c r="D53" s="395"/>
      <c r="E53" s="395"/>
      <c r="F53" s="395"/>
      <c r="G53" s="393"/>
      <c r="H53" s="393"/>
      <c r="I53" s="393"/>
      <c r="J53" s="398"/>
      <c r="K53" s="398"/>
      <c r="L53" s="398"/>
      <c r="M53" s="398"/>
      <c r="N53" s="398"/>
      <c r="O53" s="398"/>
      <c r="P53" s="398"/>
      <c r="Q53" s="398"/>
      <c r="R53" s="398"/>
      <c r="S53" s="398"/>
      <c r="T53" s="398"/>
    </row>
    <row r="54" spans="1:20" customFormat="1" ht="18">
      <c r="A54" s="195"/>
      <c r="B54" s="395"/>
      <c r="C54" s="395"/>
      <c r="D54" s="395"/>
      <c r="E54" s="395"/>
      <c r="F54" s="395"/>
      <c r="G54" s="393"/>
      <c r="H54" s="393"/>
      <c r="I54" s="393"/>
      <c r="J54" s="398"/>
      <c r="K54" s="398"/>
      <c r="L54" s="398"/>
      <c r="M54" s="398"/>
      <c r="N54" s="398"/>
      <c r="O54" s="398"/>
      <c r="P54" s="398"/>
      <c r="Q54" s="398"/>
      <c r="R54" s="398"/>
      <c r="S54" s="398"/>
      <c r="T54" s="398"/>
    </row>
    <row r="55" spans="1:20" customFormat="1" ht="18">
      <c r="A55" s="139"/>
      <c r="B55" s="393"/>
      <c r="C55" s="393"/>
      <c r="D55" s="393"/>
      <c r="E55" s="393"/>
      <c r="F55" s="393"/>
      <c r="G55" s="393"/>
      <c r="H55" s="393"/>
      <c r="I55" s="393"/>
      <c r="J55" s="398"/>
      <c r="K55" s="398"/>
      <c r="L55" s="398"/>
      <c r="M55" s="398"/>
      <c r="N55" s="398"/>
      <c r="O55" s="398"/>
      <c r="P55" s="398"/>
      <c r="Q55" s="398"/>
      <c r="R55" s="398"/>
      <c r="S55" s="398"/>
      <c r="T55" s="398"/>
    </row>
    <row r="56" spans="1:20" customFormat="1" ht="18">
      <c r="A56" s="139"/>
      <c r="B56" s="393"/>
      <c r="C56" s="393"/>
      <c r="D56" s="393"/>
      <c r="E56" s="393"/>
      <c r="F56" s="393"/>
      <c r="G56" s="393"/>
      <c r="H56" s="393"/>
      <c r="I56" s="393"/>
      <c r="J56" s="398"/>
      <c r="K56" s="398"/>
      <c r="L56" s="398"/>
      <c r="M56" s="398"/>
      <c r="N56" s="398"/>
      <c r="O56" s="398"/>
      <c r="P56" s="398"/>
      <c r="Q56" s="398"/>
      <c r="R56" s="398"/>
      <c r="S56" s="398"/>
      <c r="T56" s="398"/>
    </row>
    <row r="57" spans="1:20" customFormat="1" ht="18">
      <c r="A57" s="139"/>
      <c r="B57" s="393"/>
      <c r="C57" s="393"/>
      <c r="D57" s="393"/>
      <c r="E57" s="393"/>
      <c r="F57" s="393"/>
      <c r="G57" s="393"/>
      <c r="H57" s="393"/>
      <c r="I57" s="393"/>
      <c r="J57" s="398"/>
      <c r="K57" s="398"/>
      <c r="L57" s="398"/>
      <c r="M57" s="398"/>
      <c r="N57" s="398"/>
      <c r="O57" s="398"/>
      <c r="P57" s="398"/>
      <c r="Q57" s="398"/>
      <c r="R57" s="398"/>
      <c r="S57" s="398"/>
      <c r="T57" s="398"/>
    </row>
    <row r="58" spans="1:20" customFormat="1" ht="18">
      <c r="A58" s="139"/>
      <c r="B58" s="393"/>
      <c r="C58" s="393"/>
      <c r="D58" s="393"/>
      <c r="E58" s="393"/>
      <c r="F58" s="393"/>
      <c r="G58" s="393"/>
      <c r="H58" s="393"/>
      <c r="I58" s="393"/>
      <c r="J58" s="398"/>
      <c r="K58" s="398"/>
      <c r="L58" s="398"/>
      <c r="M58" s="398"/>
      <c r="N58" s="398"/>
      <c r="O58" s="398"/>
      <c r="P58" s="398"/>
      <c r="Q58" s="398"/>
      <c r="R58" s="398"/>
      <c r="S58" s="398"/>
      <c r="T58" s="398"/>
    </row>
    <row r="59" spans="1:20" customFormat="1" ht="18">
      <c r="A59" s="139"/>
      <c r="B59" s="393"/>
      <c r="C59" s="393"/>
      <c r="D59" s="393"/>
      <c r="E59" s="393"/>
      <c r="F59" s="393"/>
      <c r="G59" s="393"/>
      <c r="H59" s="393"/>
      <c r="I59" s="393"/>
      <c r="J59" s="398"/>
      <c r="K59" s="398"/>
      <c r="L59" s="398"/>
      <c r="M59" s="398"/>
      <c r="N59" s="398"/>
      <c r="O59" s="398"/>
      <c r="P59" s="398"/>
      <c r="Q59" s="398"/>
      <c r="R59" s="398"/>
      <c r="S59" s="398"/>
      <c r="T59" s="398"/>
    </row>
    <row r="60" spans="1:20" customFormat="1" ht="18">
      <c r="A60" s="139"/>
      <c r="B60" s="393"/>
      <c r="C60" s="393"/>
      <c r="D60" s="393"/>
      <c r="E60" s="393"/>
      <c r="F60" s="393"/>
      <c r="G60" s="393"/>
      <c r="H60" s="393"/>
      <c r="I60" s="393"/>
      <c r="J60" s="398"/>
      <c r="K60" s="398"/>
      <c r="L60" s="398"/>
      <c r="M60" s="398"/>
      <c r="N60" s="398"/>
      <c r="O60" s="398"/>
      <c r="P60" s="398"/>
      <c r="Q60" s="398"/>
      <c r="R60" s="398"/>
      <c r="S60" s="398"/>
      <c r="T60" s="398"/>
    </row>
    <row r="61" spans="1:20" customFormat="1" ht="18">
      <c r="A61" s="139"/>
      <c r="B61" s="393"/>
      <c r="C61" s="393"/>
      <c r="D61" s="393"/>
      <c r="E61" s="393"/>
      <c r="F61" s="393"/>
      <c r="G61" s="393"/>
      <c r="H61" s="393"/>
      <c r="I61" s="393"/>
      <c r="J61" s="398"/>
      <c r="K61" s="398"/>
      <c r="L61" s="398"/>
      <c r="M61" s="398"/>
      <c r="N61" s="398"/>
      <c r="O61" s="398"/>
      <c r="P61" s="398"/>
      <c r="Q61" s="398"/>
      <c r="R61" s="398"/>
      <c r="S61" s="398"/>
      <c r="T61" s="398"/>
    </row>
    <row r="62" spans="1:20" customFormat="1" ht="18">
      <c r="A62" s="139"/>
      <c r="B62" s="393"/>
      <c r="C62" s="393"/>
      <c r="D62" s="393"/>
      <c r="E62" s="393"/>
      <c r="F62" s="393"/>
      <c r="G62" s="393"/>
      <c r="H62" s="393"/>
      <c r="I62" s="393"/>
      <c r="J62" s="398"/>
      <c r="K62" s="398"/>
      <c r="L62" s="398"/>
      <c r="M62" s="398"/>
      <c r="N62" s="398"/>
      <c r="O62" s="398"/>
      <c r="P62" s="398"/>
      <c r="Q62" s="398"/>
      <c r="R62" s="398"/>
      <c r="S62" s="398"/>
      <c r="T62" s="398"/>
    </row>
    <row r="63" spans="1:20" customFormat="1" ht="18">
      <c r="A63" s="139"/>
      <c r="B63" s="393"/>
      <c r="C63" s="393"/>
      <c r="D63" s="393"/>
      <c r="E63" s="393"/>
      <c r="F63" s="393"/>
      <c r="G63" s="393"/>
      <c r="H63" s="393"/>
      <c r="I63" s="393"/>
      <c r="J63" s="398"/>
      <c r="K63" s="398"/>
      <c r="L63" s="398"/>
      <c r="M63" s="398"/>
      <c r="N63" s="398"/>
      <c r="O63" s="398"/>
      <c r="P63" s="398"/>
      <c r="Q63" s="398"/>
      <c r="R63" s="398"/>
      <c r="S63" s="398"/>
      <c r="T63" s="398"/>
    </row>
    <row r="64" spans="1:20" customFormat="1" ht="18">
      <c r="A64" s="139"/>
      <c r="B64" s="393"/>
      <c r="C64" s="393"/>
      <c r="D64" s="393"/>
      <c r="E64" s="393"/>
      <c r="F64" s="393"/>
      <c r="G64" s="393"/>
      <c r="H64" s="393"/>
      <c r="I64" s="393"/>
      <c r="J64" s="398"/>
      <c r="K64" s="398"/>
      <c r="L64" s="398"/>
      <c r="M64" s="398"/>
      <c r="N64" s="398"/>
      <c r="O64" s="398"/>
      <c r="P64" s="398"/>
      <c r="Q64" s="398"/>
      <c r="R64" s="398"/>
      <c r="S64" s="398"/>
      <c r="T64" s="398"/>
    </row>
    <row r="65" spans="1:20" customFormat="1" ht="18">
      <c r="A65" s="139"/>
      <c r="B65" s="393"/>
      <c r="C65" s="393"/>
      <c r="D65" s="393"/>
      <c r="E65" s="393"/>
      <c r="F65" s="393"/>
      <c r="G65" s="393"/>
      <c r="H65" s="393"/>
      <c r="I65" s="393"/>
      <c r="J65" s="398"/>
      <c r="K65" s="398"/>
      <c r="L65" s="398"/>
      <c r="M65" s="398"/>
      <c r="N65" s="398"/>
      <c r="O65" s="398"/>
      <c r="P65" s="398"/>
      <c r="Q65" s="398"/>
      <c r="R65" s="398"/>
      <c r="S65" s="398"/>
      <c r="T65" s="398"/>
    </row>
    <row r="66" spans="1:20" customFormat="1" ht="18">
      <c r="A66" s="139"/>
      <c r="B66" s="393"/>
      <c r="C66" s="393"/>
      <c r="D66" s="393"/>
      <c r="E66" s="393"/>
      <c r="F66" s="393"/>
      <c r="G66" s="393"/>
      <c r="H66" s="393"/>
      <c r="I66" s="393"/>
      <c r="J66" s="398"/>
      <c r="K66" s="398"/>
      <c r="L66" s="398"/>
      <c r="M66" s="398"/>
      <c r="N66" s="398"/>
      <c r="O66" s="398"/>
      <c r="P66" s="398"/>
      <c r="Q66" s="398"/>
      <c r="R66" s="398"/>
      <c r="S66" s="398"/>
      <c r="T66" s="398"/>
    </row>
    <row r="67" spans="1:20" customFormat="1" ht="18">
      <c r="A67" s="139"/>
      <c r="B67" s="393"/>
      <c r="C67" s="393"/>
      <c r="D67" s="393"/>
      <c r="E67" s="393"/>
      <c r="F67" s="393"/>
      <c r="G67" s="393"/>
      <c r="H67" s="393"/>
      <c r="I67" s="393"/>
      <c r="J67" s="398"/>
      <c r="K67" s="398"/>
      <c r="L67" s="398"/>
      <c r="M67" s="398"/>
      <c r="N67" s="398"/>
      <c r="O67" s="398"/>
      <c r="P67" s="398"/>
      <c r="Q67" s="398"/>
      <c r="R67" s="398"/>
      <c r="S67" s="398"/>
      <c r="T67" s="398"/>
    </row>
    <row r="68" spans="1:20" customFormat="1" ht="18">
      <c r="A68" s="139"/>
      <c r="B68" s="393"/>
      <c r="C68" s="393"/>
      <c r="D68" s="393"/>
      <c r="E68" s="393"/>
      <c r="F68" s="393"/>
      <c r="G68" s="393"/>
      <c r="H68" s="393"/>
      <c r="I68" s="393"/>
      <c r="J68" s="398"/>
      <c r="K68" s="398"/>
      <c r="L68" s="398"/>
      <c r="M68" s="398"/>
      <c r="N68" s="398"/>
      <c r="O68" s="398"/>
      <c r="P68" s="398"/>
      <c r="Q68" s="398"/>
      <c r="R68" s="398"/>
      <c r="S68" s="398"/>
      <c r="T68" s="398"/>
    </row>
    <row r="69" spans="1:20" customFormat="1" ht="18">
      <c r="A69" s="139"/>
      <c r="B69" s="393"/>
      <c r="C69" s="393"/>
      <c r="D69" s="393"/>
      <c r="E69" s="393"/>
      <c r="F69" s="393"/>
      <c r="G69" s="393"/>
      <c r="H69" s="393"/>
      <c r="I69" s="393"/>
      <c r="J69" s="398"/>
      <c r="K69" s="398"/>
      <c r="L69" s="398"/>
      <c r="M69" s="398"/>
      <c r="N69" s="398"/>
      <c r="O69" s="398"/>
      <c r="P69" s="398"/>
      <c r="Q69" s="398"/>
      <c r="R69" s="398"/>
      <c r="S69" s="398"/>
      <c r="T69" s="398"/>
    </row>
    <row r="70" spans="1:20" customFormat="1" ht="18">
      <c r="A70" s="139"/>
      <c r="B70" s="393"/>
      <c r="C70" s="393"/>
      <c r="D70" s="393"/>
      <c r="E70" s="393"/>
      <c r="F70" s="393"/>
      <c r="G70" s="393"/>
      <c r="H70" s="393"/>
      <c r="I70" s="393"/>
      <c r="J70" s="398"/>
      <c r="K70" s="398"/>
      <c r="L70" s="398"/>
      <c r="M70" s="398"/>
      <c r="N70" s="398"/>
      <c r="O70" s="398"/>
      <c r="P70" s="398"/>
      <c r="Q70" s="398"/>
      <c r="R70" s="398"/>
      <c r="S70" s="398"/>
      <c r="T70" s="398"/>
    </row>
    <row r="71" spans="1:20" customFormat="1" ht="18">
      <c r="A71" s="139"/>
      <c r="B71" s="393"/>
      <c r="C71" s="393"/>
      <c r="D71" s="393"/>
      <c r="E71" s="393"/>
      <c r="F71" s="393"/>
      <c r="G71" s="393"/>
      <c r="H71" s="393"/>
      <c r="I71" s="393"/>
      <c r="J71" s="398"/>
      <c r="K71" s="398"/>
      <c r="L71" s="398"/>
      <c r="M71" s="398"/>
      <c r="N71" s="398"/>
      <c r="O71" s="398"/>
      <c r="P71" s="398"/>
      <c r="Q71" s="398"/>
      <c r="R71" s="398"/>
      <c r="S71" s="398"/>
      <c r="T71" s="398"/>
    </row>
    <row r="72" spans="1:20" customFormat="1" ht="18">
      <c r="A72" s="139"/>
      <c r="B72" s="393"/>
      <c r="C72" s="393"/>
      <c r="D72" s="393"/>
      <c r="E72" s="393"/>
      <c r="F72" s="393"/>
      <c r="G72" s="393"/>
      <c r="H72" s="393"/>
      <c r="I72" s="393"/>
      <c r="J72" s="398"/>
      <c r="K72" s="398"/>
      <c r="L72" s="398"/>
      <c r="M72" s="398"/>
      <c r="N72" s="398"/>
      <c r="O72" s="398"/>
      <c r="P72" s="398"/>
      <c r="Q72" s="398"/>
      <c r="R72" s="398"/>
      <c r="S72" s="398"/>
      <c r="T72" s="398"/>
    </row>
    <row r="73" spans="1:20" customFormat="1" ht="18">
      <c r="A73" s="139"/>
      <c r="B73" s="393"/>
      <c r="C73" s="393"/>
      <c r="D73" s="393"/>
      <c r="E73" s="393"/>
      <c r="F73" s="393"/>
      <c r="G73" s="393"/>
      <c r="H73" s="393"/>
      <c r="I73" s="393"/>
      <c r="J73" s="398"/>
      <c r="K73" s="398"/>
      <c r="L73" s="398"/>
      <c r="M73" s="398"/>
      <c r="N73" s="398"/>
      <c r="O73" s="398"/>
      <c r="P73" s="398"/>
      <c r="Q73" s="398"/>
      <c r="R73" s="398"/>
      <c r="S73" s="398"/>
      <c r="T73" s="398"/>
    </row>
    <row r="74" spans="1:20" customFormat="1" ht="18">
      <c r="A74" s="139"/>
      <c r="B74" s="393"/>
      <c r="C74" s="393"/>
      <c r="D74" s="393"/>
      <c r="E74" s="393"/>
      <c r="F74" s="393"/>
      <c r="G74" s="393"/>
      <c r="H74" s="393"/>
      <c r="I74" s="393"/>
      <c r="J74" s="398"/>
      <c r="K74" s="398"/>
      <c r="L74" s="398"/>
      <c r="M74" s="398"/>
      <c r="N74" s="398"/>
      <c r="O74" s="398"/>
      <c r="P74" s="398"/>
      <c r="Q74" s="398"/>
      <c r="R74" s="398"/>
      <c r="S74" s="398"/>
      <c r="T74" s="398"/>
    </row>
    <row r="75" spans="1:20" customFormat="1" ht="18">
      <c r="A75" s="139"/>
      <c r="B75" s="393"/>
      <c r="C75" s="393"/>
      <c r="D75" s="393"/>
      <c r="E75" s="393"/>
      <c r="F75" s="393"/>
      <c r="G75" s="393"/>
      <c r="H75" s="393"/>
      <c r="I75" s="393"/>
      <c r="J75" s="398"/>
      <c r="K75" s="398"/>
      <c r="L75" s="398"/>
      <c r="M75" s="398"/>
      <c r="N75" s="398"/>
      <c r="O75" s="398"/>
      <c r="P75" s="398"/>
      <c r="Q75" s="398"/>
      <c r="R75" s="398"/>
      <c r="S75" s="398"/>
      <c r="T75" s="398"/>
    </row>
    <row r="76" spans="1:20" customFormat="1" ht="36" customHeight="1">
      <c r="A76" s="139"/>
      <c r="B76" s="393"/>
      <c r="C76" s="977" t="s">
        <v>925</v>
      </c>
      <c r="D76" s="393"/>
      <c r="E76" s="393"/>
      <c r="F76" s="393"/>
      <c r="G76" s="393"/>
      <c r="H76" s="393"/>
      <c r="I76" s="393"/>
      <c r="J76" s="398"/>
      <c r="K76" s="398"/>
      <c r="L76" s="398"/>
      <c r="M76" s="398"/>
      <c r="N76" s="398"/>
      <c r="O76" s="398"/>
      <c r="P76" s="398"/>
      <c r="Q76" s="398"/>
      <c r="R76" s="398"/>
      <c r="S76" s="398"/>
      <c r="T76" s="398"/>
    </row>
    <row r="77" spans="1:20" customFormat="1" ht="51" customHeight="1">
      <c r="A77" s="139"/>
      <c r="B77" s="393"/>
      <c r="C77" s="139"/>
      <c r="D77" s="139"/>
      <c r="E77" s="139"/>
      <c r="F77" s="139"/>
      <c r="G77" s="139"/>
      <c r="H77" s="139"/>
      <c r="I77" s="139"/>
      <c r="J77" s="398"/>
      <c r="K77" s="398"/>
      <c r="L77" s="398"/>
      <c r="M77" s="398"/>
      <c r="N77" s="398"/>
      <c r="O77" s="398"/>
      <c r="P77" s="398"/>
      <c r="Q77" s="398"/>
      <c r="R77" s="398"/>
      <c r="S77" s="398"/>
      <c r="T77" s="398"/>
    </row>
    <row r="78" spans="1:20" customFormat="1" ht="43.5" customHeight="1">
      <c r="A78" s="139"/>
      <c r="B78" s="393"/>
      <c r="C78" s="1328" t="s">
        <v>388</v>
      </c>
      <c r="D78" s="1328"/>
      <c r="E78" s="1328"/>
      <c r="F78" s="1328"/>
      <c r="G78" s="1328"/>
      <c r="H78" s="1328"/>
      <c r="I78" s="1328"/>
      <c r="J78" s="398"/>
      <c r="K78" s="398"/>
      <c r="L78" s="398"/>
      <c r="M78" s="398"/>
      <c r="N78" s="398"/>
      <c r="O78" s="398"/>
      <c r="P78" s="398"/>
      <c r="Q78" s="398"/>
      <c r="R78" s="398"/>
      <c r="S78" s="398"/>
      <c r="T78" s="398"/>
    </row>
    <row r="79" spans="1:20" customFormat="1" ht="21" customHeight="1">
      <c r="A79" s="139"/>
      <c r="B79" s="393"/>
      <c r="C79" s="1321" t="s">
        <v>399</v>
      </c>
      <c r="D79" s="1321"/>
      <c r="E79" s="1321"/>
      <c r="F79" s="1321"/>
      <c r="G79" s="1321"/>
      <c r="H79" s="1321"/>
      <c r="I79" s="1321"/>
      <c r="J79" s="398"/>
      <c r="K79" s="398"/>
      <c r="L79" s="398"/>
      <c r="M79" s="398"/>
      <c r="N79" s="398"/>
      <c r="O79" s="398"/>
      <c r="P79" s="398"/>
      <c r="Q79" s="398"/>
      <c r="R79" s="398"/>
      <c r="S79" s="398"/>
      <c r="T79" s="398"/>
    </row>
    <row r="80" spans="1:20" customFormat="1" ht="18">
      <c r="A80" s="139"/>
      <c r="B80" s="393"/>
      <c r="C80" s="393"/>
      <c r="D80" s="393"/>
      <c r="E80" s="393"/>
      <c r="F80" s="393"/>
      <c r="G80" s="393"/>
      <c r="H80" s="393"/>
      <c r="I80" s="393"/>
      <c r="J80" s="398"/>
      <c r="K80" s="398"/>
      <c r="L80" s="398"/>
      <c r="M80" s="398"/>
      <c r="N80" s="398"/>
      <c r="O80" s="398"/>
      <c r="P80" s="398"/>
      <c r="Q80" s="398"/>
      <c r="R80" s="398"/>
      <c r="S80" s="398"/>
      <c r="T80" s="398"/>
    </row>
    <row r="81" spans="1:20" customFormat="1" ht="18">
      <c r="A81" s="139"/>
      <c r="B81" s="393"/>
      <c r="C81" s="393"/>
      <c r="D81" s="393"/>
      <c r="E81" s="393"/>
      <c r="F81" s="393"/>
      <c r="G81" s="393"/>
      <c r="H81" s="393"/>
      <c r="I81" s="393"/>
      <c r="J81" s="398"/>
      <c r="K81" s="398"/>
      <c r="L81" s="398"/>
      <c r="M81" s="398"/>
      <c r="N81" s="398"/>
      <c r="O81" s="398"/>
      <c r="P81" s="398"/>
      <c r="Q81" s="398"/>
      <c r="R81" s="398"/>
      <c r="S81" s="398"/>
      <c r="T81" s="398"/>
    </row>
    <row r="82" spans="1:20" customFormat="1" ht="18">
      <c r="A82" s="139"/>
      <c r="B82" s="393"/>
      <c r="C82" s="393"/>
      <c r="D82" s="393"/>
      <c r="E82" s="393"/>
      <c r="F82" s="393"/>
      <c r="G82" s="393"/>
      <c r="H82" s="393"/>
      <c r="I82" s="393"/>
      <c r="J82" s="398"/>
      <c r="K82" s="398"/>
      <c r="L82" s="398"/>
      <c r="M82" s="398"/>
      <c r="N82" s="398"/>
      <c r="O82" s="398"/>
      <c r="P82" s="398"/>
      <c r="Q82" s="398"/>
      <c r="R82" s="398"/>
      <c r="S82" s="398"/>
      <c r="T82" s="398"/>
    </row>
    <row r="83" spans="1:20" customFormat="1" ht="18">
      <c r="A83" s="139"/>
      <c r="B83" s="393"/>
      <c r="C83" s="393"/>
      <c r="D83" s="393"/>
      <c r="E83" s="393"/>
      <c r="F83" s="393"/>
      <c r="G83" s="393"/>
      <c r="H83" s="393"/>
      <c r="I83" s="393"/>
      <c r="J83" s="398"/>
      <c r="K83" s="398"/>
      <c r="L83" s="398"/>
      <c r="M83" s="398"/>
      <c r="N83" s="398"/>
      <c r="O83" s="398"/>
      <c r="P83" s="398"/>
      <c r="Q83" s="398"/>
      <c r="R83" s="398"/>
      <c r="S83" s="398"/>
      <c r="T83" s="398"/>
    </row>
    <row r="84" spans="1:20" customFormat="1" ht="18">
      <c r="A84" s="139"/>
      <c r="B84" s="393"/>
      <c r="C84" s="393"/>
      <c r="D84" s="393"/>
      <c r="E84" s="393"/>
      <c r="F84" s="393"/>
      <c r="G84" s="393"/>
      <c r="H84" s="393"/>
      <c r="I84" s="393"/>
      <c r="J84" s="398"/>
      <c r="K84" s="398"/>
      <c r="L84" s="398"/>
      <c r="M84" s="398"/>
      <c r="N84" s="398"/>
      <c r="O84" s="398"/>
      <c r="P84" s="398"/>
      <c r="Q84" s="398"/>
      <c r="R84" s="398"/>
      <c r="S84" s="398"/>
      <c r="T84" s="398"/>
    </row>
    <row r="85" spans="1:20" customFormat="1" ht="18">
      <c r="A85" s="139"/>
      <c r="B85" s="393"/>
      <c r="C85" s="393"/>
      <c r="D85" s="393"/>
      <c r="E85" s="393"/>
      <c r="F85" s="393"/>
      <c r="G85" s="393"/>
      <c r="H85" s="393"/>
      <c r="I85" s="393"/>
      <c r="J85" s="398"/>
      <c r="K85" s="398"/>
      <c r="L85" s="398"/>
      <c r="M85" s="398"/>
      <c r="N85" s="398"/>
      <c r="O85" s="398"/>
      <c r="P85" s="398"/>
      <c r="Q85" s="398"/>
      <c r="R85" s="398"/>
      <c r="S85" s="398"/>
      <c r="T85" s="398"/>
    </row>
    <row r="86" spans="1:20" customFormat="1" ht="18">
      <c r="A86" s="139"/>
      <c r="B86" s="393"/>
      <c r="C86" s="393"/>
      <c r="D86" s="393"/>
      <c r="E86" s="393"/>
      <c r="F86" s="393"/>
      <c r="G86" s="393"/>
      <c r="H86" s="393"/>
      <c r="I86" s="393"/>
      <c r="J86" s="398"/>
      <c r="K86" s="398"/>
      <c r="L86" s="398"/>
      <c r="M86" s="398"/>
      <c r="N86" s="398"/>
      <c r="O86" s="398"/>
      <c r="P86" s="398"/>
      <c r="Q86" s="398"/>
      <c r="R86" s="398"/>
      <c r="S86" s="398"/>
      <c r="T86" s="398"/>
    </row>
    <row r="87" spans="1:20" customFormat="1" ht="18">
      <c r="A87" s="139"/>
      <c r="B87" s="393"/>
      <c r="C87" s="393"/>
      <c r="D87" s="393"/>
      <c r="E87" s="393"/>
      <c r="F87" s="393"/>
      <c r="G87" s="393"/>
      <c r="H87" s="393"/>
      <c r="I87" s="393"/>
      <c r="J87" s="398"/>
      <c r="K87" s="398"/>
      <c r="L87" s="398"/>
      <c r="M87" s="398"/>
      <c r="N87" s="398"/>
      <c r="O87" s="398"/>
      <c r="P87" s="398"/>
      <c r="Q87" s="398"/>
      <c r="R87" s="398"/>
      <c r="S87" s="398"/>
      <c r="T87" s="398"/>
    </row>
    <row r="88" spans="1:20" customFormat="1" ht="18">
      <c r="A88" s="139"/>
      <c r="B88" s="393"/>
      <c r="C88" s="393"/>
      <c r="D88" s="393"/>
      <c r="E88" s="393"/>
      <c r="F88" s="393"/>
      <c r="G88" s="393"/>
      <c r="H88" s="393"/>
      <c r="I88" s="393"/>
      <c r="J88" s="398"/>
      <c r="K88" s="398"/>
      <c r="L88" s="398"/>
      <c r="M88" s="398"/>
      <c r="N88" s="398"/>
      <c r="O88" s="398"/>
      <c r="P88" s="398"/>
      <c r="Q88" s="398"/>
      <c r="R88" s="398"/>
      <c r="S88" s="398"/>
      <c r="T88" s="398"/>
    </row>
    <row r="89" spans="1:20" customFormat="1" ht="18">
      <c r="A89" s="139"/>
      <c r="B89" s="393"/>
      <c r="C89" s="393"/>
      <c r="D89" s="393"/>
      <c r="E89" s="393"/>
      <c r="F89" s="393"/>
      <c r="G89" s="393"/>
      <c r="H89" s="393"/>
      <c r="I89" s="393"/>
      <c r="J89" s="398"/>
      <c r="K89" s="398"/>
      <c r="L89" s="398"/>
      <c r="M89" s="398"/>
      <c r="N89" s="398"/>
      <c r="O89" s="398"/>
      <c r="P89" s="398"/>
      <c r="Q89" s="398"/>
      <c r="R89" s="398"/>
      <c r="S89" s="398"/>
      <c r="T89" s="398"/>
    </row>
    <row r="90" spans="1:20" customFormat="1" ht="18">
      <c r="A90" s="139"/>
      <c r="B90" s="393"/>
      <c r="C90" s="393"/>
      <c r="D90" s="393"/>
      <c r="E90" s="393"/>
      <c r="F90" s="393"/>
      <c r="G90" s="393"/>
      <c r="H90" s="393"/>
      <c r="I90" s="393"/>
      <c r="J90" s="398"/>
      <c r="K90" s="398"/>
      <c r="L90" s="398"/>
      <c r="M90" s="398"/>
      <c r="N90" s="398"/>
      <c r="O90" s="398"/>
      <c r="P90" s="398"/>
      <c r="Q90" s="398"/>
      <c r="R90" s="398"/>
      <c r="S90" s="398"/>
      <c r="T90" s="398"/>
    </row>
    <row r="91" spans="1:20" customFormat="1" ht="18">
      <c r="A91" s="139"/>
      <c r="B91" s="393"/>
      <c r="C91" s="393"/>
      <c r="D91" s="393"/>
      <c r="E91" s="393"/>
      <c r="F91" s="393"/>
      <c r="G91" s="393"/>
      <c r="H91" s="393"/>
      <c r="I91" s="393"/>
      <c r="J91" s="398"/>
      <c r="K91" s="398"/>
      <c r="L91" s="398"/>
      <c r="M91" s="398"/>
      <c r="N91" s="398"/>
      <c r="O91" s="398"/>
      <c r="P91" s="398"/>
      <c r="Q91" s="398"/>
      <c r="R91" s="398"/>
      <c r="S91" s="398"/>
      <c r="T91" s="398"/>
    </row>
    <row r="92" spans="1:20" customFormat="1" ht="18">
      <c r="A92" s="139"/>
      <c r="B92" s="393"/>
      <c r="C92" s="393"/>
      <c r="D92" s="393"/>
      <c r="E92" s="393"/>
      <c r="F92" s="393"/>
      <c r="G92" s="393"/>
      <c r="H92" s="393"/>
      <c r="I92" s="393"/>
      <c r="J92" s="398"/>
      <c r="K92" s="398"/>
      <c r="L92" s="398"/>
      <c r="M92" s="398"/>
      <c r="N92" s="398"/>
      <c r="O92" s="398"/>
      <c r="P92" s="398"/>
      <c r="Q92" s="398"/>
      <c r="R92" s="398"/>
      <c r="S92" s="398"/>
      <c r="T92" s="398"/>
    </row>
    <row r="93" spans="1:20" customFormat="1" ht="18">
      <c r="A93" s="139"/>
      <c r="B93" s="393"/>
      <c r="C93" s="393"/>
      <c r="D93" s="393"/>
      <c r="E93" s="393"/>
      <c r="F93" s="393"/>
      <c r="G93" s="393"/>
      <c r="H93" s="393"/>
      <c r="I93" s="393"/>
      <c r="J93" s="398"/>
      <c r="K93" s="398"/>
      <c r="L93" s="398"/>
      <c r="M93" s="398"/>
      <c r="N93" s="398"/>
      <c r="O93" s="398"/>
      <c r="P93" s="398"/>
      <c r="Q93" s="398"/>
      <c r="R93" s="398"/>
      <c r="S93" s="398"/>
      <c r="T93" s="398"/>
    </row>
    <row r="94" spans="1:20" customFormat="1" ht="18">
      <c r="A94" s="139"/>
      <c r="B94" s="393"/>
      <c r="C94" s="393"/>
      <c r="D94" s="393"/>
      <c r="E94" s="393"/>
      <c r="F94" s="393"/>
      <c r="G94" s="393"/>
      <c r="H94" s="393"/>
      <c r="I94" s="393"/>
      <c r="J94" s="398"/>
      <c r="K94" s="398"/>
      <c r="L94" s="398"/>
      <c r="M94" s="398"/>
      <c r="N94" s="398"/>
      <c r="O94" s="398"/>
      <c r="P94" s="398"/>
      <c r="Q94" s="398"/>
      <c r="R94" s="398"/>
      <c r="S94" s="398"/>
      <c r="T94" s="398"/>
    </row>
    <row r="95" spans="1:20" customFormat="1" ht="18">
      <c r="A95" s="139"/>
      <c r="B95" s="393"/>
      <c r="C95" s="393"/>
      <c r="D95" s="393"/>
      <c r="E95" s="393"/>
      <c r="F95" s="393"/>
      <c r="G95" s="393"/>
      <c r="H95" s="393"/>
      <c r="I95" s="393"/>
      <c r="J95" s="398"/>
      <c r="K95" s="398"/>
      <c r="L95" s="398"/>
      <c r="M95" s="398"/>
      <c r="N95" s="398"/>
      <c r="O95" s="398"/>
      <c r="P95" s="398"/>
      <c r="Q95" s="398"/>
      <c r="R95" s="398"/>
      <c r="S95" s="398"/>
      <c r="T95" s="398"/>
    </row>
    <row r="96" spans="1:20" customFormat="1" ht="18">
      <c r="A96" s="139"/>
      <c r="B96" s="393"/>
      <c r="C96" s="393"/>
      <c r="D96" s="393"/>
      <c r="E96" s="393"/>
      <c r="F96" s="393"/>
      <c r="G96" s="393"/>
      <c r="H96" s="393"/>
      <c r="I96" s="393"/>
      <c r="J96" s="398"/>
      <c r="K96" s="398"/>
      <c r="L96" s="398"/>
      <c r="M96" s="398"/>
      <c r="N96" s="398"/>
      <c r="O96" s="398"/>
      <c r="P96" s="398"/>
      <c r="Q96" s="398"/>
      <c r="R96" s="398"/>
      <c r="S96" s="398"/>
      <c r="T96" s="398"/>
    </row>
    <row r="97" spans="1:20" customFormat="1" ht="18">
      <c r="A97" s="139"/>
      <c r="B97" s="393"/>
      <c r="C97" s="393"/>
      <c r="D97" s="393"/>
      <c r="E97" s="393"/>
      <c r="F97" s="393"/>
      <c r="G97" s="393"/>
      <c r="H97" s="393"/>
      <c r="I97" s="393"/>
      <c r="J97" s="398"/>
      <c r="K97" s="398"/>
      <c r="L97" s="398"/>
      <c r="M97" s="398"/>
      <c r="N97" s="398"/>
      <c r="O97" s="398"/>
      <c r="P97" s="398"/>
      <c r="Q97" s="398"/>
      <c r="R97" s="398"/>
      <c r="S97" s="398"/>
      <c r="T97" s="398"/>
    </row>
    <row r="98" spans="1:20" customFormat="1" ht="18">
      <c r="A98" s="139"/>
      <c r="B98" s="393"/>
      <c r="C98" s="393"/>
      <c r="D98" s="393"/>
      <c r="E98" s="393"/>
      <c r="F98" s="393"/>
      <c r="G98" s="393"/>
      <c r="H98" s="393"/>
      <c r="I98" s="393"/>
      <c r="J98" s="398"/>
      <c r="K98" s="398"/>
      <c r="L98" s="398"/>
      <c r="M98" s="398"/>
      <c r="N98" s="398"/>
      <c r="O98" s="398"/>
      <c r="P98" s="398"/>
      <c r="Q98" s="398"/>
      <c r="R98" s="398"/>
      <c r="S98" s="398"/>
      <c r="T98" s="398"/>
    </row>
    <row r="99" spans="1:20" customFormat="1" ht="18">
      <c r="A99" s="139"/>
      <c r="B99" s="393"/>
      <c r="C99" s="393"/>
      <c r="D99" s="393"/>
      <c r="E99" s="393"/>
      <c r="F99" s="393"/>
      <c r="G99" s="393"/>
      <c r="H99" s="393"/>
      <c r="I99" s="393"/>
      <c r="J99" s="398"/>
      <c r="K99" s="398"/>
      <c r="L99" s="398"/>
      <c r="M99" s="398"/>
      <c r="N99" s="398"/>
      <c r="O99" s="398"/>
      <c r="P99" s="398"/>
      <c r="Q99" s="398"/>
      <c r="R99" s="398"/>
      <c r="S99" s="398"/>
      <c r="T99" s="398"/>
    </row>
    <row r="100" spans="1:20" customFormat="1" ht="18">
      <c r="A100" s="139"/>
      <c r="B100" s="393"/>
      <c r="C100" s="393"/>
      <c r="D100" s="393"/>
      <c r="E100" s="393"/>
      <c r="F100" s="393"/>
      <c r="G100" s="393"/>
      <c r="H100" s="393"/>
      <c r="I100" s="393"/>
      <c r="J100" s="398"/>
      <c r="K100" s="398"/>
      <c r="L100" s="398"/>
      <c r="M100" s="398"/>
      <c r="N100" s="398"/>
      <c r="O100" s="398"/>
      <c r="P100" s="398"/>
      <c r="Q100" s="398"/>
      <c r="R100" s="398"/>
      <c r="S100" s="398"/>
      <c r="T100" s="398"/>
    </row>
    <row r="101" spans="1:20" customFormat="1" ht="18">
      <c r="A101" s="139"/>
      <c r="B101" s="393"/>
      <c r="C101" s="393"/>
      <c r="D101" s="393"/>
      <c r="E101" s="393"/>
      <c r="F101" s="393"/>
      <c r="G101" s="393"/>
      <c r="H101" s="393"/>
      <c r="I101" s="393"/>
      <c r="J101" s="398"/>
      <c r="K101" s="398"/>
      <c r="L101" s="398"/>
      <c r="M101" s="398"/>
      <c r="N101" s="398"/>
      <c r="O101" s="398"/>
      <c r="P101" s="398"/>
      <c r="Q101" s="398"/>
      <c r="R101" s="398"/>
      <c r="S101" s="398"/>
      <c r="T101" s="398"/>
    </row>
    <row r="102" spans="1:20" customFormat="1" ht="18">
      <c r="A102" s="139"/>
      <c r="B102" s="393"/>
      <c r="C102" s="393"/>
      <c r="D102" s="393"/>
      <c r="E102" s="393"/>
      <c r="F102" s="393"/>
      <c r="G102" s="393"/>
      <c r="H102" s="393"/>
      <c r="I102" s="393"/>
      <c r="J102" s="398"/>
      <c r="K102" s="398"/>
      <c r="L102" s="398"/>
      <c r="M102" s="398"/>
      <c r="N102" s="398"/>
      <c r="O102" s="398"/>
      <c r="P102" s="398"/>
      <c r="Q102" s="398"/>
      <c r="R102" s="398"/>
      <c r="S102" s="398"/>
      <c r="T102" s="398"/>
    </row>
    <row r="103" spans="1:20" customFormat="1" ht="18">
      <c r="A103" s="139"/>
      <c r="B103" s="393"/>
      <c r="C103" s="393"/>
      <c r="D103" s="393"/>
      <c r="E103" s="393"/>
      <c r="F103" s="393"/>
      <c r="G103" s="393"/>
      <c r="H103" s="393"/>
      <c r="I103" s="393"/>
      <c r="J103" s="398"/>
      <c r="K103" s="398"/>
      <c r="L103" s="398"/>
      <c r="M103" s="398"/>
      <c r="N103" s="398"/>
      <c r="O103" s="398"/>
      <c r="P103" s="398"/>
      <c r="Q103" s="398"/>
      <c r="R103" s="398"/>
      <c r="S103" s="398"/>
      <c r="T103" s="398"/>
    </row>
    <row r="104" spans="1:20" customFormat="1" ht="18">
      <c r="A104" s="139"/>
      <c r="B104" s="393"/>
      <c r="C104" s="393"/>
      <c r="D104" s="393"/>
      <c r="E104" s="393"/>
      <c r="F104" s="393"/>
      <c r="G104" s="393"/>
      <c r="H104" s="393"/>
      <c r="I104" s="393"/>
      <c r="J104" s="398"/>
      <c r="K104" s="398"/>
      <c r="L104" s="398"/>
      <c r="M104" s="398"/>
      <c r="N104" s="398"/>
      <c r="O104" s="398"/>
      <c r="P104" s="398"/>
      <c r="Q104" s="398"/>
      <c r="R104" s="398"/>
      <c r="S104" s="398"/>
      <c r="T104" s="398"/>
    </row>
    <row r="105" spans="1:20" customFormat="1" ht="18">
      <c r="A105" s="139"/>
      <c r="B105" s="393"/>
      <c r="C105" s="393"/>
      <c r="D105" s="393"/>
      <c r="E105" s="393"/>
      <c r="F105" s="393"/>
      <c r="G105" s="393"/>
      <c r="H105" s="393"/>
      <c r="I105" s="393"/>
      <c r="J105" s="398"/>
      <c r="K105" s="398"/>
      <c r="L105" s="398"/>
      <c r="M105" s="398"/>
      <c r="N105" s="398"/>
      <c r="O105" s="398"/>
      <c r="P105" s="398"/>
      <c r="Q105" s="398"/>
      <c r="R105" s="398"/>
      <c r="S105" s="398"/>
      <c r="T105" s="398"/>
    </row>
    <row r="106" spans="1:20" customFormat="1" ht="18">
      <c r="A106" s="139"/>
      <c r="B106" s="393"/>
      <c r="C106" s="393"/>
      <c r="D106" s="393"/>
      <c r="E106" s="393"/>
      <c r="F106" s="393"/>
      <c r="G106" s="393"/>
      <c r="H106" s="393"/>
      <c r="I106" s="393"/>
      <c r="J106" s="398"/>
      <c r="K106" s="398"/>
      <c r="L106" s="398"/>
      <c r="M106" s="398"/>
      <c r="N106" s="398"/>
      <c r="O106" s="398"/>
      <c r="P106" s="398"/>
      <c r="Q106" s="398"/>
      <c r="R106" s="398"/>
      <c r="S106" s="398"/>
      <c r="T106" s="398"/>
    </row>
    <row r="107" spans="1:20" customFormat="1" ht="18">
      <c r="A107" s="139"/>
      <c r="B107" s="393"/>
      <c r="C107" s="393"/>
      <c r="D107" s="393"/>
      <c r="E107" s="393"/>
      <c r="F107" s="393"/>
      <c r="G107" s="393"/>
      <c r="H107" s="393"/>
      <c r="I107" s="393"/>
      <c r="J107" s="398"/>
      <c r="K107" s="398"/>
      <c r="L107" s="398"/>
      <c r="M107" s="398"/>
      <c r="N107" s="398"/>
      <c r="O107" s="398"/>
      <c r="P107" s="398"/>
      <c r="Q107" s="398"/>
      <c r="R107" s="398"/>
      <c r="S107" s="398"/>
      <c r="T107" s="398"/>
    </row>
    <row r="108" spans="1:20" customFormat="1" ht="18">
      <c r="A108" s="139"/>
      <c r="B108" s="393"/>
      <c r="C108" s="393"/>
      <c r="D108" s="393"/>
      <c r="E108" s="393"/>
      <c r="F108" s="393"/>
      <c r="G108" s="393"/>
      <c r="H108" s="393"/>
      <c r="I108" s="393"/>
      <c r="J108" s="398"/>
      <c r="K108" s="398"/>
      <c r="L108" s="398"/>
      <c r="M108" s="398"/>
      <c r="N108" s="398"/>
      <c r="O108" s="398"/>
      <c r="P108" s="398"/>
      <c r="Q108" s="398"/>
      <c r="R108" s="398"/>
      <c r="S108" s="398"/>
      <c r="T108" s="398"/>
    </row>
    <row r="109" spans="1:20" customFormat="1" ht="18">
      <c r="A109" s="139"/>
      <c r="B109" s="393"/>
      <c r="C109" s="393"/>
      <c r="D109" s="393"/>
      <c r="E109" s="393"/>
      <c r="F109" s="393"/>
      <c r="G109" s="393"/>
      <c r="H109" s="393"/>
      <c r="I109" s="393"/>
      <c r="J109" s="398"/>
      <c r="K109" s="398"/>
      <c r="L109" s="398"/>
      <c r="M109" s="398"/>
      <c r="N109" s="398"/>
      <c r="O109" s="398"/>
      <c r="P109" s="398"/>
      <c r="Q109" s="398"/>
      <c r="R109" s="398"/>
      <c r="S109" s="398"/>
      <c r="T109" s="398"/>
    </row>
    <row r="110" spans="1:20" customFormat="1" ht="18">
      <c r="A110" s="139"/>
      <c r="B110" s="393"/>
      <c r="C110" s="393"/>
      <c r="D110" s="393"/>
      <c r="E110" s="393"/>
      <c r="F110" s="393"/>
      <c r="G110" s="393"/>
      <c r="H110" s="393"/>
      <c r="I110" s="393"/>
      <c r="J110" s="398"/>
      <c r="K110" s="398"/>
      <c r="L110" s="398"/>
      <c r="M110" s="398"/>
      <c r="N110" s="398"/>
      <c r="O110" s="398"/>
      <c r="P110" s="398"/>
      <c r="Q110" s="398"/>
      <c r="R110" s="398"/>
      <c r="S110" s="398"/>
      <c r="T110" s="398"/>
    </row>
    <row r="111" spans="1:20" customFormat="1" ht="18">
      <c r="A111" s="139"/>
      <c r="B111" s="393"/>
      <c r="C111" s="393"/>
      <c r="D111" s="393"/>
      <c r="E111" s="393"/>
      <c r="F111" s="393"/>
      <c r="G111" s="393"/>
      <c r="H111" s="393"/>
      <c r="I111" s="393"/>
      <c r="J111" s="398"/>
      <c r="K111" s="398"/>
      <c r="L111" s="398"/>
      <c r="M111" s="398"/>
      <c r="N111" s="398"/>
      <c r="O111" s="398"/>
      <c r="P111" s="398"/>
      <c r="Q111" s="398"/>
      <c r="R111" s="398"/>
      <c r="S111" s="398"/>
      <c r="T111" s="398"/>
    </row>
    <row r="112" spans="1:20" customFormat="1" ht="18">
      <c r="A112" s="139"/>
      <c r="B112" s="393"/>
      <c r="C112" s="393"/>
      <c r="D112" s="393"/>
      <c r="E112" s="393"/>
      <c r="F112" s="393"/>
      <c r="G112" s="393"/>
      <c r="H112" s="393"/>
      <c r="I112" s="393"/>
      <c r="J112" s="398"/>
      <c r="K112" s="398"/>
      <c r="L112" s="398"/>
      <c r="M112" s="398"/>
      <c r="N112" s="398"/>
      <c r="O112" s="398"/>
      <c r="P112" s="398"/>
      <c r="Q112" s="398"/>
      <c r="R112" s="398"/>
      <c r="S112" s="398"/>
      <c r="T112" s="398"/>
    </row>
    <row r="113" spans="1:20" customFormat="1" ht="18">
      <c r="A113" s="139"/>
      <c r="B113" s="393"/>
      <c r="C113" s="393"/>
      <c r="D113" s="393"/>
      <c r="E113" s="393"/>
      <c r="F113" s="393"/>
      <c r="G113" s="393"/>
      <c r="H113" s="393"/>
      <c r="I113" s="393"/>
      <c r="J113" s="398"/>
      <c r="K113" s="398"/>
      <c r="L113" s="398"/>
      <c r="M113" s="398"/>
      <c r="N113" s="398"/>
      <c r="O113" s="398"/>
      <c r="P113" s="398"/>
      <c r="Q113" s="398"/>
      <c r="R113" s="398"/>
      <c r="S113" s="398"/>
      <c r="T113" s="398"/>
    </row>
    <row r="114" spans="1:20" customFormat="1" ht="18">
      <c r="A114" s="139"/>
      <c r="B114" s="393"/>
      <c r="C114" s="393"/>
      <c r="D114" s="393"/>
      <c r="E114" s="393"/>
      <c r="F114" s="393"/>
      <c r="G114" s="393"/>
      <c r="H114" s="393"/>
      <c r="I114" s="393"/>
      <c r="J114" s="398"/>
      <c r="K114" s="398"/>
      <c r="L114" s="398"/>
      <c r="M114" s="398"/>
      <c r="N114" s="398"/>
      <c r="O114" s="398"/>
      <c r="P114" s="398"/>
      <c r="Q114" s="398"/>
      <c r="R114" s="398"/>
      <c r="S114" s="398"/>
      <c r="T114" s="398"/>
    </row>
    <row r="115" spans="1:20" customFormat="1" ht="18">
      <c r="A115" s="139"/>
      <c r="B115" s="393"/>
      <c r="C115" s="393"/>
      <c r="D115" s="393"/>
      <c r="E115" s="393"/>
      <c r="F115" s="393"/>
      <c r="G115" s="393"/>
      <c r="H115" s="393"/>
      <c r="I115" s="393"/>
      <c r="J115" s="398"/>
      <c r="K115" s="398"/>
      <c r="L115" s="398"/>
      <c r="M115" s="398"/>
      <c r="N115" s="398"/>
      <c r="O115" s="398"/>
      <c r="P115" s="398"/>
      <c r="Q115" s="398"/>
      <c r="R115" s="398"/>
      <c r="S115" s="398"/>
      <c r="T115" s="398"/>
    </row>
    <row r="116" spans="1:20" customFormat="1" ht="18">
      <c r="A116" s="139"/>
      <c r="B116" s="393"/>
      <c r="C116" s="393"/>
      <c r="D116" s="393"/>
      <c r="E116" s="393"/>
      <c r="F116" s="393"/>
      <c r="G116" s="393"/>
      <c r="H116" s="393"/>
      <c r="I116" s="393"/>
      <c r="J116" s="398"/>
      <c r="K116" s="398"/>
      <c r="L116" s="398"/>
      <c r="M116" s="398"/>
      <c r="N116" s="398"/>
      <c r="O116" s="398"/>
      <c r="P116" s="398"/>
      <c r="Q116" s="398"/>
      <c r="R116" s="398"/>
      <c r="S116" s="398"/>
      <c r="T116" s="398"/>
    </row>
    <row r="117" spans="1:20" customFormat="1" ht="18">
      <c r="A117" s="139"/>
      <c r="B117" s="393"/>
      <c r="C117" s="393"/>
      <c r="D117" s="393"/>
      <c r="E117" s="393"/>
      <c r="F117" s="393"/>
      <c r="G117" s="393"/>
      <c r="H117" s="393"/>
      <c r="I117" s="393"/>
      <c r="J117" s="398"/>
      <c r="K117" s="398"/>
      <c r="L117" s="398"/>
      <c r="M117" s="398"/>
      <c r="N117" s="398"/>
      <c r="O117" s="398"/>
      <c r="P117" s="398"/>
      <c r="Q117" s="398"/>
      <c r="R117" s="398"/>
      <c r="S117" s="398"/>
      <c r="T117" s="398"/>
    </row>
    <row r="118" spans="1:20" customFormat="1" ht="18">
      <c r="A118" s="139"/>
      <c r="B118" s="393"/>
      <c r="C118" s="393"/>
      <c r="D118" s="393"/>
      <c r="E118" s="393"/>
      <c r="F118" s="393"/>
      <c r="G118" s="393"/>
      <c r="H118" s="393"/>
      <c r="I118" s="393"/>
      <c r="J118" s="398"/>
      <c r="K118" s="398"/>
      <c r="L118" s="398"/>
      <c r="M118" s="398"/>
      <c r="N118" s="398"/>
      <c r="O118" s="398"/>
      <c r="P118" s="398"/>
      <c r="Q118" s="398"/>
      <c r="R118" s="398"/>
      <c r="S118" s="398"/>
      <c r="T118" s="398"/>
    </row>
    <row r="119" spans="1:20" customFormat="1" ht="18">
      <c r="A119" s="139"/>
      <c r="B119" s="393"/>
      <c r="C119" s="393"/>
      <c r="D119" s="393"/>
      <c r="E119" s="393"/>
      <c r="F119" s="393"/>
      <c r="G119" s="393"/>
      <c r="H119" s="393"/>
      <c r="I119" s="393"/>
      <c r="J119" s="398"/>
      <c r="K119" s="398"/>
      <c r="L119" s="398"/>
      <c r="M119" s="398"/>
      <c r="N119" s="398"/>
      <c r="O119" s="398"/>
      <c r="P119" s="398"/>
      <c r="Q119" s="398"/>
      <c r="R119" s="398"/>
      <c r="S119" s="398"/>
      <c r="T119" s="398"/>
    </row>
    <row r="120" spans="1:20" customFormat="1" ht="18">
      <c r="A120" s="139"/>
      <c r="B120" s="393"/>
      <c r="C120" s="393"/>
      <c r="D120" s="393"/>
      <c r="E120" s="393"/>
      <c r="F120" s="393"/>
      <c r="G120" s="393"/>
      <c r="H120" s="393"/>
      <c r="I120" s="393"/>
      <c r="J120" s="398"/>
      <c r="K120" s="398"/>
      <c r="L120" s="398"/>
      <c r="M120" s="398"/>
      <c r="N120" s="398"/>
      <c r="O120" s="398"/>
      <c r="P120" s="398"/>
      <c r="Q120" s="398"/>
      <c r="R120" s="398"/>
      <c r="S120" s="398"/>
      <c r="T120" s="398"/>
    </row>
    <row r="121" spans="1:20" customFormat="1" ht="18">
      <c r="A121" s="139"/>
      <c r="B121" s="393"/>
      <c r="C121" s="393"/>
      <c r="D121" s="393"/>
      <c r="E121" s="393"/>
      <c r="F121" s="393"/>
      <c r="G121" s="393"/>
      <c r="H121" s="393"/>
      <c r="I121" s="393"/>
      <c r="J121" s="398"/>
      <c r="K121" s="398"/>
      <c r="L121" s="398"/>
      <c r="M121" s="398"/>
      <c r="N121" s="398"/>
      <c r="O121" s="398"/>
      <c r="P121" s="398"/>
      <c r="Q121" s="398"/>
      <c r="R121" s="398"/>
      <c r="S121" s="398"/>
      <c r="T121" s="398"/>
    </row>
    <row r="122" spans="1:20" customFormat="1" ht="18">
      <c r="A122" s="139"/>
      <c r="B122" s="393"/>
      <c r="C122" s="393"/>
      <c r="D122" s="393"/>
      <c r="E122" s="393"/>
      <c r="F122" s="393"/>
      <c r="G122" s="393"/>
      <c r="H122" s="393"/>
      <c r="I122" s="393"/>
      <c r="J122" s="398"/>
      <c r="K122" s="398"/>
      <c r="L122" s="398"/>
      <c r="M122" s="398"/>
      <c r="N122" s="398"/>
      <c r="O122" s="398"/>
      <c r="P122" s="398"/>
      <c r="Q122" s="398"/>
      <c r="R122" s="398"/>
      <c r="S122" s="398"/>
      <c r="T122" s="398"/>
    </row>
    <row r="123" spans="1:20" customFormat="1" ht="18">
      <c r="A123" s="139"/>
      <c r="B123" s="393"/>
      <c r="C123" s="393"/>
      <c r="D123" s="393"/>
      <c r="E123" s="393"/>
      <c r="F123" s="393"/>
      <c r="G123" s="393"/>
      <c r="H123" s="393"/>
      <c r="I123" s="393"/>
      <c r="J123" s="398"/>
      <c r="K123" s="398"/>
      <c r="L123" s="398"/>
      <c r="M123" s="398"/>
      <c r="N123" s="398"/>
      <c r="O123" s="398"/>
      <c r="P123" s="398"/>
      <c r="Q123" s="398"/>
      <c r="R123" s="398"/>
      <c r="S123" s="398"/>
      <c r="T123" s="398"/>
    </row>
    <row r="124" spans="1:20" customFormat="1" ht="18">
      <c r="A124" s="139"/>
      <c r="B124" s="393"/>
      <c r="C124" s="393"/>
      <c r="D124" s="393"/>
      <c r="E124" s="393"/>
      <c r="F124" s="393"/>
      <c r="G124" s="393"/>
      <c r="H124" s="393"/>
      <c r="I124" s="393"/>
      <c r="J124" s="398"/>
      <c r="K124" s="398"/>
      <c r="L124" s="398"/>
      <c r="M124" s="398"/>
      <c r="N124" s="398"/>
      <c r="O124" s="398"/>
      <c r="P124" s="398"/>
      <c r="Q124" s="398"/>
      <c r="R124" s="398"/>
      <c r="S124" s="398"/>
      <c r="T124" s="398"/>
    </row>
    <row r="125" spans="1:20" customFormat="1" ht="18">
      <c r="A125" s="139"/>
      <c r="B125" s="393"/>
      <c r="C125" s="393"/>
      <c r="D125" s="393"/>
      <c r="E125" s="393"/>
      <c r="F125" s="393"/>
      <c r="G125" s="393"/>
      <c r="H125" s="393"/>
      <c r="I125" s="393"/>
      <c r="J125" s="398"/>
      <c r="K125" s="398"/>
      <c r="L125" s="398"/>
      <c r="M125" s="398"/>
      <c r="N125" s="398"/>
      <c r="O125" s="398"/>
      <c r="P125" s="398"/>
      <c r="Q125" s="398"/>
      <c r="R125" s="398"/>
      <c r="S125" s="398"/>
      <c r="T125" s="398"/>
    </row>
    <row r="126" spans="1:20" customFormat="1" ht="18">
      <c r="A126" s="139"/>
      <c r="B126" s="393"/>
      <c r="C126" s="393"/>
      <c r="D126" s="393"/>
      <c r="E126" s="393"/>
      <c r="F126" s="393"/>
      <c r="G126" s="393"/>
      <c r="H126" s="393"/>
      <c r="I126" s="393"/>
      <c r="J126" s="398"/>
      <c r="K126" s="398"/>
      <c r="L126" s="398"/>
      <c r="M126" s="398"/>
      <c r="N126" s="398"/>
      <c r="O126" s="398"/>
      <c r="P126" s="398"/>
      <c r="Q126" s="398"/>
      <c r="R126" s="398"/>
      <c r="S126" s="398"/>
      <c r="T126" s="398"/>
    </row>
    <row r="127" spans="1:20" customFormat="1" ht="18">
      <c r="A127" s="139"/>
      <c r="B127" s="393"/>
      <c r="C127" s="393"/>
      <c r="D127" s="393"/>
      <c r="E127" s="393"/>
      <c r="F127" s="393"/>
      <c r="G127" s="393"/>
      <c r="H127" s="393"/>
      <c r="I127" s="393"/>
      <c r="J127" s="398"/>
      <c r="K127" s="398"/>
      <c r="L127" s="398"/>
      <c r="M127" s="398"/>
      <c r="N127" s="398"/>
      <c r="O127" s="398"/>
      <c r="P127" s="398"/>
      <c r="Q127" s="398"/>
      <c r="R127" s="398"/>
      <c r="S127" s="398"/>
      <c r="T127" s="398"/>
    </row>
    <row r="128" spans="1:20" customFormat="1" ht="18">
      <c r="A128" s="139"/>
      <c r="B128" s="393"/>
      <c r="C128" s="393"/>
      <c r="D128" s="393"/>
      <c r="E128" s="393"/>
      <c r="F128" s="393"/>
      <c r="G128" s="393"/>
      <c r="H128" s="393"/>
      <c r="I128" s="393"/>
      <c r="J128" s="398"/>
      <c r="K128" s="398"/>
      <c r="L128" s="398"/>
      <c r="M128" s="398"/>
      <c r="N128" s="398"/>
      <c r="O128" s="398"/>
      <c r="P128" s="398"/>
      <c r="Q128" s="398"/>
      <c r="R128" s="398"/>
      <c r="S128" s="398"/>
      <c r="T128" s="398"/>
    </row>
    <row r="129" spans="1:20" customFormat="1" ht="18">
      <c r="A129" s="139"/>
      <c r="B129" s="393"/>
      <c r="C129" s="393"/>
      <c r="D129" s="393"/>
      <c r="E129" s="393"/>
      <c r="F129" s="393"/>
      <c r="G129" s="393"/>
      <c r="H129" s="393"/>
      <c r="I129" s="393"/>
      <c r="J129" s="398"/>
      <c r="K129" s="398"/>
      <c r="L129" s="398"/>
      <c r="M129" s="398"/>
      <c r="N129" s="398"/>
      <c r="O129" s="398"/>
      <c r="P129" s="398"/>
      <c r="Q129" s="398"/>
      <c r="R129" s="398"/>
      <c r="S129" s="398"/>
      <c r="T129" s="398"/>
    </row>
    <row r="130" spans="1:20" customFormat="1" ht="18">
      <c r="A130" s="139"/>
      <c r="B130" s="393"/>
      <c r="C130" s="393"/>
      <c r="D130" s="393"/>
      <c r="E130" s="393"/>
      <c r="F130" s="393"/>
      <c r="G130" s="393"/>
      <c r="H130" s="393"/>
      <c r="I130" s="393"/>
      <c r="J130" s="398"/>
      <c r="K130" s="398"/>
      <c r="L130" s="398"/>
      <c r="M130" s="398"/>
      <c r="N130" s="398"/>
      <c r="O130" s="398"/>
      <c r="P130" s="398"/>
      <c r="Q130" s="398"/>
      <c r="R130" s="398"/>
      <c r="S130" s="398"/>
      <c r="T130" s="398"/>
    </row>
    <row r="131" spans="1:20" customFormat="1" ht="18">
      <c r="A131" s="139"/>
      <c r="B131" s="393"/>
      <c r="C131" s="393"/>
      <c r="D131" s="393"/>
      <c r="E131" s="393"/>
      <c r="F131" s="393"/>
      <c r="G131" s="393"/>
      <c r="H131" s="393"/>
      <c r="I131" s="393"/>
      <c r="J131" s="398"/>
      <c r="K131" s="398"/>
      <c r="L131" s="398"/>
      <c r="M131" s="398"/>
      <c r="N131" s="398"/>
      <c r="O131" s="398"/>
      <c r="P131" s="398"/>
      <c r="Q131" s="398"/>
      <c r="R131" s="398"/>
      <c r="S131" s="398"/>
      <c r="T131" s="398"/>
    </row>
    <row r="132" spans="1:20" customFormat="1" ht="18">
      <c r="A132" s="139"/>
      <c r="B132" s="393"/>
      <c r="C132" s="393"/>
      <c r="D132" s="393"/>
      <c r="E132" s="393"/>
      <c r="F132" s="393"/>
      <c r="G132" s="393"/>
      <c r="H132" s="393"/>
      <c r="I132" s="393"/>
      <c r="J132" s="398"/>
      <c r="K132" s="398"/>
      <c r="L132" s="398"/>
      <c r="M132" s="398"/>
      <c r="N132" s="398"/>
      <c r="O132" s="398"/>
      <c r="P132" s="398"/>
      <c r="Q132" s="398"/>
      <c r="R132" s="398"/>
      <c r="S132" s="398"/>
      <c r="T132" s="398"/>
    </row>
    <row r="133" spans="1:20" customFormat="1" ht="18">
      <c r="A133" s="139"/>
      <c r="B133" s="393"/>
      <c r="C133" s="393"/>
      <c r="D133" s="393"/>
      <c r="E133" s="393"/>
      <c r="F133" s="393"/>
      <c r="G133" s="393"/>
      <c r="H133" s="393"/>
      <c r="I133" s="393"/>
      <c r="J133" s="398"/>
      <c r="K133" s="398"/>
      <c r="L133" s="398"/>
      <c r="M133" s="398"/>
      <c r="N133" s="398"/>
      <c r="O133" s="398"/>
      <c r="P133" s="398"/>
      <c r="Q133" s="398"/>
      <c r="R133" s="398"/>
      <c r="S133" s="398"/>
      <c r="T133" s="398"/>
    </row>
    <row r="134" spans="1:20" customFormat="1" ht="18">
      <c r="A134" s="139"/>
      <c r="B134" s="393"/>
      <c r="C134" s="393"/>
      <c r="D134" s="393"/>
      <c r="E134" s="393"/>
      <c r="F134" s="393"/>
      <c r="G134" s="393"/>
      <c r="H134" s="393"/>
      <c r="I134" s="393"/>
      <c r="J134" s="398"/>
      <c r="K134" s="398"/>
      <c r="L134" s="398"/>
      <c r="M134" s="398"/>
      <c r="N134" s="398"/>
      <c r="O134" s="398"/>
      <c r="P134" s="398"/>
      <c r="Q134" s="398"/>
      <c r="R134" s="398"/>
      <c r="S134" s="398"/>
      <c r="T134" s="398"/>
    </row>
    <row r="135" spans="1:20" customFormat="1" ht="18">
      <c r="A135" s="139"/>
      <c r="B135" s="393"/>
      <c r="C135" s="393"/>
      <c r="D135" s="393"/>
      <c r="E135" s="393"/>
      <c r="F135" s="393"/>
      <c r="G135" s="393"/>
      <c r="H135" s="393"/>
      <c r="I135" s="393"/>
      <c r="J135" s="398"/>
      <c r="K135" s="398"/>
      <c r="L135" s="398"/>
      <c r="M135" s="398"/>
      <c r="N135" s="398"/>
      <c r="O135" s="398"/>
      <c r="P135" s="398"/>
      <c r="Q135" s="398"/>
      <c r="R135" s="398"/>
      <c r="S135" s="398"/>
      <c r="T135" s="398"/>
    </row>
    <row r="136" spans="1:20" customFormat="1" ht="18">
      <c r="A136" s="139"/>
      <c r="B136" s="393"/>
      <c r="C136" s="393"/>
      <c r="D136" s="393"/>
      <c r="E136" s="393"/>
      <c r="F136" s="393"/>
      <c r="G136" s="393"/>
      <c r="H136" s="393"/>
      <c r="I136" s="393"/>
      <c r="J136" s="398"/>
      <c r="K136" s="398"/>
      <c r="L136" s="398"/>
      <c r="M136" s="398"/>
      <c r="N136" s="398"/>
      <c r="O136" s="398"/>
      <c r="P136" s="398"/>
      <c r="Q136" s="398"/>
      <c r="R136" s="398"/>
      <c r="S136" s="398"/>
      <c r="T136" s="398"/>
    </row>
    <row r="137" spans="1:20" customFormat="1" ht="18">
      <c r="A137" s="139"/>
      <c r="B137" s="393"/>
      <c r="C137" s="393"/>
      <c r="D137" s="393"/>
      <c r="E137" s="393"/>
      <c r="F137" s="393"/>
      <c r="G137" s="393"/>
      <c r="H137" s="393"/>
      <c r="I137" s="393"/>
      <c r="J137" s="398"/>
      <c r="K137" s="398"/>
      <c r="L137" s="398"/>
      <c r="M137" s="398"/>
      <c r="N137" s="398"/>
      <c r="O137" s="398"/>
      <c r="P137" s="398"/>
      <c r="Q137" s="398"/>
      <c r="R137" s="398"/>
      <c r="S137" s="398"/>
      <c r="T137" s="398"/>
    </row>
    <row r="138" spans="1:20" customFormat="1" ht="18">
      <c r="A138" s="139"/>
      <c r="B138" s="393"/>
      <c r="C138" s="393"/>
      <c r="D138" s="393"/>
      <c r="E138" s="393"/>
      <c r="F138" s="393"/>
      <c r="G138" s="393"/>
      <c r="H138" s="393"/>
      <c r="I138" s="393"/>
      <c r="J138" s="398"/>
      <c r="K138" s="398"/>
      <c r="L138" s="398"/>
      <c r="M138" s="398"/>
      <c r="N138" s="398"/>
      <c r="O138" s="398"/>
      <c r="P138" s="398"/>
      <c r="Q138" s="398"/>
      <c r="R138" s="398"/>
      <c r="S138" s="398"/>
      <c r="T138" s="398"/>
    </row>
    <row r="139" spans="1:20" customFormat="1" ht="18">
      <c r="A139" s="139"/>
      <c r="B139" s="393"/>
      <c r="C139" s="393"/>
      <c r="D139" s="393"/>
      <c r="E139" s="393"/>
      <c r="F139" s="393"/>
      <c r="G139" s="393"/>
      <c r="H139" s="393"/>
      <c r="I139" s="393"/>
      <c r="J139" s="398"/>
      <c r="K139" s="398"/>
      <c r="L139" s="398"/>
      <c r="M139" s="398"/>
      <c r="N139" s="398"/>
      <c r="O139" s="398"/>
      <c r="P139" s="398"/>
      <c r="Q139" s="398"/>
      <c r="R139" s="398"/>
      <c r="S139" s="398"/>
      <c r="T139" s="398"/>
    </row>
    <row r="140" spans="1:20" customFormat="1">
      <c r="A140" s="139"/>
      <c r="B140" s="139"/>
      <c r="C140" s="139"/>
      <c r="D140" s="139"/>
      <c r="E140" s="139"/>
      <c r="F140" s="139"/>
      <c r="G140" s="139"/>
      <c r="H140" s="139"/>
      <c r="I140" s="139"/>
    </row>
    <row r="141" spans="1:20" customFormat="1">
      <c r="A141" s="139"/>
      <c r="B141" s="139"/>
      <c r="C141" s="139"/>
      <c r="D141" s="139"/>
      <c r="E141" s="139"/>
      <c r="F141" s="139"/>
      <c r="G141" s="139"/>
      <c r="H141" s="139"/>
      <c r="I141" s="139"/>
    </row>
    <row r="142" spans="1:20" customFormat="1">
      <c r="A142" s="139"/>
      <c r="B142" s="139"/>
      <c r="C142" s="139"/>
      <c r="D142" s="139"/>
      <c r="E142" s="139"/>
      <c r="F142" s="139"/>
      <c r="G142" s="139"/>
      <c r="H142" s="139"/>
      <c r="I142" s="139"/>
    </row>
    <row r="143" spans="1:20" customFormat="1">
      <c r="A143" s="139"/>
      <c r="B143" s="139"/>
      <c r="C143" s="139"/>
      <c r="D143" s="139"/>
      <c r="E143" s="139"/>
      <c r="F143" s="139"/>
      <c r="G143" s="139"/>
      <c r="H143" s="139"/>
      <c r="I143" s="139"/>
    </row>
    <row r="144" spans="1:20" customFormat="1">
      <c r="A144" s="139"/>
      <c r="B144" s="139"/>
      <c r="C144" s="139"/>
      <c r="D144" s="139"/>
      <c r="E144" s="139"/>
      <c r="F144" s="139"/>
      <c r="G144" s="139"/>
      <c r="H144" s="139"/>
      <c r="I144" s="139"/>
    </row>
    <row r="145" spans="1:9" customFormat="1">
      <c r="A145" s="139"/>
      <c r="B145" s="139"/>
      <c r="C145" s="139"/>
      <c r="D145" s="139"/>
      <c r="E145" s="139"/>
      <c r="F145" s="139"/>
      <c r="G145" s="139"/>
      <c r="H145" s="139"/>
      <c r="I145" s="139"/>
    </row>
    <row r="146" spans="1:9" customFormat="1">
      <c r="A146" s="139"/>
      <c r="B146" s="139"/>
      <c r="C146" s="139"/>
      <c r="D146" s="139"/>
      <c r="E146" s="139"/>
      <c r="F146" s="139"/>
      <c r="G146" s="139"/>
      <c r="H146" s="139"/>
      <c r="I146" s="139"/>
    </row>
    <row r="147" spans="1:9" customFormat="1">
      <c r="A147" s="139"/>
      <c r="B147" s="139"/>
      <c r="C147" s="139"/>
      <c r="D147" s="139"/>
      <c r="E147" s="139"/>
      <c r="F147" s="139"/>
      <c r="G147" s="139"/>
      <c r="H147" s="139"/>
      <c r="I147" s="139"/>
    </row>
    <row r="148" spans="1:9" customFormat="1">
      <c r="A148" s="139"/>
      <c r="B148" s="139"/>
      <c r="C148" s="139"/>
      <c r="D148" s="139"/>
      <c r="E148" s="139"/>
      <c r="F148" s="139"/>
      <c r="G148" s="139"/>
      <c r="H148" s="139"/>
      <c r="I148" s="139"/>
    </row>
    <row r="149" spans="1:9" customFormat="1">
      <c r="A149" s="139"/>
      <c r="B149" s="139"/>
      <c r="C149" s="139"/>
      <c r="D149" s="139"/>
      <c r="E149" s="139"/>
      <c r="F149" s="139"/>
      <c r="G149" s="139"/>
      <c r="H149" s="139"/>
      <c r="I149" s="139"/>
    </row>
    <row r="150" spans="1:9" customFormat="1">
      <c r="A150" s="139"/>
      <c r="B150" s="139"/>
      <c r="C150" s="139"/>
      <c r="D150" s="139"/>
      <c r="E150" s="139"/>
      <c r="F150" s="139"/>
      <c r="G150" s="139"/>
      <c r="H150" s="139"/>
      <c r="I150" s="139"/>
    </row>
    <row r="151" spans="1:9" customFormat="1">
      <c r="A151" s="139"/>
      <c r="B151" s="139"/>
      <c r="C151" s="139"/>
      <c r="D151" s="139"/>
      <c r="E151" s="139"/>
      <c r="F151" s="139"/>
      <c r="G151" s="139"/>
      <c r="H151" s="139"/>
      <c r="I151" s="139"/>
    </row>
    <row r="152" spans="1:9" customFormat="1">
      <c r="A152" s="139"/>
      <c r="B152" s="139"/>
      <c r="C152" s="139"/>
      <c r="D152" s="139"/>
      <c r="E152" s="139"/>
      <c r="F152" s="139"/>
      <c r="G152" s="139"/>
      <c r="H152" s="139"/>
      <c r="I152" s="139"/>
    </row>
    <row r="153" spans="1:9" customFormat="1">
      <c r="A153" s="139"/>
      <c r="B153" s="139"/>
      <c r="C153" s="139"/>
      <c r="D153" s="139"/>
      <c r="E153" s="139"/>
      <c r="F153" s="139"/>
      <c r="G153" s="139"/>
      <c r="H153" s="139"/>
      <c r="I153" s="139"/>
    </row>
    <row r="154" spans="1:9" customFormat="1">
      <c r="A154" s="139"/>
      <c r="B154" s="139"/>
      <c r="C154" s="139"/>
      <c r="D154" s="139"/>
      <c r="E154" s="139"/>
      <c r="F154" s="139"/>
      <c r="G154" s="139"/>
      <c r="H154" s="139"/>
      <c r="I154" s="139"/>
    </row>
    <row r="155" spans="1:9" customFormat="1">
      <c r="A155" s="139"/>
      <c r="B155" s="139"/>
      <c r="C155" s="139"/>
      <c r="D155" s="139"/>
      <c r="E155" s="139"/>
      <c r="F155" s="139"/>
      <c r="G155" s="139"/>
      <c r="H155" s="139"/>
      <c r="I155" s="139"/>
    </row>
    <row r="156" spans="1:9" customFormat="1">
      <c r="A156" s="139"/>
      <c r="B156" s="139"/>
      <c r="C156" s="139"/>
      <c r="D156" s="139"/>
      <c r="E156" s="139"/>
      <c r="F156" s="139"/>
      <c r="G156" s="139"/>
      <c r="H156" s="139"/>
      <c r="I156" s="139"/>
    </row>
    <row r="157" spans="1:9" customFormat="1">
      <c r="A157" s="139"/>
      <c r="B157" s="139"/>
      <c r="C157" s="139"/>
      <c r="D157" s="139"/>
      <c r="E157" s="139"/>
      <c r="F157" s="139"/>
      <c r="G157" s="139"/>
      <c r="H157" s="139"/>
      <c r="I157" s="139"/>
    </row>
    <row r="158" spans="1:9" customFormat="1">
      <c r="A158" s="139"/>
      <c r="B158" s="139"/>
      <c r="C158" s="139"/>
      <c r="D158" s="139"/>
      <c r="E158" s="139"/>
      <c r="F158" s="139"/>
      <c r="G158" s="139"/>
      <c r="H158" s="139"/>
      <c r="I158" s="139"/>
    </row>
    <row r="159" spans="1:9" customFormat="1">
      <c r="A159" s="139"/>
      <c r="B159" s="139"/>
      <c r="C159" s="139"/>
      <c r="D159" s="139"/>
      <c r="E159" s="139"/>
      <c r="F159" s="139"/>
      <c r="G159" s="139"/>
      <c r="H159" s="139"/>
      <c r="I159" s="139"/>
    </row>
    <row r="160" spans="1:9" customFormat="1">
      <c r="A160" s="139"/>
      <c r="B160" s="139"/>
      <c r="C160" s="139"/>
      <c r="D160" s="139"/>
      <c r="E160" s="139"/>
      <c r="F160" s="139"/>
      <c r="G160" s="139"/>
      <c r="H160" s="139"/>
      <c r="I160" s="139"/>
    </row>
    <row r="161" spans="1:9" customFormat="1">
      <c r="A161" s="139"/>
      <c r="B161" s="139"/>
      <c r="C161" s="139"/>
      <c r="D161" s="139"/>
      <c r="E161" s="139"/>
      <c r="F161" s="139"/>
      <c r="G161" s="139"/>
      <c r="H161" s="139"/>
      <c r="I161" s="139"/>
    </row>
    <row r="162" spans="1:9" customFormat="1">
      <c r="A162" s="139"/>
      <c r="B162" s="139"/>
      <c r="C162" s="139"/>
      <c r="D162" s="139"/>
      <c r="E162" s="139"/>
      <c r="F162" s="139"/>
      <c r="G162" s="139"/>
      <c r="H162" s="139"/>
      <c r="I162" s="139"/>
    </row>
    <row r="163" spans="1:9" customFormat="1">
      <c r="A163" s="139"/>
      <c r="B163" s="139"/>
      <c r="C163" s="139"/>
      <c r="D163" s="139"/>
      <c r="E163" s="139"/>
      <c r="F163" s="139"/>
      <c r="G163" s="139"/>
      <c r="H163" s="139"/>
      <c r="I163" s="139"/>
    </row>
    <row r="164" spans="1:9" customFormat="1">
      <c r="A164" s="139"/>
      <c r="B164" s="139"/>
      <c r="C164" s="139"/>
      <c r="D164" s="139"/>
      <c r="E164" s="139"/>
      <c r="F164" s="139"/>
      <c r="G164" s="139"/>
      <c r="H164" s="139"/>
      <c r="I164" s="139"/>
    </row>
    <row r="165" spans="1:9" customFormat="1">
      <c r="A165" s="139"/>
      <c r="B165" s="139"/>
      <c r="C165" s="139"/>
      <c r="D165" s="139"/>
      <c r="E165" s="139"/>
      <c r="F165" s="139"/>
      <c r="G165" s="139"/>
      <c r="H165" s="139"/>
      <c r="I165" s="139"/>
    </row>
    <row r="166" spans="1:9" customFormat="1">
      <c r="A166" s="139"/>
      <c r="B166" s="139"/>
      <c r="C166" s="139"/>
      <c r="D166" s="139"/>
      <c r="E166" s="139"/>
      <c r="F166" s="139"/>
      <c r="G166" s="139"/>
      <c r="H166" s="139"/>
      <c r="I166" s="139"/>
    </row>
    <row r="167" spans="1:9" customFormat="1">
      <c r="A167" s="139"/>
      <c r="B167" s="139"/>
      <c r="C167" s="139"/>
      <c r="D167" s="139"/>
      <c r="E167" s="139"/>
      <c r="F167" s="139"/>
      <c r="G167" s="139"/>
      <c r="H167" s="139"/>
      <c r="I167" s="139"/>
    </row>
    <row r="168" spans="1:9" customFormat="1">
      <c r="A168" s="139"/>
      <c r="B168" s="139"/>
      <c r="C168" s="139"/>
      <c r="D168" s="139"/>
      <c r="E168" s="139"/>
      <c r="F168" s="139"/>
      <c r="G168" s="139"/>
      <c r="H168" s="139"/>
      <c r="I168" s="139"/>
    </row>
    <row r="169" spans="1:9" customFormat="1">
      <c r="A169" s="139"/>
      <c r="B169" s="139"/>
      <c r="C169" s="139"/>
      <c r="D169" s="139"/>
      <c r="E169" s="139"/>
      <c r="F169" s="139"/>
      <c r="G169" s="139"/>
      <c r="H169" s="139"/>
      <c r="I169" s="139"/>
    </row>
    <row r="170" spans="1:9" customFormat="1">
      <c r="A170" s="139"/>
      <c r="B170" s="139"/>
      <c r="C170" s="139"/>
      <c r="D170" s="139"/>
      <c r="E170" s="139"/>
      <c r="F170" s="139"/>
      <c r="G170" s="139"/>
      <c r="H170" s="139"/>
      <c r="I170" s="139"/>
    </row>
    <row r="171" spans="1:9" customFormat="1">
      <c r="A171" s="139"/>
      <c r="B171" s="139"/>
      <c r="C171" s="139"/>
      <c r="D171" s="139"/>
      <c r="E171" s="139"/>
      <c r="F171" s="139"/>
      <c r="G171" s="139"/>
      <c r="H171" s="139"/>
      <c r="I171" s="139"/>
    </row>
    <row r="172" spans="1:9" customFormat="1">
      <c r="A172" s="139"/>
      <c r="B172" s="139"/>
      <c r="C172" s="139"/>
      <c r="D172" s="139"/>
      <c r="E172" s="139"/>
      <c r="F172" s="139"/>
      <c r="G172" s="139"/>
      <c r="H172" s="139"/>
      <c r="I172" s="139"/>
    </row>
    <row r="173" spans="1:9" customFormat="1">
      <c r="A173" s="139"/>
      <c r="B173" s="139"/>
      <c r="C173" s="139"/>
      <c r="D173" s="139"/>
      <c r="E173" s="139"/>
      <c r="F173" s="139"/>
      <c r="G173" s="139"/>
      <c r="H173" s="139"/>
      <c r="I173" s="139"/>
    </row>
    <row r="174" spans="1:9" customFormat="1">
      <c r="A174" s="139"/>
      <c r="B174" s="139"/>
      <c r="C174" s="139"/>
      <c r="D174" s="139"/>
      <c r="E174" s="139"/>
      <c r="F174" s="139"/>
      <c r="G174" s="139"/>
      <c r="H174" s="139"/>
      <c r="I174" s="139"/>
    </row>
    <row r="175" spans="1:9" customFormat="1">
      <c r="A175" s="139"/>
      <c r="B175" s="139"/>
      <c r="C175" s="139"/>
      <c r="D175" s="139"/>
      <c r="E175" s="139"/>
      <c r="F175" s="139"/>
      <c r="G175" s="139"/>
      <c r="H175" s="139"/>
      <c r="I175" s="139"/>
    </row>
    <row r="176" spans="1:9" customFormat="1">
      <c r="A176" s="139"/>
      <c r="B176" s="139"/>
      <c r="C176" s="139"/>
      <c r="D176" s="139"/>
      <c r="E176" s="139"/>
      <c r="F176" s="139"/>
      <c r="G176" s="139"/>
      <c r="H176" s="139"/>
      <c r="I176" s="139"/>
    </row>
    <row r="177" spans="1:9" customFormat="1">
      <c r="A177" s="139"/>
      <c r="B177" s="139"/>
      <c r="C177" s="139"/>
      <c r="D177" s="139"/>
      <c r="E177" s="139"/>
      <c r="F177" s="139"/>
      <c r="G177" s="139"/>
      <c r="H177" s="139"/>
      <c r="I177" s="139"/>
    </row>
    <row r="178" spans="1:9" customFormat="1">
      <c r="A178" s="139"/>
      <c r="B178" s="139"/>
      <c r="C178" s="139"/>
      <c r="D178" s="139"/>
      <c r="E178" s="139"/>
      <c r="F178" s="139"/>
      <c r="G178" s="139"/>
      <c r="H178" s="139"/>
      <c r="I178" s="139"/>
    </row>
    <row r="179" spans="1:9" customFormat="1">
      <c r="A179" s="139"/>
      <c r="B179" s="139"/>
      <c r="C179" s="139"/>
      <c r="D179" s="139"/>
      <c r="E179" s="139"/>
      <c r="F179" s="139"/>
      <c r="G179" s="139"/>
      <c r="H179" s="139"/>
      <c r="I179" s="139"/>
    </row>
    <row r="180" spans="1:9" customFormat="1">
      <c r="A180" s="139"/>
      <c r="B180" s="139"/>
      <c r="C180" s="139"/>
      <c r="D180" s="139"/>
      <c r="E180" s="139"/>
      <c r="F180" s="139"/>
      <c r="G180" s="139"/>
      <c r="H180" s="139"/>
      <c r="I180" s="139"/>
    </row>
    <row r="181" spans="1:9" customFormat="1">
      <c r="A181" s="139"/>
      <c r="B181" s="139"/>
      <c r="C181" s="139"/>
      <c r="D181" s="139"/>
      <c r="E181" s="139"/>
      <c r="F181" s="139"/>
      <c r="G181" s="139"/>
      <c r="H181" s="139"/>
      <c r="I181" s="139"/>
    </row>
    <row r="182" spans="1:9" customFormat="1">
      <c r="A182" s="139"/>
      <c r="B182" s="139"/>
      <c r="C182" s="139"/>
      <c r="D182" s="139"/>
      <c r="E182" s="139"/>
      <c r="F182" s="139"/>
      <c r="G182" s="139"/>
      <c r="H182" s="139"/>
      <c r="I182" s="139"/>
    </row>
    <row r="183" spans="1:9" customFormat="1">
      <c r="A183" s="139"/>
      <c r="B183" s="139"/>
      <c r="C183" s="139"/>
      <c r="D183" s="139"/>
      <c r="E183" s="139"/>
      <c r="F183" s="139"/>
      <c r="G183" s="139"/>
      <c r="H183" s="139"/>
      <c r="I183" s="139"/>
    </row>
    <row r="184" spans="1:9" customFormat="1">
      <c r="A184" s="139"/>
      <c r="B184" s="139"/>
      <c r="C184" s="139"/>
      <c r="D184" s="139"/>
      <c r="E184" s="139"/>
      <c r="F184" s="139"/>
      <c r="G184" s="139"/>
      <c r="H184" s="139"/>
      <c r="I184" s="139"/>
    </row>
    <row r="185" spans="1:9" customFormat="1">
      <c r="A185" s="139"/>
      <c r="B185" s="139"/>
      <c r="C185" s="139"/>
      <c r="D185" s="139"/>
      <c r="E185" s="139"/>
      <c r="F185" s="139"/>
      <c r="G185" s="139"/>
      <c r="H185" s="139"/>
      <c r="I185" s="139"/>
    </row>
    <row r="186" spans="1:9" customFormat="1">
      <c r="A186" s="139"/>
      <c r="B186" s="139"/>
      <c r="C186" s="139"/>
      <c r="D186" s="139"/>
      <c r="E186" s="139"/>
      <c r="F186" s="139"/>
      <c r="G186" s="139"/>
      <c r="H186" s="139"/>
      <c r="I186" s="139"/>
    </row>
    <row r="187" spans="1:9" customFormat="1">
      <c r="A187" s="139"/>
      <c r="B187" s="139"/>
      <c r="C187" s="139"/>
      <c r="D187" s="139"/>
      <c r="E187" s="139"/>
      <c r="F187" s="139"/>
      <c r="G187" s="139"/>
      <c r="H187" s="139"/>
      <c r="I187" s="139"/>
    </row>
    <row r="188" spans="1:9" customFormat="1">
      <c r="A188" s="139"/>
      <c r="B188" s="139"/>
      <c r="C188" s="139"/>
      <c r="D188" s="139"/>
      <c r="E188" s="139"/>
      <c r="F188" s="139"/>
      <c r="G188" s="139"/>
      <c r="H188" s="139"/>
      <c r="I188" s="139"/>
    </row>
    <row r="189" spans="1:9" customFormat="1">
      <c r="A189" s="139"/>
      <c r="B189" s="139"/>
      <c r="C189" s="139"/>
      <c r="D189" s="139"/>
      <c r="E189" s="139"/>
      <c r="F189" s="139"/>
      <c r="G189" s="139"/>
      <c r="H189" s="139"/>
      <c r="I189" s="139"/>
    </row>
    <row r="190" spans="1:9" customFormat="1">
      <c r="A190" s="139"/>
      <c r="B190" s="139"/>
      <c r="C190" s="139"/>
      <c r="D190" s="139"/>
      <c r="E190" s="139"/>
      <c r="F190" s="139"/>
      <c r="G190" s="139"/>
      <c r="H190" s="139"/>
      <c r="I190" s="139"/>
    </row>
    <row r="191" spans="1:9" customFormat="1">
      <c r="A191" s="139"/>
      <c r="B191" s="139"/>
      <c r="C191" s="139"/>
      <c r="D191" s="139"/>
      <c r="E191" s="139"/>
      <c r="F191" s="139"/>
      <c r="G191" s="139"/>
      <c r="H191" s="139"/>
      <c r="I191" s="139"/>
    </row>
    <row r="192" spans="1:9" customFormat="1">
      <c r="A192" s="139"/>
      <c r="B192" s="139"/>
      <c r="C192" s="139"/>
      <c r="D192" s="139"/>
      <c r="E192" s="139"/>
      <c r="F192" s="139"/>
      <c r="G192" s="139"/>
      <c r="H192" s="139"/>
      <c r="I192" s="139"/>
    </row>
    <row r="193" spans="1:9" customFormat="1">
      <c r="A193" s="139"/>
      <c r="B193" s="139"/>
      <c r="C193" s="139"/>
      <c r="D193" s="139"/>
      <c r="E193" s="139"/>
      <c r="F193" s="139"/>
      <c r="G193" s="139"/>
      <c r="H193" s="139"/>
      <c r="I193" s="139"/>
    </row>
    <row r="194" spans="1:9" customFormat="1">
      <c r="A194" s="139"/>
      <c r="B194" s="139"/>
      <c r="C194" s="139"/>
      <c r="D194" s="139"/>
      <c r="E194" s="139"/>
      <c r="F194" s="139"/>
      <c r="G194" s="139"/>
      <c r="H194" s="139"/>
      <c r="I194" s="139"/>
    </row>
    <row r="195" spans="1:9" customFormat="1">
      <c r="A195" s="139"/>
      <c r="B195" s="139"/>
      <c r="C195" s="139"/>
      <c r="D195" s="139"/>
      <c r="E195" s="139"/>
      <c r="F195" s="139"/>
      <c r="G195" s="139"/>
      <c r="H195" s="139"/>
      <c r="I195" s="139"/>
    </row>
    <row r="196" spans="1:9" customFormat="1">
      <c r="A196" s="139"/>
      <c r="B196" s="139"/>
      <c r="C196" s="139"/>
      <c r="D196" s="139"/>
      <c r="E196" s="139"/>
      <c r="F196" s="139"/>
      <c r="G196" s="139"/>
      <c r="H196" s="139"/>
      <c r="I196" s="139"/>
    </row>
    <row r="197" spans="1:9" customFormat="1">
      <c r="A197" s="139"/>
      <c r="B197" s="139"/>
      <c r="C197" s="139"/>
      <c r="D197" s="139"/>
      <c r="E197" s="139"/>
      <c r="F197" s="139"/>
      <c r="G197" s="139"/>
      <c r="H197" s="139"/>
      <c r="I197" s="139"/>
    </row>
    <row r="198" spans="1:9" customFormat="1">
      <c r="A198" s="139"/>
      <c r="B198" s="139"/>
      <c r="C198" s="139"/>
      <c r="D198" s="139"/>
      <c r="E198" s="139"/>
      <c r="F198" s="139"/>
      <c r="G198" s="139"/>
      <c r="H198" s="139"/>
      <c r="I198" s="139"/>
    </row>
    <row r="199" spans="1:9" customFormat="1">
      <c r="A199" s="139"/>
      <c r="B199" s="139"/>
      <c r="C199" s="139"/>
      <c r="D199" s="139"/>
      <c r="E199" s="139"/>
      <c r="F199" s="139"/>
      <c r="G199" s="139"/>
      <c r="H199" s="139"/>
      <c r="I199" s="139"/>
    </row>
    <row r="200" spans="1:9" customFormat="1">
      <c r="A200" s="139"/>
      <c r="B200" s="139"/>
      <c r="C200" s="139"/>
      <c r="D200" s="139"/>
      <c r="E200" s="139"/>
      <c r="F200" s="139"/>
      <c r="G200" s="139"/>
      <c r="H200" s="139"/>
      <c r="I200" s="139"/>
    </row>
    <row r="201" spans="1:9" customFormat="1">
      <c r="A201" s="139"/>
      <c r="B201" s="139"/>
      <c r="C201" s="139"/>
      <c r="D201" s="139"/>
      <c r="E201" s="139"/>
      <c r="F201" s="139"/>
      <c r="G201" s="139"/>
      <c r="H201" s="139"/>
      <c r="I201" s="139"/>
    </row>
    <row r="202" spans="1:9" customFormat="1">
      <c r="A202" s="139"/>
      <c r="B202" s="139"/>
      <c r="C202" s="139"/>
      <c r="D202" s="139"/>
      <c r="E202" s="139"/>
      <c r="F202" s="139"/>
      <c r="G202" s="139"/>
      <c r="H202" s="139"/>
      <c r="I202" s="139"/>
    </row>
    <row r="203" spans="1:9" customFormat="1">
      <c r="A203" s="139"/>
      <c r="B203" s="139"/>
      <c r="C203" s="139"/>
      <c r="D203" s="139"/>
      <c r="E203" s="139"/>
      <c r="F203" s="139"/>
      <c r="G203" s="139"/>
      <c r="H203" s="139"/>
      <c r="I203" s="139"/>
    </row>
    <row r="204" spans="1:9" customFormat="1">
      <c r="A204" s="139"/>
      <c r="B204" s="139"/>
      <c r="C204" s="139"/>
      <c r="D204" s="139"/>
      <c r="E204" s="139"/>
      <c r="F204" s="139"/>
      <c r="G204" s="139"/>
      <c r="H204" s="139"/>
      <c r="I204" s="139"/>
    </row>
    <row r="205" spans="1:9" customFormat="1">
      <c r="A205" s="139"/>
      <c r="B205" s="139"/>
      <c r="C205" s="139"/>
      <c r="D205" s="139"/>
      <c r="E205" s="139"/>
      <c r="F205" s="139"/>
      <c r="G205" s="139"/>
      <c r="H205" s="139"/>
      <c r="I205" s="139"/>
    </row>
    <row r="206" spans="1:9" customFormat="1">
      <c r="A206" s="139"/>
      <c r="B206" s="139"/>
      <c r="C206" s="139"/>
      <c r="D206" s="139"/>
      <c r="E206" s="139"/>
      <c r="F206" s="139"/>
      <c r="G206" s="139"/>
      <c r="H206" s="139"/>
      <c r="I206" s="139"/>
    </row>
    <row r="207" spans="1:9" customFormat="1">
      <c r="A207" s="139"/>
      <c r="B207" s="139"/>
      <c r="C207" s="139"/>
      <c r="D207" s="139"/>
      <c r="E207" s="139"/>
      <c r="F207" s="139"/>
      <c r="G207" s="139"/>
      <c r="H207" s="139"/>
      <c r="I207" s="139"/>
    </row>
    <row r="208" spans="1:9" customFormat="1">
      <c r="A208" s="139"/>
      <c r="B208" s="139"/>
      <c r="C208" s="139"/>
      <c r="D208" s="139"/>
      <c r="E208" s="139"/>
      <c r="F208" s="139"/>
      <c r="G208" s="139"/>
      <c r="H208" s="139"/>
      <c r="I208" s="139"/>
    </row>
    <row r="209" spans="1:9" customFormat="1">
      <c r="A209" s="139"/>
      <c r="B209" s="139"/>
      <c r="C209" s="139"/>
      <c r="D209" s="139"/>
      <c r="E209" s="139"/>
      <c r="F209" s="139"/>
      <c r="G209" s="139"/>
      <c r="H209" s="139"/>
      <c r="I209" s="139"/>
    </row>
    <row r="210" spans="1:9" customFormat="1">
      <c r="A210" s="139"/>
      <c r="B210" s="139"/>
      <c r="C210" s="139"/>
      <c r="D210" s="139"/>
      <c r="E210" s="139"/>
      <c r="F210" s="139"/>
      <c r="G210" s="139"/>
      <c r="H210" s="139"/>
      <c r="I210" s="139"/>
    </row>
    <row r="211" spans="1:9" customFormat="1">
      <c r="A211" s="139"/>
      <c r="B211" s="139"/>
      <c r="C211" s="139"/>
      <c r="D211" s="139"/>
      <c r="E211" s="139"/>
      <c r="F211" s="139"/>
      <c r="G211" s="139"/>
      <c r="H211" s="139"/>
      <c r="I211" s="139"/>
    </row>
    <row r="212" spans="1:9" customFormat="1">
      <c r="A212" s="139"/>
      <c r="B212" s="139"/>
      <c r="C212" s="139"/>
      <c r="D212" s="139"/>
      <c r="E212" s="139"/>
      <c r="F212" s="139"/>
      <c r="G212" s="139"/>
      <c r="H212" s="139"/>
      <c r="I212" s="139"/>
    </row>
    <row r="213" spans="1:9" customFormat="1">
      <c r="A213" s="139"/>
      <c r="B213" s="139"/>
      <c r="C213" s="139"/>
      <c r="D213" s="139"/>
      <c r="E213" s="139"/>
      <c r="F213" s="139"/>
      <c r="G213" s="139"/>
      <c r="H213" s="139"/>
      <c r="I213" s="139"/>
    </row>
    <row r="214" spans="1:9" customFormat="1">
      <c r="A214" s="139"/>
      <c r="B214" s="139"/>
      <c r="C214" s="139"/>
      <c r="D214" s="139"/>
      <c r="E214" s="139"/>
      <c r="F214" s="139"/>
      <c r="G214" s="139"/>
      <c r="H214" s="139"/>
      <c r="I214" s="139"/>
    </row>
    <row r="215" spans="1:9" customFormat="1">
      <c r="A215" s="139"/>
      <c r="B215" s="139"/>
      <c r="C215" s="139"/>
      <c r="D215" s="139"/>
      <c r="E215" s="139"/>
      <c r="F215" s="139"/>
      <c r="G215" s="139"/>
      <c r="H215" s="139"/>
      <c r="I215" s="139"/>
    </row>
    <row r="216" spans="1:9" customFormat="1">
      <c r="A216" s="139"/>
      <c r="B216" s="139"/>
      <c r="C216" s="139"/>
      <c r="D216" s="139"/>
      <c r="E216" s="139"/>
      <c r="F216" s="139"/>
      <c r="G216" s="139"/>
      <c r="H216" s="139"/>
      <c r="I216" s="139"/>
    </row>
    <row r="217" spans="1:9" customFormat="1">
      <c r="A217" s="139"/>
      <c r="B217" s="139"/>
      <c r="C217" s="139"/>
      <c r="D217" s="139"/>
      <c r="E217" s="139"/>
      <c r="F217" s="139"/>
      <c r="G217" s="139"/>
      <c r="H217" s="139"/>
      <c r="I217" s="139"/>
    </row>
    <row r="218" spans="1:9" customFormat="1">
      <c r="A218" s="139"/>
      <c r="B218" s="139"/>
      <c r="C218" s="139"/>
      <c r="D218" s="139"/>
      <c r="E218" s="139"/>
      <c r="F218" s="139"/>
      <c r="G218" s="139"/>
      <c r="H218" s="139"/>
      <c r="I218" s="139"/>
    </row>
    <row r="219" spans="1:9" customFormat="1">
      <c r="A219" s="139"/>
      <c r="B219" s="139"/>
      <c r="C219" s="139"/>
      <c r="D219" s="139"/>
      <c r="E219" s="139"/>
      <c r="F219" s="139"/>
      <c r="G219" s="139"/>
      <c r="H219" s="139"/>
      <c r="I219" s="139"/>
    </row>
    <row r="220" spans="1:9" customFormat="1">
      <c r="A220" s="139"/>
      <c r="B220" s="139"/>
      <c r="C220" s="139"/>
      <c r="D220" s="139"/>
      <c r="E220" s="139"/>
      <c r="F220" s="139"/>
      <c r="G220" s="139"/>
      <c r="H220" s="139"/>
      <c r="I220" s="139"/>
    </row>
    <row r="221" spans="1:9" customFormat="1">
      <c r="A221" s="139"/>
      <c r="B221" s="139"/>
      <c r="C221" s="139"/>
      <c r="D221" s="139"/>
      <c r="E221" s="139"/>
      <c r="F221" s="139"/>
      <c r="G221" s="139"/>
      <c r="H221" s="139"/>
      <c r="I221" s="139"/>
    </row>
    <row r="222" spans="1:9" customFormat="1">
      <c r="A222" s="139"/>
      <c r="B222" s="139"/>
      <c r="C222" s="139"/>
      <c r="D222" s="139"/>
      <c r="E222" s="139"/>
      <c r="F222" s="139"/>
      <c r="G222" s="139"/>
      <c r="H222" s="139"/>
      <c r="I222" s="139"/>
    </row>
    <row r="223" spans="1:9" customFormat="1">
      <c r="A223" s="139"/>
      <c r="B223" s="139"/>
      <c r="C223" s="139"/>
      <c r="D223" s="139"/>
      <c r="E223" s="139"/>
      <c r="F223" s="139"/>
      <c r="G223" s="139"/>
      <c r="H223" s="139"/>
      <c r="I223" s="139"/>
    </row>
    <row r="224" spans="1:9" customFormat="1">
      <c r="A224" s="139"/>
      <c r="B224" s="139"/>
      <c r="C224" s="139"/>
      <c r="D224" s="139"/>
      <c r="E224" s="139"/>
      <c r="F224" s="139"/>
      <c r="G224" s="139"/>
      <c r="H224" s="139"/>
      <c r="I224" s="139"/>
    </row>
    <row r="225" spans="1:9" customFormat="1">
      <c r="A225" s="139"/>
      <c r="B225" s="139"/>
      <c r="C225" s="139"/>
      <c r="D225" s="139"/>
      <c r="E225" s="139"/>
      <c r="F225" s="139"/>
      <c r="G225" s="139"/>
      <c r="H225" s="139"/>
      <c r="I225" s="139"/>
    </row>
    <row r="226" spans="1:9" customFormat="1">
      <c r="A226" s="139"/>
      <c r="B226" s="139"/>
      <c r="C226" s="139"/>
      <c r="D226" s="139"/>
      <c r="E226" s="139"/>
      <c r="F226" s="139"/>
      <c r="G226" s="139"/>
      <c r="H226" s="139"/>
      <c r="I226" s="139"/>
    </row>
    <row r="227" spans="1:9" customFormat="1">
      <c r="A227" s="139"/>
      <c r="B227" s="139"/>
      <c r="C227" s="139"/>
      <c r="D227" s="139"/>
      <c r="E227" s="139"/>
      <c r="F227" s="139"/>
      <c r="G227" s="139"/>
      <c r="H227" s="139"/>
      <c r="I227" s="139"/>
    </row>
    <row r="228" spans="1:9" customFormat="1">
      <c r="A228" s="139"/>
      <c r="B228" s="139"/>
      <c r="C228" s="139"/>
      <c r="D228" s="139"/>
      <c r="E228" s="139"/>
      <c r="F228" s="139"/>
      <c r="G228" s="139"/>
      <c r="H228" s="139"/>
      <c r="I228" s="139"/>
    </row>
    <row r="229" spans="1:9" customFormat="1">
      <c r="A229" s="139"/>
      <c r="B229" s="139"/>
      <c r="C229" s="139"/>
      <c r="D229" s="139"/>
      <c r="E229" s="139"/>
      <c r="F229" s="139"/>
      <c r="G229" s="139"/>
      <c r="H229" s="139"/>
      <c r="I229" s="139"/>
    </row>
    <row r="230" spans="1:9" customFormat="1">
      <c r="A230" s="139"/>
      <c r="B230" s="139"/>
      <c r="C230" s="139"/>
      <c r="D230" s="139"/>
      <c r="E230" s="139"/>
      <c r="F230" s="139"/>
      <c r="G230" s="139"/>
      <c r="H230" s="139"/>
      <c r="I230" s="139"/>
    </row>
    <row r="231" spans="1:9" customFormat="1">
      <c r="A231" s="139"/>
      <c r="B231" s="139"/>
      <c r="C231" s="139"/>
      <c r="D231" s="139"/>
      <c r="E231" s="139"/>
      <c r="F231" s="139"/>
      <c r="G231" s="139"/>
      <c r="H231" s="139"/>
      <c r="I231" s="139"/>
    </row>
    <row r="232" spans="1:9" customFormat="1">
      <c r="A232" s="139"/>
      <c r="B232" s="139"/>
      <c r="C232" s="139"/>
      <c r="D232" s="139"/>
      <c r="E232" s="139"/>
      <c r="F232" s="139"/>
      <c r="G232" s="139"/>
      <c r="H232" s="139"/>
      <c r="I232" s="139"/>
    </row>
    <row r="233" spans="1:9" customFormat="1">
      <c r="A233" s="139"/>
      <c r="B233" s="139"/>
      <c r="C233" s="139"/>
      <c r="D233" s="139"/>
      <c r="E233" s="139"/>
      <c r="F233" s="139"/>
      <c r="G233" s="139"/>
      <c r="H233" s="139"/>
      <c r="I233" s="139"/>
    </row>
    <row r="234" spans="1:9" customFormat="1">
      <c r="A234" s="139"/>
      <c r="B234" s="139"/>
      <c r="C234" s="139"/>
      <c r="D234" s="139"/>
      <c r="E234" s="139"/>
      <c r="F234" s="139"/>
      <c r="G234" s="139"/>
      <c r="H234" s="139"/>
      <c r="I234" s="139"/>
    </row>
    <row r="235" spans="1:9" customFormat="1">
      <c r="A235" s="139"/>
      <c r="B235" s="139"/>
      <c r="C235" s="139"/>
      <c r="D235" s="139"/>
      <c r="E235" s="139"/>
      <c r="F235" s="139"/>
      <c r="G235" s="139"/>
      <c r="H235" s="139"/>
      <c r="I235" s="139"/>
    </row>
    <row r="236" spans="1:9" customFormat="1">
      <c r="A236" s="139"/>
      <c r="B236" s="139"/>
      <c r="C236" s="139"/>
      <c r="D236" s="139"/>
      <c r="E236" s="139"/>
      <c r="F236" s="139"/>
      <c r="G236" s="139"/>
      <c r="H236" s="139"/>
      <c r="I236" s="139"/>
    </row>
    <row r="237" spans="1:9" customFormat="1">
      <c r="A237" s="139"/>
      <c r="B237" s="139"/>
      <c r="C237" s="139"/>
      <c r="D237" s="139"/>
      <c r="E237" s="139"/>
      <c r="F237" s="139"/>
      <c r="G237" s="139"/>
      <c r="H237" s="139"/>
      <c r="I237" s="139"/>
    </row>
    <row r="238" spans="1:9" customFormat="1">
      <c r="A238" s="139"/>
      <c r="B238" s="139"/>
      <c r="C238" s="139"/>
      <c r="D238" s="139"/>
      <c r="E238" s="139"/>
      <c r="F238" s="139"/>
      <c r="G238" s="139"/>
      <c r="H238" s="139"/>
      <c r="I238" s="139"/>
    </row>
    <row r="239" spans="1:9" customFormat="1">
      <c r="A239" s="139"/>
      <c r="B239" s="139"/>
      <c r="C239" s="139"/>
      <c r="D239" s="139"/>
      <c r="E239" s="139"/>
      <c r="F239" s="139"/>
      <c r="G239" s="139"/>
      <c r="H239" s="139"/>
      <c r="I239" s="139"/>
    </row>
    <row r="240" spans="1:9" customFormat="1">
      <c r="A240" s="139"/>
      <c r="B240" s="139"/>
      <c r="C240" s="139"/>
      <c r="D240" s="139"/>
      <c r="E240" s="139"/>
      <c r="F240" s="139"/>
      <c r="G240" s="139"/>
      <c r="H240" s="139"/>
      <c r="I240" s="139"/>
    </row>
    <row r="241" spans="1:9" customFormat="1">
      <c r="A241" s="139"/>
      <c r="B241" s="139"/>
      <c r="C241" s="139"/>
      <c r="D241" s="139"/>
      <c r="E241" s="139"/>
      <c r="F241" s="139"/>
      <c r="G241" s="139"/>
      <c r="H241" s="139"/>
      <c r="I241" s="139"/>
    </row>
    <row r="242" spans="1:9" customFormat="1">
      <c r="A242" s="139"/>
      <c r="B242" s="139"/>
      <c r="C242" s="139"/>
      <c r="D242" s="139"/>
      <c r="E242" s="139"/>
      <c r="F242" s="139"/>
      <c r="G242" s="139"/>
      <c r="H242" s="139"/>
      <c r="I242" s="139"/>
    </row>
    <row r="243" spans="1:9" customFormat="1">
      <c r="A243" s="139"/>
      <c r="B243" s="139"/>
      <c r="C243" s="139"/>
      <c r="D243" s="139"/>
      <c r="E243" s="139"/>
      <c r="F243" s="139"/>
      <c r="G243" s="139"/>
      <c r="H243" s="139"/>
      <c r="I243" s="139"/>
    </row>
    <row r="244" spans="1:9" customFormat="1">
      <c r="A244" s="139"/>
      <c r="B244" s="139"/>
      <c r="C244" s="139"/>
      <c r="D244" s="139"/>
      <c r="E244" s="139"/>
      <c r="F244" s="139"/>
      <c r="G244" s="139"/>
      <c r="H244" s="139"/>
      <c r="I244" s="139"/>
    </row>
    <row r="245" spans="1:9" customFormat="1">
      <c r="A245" s="139"/>
      <c r="B245" s="139"/>
      <c r="C245" s="139"/>
      <c r="D245" s="139"/>
      <c r="E245" s="139"/>
      <c r="F245" s="139"/>
      <c r="G245" s="139"/>
      <c r="H245" s="139"/>
      <c r="I245" s="139"/>
    </row>
    <row r="246" spans="1:9" customFormat="1">
      <c r="A246" s="139"/>
      <c r="B246" s="139"/>
      <c r="C246" s="139"/>
      <c r="D246" s="139"/>
      <c r="E246" s="139"/>
      <c r="F246" s="139"/>
      <c r="G246" s="139"/>
      <c r="H246" s="139"/>
      <c r="I246" s="139"/>
    </row>
    <row r="247" spans="1:9" customFormat="1">
      <c r="A247" s="139"/>
      <c r="B247" s="139"/>
      <c r="C247" s="139"/>
      <c r="D247" s="139"/>
      <c r="E247" s="139"/>
      <c r="F247" s="139"/>
      <c r="G247" s="139"/>
      <c r="H247" s="139"/>
      <c r="I247" s="139"/>
    </row>
    <row r="248" spans="1:9" customFormat="1">
      <c r="A248" s="139"/>
      <c r="B248" s="139"/>
      <c r="C248" s="139"/>
      <c r="D248" s="139"/>
      <c r="E248" s="139"/>
      <c r="F248" s="139"/>
      <c r="G248" s="139"/>
      <c r="H248" s="139"/>
      <c r="I248" s="139"/>
    </row>
    <row r="249" spans="1:9" customFormat="1">
      <c r="A249" s="139"/>
      <c r="B249" s="139"/>
      <c r="C249" s="139"/>
      <c r="D249" s="139"/>
      <c r="E249" s="139"/>
      <c r="F249" s="139"/>
      <c r="G249" s="139"/>
      <c r="H249" s="139"/>
      <c r="I249" s="139"/>
    </row>
    <row r="250" spans="1:9" customFormat="1">
      <c r="A250" s="139"/>
      <c r="B250" s="139"/>
      <c r="C250" s="139"/>
      <c r="D250" s="139"/>
      <c r="E250" s="139"/>
      <c r="F250" s="139"/>
      <c r="G250" s="139"/>
      <c r="H250" s="139"/>
      <c r="I250" s="139"/>
    </row>
    <row r="251" spans="1:9" customFormat="1">
      <c r="A251" s="139"/>
      <c r="B251" s="139"/>
      <c r="C251" s="139"/>
      <c r="D251" s="139"/>
      <c r="E251" s="139"/>
      <c r="F251" s="139"/>
      <c r="G251" s="139"/>
      <c r="H251" s="139"/>
      <c r="I251" s="139"/>
    </row>
    <row r="252" spans="1:9" customFormat="1">
      <c r="A252" s="139"/>
      <c r="B252" s="139"/>
      <c r="C252" s="139"/>
      <c r="D252" s="139"/>
      <c r="E252" s="139"/>
      <c r="F252" s="139"/>
      <c r="G252" s="139"/>
      <c r="H252" s="139"/>
      <c r="I252" s="139"/>
    </row>
    <row r="253" spans="1:9" customFormat="1">
      <c r="A253" s="139"/>
      <c r="B253" s="139"/>
      <c r="C253" s="139"/>
      <c r="D253" s="139"/>
      <c r="E253" s="139"/>
      <c r="F253" s="139"/>
      <c r="G253" s="139"/>
      <c r="H253" s="139"/>
      <c r="I253" s="139"/>
    </row>
    <row r="254" spans="1:9" customFormat="1">
      <c r="A254" s="139"/>
      <c r="B254" s="139"/>
      <c r="C254" s="139"/>
      <c r="D254" s="139"/>
      <c r="E254" s="139"/>
      <c r="F254" s="139"/>
      <c r="G254" s="139"/>
      <c r="H254" s="139"/>
      <c r="I254" s="139"/>
    </row>
    <row r="255" spans="1:9" customFormat="1">
      <c r="A255" s="139"/>
      <c r="B255" s="139"/>
      <c r="C255" s="139"/>
      <c r="D255" s="139"/>
      <c r="E255" s="139"/>
      <c r="F255" s="139"/>
      <c r="G255" s="139"/>
      <c r="H255" s="139"/>
      <c r="I255" s="139"/>
    </row>
    <row r="256" spans="1:9" customFormat="1">
      <c r="A256" s="139"/>
      <c r="B256" s="139"/>
      <c r="C256" s="139"/>
      <c r="D256" s="139"/>
      <c r="E256" s="139"/>
      <c r="F256" s="139"/>
      <c r="G256" s="139"/>
      <c r="H256" s="139"/>
      <c r="I256" s="139"/>
    </row>
    <row r="257" spans="1:9" customFormat="1">
      <c r="A257" s="139"/>
      <c r="B257" s="139"/>
      <c r="C257" s="139"/>
      <c r="D257" s="139"/>
      <c r="E257" s="139"/>
      <c r="F257" s="139"/>
      <c r="G257" s="139"/>
      <c r="H257" s="139"/>
      <c r="I257" s="139"/>
    </row>
    <row r="258" spans="1:9" customFormat="1">
      <c r="A258" s="139"/>
      <c r="B258" s="139"/>
      <c r="C258" s="139"/>
      <c r="D258" s="139"/>
      <c r="E258" s="139"/>
      <c r="F258" s="139"/>
      <c r="G258" s="139"/>
      <c r="H258" s="139"/>
      <c r="I258" s="139"/>
    </row>
    <row r="259" spans="1:9" customFormat="1">
      <c r="A259" s="139"/>
      <c r="B259" s="139"/>
      <c r="C259" s="139"/>
      <c r="D259" s="139"/>
      <c r="E259" s="139"/>
      <c r="F259" s="139"/>
      <c r="G259" s="139"/>
      <c r="H259" s="139"/>
      <c r="I259" s="139"/>
    </row>
    <row r="260" spans="1:9" customFormat="1">
      <c r="A260" s="139"/>
      <c r="B260" s="139"/>
      <c r="C260" s="139"/>
      <c r="D260" s="139"/>
      <c r="E260" s="139"/>
      <c r="F260" s="139"/>
      <c r="G260" s="139"/>
      <c r="H260" s="139"/>
      <c r="I260" s="139"/>
    </row>
    <row r="261" spans="1:9" customFormat="1">
      <c r="A261" s="139"/>
      <c r="B261" s="139"/>
      <c r="C261" s="139"/>
      <c r="D261" s="139"/>
      <c r="E261" s="139"/>
      <c r="F261" s="139"/>
      <c r="G261" s="139"/>
      <c r="H261" s="139"/>
      <c r="I261" s="139"/>
    </row>
    <row r="262" spans="1:9" customFormat="1">
      <c r="A262" s="139"/>
      <c r="B262" s="139"/>
      <c r="C262" s="139"/>
      <c r="D262" s="139"/>
      <c r="E262" s="139"/>
      <c r="F262" s="139"/>
      <c r="G262" s="139"/>
      <c r="H262" s="139"/>
      <c r="I262" s="139"/>
    </row>
    <row r="263" spans="1:9" customFormat="1">
      <c r="A263" s="139"/>
      <c r="B263" s="139"/>
      <c r="C263" s="139"/>
      <c r="D263" s="139"/>
      <c r="E263" s="139"/>
      <c r="F263" s="139"/>
      <c r="G263" s="139"/>
      <c r="H263" s="139"/>
      <c r="I263" s="139"/>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Mensual - Enero 2016</oddHeader>
        <oddFooter>&amp;L&amp;"Calibri Light,Regular"&amp;10COES SINAC, 2016&amp;C&amp;"Calibri Light,Regular"&amp;10 1&amp;R&amp;"Calibri Light,Regular"&amp;10Dirección Ejecutiva
Sub Dirección de Gestión de Información</oddFooter>
      </headerFooter>
    </customSheetView>
  </customSheetViews>
  <mergeCells count="8">
    <mergeCell ref="C79:I79"/>
    <mergeCell ref="B44:D44"/>
    <mergeCell ref="F44:J44"/>
    <mergeCell ref="B17:K17"/>
    <mergeCell ref="B19:D19"/>
    <mergeCell ref="G19:I19"/>
    <mergeCell ref="C50:I50"/>
    <mergeCell ref="C78:I78"/>
  </mergeCells>
  <pageMargins left="0.51181102362204722" right="0.51181102362204722" top="0.59055118110236227" bottom="0.74803149606299213" header="0.31496062992125984" footer="0.31496062992125984"/>
  <pageSetup paperSize="9" scale="35" orientation="portrait" r:id="rId2"/>
  <headerFooter>
    <oddHeader>&amp;L&amp;"Calibri Light,Regular"&amp;10 &amp;C&amp;"Calibri Light,Regular"&amp;10 &amp;R&amp;"Tahoma,Negrita"&amp;12Informe de la Operación Mensual - Abril 2017
INFSGI-MES-04-2017
08/05/2017
Versión: 01</oddHeader>
    <oddFooter>&amp;L&amp;"Calibri Light,Regular"&amp;12COES SINAC, 2017&amp;C&amp;"Calibri Light,Regular"&amp;12 16&amp;R&amp;"Calibri Light,Regular"&amp;12Dirección Ejecutiva
Sub Dirección de Gestión de Información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sheetPr>
  <dimension ref="A1:I164"/>
  <sheetViews>
    <sheetView view="pageBreakPreview" zoomScale="55" zoomScaleNormal="100" zoomScaleSheetLayoutView="55" zoomScalePageLayoutView="70" workbookViewId="0"/>
  </sheetViews>
  <sheetFormatPr defaultRowHeight="11.25"/>
  <cols>
    <col min="1" max="1" width="3" style="197" customWidth="1"/>
    <col min="2" max="2" width="84.1640625" style="197" customWidth="1"/>
    <col min="3" max="3" width="76.33203125" style="197" customWidth="1"/>
    <col min="4" max="4" width="31" style="197" customWidth="1"/>
    <col min="5" max="5" width="33.6640625" style="197" customWidth="1"/>
    <col min="6" max="6" width="20.33203125" style="197" customWidth="1"/>
    <col min="7" max="8" width="30.5" style="197" customWidth="1"/>
    <col min="9" max="9" width="2.5" style="197" customWidth="1"/>
    <col min="10" max="10" width="9.33203125" style="197"/>
    <col min="11" max="11" width="8.1640625" style="197" customWidth="1"/>
    <col min="12" max="16384" width="9.33203125" style="197"/>
  </cols>
  <sheetData>
    <row r="1" spans="1:9" ht="6.75" customHeight="1">
      <c r="A1" s="190"/>
      <c r="B1" s="191"/>
      <c r="C1" s="191"/>
      <c r="D1" s="191"/>
      <c r="E1" s="191"/>
      <c r="F1" s="191"/>
      <c r="G1" s="192"/>
      <c r="H1" s="192"/>
      <c r="I1" s="192"/>
    </row>
    <row r="2" spans="1:9" ht="24" customHeight="1">
      <c r="B2" s="378" t="s">
        <v>918</v>
      </c>
      <c r="C2" s="361"/>
      <c r="D2" s="361"/>
      <c r="E2" s="361"/>
      <c r="F2" s="361"/>
      <c r="G2" s="361"/>
      <c r="H2" s="361"/>
      <c r="I2" s="361"/>
    </row>
    <row r="3" spans="1:9" ht="8.25" customHeight="1">
      <c r="A3" s="195"/>
      <c r="B3" s="371"/>
      <c r="C3" s="372"/>
      <c r="D3" s="373"/>
      <c r="E3" s="373"/>
      <c r="F3" s="374"/>
      <c r="G3" s="202"/>
      <c r="H3" s="202"/>
      <c r="I3" s="202"/>
    </row>
    <row r="4" spans="1:9" ht="25.5" customHeight="1">
      <c r="A4" s="195"/>
      <c r="B4" s="1329" t="s">
        <v>277</v>
      </c>
      <c r="C4" s="1329" t="s">
        <v>367</v>
      </c>
      <c r="D4" s="1330" t="str">
        <f>"ENERGÍA PRODUCIDA "&amp;UPPER('3. Resumen_Relevante'!V2)&amp;" 2017"</f>
        <v>ENERGÍA PRODUCIDA ABRIL 2017</v>
      </c>
      <c r="E4" s="1330"/>
      <c r="F4" s="1330"/>
      <c r="G4" s="1330"/>
      <c r="H4" s="406" t="s">
        <v>389</v>
      </c>
      <c r="I4" s="202"/>
    </row>
    <row r="5" spans="1:9" ht="21" customHeight="1">
      <c r="A5" s="195"/>
      <c r="B5" s="1329"/>
      <c r="C5" s="1329"/>
      <c r="D5" s="1331" t="s">
        <v>369</v>
      </c>
      <c r="E5" s="1331"/>
      <c r="F5" s="1331"/>
      <c r="G5" s="1332" t="str">
        <f>+"TOTAL "&amp;UPPER('3. Resumen_Relevante'!V2)</f>
        <v>TOTAL ABRIL</v>
      </c>
      <c r="H5" s="432" t="s">
        <v>390</v>
      </c>
      <c r="I5" s="202"/>
    </row>
    <row r="6" spans="1:9" s="244" customFormat="1" ht="22.5" customHeight="1">
      <c r="A6" s="375"/>
      <c r="B6" s="1329"/>
      <c r="C6" s="1329"/>
      <c r="D6" s="390" t="s">
        <v>300</v>
      </c>
      <c r="E6" s="390" t="s">
        <v>301</v>
      </c>
      <c r="F6" s="390" t="s">
        <v>403</v>
      </c>
      <c r="G6" s="1332"/>
      <c r="H6" s="432">
        <v>2017</v>
      </c>
      <c r="I6" s="385"/>
    </row>
    <row r="7" spans="1:9" s="244" customFormat="1" ht="22.5" customHeight="1">
      <c r="A7" s="375"/>
      <c r="B7" s="1329"/>
      <c r="C7" s="1329"/>
      <c r="D7" s="390" t="s">
        <v>368</v>
      </c>
      <c r="E7" s="390" t="s">
        <v>368</v>
      </c>
      <c r="F7" s="390" t="s">
        <v>368</v>
      </c>
      <c r="G7" s="390" t="s">
        <v>368</v>
      </c>
      <c r="H7" s="407" t="s">
        <v>386</v>
      </c>
      <c r="I7" s="385"/>
    </row>
    <row r="8" spans="1:9" s="384" customFormat="1" ht="24.75" customHeight="1">
      <c r="A8" s="386"/>
      <c r="B8" s="854" t="s">
        <v>263</v>
      </c>
      <c r="C8" s="852" t="s">
        <v>233</v>
      </c>
      <c r="D8" s="1105"/>
      <c r="E8" s="1105"/>
      <c r="F8" s="1105">
        <v>4307.1128636017502</v>
      </c>
      <c r="G8" s="1105">
        <v>4307.1128636017502</v>
      </c>
      <c r="H8" s="1105">
        <v>22380.566789126751</v>
      </c>
      <c r="I8" s="216"/>
    </row>
    <row r="9" spans="1:9" s="384" customFormat="1" ht="24.75" customHeight="1">
      <c r="A9" s="386"/>
      <c r="B9" s="861" t="s">
        <v>482</v>
      </c>
      <c r="C9" s="853"/>
      <c r="D9" s="1106"/>
      <c r="E9" s="1106"/>
      <c r="F9" s="1106">
        <v>4307.1128636017502</v>
      </c>
      <c r="G9" s="1106">
        <v>4307.1128636017502</v>
      </c>
      <c r="H9" s="1106">
        <v>22380.566789126751</v>
      </c>
      <c r="I9" s="216"/>
    </row>
    <row r="10" spans="1:9" s="384" customFormat="1" ht="24.75" customHeight="1">
      <c r="A10" s="386"/>
      <c r="B10" s="854" t="s">
        <v>266</v>
      </c>
      <c r="C10" s="852" t="s">
        <v>234</v>
      </c>
      <c r="D10" s="1105"/>
      <c r="E10" s="1105"/>
      <c r="F10" s="1105">
        <v>0</v>
      </c>
      <c r="G10" s="1105">
        <v>0</v>
      </c>
      <c r="H10" s="1105">
        <v>0</v>
      </c>
      <c r="I10" s="216"/>
    </row>
    <row r="11" spans="1:9" s="384" customFormat="1" ht="24.75" customHeight="1">
      <c r="A11" s="386"/>
      <c r="B11" s="861" t="s">
        <v>483</v>
      </c>
      <c r="C11" s="853"/>
      <c r="D11" s="1106"/>
      <c r="E11" s="1106"/>
      <c r="F11" s="1106">
        <v>0</v>
      </c>
      <c r="G11" s="1106">
        <v>0</v>
      </c>
      <c r="H11" s="1106">
        <v>0</v>
      </c>
      <c r="I11" s="216"/>
    </row>
    <row r="12" spans="1:9" s="384" customFormat="1" ht="24.75" customHeight="1">
      <c r="A12" s="386"/>
      <c r="B12" s="854" t="s">
        <v>476</v>
      </c>
      <c r="C12" s="852" t="s">
        <v>302</v>
      </c>
      <c r="D12" s="1105"/>
      <c r="E12" s="1105"/>
      <c r="F12" s="1105">
        <v>7608.8592500000004</v>
      </c>
      <c r="G12" s="1105">
        <v>7608.8592500000004</v>
      </c>
      <c r="H12" s="1105">
        <v>32249.08525</v>
      </c>
      <c r="I12" s="216"/>
    </row>
    <row r="13" spans="1:9" s="384" customFormat="1" ht="24.75" customHeight="1">
      <c r="A13" s="387"/>
      <c r="B13" s="861" t="s">
        <v>511</v>
      </c>
      <c r="C13" s="853"/>
      <c r="D13" s="1106"/>
      <c r="E13" s="1106"/>
      <c r="F13" s="1106">
        <v>7608.8592500000004</v>
      </c>
      <c r="G13" s="1106">
        <v>7608.8592500000004</v>
      </c>
      <c r="H13" s="1106">
        <v>32249.08525</v>
      </c>
      <c r="I13" s="216"/>
    </row>
    <row r="14" spans="1:9" s="384" customFormat="1" ht="24.75" customHeight="1">
      <c r="A14" s="388"/>
      <c r="B14" s="854" t="s">
        <v>68</v>
      </c>
      <c r="C14" s="852" t="s">
        <v>303</v>
      </c>
      <c r="D14" s="1105">
        <v>143159.26432712848</v>
      </c>
      <c r="E14" s="1105"/>
      <c r="F14" s="1105"/>
      <c r="G14" s="1105">
        <v>143159.26432712848</v>
      </c>
      <c r="H14" s="1105">
        <v>570307.72555479221</v>
      </c>
      <c r="I14" s="216"/>
    </row>
    <row r="15" spans="1:9" s="384" customFormat="1" ht="24.75" customHeight="1">
      <c r="A15" s="388"/>
      <c r="B15" s="861" t="s">
        <v>304</v>
      </c>
      <c r="C15" s="853"/>
      <c r="D15" s="1106">
        <v>143159.26432712848</v>
      </c>
      <c r="E15" s="1106"/>
      <c r="F15" s="1106"/>
      <c r="G15" s="1106">
        <v>143159.26432712848</v>
      </c>
      <c r="H15" s="1106">
        <v>570307.72555479221</v>
      </c>
      <c r="I15" s="216"/>
    </row>
    <row r="16" spans="1:9" s="384" customFormat="1" ht="24.75" customHeight="1">
      <c r="A16" s="388"/>
      <c r="B16" s="854" t="s">
        <v>250</v>
      </c>
      <c r="C16" s="852" t="s">
        <v>251</v>
      </c>
      <c r="D16" s="1105">
        <v>81912.645279766701</v>
      </c>
      <c r="E16" s="1105"/>
      <c r="F16" s="1105"/>
      <c r="G16" s="1105">
        <v>81912.645279766701</v>
      </c>
      <c r="H16" s="1105">
        <v>647179.18116151204</v>
      </c>
      <c r="I16" s="216"/>
    </row>
    <row r="17" spans="1:9" s="384" customFormat="1" ht="24.75" customHeight="1">
      <c r="A17" s="388"/>
      <c r="B17" s="861" t="s">
        <v>484</v>
      </c>
      <c r="C17" s="853"/>
      <c r="D17" s="1106">
        <v>81912.645279766701</v>
      </c>
      <c r="E17" s="1106"/>
      <c r="F17" s="1106"/>
      <c r="G17" s="1106">
        <v>81912.645279766701</v>
      </c>
      <c r="H17" s="1106">
        <v>647179.18116151204</v>
      </c>
      <c r="I17" s="216"/>
    </row>
    <row r="18" spans="1:9" s="384" customFormat="1" ht="24.75" customHeight="1">
      <c r="A18" s="388"/>
      <c r="B18" s="855" t="s">
        <v>258</v>
      </c>
      <c r="C18" s="852" t="s">
        <v>207</v>
      </c>
      <c r="D18" s="1105">
        <v>102712.28676825186</v>
      </c>
      <c r="E18" s="1105"/>
      <c r="F18" s="1105"/>
      <c r="G18" s="1105">
        <v>102712.28676825186</v>
      </c>
      <c r="H18" s="1105">
        <v>386352.49638041982</v>
      </c>
      <c r="I18" s="202"/>
    </row>
    <row r="19" spans="1:9" s="384" customFormat="1" ht="24.75" customHeight="1">
      <c r="A19" s="388"/>
      <c r="B19" s="856"/>
      <c r="C19" s="852" t="s">
        <v>209</v>
      </c>
      <c r="D19" s="1105">
        <v>26399.045969970877</v>
      </c>
      <c r="E19" s="1105"/>
      <c r="F19" s="1105"/>
      <c r="G19" s="1105">
        <v>26399.045969970877</v>
      </c>
      <c r="H19" s="1105">
        <v>104704.39755476872</v>
      </c>
      <c r="I19" s="202"/>
    </row>
    <row r="20" spans="1:9" s="384" customFormat="1" ht="24.75" customHeight="1">
      <c r="A20" s="388"/>
      <c r="B20" s="861" t="s">
        <v>485</v>
      </c>
      <c r="C20" s="853"/>
      <c r="D20" s="1106">
        <v>129111.33273822273</v>
      </c>
      <c r="E20" s="1106"/>
      <c r="F20" s="1106"/>
      <c r="G20" s="1106">
        <v>129111.33273822273</v>
      </c>
      <c r="H20" s="1106">
        <v>491056.89393518853</v>
      </c>
      <c r="I20" s="202"/>
    </row>
    <row r="21" spans="1:9" s="384" customFormat="1" ht="24.75" customHeight="1">
      <c r="A21" s="388"/>
      <c r="B21" s="857" t="s">
        <v>69</v>
      </c>
      <c r="C21" s="852" t="s">
        <v>220</v>
      </c>
      <c r="D21" s="1105">
        <v>944.25365068890005</v>
      </c>
      <c r="E21" s="1105"/>
      <c r="F21" s="1105"/>
      <c r="G21" s="1105">
        <v>944.25365068890005</v>
      </c>
      <c r="H21" s="1105">
        <v>3495.7579348326499</v>
      </c>
      <c r="I21" s="202"/>
    </row>
    <row r="22" spans="1:9" s="384" customFormat="1" ht="24.75" customHeight="1">
      <c r="A22" s="388"/>
      <c r="B22" s="857"/>
      <c r="C22" s="852" t="s">
        <v>221</v>
      </c>
      <c r="D22" s="1105">
        <v>381.87173673532499</v>
      </c>
      <c r="E22" s="1105"/>
      <c r="F22" s="1105"/>
      <c r="G22" s="1105">
        <v>381.87173673532499</v>
      </c>
      <c r="H22" s="1105">
        <v>1450.9626067532249</v>
      </c>
      <c r="I22" s="202"/>
    </row>
    <row r="23" spans="1:9" s="384" customFormat="1" ht="24.75" customHeight="1">
      <c r="A23" s="388"/>
      <c r="B23" s="857"/>
      <c r="C23" s="852" t="s">
        <v>222</v>
      </c>
      <c r="D23" s="1105">
        <v>2829.5590003643247</v>
      </c>
      <c r="E23" s="1105"/>
      <c r="F23" s="1105"/>
      <c r="G23" s="1105">
        <v>2829.5590003643247</v>
      </c>
      <c r="H23" s="1105">
        <v>11342.922968339226</v>
      </c>
      <c r="I23" s="202"/>
    </row>
    <row r="24" spans="1:9" s="384" customFormat="1" ht="24.75" customHeight="1">
      <c r="A24" s="388"/>
      <c r="B24" s="857"/>
      <c r="C24" s="852" t="s">
        <v>223</v>
      </c>
      <c r="D24" s="1105">
        <v>9510.1652950858988</v>
      </c>
      <c r="E24" s="1105"/>
      <c r="F24" s="1105"/>
      <c r="G24" s="1105">
        <v>9510.1652950858988</v>
      </c>
      <c r="H24" s="1105">
        <v>29441.792446835054</v>
      </c>
      <c r="I24" s="202"/>
    </row>
    <row r="25" spans="1:9" s="384" customFormat="1" ht="24.75" customHeight="1">
      <c r="A25" s="388"/>
      <c r="B25" s="857"/>
      <c r="C25" s="852" t="s">
        <v>224</v>
      </c>
      <c r="D25" s="1105">
        <v>66287.28305959818</v>
      </c>
      <c r="E25" s="1105"/>
      <c r="F25" s="1105"/>
      <c r="G25" s="1105">
        <v>66287.28305959818</v>
      </c>
      <c r="H25" s="1105">
        <v>195645.24267517947</v>
      </c>
      <c r="I25" s="202"/>
    </row>
    <row r="26" spans="1:9" s="384" customFormat="1" ht="24.75" customHeight="1">
      <c r="A26" s="388"/>
      <c r="B26" s="857"/>
      <c r="C26" s="852" t="s">
        <v>225</v>
      </c>
      <c r="D26" s="1105">
        <v>5029.6519771037001</v>
      </c>
      <c r="E26" s="1105"/>
      <c r="F26" s="1105"/>
      <c r="G26" s="1105">
        <v>5029.6519771037001</v>
      </c>
      <c r="H26" s="1105">
        <v>16215.826495359976</v>
      </c>
      <c r="I26" s="202"/>
    </row>
    <row r="27" spans="1:9" s="384" customFormat="1" ht="24.75" customHeight="1">
      <c r="A27" s="388"/>
      <c r="B27" s="857"/>
      <c r="C27" s="852" t="s">
        <v>305</v>
      </c>
      <c r="D27" s="1105"/>
      <c r="E27" s="1105">
        <v>662.34037738259997</v>
      </c>
      <c r="F27" s="1105"/>
      <c r="G27" s="1105">
        <v>662.34037738259997</v>
      </c>
      <c r="H27" s="1105">
        <v>9171.770909396475</v>
      </c>
      <c r="I27" s="202"/>
    </row>
    <row r="28" spans="1:9" s="384" customFormat="1" ht="24.75" customHeight="1">
      <c r="A28" s="388"/>
      <c r="B28" s="857"/>
      <c r="C28" s="852" t="s">
        <v>307</v>
      </c>
      <c r="D28" s="1105"/>
      <c r="E28" s="1105">
        <v>517.03764152577503</v>
      </c>
      <c r="F28" s="1105"/>
      <c r="G28" s="1105">
        <v>517.03764152577503</v>
      </c>
      <c r="H28" s="1105">
        <v>5480.8622090434001</v>
      </c>
      <c r="I28" s="202"/>
    </row>
    <row r="29" spans="1:9" s="384" customFormat="1" ht="24.75" customHeight="1">
      <c r="A29" s="388"/>
      <c r="B29" s="857"/>
      <c r="C29" s="852" t="s">
        <v>226</v>
      </c>
      <c r="D29" s="1105"/>
      <c r="E29" s="1105">
        <v>28109.256452494497</v>
      </c>
      <c r="F29" s="1105"/>
      <c r="G29" s="1105">
        <v>28109.256452494497</v>
      </c>
      <c r="H29" s="1105">
        <v>122321.68874957893</v>
      </c>
      <c r="I29" s="202"/>
    </row>
    <row r="30" spans="1:9" s="384" customFormat="1" ht="24.75" customHeight="1">
      <c r="A30" s="388"/>
      <c r="B30" s="861" t="s">
        <v>308</v>
      </c>
      <c r="C30" s="853"/>
      <c r="D30" s="1106">
        <v>84982.784719576332</v>
      </c>
      <c r="E30" s="1106">
        <v>29288.634471402871</v>
      </c>
      <c r="F30" s="1106"/>
      <c r="G30" s="1106">
        <v>114271.41919097921</v>
      </c>
      <c r="H30" s="1106">
        <v>394566.82699531841</v>
      </c>
      <c r="I30" s="202"/>
    </row>
    <row r="31" spans="1:9" s="384" customFormat="1" ht="24.75" customHeight="1">
      <c r="A31" s="388"/>
      <c r="B31" s="854" t="s">
        <v>70</v>
      </c>
      <c r="C31" s="852" t="s">
        <v>229</v>
      </c>
      <c r="D31" s="1105">
        <v>119183.35053447686</v>
      </c>
      <c r="E31" s="1105"/>
      <c r="F31" s="1105"/>
      <c r="G31" s="1105">
        <v>119183.35053447686</v>
      </c>
      <c r="H31" s="1105">
        <v>480676.41706456657</v>
      </c>
      <c r="I31" s="202"/>
    </row>
    <row r="32" spans="1:9" s="384" customFormat="1" ht="24.75" customHeight="1">
      <c r="A32" s="388"/>
      <c r="B32" s="861" t="s">
        <v>309</v>
      </c>
      <c r="C32" s="853"/>
      <c r="D32" s="1106">
        <v>119183.35053447686</v>
      </c>
      <c r="E32" s="1106"/>
      <c r="F32" s="1106"/>
      <c r="G32" s="1106">
        <v>119183.35053447686</v>
      </c>
      <c r="H32" s="1106">
        <v>480676.41706456657</v>
      </c>
      <c r="I32" s="202"/>
    </row>
    <row r="33" spans="1:9" s="384" customFormat="1" ht="24.75" customHeight="1">
      <c r="A33" s="388"/>
      <c r="B33" s="857" t="s">
        <v>71</v>
      </c>
      <c r="C33" s="852" t="s">
        <v>227</v>
      </c>
      <c r="D33" s="1105">
        <v>5473.6124999999993</v>
      </c>
      <c r="E33" s="1105"/>
      <c r="F33" s="1105"/>
      <c r="G33" s="1105">
        <v>5473.6124999999993</v>
      </c>
      <c r="H33" s="1105">
        <v>21787.886999999999</v>
      </c>
      <c r="I33" s="202"/>
    </row>
    <row r="34" spans="1:9" s="384" customFormat="1" ht="24.75" customHeight="1">
      <c r="A34" s="388"/>
      <c r="B34" s="857"/>
      <c r="C34" s="852" t="s">
        <v>310</v>
      </c>
      <c r="D34" s="1105">
        <v>3562.3604999999998</v>
      </c>
      <c r="E34" s="1105"/>
      <c r="F34" s="1105"/>
      <c r="G34" s="1105">
        <v>3562.3604999999998</v>
      </c>
      <c r="H34" s="1105">
        <v>14371.933499999999</v>
      </c>
      <c r="I34" s="202"/>
    </row>
    <row r="35" spans="1:9" s="384" customFormat="1" ht="24.75" customHeight="1">
      <c r="A35" s="388"/>
      <c r="B35" s="857"/>
      <c r="C35" s="852" t="s">
        <v>228</v>
      </c>
      <c r="D35" s="1105"/>
      <c r="E35" s="1105">
        <v>7794.4759772727757</v>
      </c>
      <c r="F35" s="1105"/>
      <c r="G35" s="1105">
        <v>7794.4759772727757</v>
      </c>
      <c r="H35" s="1105">
        <v>35284.858159091018</v>
      </c>
      <c r="I35" s="202"/>
    </row>
    <row r="36" spans="1:9" s="384" customFormat="1" ht="24.75" customHeight="1">
      <c r="A36" s="388"/>
      <c r="B36" s="861" t="s">
        <v>311</v>
      </c>
      <c r="C36" s="853"/>
      <c r="D36" s="1106">
        <v>9035.9729999999981</v>
      </c>
      <c r="E36" s="1106">
        <v>7794.4759772727757</v>
      </c>
      <c r="F36" s="1106"/>
      <c r="G36" s="1106">
        <v>16830.448977272776</v>
      </c>
      <c r="H36" s="1106">
        <v>71444.67865909102</v>
      </c>
      <c r="I36" s="202"/>
    </row>
    <row r="37" spans="1:9" s="384" customFormat="1" ht="24.75" customHeight="1">
      <c r="A37" s="388"/>
      <c r="B37" s="854" t="s">
        <v>265</v>
      </c>
      <c r="C37" s="852" t="s">
        <v>312</v>
      </c>
      <c r="D37" s="1105"/>
      <c r="E37" s="1105"/>
      <c r="F37" s="1105">
        <v>0</v>
      </c>
      <c r="G37" s="1105">
        <v>0</v>
      </c>
      <c r="H37" s="1105">
        <v>211.69345200000001</v>
      </c>
      <c r="I37" s="202"/>
    </row>
    <row r="38" spans="1:9" s="384" customFormat="1" ht="24.75" customHeight="1">
      <c r="A38" s="388"/>
      <c r="B38" s="861" t="s">
        <v>486</v>
      </c>
      <c r="C38" s="853"/>
      <c r="D38" s="1106"/>
      <c r="E38" s="1106"/>
      <c r="F38" s="1106">
        <v>0</v>
      </c>
      <c r="G38" s="1106">
        <v>0</v>
      </c>
      <c r="H38" s="1106">
        <v>211.69345200000001</v>
      </c>
      <c r="I38" s="202"/>
    </row>
    <row r="39" spans="1:9" s="384" customFormat="1" ht="24.75" customHeight="1">
      <c r="A39" s="388"/>
      <c r="B39" s="854" t="s">
        <v>270</v>
      </c>
      <c r="C39" s="852" t="s">
        <v>235</v>
      </c>
      <c r="D39" s="1105"/>
      <c r="E39" s="1105"/>
      <c r="F39" s="1105">
        <v>1256.3390814170748</v>
      </c>
      <c r="G39" s="1105">
        <v>1256.3390814170748</v>
      </c>
      <c r="H39" s="1105">
        <v>5947.7820814916249</v>
      </c>
      <c r="I39" s="202"/>
    </row>
    <row r="40" spans="1:9" s="384" customFormat="1" ht="24.75" customHeight="1">
      <c r="A40" s="388"/>
      <c r="B40" s="861" t="s">
        <v>487</v>
      </c>
      <c r="C40" s="853"/>
      <c r="D40" s="1106"/>
      <c r="E40" s="1106"/>
      <c r="F40" s="1106">
        <v>1256.3390814170748</v>
      </c>
      <c r="G40" s="1106">
        <v>1256.3390814170748</v>
      </c>
      <c r="H40" s="1106">
        <v>5947.7820814916249</v>
      </c>
      <c r="I40" s="202"/>
    </row>
    <row r="41" spans="1:9" s="384" customFormat="1" ht="24.75" customHeight="1">
      <c r="A41" s="388"/>
      <c r="B41" s="857" t="s">
        <v>257</v>
      </c>
      <c r="C41" s="852" t="s">
        <v>203</v>
      </c>
      <c r="D41" s="1105">
        <v>440531.13480000006</v>
      </c>
      <c r="E41" s="1105"/>
      <c r="F41" s="1105"/>
      <c r="G41" s="1105">
        <v>440531.13480000006</v>
      </c>
      <c r="H41" s="1105">
        <v>1661413.7262000002</v>
      </c>
      <c r="I41" s="202"/>
    </row>
    <row r="42" spans="1:9" s="384" customFormat="1" ht="24.75" customHeight="1">
      <c r="A42" s="388"/>
      <c r="B42" s="857"/>
      <c r="C42" s="852" t="s">
        <v>204</v>
      </c>
      <c r="D42" s="1105">
        <v>142199.79264</v>
      </c>
      <c r="E42" s="1105"/>
      <c r="F42" s="1105"/>
      <c r="G42" s="1105">
        <v>142199.79264</v>
      </c>
      <c r="H42" s="1105">
        <v>539119.84175999998</v>
      </c>
      <c r="I42" s="202"/>
    </row>
    <row r="43" spans="1:9" s="384" customFormat="1" ht="24.75" customHeight="1">
      <c r="A43" s="388"/>
      <c r="B43" s="857"/>
      <c r="C43" s="852" t="s">
        <v>205</v>
      </c>
      <c r="D43" s="1105"/>
      <c r="E43" s="1105">
        <v>0</v>
      </c>
      <c r="F43" s="1105"/>
      <c r="G43" s="1105">
        <v>0</v>
      </c>
      <c r="H43" s="1105">
        <v>249.63529262500001</v>
      </c>
      <c r="I43" s="202"/>
    </row>
    <row r="44" spans="1:9" s="384" customFormat="1" ht="24.75" customHeight="1">
      <c r="A44" s="388"/>
      <c r="B44" s="861" t="s">
        <v>313</v>
      </c>
      <c r="C44" s="853"/>
      <c r="D44" s="1106">
        <v>582730.92744</v>
      </c>
      <c r="E44" s="1106">
        <v>0</v>
      </c>
      <c r="F44" s="1106"/>
      <c r="G44" s="1106">
        <v>582730.92744</v>
      </c>
      <c r="H44" s="1106">
        <v>2200783.2032526252</v>
      </c>
      <c r="I44" s="202"/>
    </row>
    <row r="45" spans="1:9" s="384" customFormat="1" ht="24.75" customHeight="1">
      <c r="A45" s="388"/>
      <c r="B45" s="854" t="s">
        <v>276</v>
      </c>
      <c r="C45" s="852" t="s">
        <v>314</v>
      </c>
      <c r="D45" s="1105"/>
      <c r="E45" s="1105"/>
      <c r="F45" s="1105">
        <v>0</v>
      </c>
      <c r="G45" s="1105">
        <v>0</v>
      </c>
      <c r="H45" s="1105">
        <v>1879.1565019</v>
      </c>
      <c r="I45" s="202"/>
    </row>
    <row r="46" spans="1:9" s="384" customFormat="1" ht="24.75" customHeight="1">
      <c r="A46" s="388"/>
      <c r="B46" s="861" t="s">
        <v>488</v>
      </c>
      <c r="C46" s="853"/>
      <c r="D46" s="1106"/>
      <c r="E46" s="1106"/>
      <c r="F46" s="1106">
        <v>0</v>
      </c>
      <c r="G46" s="1106">
        <v>0</v>
      </c>
      <c r="H46" s="1106">
        <v>1879.1565019</v>
      </c>
      <c r="I46" s="202"/>
    </row>
    <row r="47" spans="1:9" s="384" customFormat="1" ht="24.75" customHeight="1">
      <c r="A47" s="388"/>
      <c r="B47" s="854" t="s">
        <v>274</v>
      </c>
      <c r="C47" s="852" t="s">
        <v>239</v>
      </c>
      <c r="D47" s="1105"/>
      <c r="E47" s="1105"/>
      <c r="F47" s="1105">
        <v>1756.355</v>
      </c>
      <c r="G47" s="1105">
        <v>1756.355</v>
      </c>
      <c r="H47" s="1105">
        <v>8710.9094999999998</v>
      </c>
      <c r="I47" s="202"/>
    </row>
    <row r="48" spans="1:9" s="389" customFormat="1" ht="24.75" customHeight="1">
      <c r="A48" s="388"/>
      <c r="B48" s="861" t="s">
        <v>489</v>
      </c>
      <c r="C48" s="853"/>
      <c r="D48" s="1106"/>
      <c r="E48" s="1106"/>
      <c r="F48" s="1106">
        <v>1756.355</v>
      </c>
      <c r="G48" s="1106">
        <v>1756.355</v>
      </c>
      <c r="H48" s="1106">
        <v>8710.9094999999998</v>
      </c>
      <c r="I48" s="384"/>
    </row>
    <row r="49" spans="1:9" s="389" customFormat="1" ht="24.75" customHeight="1">
      <c r="A49" s="388"/>
      <c r="B49" s="857" t="s">
        <v>272</v>
      </c>
      <c r="C49" s="852" t="s">
        <v>315</v>
      </c>
      <c r="D49" s="1105"/>
      <c r="E49" s="1105"/>
      <c r="F49" s="1105">
        <v>11985.616029999999</v>
      </c>
      <c r="G49" s="1105">
        <v>11985.616029999999</v>
      </c>
      <c r="H49" s="1105">
        <v>49681.160360000002</v>
      </c>
      <c r="I49" s="384"/>
    </row>
    <row r="50" spans="1:9" s="389" customFormat="1" ht="24.75" customHeight="1">
      <c r="A50" s="388"/>
      <c r="B50" s="857"/>
      <c r="C50" s="852" t="s">
        <v>316</v>
      </c>
      <c r="D50" s="1105"/>
      <c r="E50" s="1105"/>
      <c r="F50" s="1105">
        <v>14370.59023</v>
      </c>
      <c r="G50" s="1105">
        <v>14370.59023</v>
      </c>
      <c r="H50" s="1105">
        <v>57080.578240000003</v>
      </c>
      <c r="I50" s="384"/>
    </row>
    <row r="51" spans="1:9" s="389" customFormat="1" ht="24.75" customHeight="1">
      <c r="A51" s="388"/>
      <c r="B51" s="861" t="s">
        <v>490</v>
      </c>
      <c r="C51" s="853"/>
      <c r="D51" s="1106"/>
      <c r="E51" s="1106"/>
      <c r="F51" s="1106">
        <v>26356.206259999999</v>
      </c>
      <c r="G51" s="1106">
        <v>26356.206259999999</v>
      </c>
      <c r="H51" s="1106">
        <v>106761.73860000001</v>
      </c>
      <c r="I51" s="384"/>
    </row>
    <row r="52" spans="1:9" s="389" customFormat="1" ht="24.75" customHeight="1">
      <c r="A52" s="388"/>
      <c r="B52" s="854" t="s">
        <v>317</v>
      </c>
      <c r="C52" s="852" t="s">
        <v>253</v>
      </c>
      <c r="D52" s="1105"/>
      <c r="E52" s="1105"/>
      <c r="F52" s="1105">
        <v>0</v>
      </c>
      <c r="G52" s="1105">
        <v>0</v>
      </c>
      <c r="H52" s="1105">
        <v>34550.976941910005</v>
      </c>
      <c r="I52" s="384"/>
    </row>
    <row r="53" spans="1:9" s="389" customFormat="1" ht="24.75" customHeight="1">
      <c r="A53" s="388"/>
      <c r="B53" s="861" t="s">
        <v>491</v>
      </c>
      <c r="C53" s="853"/>
      <c r="D53" s="1106"/>
      <c r="E53" s="1106"/>
      <c r="F53" s="1106">
        <v>0</v>
      </c>
      <c r="G53" s="1106">
        <v>0</v>
      </c>
      <c r="H53" s="1106">
        <v>34550.976941910005</v>
      </c>
      <c r="I53" s="384"/>
    </row>
    <row r="54" spans="1:9" s="389" customFormat="1" ht="24.75" customHeight="1">
      <c r="A54" s="388"/>
      <c r="B54" s="857" t="s">
        <v>245</v>
      </c>
      <c r="C54" s="852" t="s">
        <v>246</v>
      </c>
      <c r="D54" s="1105">
        <v>287116.90837483457</v>
      </c>
      <c r="E54" s="1105"/>
      <c r="F54" s="1105"/>
      <c r="G54" s="1105">
        <v>287116.90837483457</v>
      </c>
      <c r="H54" s="1105">
        <v>1050003.6929610148</v>
      </c>
      <c r="I54" s="384"/>
    </row>
    <row r="55" spans="1:9" s="389" customFormat="1" ht="24.75" customHeight="1">
      <c r="A55" s="388"/>
      <c r="B55" s="857"/>
      <c r="C55" s="852" t="s">
        <v>318</v>
      </c>
      <c r="D55" s="1105">
        <v>4594.418324497</v>
      </c>
      <c r="E55" s="1105"/>
      <c r="F55" s="1105"/>
      <c r="G55" s="1105">
        <v>4594.418324497</v>
      </c>
      <c r="H55" s="1105">
        <v>16705.274577973774</v>
      </c>
      <c r="I55" s="384"/>
    </row>
    <row r="56" spans="1:9" s="389" customFormat="1" ht="24.75" customHeight="1">
      <c r="A56" s="388"/>
      <c r="B56" s="861" t="s">
        <v>492</v>
      </c>
      <c r="C56" s="853"/>
      <c r="D56" s="1106">
        <v>291711.32669933158</v>
      </c>
      <c r="E56" s="1106"/>
      <c r="F56" s="1106"/>
      <c r="G56" s="1106">
        <v>291711.32669933158</v>
      </c>
      <c r="H56" s="1106">
        <v>1066708.9675389887</v>
      </c>
      <c r="I56" s="384"/>
    </row>
    <row r="57" spans="1:9" s="389" customFormat="1" ht="24.75" customHeight="1">
      <c r="A57" s="388"/>
      <c r="B57" s="854" t="s">
        <v>475</v>
      </c>
      <c r="C57" s="852" t="s">
        <v>319</v>
      </c>
      <c r="D57" s="1105">
        <v>34451.649991486498</v>
      </c>
      <c r="E57" s="1105"/>
      <c r="F57" s="1105"/>
      <c r="G57" s="1105">
        <v>34451.649991486498</v>
      </c>
      <c r="H57" s="1105">
        <v>136865.35972651272</v>
      </c>
      <c r="I57" s="384"/>
    </row>
    <row r="58" spans="1:9" s="389" customFormat="1" ht="24.75" customHeight="1">
      <c r="A58" s="388"/>
      <c r="B58" s="861" t="s">
        <v>512</v>
      </c>
      <c r="C58" s="853"/>
      <c r="D58" s="1106">
        <v>34451.649991486498</v>
      </c>
      <c r="E58" s="1106"/>
      <c r="F58" s="1106"/>
      <c r="G58" s="1106">
        <v>34451.649991486498</v>
      </c>
      <c r="H58" s="1106">
        <v>136865.35972651272</v>
      </c>
      <c r="I58" s="384"/>
    </row>
    <row r="59" spans="1:9" s="389" customFormat="1" ht="24.75" customHeight="1">
      <c r="A59" s="388"/>
      <c r="B59" s="854" t="s">
        <v>761</v>
      </c>
      <c r="C59" s="852" t="s">
        <v>782</v>
      </c>
      <c r="D59" s="1105"/>
      <c r="E59" s="1105"/>
      <c r="F59" s="1105">
        <v>30.599999999999998</v>
      </c>
      <c r="G59" s="1105">
        <v>30.599999999999998</v>
      </c>
      <c r="H59" s="1105">
        <v>30.599999999999998</v>
      </c>
      <c r="I59" s="384"/>
    </row>
    <row r="60" spans="1:9" s="389" customFormat="1" ht="24.75" customHeight="1">
      <c r="A60" s="388"/>
      <c r="B60" s="861" t="s">
        <v>762</v>
      </c>
      <c r="C60" s="853"/>
      <c r="D60" s="1106"/>
      <c r="E60" s="1106"/>
      <c r="F60" s="1106">
        <v>30.599999999999998</v>
      </c>
      <c r="G60" s="1106">
        <v>30.599999999999998</v>
      </c>
      <c r="H60" s="1106">
        <v>30.599999999999998</v>
      </c>
      <c r="I60" s="384"/>
    </row>
    <row r="61" spans="1:9" s="389" customFormat="1" ht="24.75" customHeight="1">
      <c r="A61" s="388"/>
      <c r="B61" s="854" t="s">
        <v>273</v>
      </c>
      <c r="C61" s="852" t="s">
        <v>236</v>
      </c>
      <c r="D61" s="1105"/>
      <c r="E61" s="1105"/>
      <c r="F61" s="1105">
        <v>13555.484189686</v>
      </c>
      <c r="G61" s="1105">
        <v>13555.484189686</v>
      </c>
      <c r="H61" s="1105">
        <v>50451.547176150998</v>
      </c>
      <c r="I61" s="384"/>
    </row>
    <row r="62" spans="1:9" s="389" customFormat="1" ht="24.75" customHeight="1">
      <c r="A62" s="388"/>
      <c r="B62" s="861" t="s">
        <v>763</v>
      </c>
      <c r="C62" s="853"/>
      <c r="D62" s="1106"/>
      <c r="E62" s="1106"/>
      <c r="F62" s="1106">
        <v>13555.484189686</v>
      </c>
      <c r="G62" s="1106">
        <v>13555.484189686</v>
      </c>
      <c r="H62" s="1106">
        <v>50451.547176150998</v>
      </c>
      <c r="I62" s="384"/>
    </row>
    <row r="63" spans="1:9" s="389" customFormat="1" ht="24.75" customHeight="1">
      <c r="A63" s="388"/>
      <c r="B63" s="857" t="s">
        <v>260</v>
      </c>
      <c r="C63" s="852" t="s">
        <v>210</v>
      </c>
      <c r="D63" s="1105">
        <v>0</v>
      </c>
      <c r="E63" s="1105"/>
      <c r="F63" s="1105"/>
      <c r="G63" s="1105">
        <v>0</v>
      </c>
      <c r="H63" s="1105">
        <v>117450.61175682981</v>
      </c>
      <c r="I63" s="384"/>
    </row>
    <row r="64" spans="1:9" s="389" customFormat="1" ht="24.75" customHeight="1">
      <c r="A64" s="388"/>
      <c r="B64" s="857"/>
      <c r="C64" s="852" t="s">
        <v>212</v>
      </c>
      <c r="D64" s="1105">
        <v>11093.025274799849</v>
      </c>
      <c r="E64" s="1105"/>
      <c r="F64" s="1105"/>
      <c r="G64" s="1105">
        <v>11093.025274799849</v>
      </c>
      <c r="H64" s="1105">
        <v>28061.353205830725</v>
      </c>
      <c r="I64" s="384"/>
    </row>
    <row r="65" spans="1:9" s="389" customFormat="1" ht="24.75" customHeight="1">
      <c r="A65" s="388"/>
      <c r="B65" s="857"/>
      <c r="C65" s="852" t="s">
        <v>211</v>
      </c>
      <c r="D65" s="1105">
        <v>131767.64704633693</v>
      </c>
      <c r="E65" s="1105"/>
      <c r="F65" s="1105"/>
      <c r="G65" s="1105">
        <v>131767.64704633693</v>
      </c>
      <c r="H65" s="1105">
        <v>562964.7376486056</v>
      </c>
      <c r="I65" s="384"/>
    </row>
    <row r="66" spans="1:9" s="389" customFormat="1" ht="24.75" customHeight="1">
      <c r="A66" s="388"/>
      <c r="B66" s="857"/>
      <c r="C66" s="852" t="s">
        <v>213</v>
      </c>
      <c r="D66" s="1105">
        <v>95526.646371525596</v>
      </c>
      <c r="E66" s="1105"/>
      <c r="F66" s="1105"/>
      <c r="G66" s="1105">
        <v>95526.646371525596</v>
      </c>
      <c r="H66" s="1105">
        <v>360197.9438806565</v>
      </c>
      <c r="I66" s="384"/>
    </row>
    <row r="67" spans="1:9" s="389" customFormat="1" ht="24.75" customHeight="1">
      <c r="A67" s="384"/>
      <c r="B67" s="857"/>
      <c r="C67" s="852" t="s">
        <v>214</v>
      </c>
      <c r="D67" s="1105">
        <v>0</v>
      </c>
      <c r="E67" s="1105"/>
      <c r="F67" s="1105"/>
      <c r="G67" s="1105">
        <v>0</v>
      </c>
      <c r="H67" s="1105">
        <v>110131.64473571436</v>
      </c>
      <c r="I67" s="384"/>
    </row>
    <row r="68" spans="1:9" s="389" customFormat="1" ht="24.75" customHeight="1">
      <c r="A68" s="384"/>
      <c r="B68" s="857"/>
      <c r="C68" s="852" t="s">
        <v>320</v>
      </c>
      <c r="D68" s="1105"/>
      <c r="E68" s="1105">
        <v>1985.51338197525</v>
      </c>
      <c r="F68" s="1105"/>
      <c r="G68" s="1105">
        <v>1985.51338197525</v>
      </c>
      <c r="H68" s="1105">
        <v>21961.966969757224</v>
      </c>
      <c r="I68" s="384"/>
    </row>
    <row r="69" spans="1:9" s="389" customFormat="1" ht="24.75" customHeight="1">
      <c r="A69" s="384"/>
      <c r="B69" s="857"/>
      <c r="C69" s="852" t="s">
        <v>321</v>
      </c>
      <c r="D69" s="1105"/>
      <c r="E69" s="1105">
        <v>3958.9691770019749</v>
      </c>
      <c r="F69" s="1105"/>
      <c r="G69" s="1105">
        <v>3958.9691770019749</v>
      </c>
      <c r="H69" s="1105">
        <v>74015.454111007755</v>
      </c>
      <c r="I69" s="384"/>
    </row>
    <row r="70" spans="1:9" s="389" customFormat="1" ht="24.75" customHeight="1">
      <c r="A70" s="384"/>
      <c r="B70" s="857"/>
      <c r="C70" s="852" t="s">
        <v>206</v>
      </c>
      <c r="D70" s="1105"/>
      <c r="E70" s="1105">
        <v>163039.27396206668</v>
      </c>
      <c r="F70" s="1105"/>
      <c r="G70" s="1105">
        <v>163039.27396206668</v>
      </c>
      <c r="H70" s="1105">
        <v>569696.13205793221</v>
      </c>
      <c r="I70" s="384"/>
    </row>
    <row r="71" spans="1:9" s="389" customFormat="1" ht="24.75" customHeight="1">
      <c r="A71" s="384"/>
      <c r="B71" s="861" t="s">
        <v>493</v>
      </c>
      <c r="C71" s="853"/>
      <c r="D71" s="1106">
        <v>238387.31869266237</v>
      </c>
      <c r="E71" s="1106">
        <v>168983.75652104392</v>
      </c>
      <c r="F71" s="1106"/>
      <c r="G71" s="1106">
        <v>407371.07521370624</v>
      </c>
      <c r="H71" s="1106">
        <v>1844479.8443663341</v>
      </c>
      <c r="I71" s="384"/>
    </row>
    <row r="72" spans="1:9" s="389" customFormat="1" ht="24.75" customHeight="1">
      <c r="A72" s="384"/>
      <c r="B72" s="857" t="s">
        <v>256</v>
      </c>
      <c r="C72" s="852" t="s">
        <v>781</v>
      </c>
      <c r="D72" s="1105"/>
      <c r="E72" s="1105">
        <v>6543.2273164600001</v>
      </c>
      <c r="F72" s="1105"/>
      <c r="G72" s="1105">
        <v>6543.2273164600001</v>
      </c>
      <c r="H72" s="1105">
        <v>10219.754602402723</v>
      </c>
      <c r="I72" s="384"/>
    </row>
    <row r="73" spans="1:9" s="389" customFormat="1" ht="24.75" customHeight="1">
      <c r="A73" s="384"/>
      <c r="B73" s="857"/>
      <c r="C73" s="852" t="s">
        <v>322</v>
      </c>
      <c r="D73" s="1105"/>
      <c r="E73" s="1105">
        <v>19989.912222676001</v>
      </c>
      <c r="F73" s="1105"/>
      <c r="G73" s="1105">
        <v>19989.912222676001</v>
      </c>
      <c r="H73" s="1105">
        <v>100330.91222267615</v>
      </c>
      <c r="I73" s="384"/>
    </row>
    <row r="74" spans="1:9" s="389" customFormat="1" ht="24.75" customHeight="1">
      <c r="A74" s="384"/>
      <c r="B74" s="857"/>
      <c r="C74" s="852" t="s">
        <v>323</v>
      </c>
      <c r="D74" s="1105"/>
      <c r="E74" s="1105">
        <v>0</v>
      </c>
      <c r="F74" s="1105"/>
      <c r="G74" s="1105">
        <v>0</v>
      </c>
      <c r="H74" s="1105">
        <v>14.351000000000001</v>
      </c>
      <c r="I74" s="384"/>
    </row>
    <row r="75" spans="1:9" s="389" customFormat="1" ht="24.75" customHeight="1">
      <c r="A75" s="384"/>
      <c r="B75" s="861" t="s">
        <v>494</v>
      </c>
      <c r="C75" s="853"/>
      <c r="D75" s="1106"/>
      <c r="E75" s="1106">
        <v>26533.139539136002</v>
      </c>
      <c r="F75" s="1106"/>
      <c r="G75" s="1106">
        <v>26533.139539136002</v>
      </c>
      <c r="H75" s="1106">
        <v>110565.01782507887</v>
      </c>
      <c r="I75" s="384"/>
    </row>
    <row r="76" spans="1:9" s="389" customFormat="1" ht="24.75" customHeight="1">
      <c r="A76" s="384"/>
      <c r="B76" s="857" t="s">
        <v>324</v>
      </c>
      <c r="C76" s="852" t="s">
        <v>325</v>
      </c>
      <c r="D76" s="1105"/>
      <c r="E76" s="1105"/>
      <c r="F76" s="1105">
        <v>23988.363798983701</v>
      </c>
      <c r="G76" s="1105">
        <v>23988.363798983701</v>
      </c>
      <c r="H76" s="1105">
        <v>62798.743542157048</v>
      </c>
      <c r="I76" s="384"/>
    </row>
    <row r="77" spans="1:9" s="389" customFormat="1" ht="24.75" customHeight="1">
      <c r="A77" s="384"/>
      <c r="B77" s="857"/>
      <c r="C77" s="852" t="s">
        <v>326</v>
      </c>
      <c r="D77" s="1105"/>
      <c r="E77" s="1105"/>
      <c r="F77" s="1105">
        <v>7046.4497123729752</v>
      </c>
      <c r="G77" s="1105">
        <v>7046.4497123729752</v>
      </c>
      <c r="H77" s="1105">
        <v>16783.4181324126</v>
      </c>
      <c r="I77" s="384"/>
    </row>
    <row r="78" spans="1:9" s="389" customFormat="1" ht="24.75" customHeight="1">
      <c r="A78" s="384"/>
      <c r="B78" s="861" t="s">
        <v>495</v>
      </c>
      <c r="C78" s="853"/>
      <c r="D78" s="1106"/>
      <c r="E78" s="1106"/>
      <c r="F78" s="1106">
        <v>31034.813511356675</v>
      </c>
      <c r="G78" s="1106">
        <v>31034.813511356675</v>
      </c>
      <c r="H78" s="1106">
        <v>79582.161674569652</v>
      </c>
      <c r="I78" s="384"/>
    </row>
    <row r="79" spans="1:9" s="389" customFormat="1" ht="24.75" customHeight="1">
      <c r="A79" s="384"/>
      <c r="B79" s="857" t="s">
        <v>219</v>
      </c>
      <c r="C79" s="852" t="s">
        <v>243</v>
      </c>
      <c r="D79" s="1105">
        <v>73095.248765161668</v>
      </c>
      <c r="E79" s="1105"/>
      <c r="F79" s="1105"/>
      <c r="G79" s="1105">
        <v>73095.248765161668</v>
      </c>
      <c r="H79" s="1105">
        <v>275901.90803683497</v>
      </c>
      <c r="I79" s="384"/>
    </row>
    <row r="80" spans="1:9" s="389" customFormat="1" ht="24.75" customHeight="1">
      <c r="A80" s="384"/>
      <c r="B80" s="857"/>
      <c r="C80" s="852" t="s">
        <v>327</v>
      </c>
      <c r="D80" s="1105">
        <v>92382.064111077154</v>
      </c>
      <c r="E80" s="1105"/>
      <c r="F80" s="1105"/>
      <c r="G80" s="1105">
        <v>92382.064111077154</v>
      </c>
      <c r="H80" s="1105">
        <v>368441.77174139238</v>
      </c>
      <c r="I80" s="384"/>
    </row>
    <row r="81" spans="1:9" s="389" customFormat="1" ht="24.75" customHeight="1">
      <c r="A81" s="384"/>
      <c r="B81" s="857"/>
      <c r="C81" s="852" t="s">
        <v>927</v>
      </c>
      <c r="D81" s="1105"/>
      <c r="E81" s="1105">
        <v>296495.68066390668</v>
      </c>
      <c r="F81" s="1105"/>
      <c r="G81" s="1105">
        <v>296495.68066390668</v>
      </c>
      <c r="H81" s="1105">
        <v>1431796.6271843303</v>
      </c>
      <c r="I81" s="384"/>
    </row>
    <row r="82" spans="1:9" s="389" customFormat="1" ht="24.75" customHeight="1">
      <c r="A82" s="384"/>
      <c r="B82" s="857"/>
      <c r="C82" s="852" t="s">
        <v>249</v>
      </c>
      <c r="D82" s="1105"/>
      <c r="E82" s="1105">
        <v>934.21100701199998</v>
      </c>
      <c r="F82" s="1105"/>
      <c r="G82" s="1105">
        <v>934.21100701199998</v>
      </c>
      <c r="H82" s="1105">
        <v>11160.649902671799</v>
      </c>
      <c r="I82" s="384"/>
    </row>
    <row r="83" spans="1:9" s="389" customFormat="1" ht="24.75" customHeight="1">
      <c r="A83" s="384"/>
      <c r="B83" s="857"/>
      <c r="C83" s="852" t="s">
        <v>928</v>
      </c>
      <c r="D83" s="1105"/>
      <c r="E83" s="1105">
        <v>288.06736468294997</v>
      </c>
      <c r="F83" s="1105"/>
      <c r="G83" s="1105">
        <v>288.06736468294997</v>
      </c>
      <c r="H83" s="1105">
        <v>16717.172319438723</v>
      </c>
      <c r="I83" s="384"/>
    </row>
    <row r="84" spans="1:9" s="389" customFormat="1" ht="24.75" customHeight="1">
      <c r="A84" s="384"/>
      <c r="B84" s="857"/>
      <c r="C84" s="852" t="s">
        <v>330</v>
      </c>
      <c r="D84" s="1105"/>
      <c r="E84" s="1105">
        <v>61619.238063476601</v>
      </c>
      <c r="F84" s="1105"/>
      <c r="G84" s="1105">
        <v>61619.238063476601</v>
      </c>
      <c r="H84" s="1105">
        <v>288800.95781103533</v>
      </c>
      <c r="I84" s="384"/>
    </row>
    <row r="85" spans="1:9" s="389" customFormat="1" ht="24.75" customHeight="1">
      <c r="A85" s="384"/>
      <c r="B85" s="857"/>
      <c r="C85" s="852" t="s">
        <v>255</v>
      </c>
      <c r="D85" s="1105"/>
      <c r="E85" s="1105">
        <v>1716.9862700529502</v>
      </c>
      <c r="F85" s="1105"/>
      <c r="G85" s="1105">
        <v>1716.9862700529502</v>
      </c>
      <c r="H85" s="1105">
        <v>2968.0036333123753</v>
      </c>
      <c r="I85" s="384"/>
    </row>
    <row r="86" spans="1:9" s="389" customFormat="1" ht="24.75" customHeight="1">
      <c r="A86" s="384"/>
      <c r="B86" s="857"/>
      <c r="C86" s="852" t="s">
        <v>331</v>
      </c>
      <c r="D86" s="1105"/>
      <c r="E86" s="1105">
        <v>0</v>
      </c>
      <c r="F86" s="1105"/>
      <c r="G86" s="1105">
        <v>0</v>
      </c>
      <c r="H86" s="1105">
        <v>1079.90568718335</v>
      </c>
      <c r="I86" s="384"/>
    </row>
    <row r="87" spans="1:9" s="389" customFormat="1" ht="24.75" customHeight="1">
      <c r="A87" s="384"/>
      <c r="B87" s="861" t="s">
        <v>332</v>
      </c>
      <c r="C87" s="853"/>
      <c r="D87" s="1106">
        <v>165477.31287623884</v>
      </c>
      <c r="E87" s="1106">
        <v>361054.18336913118</v>
      </c>
      <c r="F87" s="1106"/>
      <c r="G87" s="1106">
        <v>526531.49624537001</v>
      </c>
      <c r="H87" s="1106">
        <v>2396866.9963161987</v>
      </c>
      <c r="I87" s="384"/>
    </row>
    <row r="88" spans="1:9" s="389" customFormat="1" ht="24.75" customHeight="1">
      <c r="A88" s="384"/>
      <c r="B88" s="854" t="s">
        <v>237</v>
      </c>
      <c r="C88" s="852" t="s">
        <v>333</v>
      </c>
      <c r="D88" s="1105"/>
      <c r="E88" s="1105">
        <v>335865.81626293948</v>
      </c>
      <c r="F88" s="1105"/>
      <c r="G88" s="1105">
        <v>335865.81626293948</v>
      </c>
      <c r="H88" s="1105">
        <v>1051194.4842068863</v>
      </c>
      <c r="I88" s="384"/>
    </row>
    <row r="89" spans="1:9" s="389" customFormat="1" ht="24.75" customHeight="1">
      <c r="A89" s="384"/>
      <c r="B89" s="861" t="s">
        <v>496</v>
      </c>
      <c r="C89" s="853"/>
      <c r="D89" s="1106"/>
      <c r="E89" s="1106">
        <v>335865.81626293948</v>
      </c>
      <c r="F89" s="1106"/>
      <c r="G89" s="1106">
        <v>335865.81626293948</v>
      </c>
      <c r="H89" s="1106">
        <v>1051194.4842068863</v>
      </c>
      <c r="I89" s="384"/>
    </row>
    <row r="90" spans="1:9" s="389" customFormat="1" ht="24.75" customHeight="1">
      <c r="A90" s="384"/>
      <c r="B90" s="854" t="s">
        <v>334</v>
      </c>
      <c r="C90" s="852" t="s">
        <v>335</v>
      </c>
      <c r="D90" s="1105"/>
      <c r="E90" s="1105"/>
      <c r="F90" s="1105">
        <v>4068.8837392189253</v>
      </c>
      <c r="G90" s="1105">
        <v>4068.8837392189253</v>
      </c>
      <c r="H90" s="1105">
        <v>14297.2663866029</v>
      </c>
      <c r="I90" s="384"/>
    </row>
    <row r="91" spans="1:9" s="389" customFormat="1" ht="24.75" customHeight="1">
      <c r="A91" s="384"/>
      <c r="B91" s="861" t="s">
        <v>497</v>
      </c>
      <c r="C91" s="853"/>
      <c r="D91" s="1106"/>
      <c r="E91" s="1106"/>
      <c r="F91" s="1106">
        <v>4068.8837392189253</v>
      </c>
      <c r="G91" s="1106">
        <v>4068.8837392189253</v>
      </c>
      <c r="H91" s="1106">
        <v>14297.2663866029</v>
      </c>
      <c r="I91" s="384"/>
    </row>
    <row r="92" spans="1:9" s="389" customFormat="1" ht="24.75" customHeight="1">
      <c r="A92" s="384"/>
      <c r="B92" s="854" t="s">
        <v>267</v>
      </c>
      <c r="C92" s="852" t="s">
        <v>336</v>
      </c>
      <c r="D92" s="1105"/>
      <c r="E92" s="1105"/>
      <c r="F92" s="1105">
        <v>3639.3710689999998</v>
      </c>
      <c r="G92" s="1105">
        <v>3639.3710689999998</v>
      </c>
      <c r="H92" s="1105">
        <v>14066.7992595</v>
      </c>
      <c r="I92" s="384"/>
    </row>
    <row r="93" spans="1:9" s="389" customFormat="1" ht="24.75" customHeight="1">
      <c r="A93" s="384"/>
      <c r="B93" s="861" t="s">
        <v>498</v>
      </c>
      <c r="C93" s="853"/>
      <c r="D93" s="1106"/>
      <c r="E93" s="1106"/>
      <c r="F93" s="1106">
        <v>3639.3710689999998</v>
      </c>
      <c r="G93" s="1106">
        <v>3639.3710689999998</v>
      </c>
      <c r="H93" s="1106">
        <v>14066.7992595</v>
      </c>
      <c r="I93" s="384"/>
    </row>
    <row r="94" spans="1:9" s="389" customFormat="1" ht="24.75" customHeight="1">
      <c r="A94" s="384"/>
      <c r="B94" s="854" t="s">
        <v>268</v>
      </c>
      <c r="C94" s="852" t="s">
        <v>337</v>
      </c>
      <c r="D94" s="1105"/>
      <c r="E94" s="1105"/>
      <c r="F94" s="1105">
        <v>3477.3961920000002</v>
      </c>
      <c r="G94" s="1105">
        <v>3477.3961920000002</v>
      </c>
      <c r="H94" s="1105">
        <v>12445.269490000001</v>
      </c>
      <c r="I94" s="384"/>
    </row>
    <row r="95" spans="1:9" s="389" customFormat="1" ht="24.75" customHeight="1">
      <c r="A95" s="384"/>
      <c r="B95" s="861" t="s">
        <v>499</v>
      </c>
      <c r="C95" s="853"/>
      <c r="D95" s="1106"/>
      <c r="E95" s="1106"/>
      <c r="F95" s="1106">
        <v>3477.3961920000002</v>
      </c>
      <c r="G95" s="1106">
        <v>3477.3961920000002</v>
      </c>
      <c r="H95" s="1106">
        <v>12445.269490000001</v>
      </c>
      <c r="I95" s="384"/>
    </row>
    <row r="96" spans="1:9" s="389" customFormat="1" ht="24.75" customHeight="1">
      <c r="A96" s="384"/>
      <c r="B96" s="854" t="s">
        <v>338</v>
      </c>
      <c r="C96" s="852" t="s">
        <v>339</v>
      </c>
      <c r="D96" s="1105"/>
      <c r="E96" s="1105"/>
      <c r="F96" s="1105">
        <v>2044.199999999975</v>
      </c>
      <c r="G96" s="1105">
        <v>2044.199999999975</v>
      </c>
      <c r="H96" s="1105">
        <v>8106.2999999999001</v>
      </c>
      <c r="I96" s="384"/>
    </row>
    <row r="97" spans="1:9" s="389" customFormat="1" ht="24.75" customHeight="1">
      <c r="A97" s="384"/>
      <c r="B97" s="861" t="s">
        <v>500</v>
      </c>
      <c r="C97" s="853"/>
      <c r="D97" s="1106"/>
      <c r="E97" s="1106"/>
      <c r="F97" s="1106">
        <v>2044.199999999975</v>
      </c>
      <c r="G97" s="1106">
        <v>2044.199999999975</v>
      </c>
      <c r="H97" s="1106">
        <v>8106.2999999999001</v>
      </c>
      <c r="I97" s="384"/>
    </row>
    <row r="98" spans="1:9" s="389" customFormat="1" ht="24.75" customHeight="1">
      <c r="A98" s="384"/>
      <c r="I98" s="384"/>
    </row>
    <row r="99" spans="1:9" s="379" customFormat="1">
      <c r="A99" s="197"/>
      <c r="B99" s="197"/>
      <c r="C99" s="197"/>
      <c r="D99" s="197"/>
      <c r="E99" s="197"/>
      <c r="F99" s="197"/>
      <c r="G99" s="197"/>
      <c r="H99" s="197"/>
      <c r="I99" s="197"/>
    </row>
    <row r="100" spans="1:9" s="379" customFormat="1">
      <c r="A100" s="197"/>
      <c r="B100" s="197"/>
      <c r="C100" s="197"/>
      <c r="D100" s="197"/>
      <c r="E100" s="197"/>
      <c r="F100" s="197"/>
      <c r="G100" s="197"/>
      <c r="H100" s="197"/>
      <c r="I100" s="197"/>
    </row>
    <row r="101" spans="1:9" s="379" customFormat="1">
      <c r="A101" s="197"/>
      <c r="B101" s="197"/>
      <c r="C101" s="197"/>
      <c r="D101" s="197"/>
      <c r="E101" s="197"/>
      <c r="F101" s="197"/>
      <c r="G101" s="197"/>
      <c r="H101" s="197"/>
      <c r="I101" s="197"/>
    </row>
    <row r="102" spans="1:9" s="379" customFormat="1">
      <c r="A102" s="197"/>
      <c r="B102" s="197"/>
      <c r="C102" s="197"/>
      <c r="D102" s="197"/>
      <c r="E102" s="197"/>
      <c r="F102" s="197"/>
      <c r="G102" s="197"/>
      <c r="H102" s="197"/>
      <c r="I102" s="197"/>
    </row>
    <row r="103" spans="1:9" s="379" customFormat="1">
      <c r="A103" s="197"/>
      <c r="B103" s="197"/>
      <c r="C103" s="197"/>
      <c r="D103" s="197"/>
      <c r="E103" s="197"/>
      <c r="F103" s="197"/>
      <c r="G103" s="197"/>
      <c r="H103" s="197"/>
      <c r="I103" s="197"/>
    </row>
    <row r="104" spans="1:9" s="379" customFormat="1">
      <c r="A104" s="197"/>
      <c r="B104" s="197"/>
      <c r="C104" s="197"/>
      <c r="D104" s="197"/>
      <c r="E104" s="197"/>
      <c r="F104" s="197"/>
      <c r="G104" s="197"/>
      <c r="H104" s="197"/>
      <c r="I104" s="197"/>
    </row>
    <row r="105" spans="1:9" s="379" customFormat="1">
      <c r="A105" s="197"/>
      <c r="B105" s="197"/>
      <c r="C105" s="197"/>
      <c r="D105" s="197"/>
      <c r="E105" s="197"/>
      <c r="F105" s="197"/>
      <c r="G105" s="197"/>
      <c r="H105" s="197"/>
      <c r="I105" s="197"/>
    </row>
    <row r="106" spans="1:9" s="379" customFormat="1">
      <c r="A106" s="197"/>
      <c r="B106" s="197"/>
      <c r="C106" s="197"/>
      <c r="D106" s="197"/>
      <c r="E106" s="197"/>
      <c r="F106" s="197"/>
      <c r="G106" s="197"/>
      <c r="H106" s="197"/>
      <c r="I106" s="197"/>
    </row>
    <row r="107" spans="1:9" s="379" customFormat="1">
      <c r="A107" s="197"/>
      <c r="B107" s="197"/>
      <c r="C107" s="197"/>
      <c r="D107" s="197"/>
      <c r="E107" s="197"/>
      <c r="F107" s="197"/>
      <c r="G107" s="197"/>
      <c r="H107" s="197"/>
      <c r="I107" s="197"/>
    </row>
    <row r="108" spans="1:9" s="379" customFormat="1">
      <c r="A108" s="197"/>
      <c r="B108" s="197"/>
      <c r="C108" s="197"/>
      <c r="D108" s="197"/>
      <c r="E108" s="197"/>
      <c r="F108" s="197"/>
      <c r="G108" s="197"/>
      <c r="H108" s="197"/>
      <c r="I108" s="197"/>
    </row>
    <row r="109" spans="1:9" s="379" customFormat="1">
      <c r="A109" s="197"/>
      <c r="B109" s="197"/>
      <c r="C109" s="197"/>
      <c r="D109" s="197"/>
      <c r="E109" s="197"/>
      <c r="F109" s="197"/>
      <c r="G109" s="197"/>
      <c r="H109" s="197"/>
      <c r="I109" s="197"/>
    </row>
    <row r="110" spans="1:9" s="379" customFormat="1">
      <c r="A110" s="197"/>
      <c r="B110" s="197"/>
      <c r="C110" s="197"/>
      <c r="D110" s="197"/>
      <c r="E110" s="197"/>
      <c r="F110" s="197"/>
      <c r="G110" s="197"/>
      <c r="H110" s="197"/>
      <c r="I110" s="197"/>
    </row>
    <row r="111" spans="1:9" s="379" customFormat="1">
      <c r="A111" s="197"/>
      <c r="B111" s="197"/>
      <c r="C111" s="197"/>
      <c r="D111" s="197"/>
      <c r="E111" s="197"/>
      <c r="F111" s="197"/>
      <c r="G111" s="197"/>
      <c r="H111" s="197"/>
      <c r="I111" s="197"/>
    </row>
    <row r="112" spans="1:9" s="379" customFormat="1">
      <c r="A112" s="197"/>
      <c r="B112" s="197"/>
      <c r="C112" s="197"/>
      <c r="D112" s="197"/>
      <c r="E112" s="197"/>
      <c r="F112" s="197"/>
      <c r="G112" s="197"/>
      <c r="H112" s="197"/>
      <c r="I112" s="197"/>
    </row>
    <row r="113" spans="1:9" s="379" customFormat="1">
      <c r="A113" s="197"/>
      <c r="B113" s="197"/>
      <c r="C113" s="197"/>
      <c r="D113" s="197"/>
      <c r="E113" s="197"/>
      <c r="F113" s="197"/>
      <c r="G113" s="197"/>
      <c r="H113" s="197"/>
      <c r="I113" s="197"/>
    </row>
    <row r="114" spans="1:9" s="379" customFormat="1">
      <c r="A114" s="197"/>
      <c r="B114" s="197"/>
      <c r="C114" s="197"/>
      <c r="D114" s="197"/>
      <c r="E114" s="197"/>
      <c r="F114" s="197"/>
      <c r="G114" s="197"/>
      <c r="H114" s="197"/>
      <c r="I114" s="197"/>
    </row>
    <row r="115" spans="1:9" s="379" customFormat="1">
      <c r="A115" s="197"/>
      <c r="B115" s="197"/>
      <c r="C115" s="197"/>
      <c r="D115" s="197"/>
      <c r="E115" s="197"/>
      <c r="F115" s="197"/>
      <c r="G115" s="197"/>
      <c r="H115" s="197"/>
      <c r="I115" s="197"/>
    </row>
    <row r="116" spans="1:9" s="379" customFormat="1">
      <c r="A116" s="197"/>
      <c r="B116" s="197"/>
      <c r="C116" s="197"/>
      <c r="D116" s="197"/>
      <c r="E116" s="197"/>
      <c r="F116" s="197"/>
      <c r="G116" s="197"/>
      <c r="H116" s="197"/>
      <c r="I116" s="197"/>
    </row>
    <row r="117" spans="1:9" s="379" customFormat="1">
      <c r="A117" s="197"/>
      <c r="B117" s="197"/>
      <c r="C117" s="197"/>
      <c r="D117" s="197"/>
      <c r="E117" s="197"/>
      <c r="F117" s="197"/>
      <c r="G117" s="197"/>
      <c r="H117" s="197"/>
      <c r="I117" s="197"/>
    </row>
    <row r="118" spans="1:9" s="379" customFormat="1">
      <c r="A118" s="197"/>
      <c r="B118" s="197"/>
      <c r="C118" s="197"/>
      <c r="D118" s="197"/>
      <c r="E118" s="197"/>
      <c r="F118" s="197"/>
      <c r="G118" s="197"/>
      <c r="H118" s="197"/>
      <c r="I118" s="197"/>
    </row>
    <row r="119" spans="1:9" s="379" customFormat="1">
      <c r="A119" s="197"/>
      <c r="B119" s="197"/>
      <c r="C119" s="197"/>
      <c r="D119" s="197"/>
      <c r="E119" s="197"/>
      <c r="F119" s="197"/>
      <c r="G119" s="197"/>
      <c r="H119" s="197"/>
      <c r="I119" s="197"/>
    </row>
    <row r="120" spans="1:9" s="379" customFormat="1">
      <c r="A120" s="197"/>
      <c r="B120" s="197"/>
      <c r="C120" s="197"/>
      <c r="D120" s="197"/>
      <c r="E120" s="197"/>
      <c r="F120" s="197"/>
      <c r="G120" s="197"/>
      <c r="H120" s="197"/>
      <c r="I120" s="197"/>
    </row>
    <row r="121" spans="1:9" s="379" customFormat="1">
      <c r="A121" s="197"/>
      <c r="B121" s="197"/>
      <c r="C121" s="197"/>
      <c r="D121" s="197"/>
      <c r="E121" s="197"/>
      <c r="F121" s="197"/>
      <c r="G121" s="197"/>
      <c r="H121" s="197"/>
      <c r="I121" s="197"/>
    </row>
    <row r="122" spans="1:9" s="379" customFormat="1">
      <c r="A122" s="197"/>
      <c r="B122" s="197"/>
      <c r="C122" s="197"/>
      <c r="D122" s="197"/>
      <c r="E122" s="197"/>
      <c r="F122" s="197"/>
      <c r="G122" s="197"/>
      <c r="H122" s="197"/>
      <c r="I122" s="197"/>
    </row>
    <row r="123" spans="1:9" s="379" customFormat="1">
      <c r="A123" s="197"/>
      <c r="B123" s="197"/>
      <c r="C123" s="197"/>
      <c r="D123" s="197"/>
      <c r="E123" s="197"/>
      <c r="F123" s="197"/>
      <c r="G123" s="197"/>
      <c r="H123" s="197"/>
      <c r="I123" s="197"/>
    </row>
    <row r="124" spans="1:9" s="379" customFormat="1">
      <c r="A124" s="197"/>
      <c r="B124" s="197"/>
      <c r="C124" s="197"/>
      <c r="D124" s="197"/>
      <c r="E124" s="197"/>
      <c r="F124" s="197"/>
      <c r="G124" s="197"/>
      <c r="H124" s="197"/>
      <c r="I124" s="197"/>
    </row>
    <row r="125" spans="1:9" s="379" customFormat="1">
      <c r="A125" s="197"/>
      <c r="B125" s="197"/>
      <c r="C125" s="197"/>
      <c r="D125" s="197"/>
      <c r="E125" s="197"/>
      <c r="F125" s="197"/>
      <c r="G125" s="197"/>
      <c r="H125" s="197"/>
      <c r="I125" s="197"/>
    </row>
    <row r="126" spans="1:9" s="379" customFormat="1">
      <c r="A126" s="197"/>
      <c r="B126" s="197"/>
      <c r="C126" s="197"/>
      <c r="D126" s="197"/>
      <c r="E126" s="197"/>
      <c r="F126" s="197"/>
      <c r="G126" s="197"/>
      <c r="H126" s="197"/>
      <c r="I126" s="197"/>
    </row>
    <row r="127" spans="1:9" s="379" customFormat="1">
      <c r="A127" s="197"/>
      <c r="B127" s="197"/>
      <c r="C127" s="197"/>
      <c r="D127" s="197"/>
      <c r="E127" s="197"/>
      <c r="F127" s="197"/>
      <c r="G127" s="197"/>
      <c r="H127" s="197"/>
      <c r="I127" s="197"/>
    </row>
    <row r="128" spans="1:9" s="379" customFormat="1">
      <c r="A128" s="197"/>
      <c r="B128" s="197"/>
      <c r="C128" s="197"/>
      <c r="D128" s="197"/>
      <c r="E128" s="197"/>
      <c r="F128" s="197"/>
      <c r="G128" s="197"/>
      <c r="H128" s="197"/>
      <c r="I128" s="197"/>
    </row>
    <row r="129" spans="1:9" s="379" customFormat="1">
      <c r="A129" s="197"/>
      <c r="B129" s="197"/>
      <c r="C129" s="197"/>
      <c r="D129" s="197"/>
      <c r="E129" s="197"/>
      <c r="F129" s="197"/>
      <c r="G129" s="197"/>
      <c r="H129" s="197"/>
      <c r="I129" s="197"/>
    </row>
    <row r="130" spans="1:9" s="379" customFormat="1">
      <c r="A130" s="197"/>
      <c r="B130" s="197"/>
      <c r="C130" s="197"/>
      <c r="D130" s="197"/>
      <c r="E130" s="197"/>
      <c r="F130" s="197"/>
      <c r="G130" s="197"/>
      <c r="H130" s="197"/>
      <c r="I130" s="197"/>
    </row>
    <row r="131" spans="1:9" s="379" customFormat="1">
      <c r="A131" s="197"/>
      <c r="B131" s="197"/>
      <c r="C131" s="197"/>
      <c r="D131" s="197"/>
      <c r="E131" s="197"/>
      <c r="F131" s="197"/>
      <c r="G131" s="197"/>
      <c r="H131" s="197"/>
      <c r="I131" s="197"/>
    </row>
    <row r="132" spans="1:9" s="379" customFormat="1">
      <c r="A132" s="197"/>
      <c r="B132" s="197"/>
      <c r="C132" s="197"/>
      <c r="D132" s="197"/>
      <c r="E132" s="197"/>
      <c r="F132" s="197"/>
      <c r="G132" s="197"/>
      <c r="H132" s="197"/>
      <c r="I132" s="197"/>
    </row>
    <row r="133" spans="1:9" s="379" customFormat="1">
      <c r="A133" s="197"/>
      <c r="B133" s="197"/>
      <c r="C133" s="197"/>
      <c r="D133" s="197"/>
      <c r="E133" s="197"/>
      <c r="F133" s="197"/>
      <c r="G133" s="197"/>
      <c r="H133" s="197"/>
      <c r="I133" s="197"/>
    </row>
    <row r="134" spans="1:9" s="379" customFormat="1">
      <c r="A134" s="197"/>
      <c r="B134" s="197"/>
      <c r="C134" s="197"/>
      <c r="D134" s="197"/>
      <c r="E134" s="197"/>
      <c r="F134" s="197"/>
      <c r="G134" s="197"/>
      <c r="H134" s="197"/>
      <c r="I134" s="197"/>
    </row>
    <row r="135" spans="1:9" s="379" customFormat="1">
      <c r="A135" s="197"/>
      <c r="B135" s="197"/>
      <c r="C135" s="197"/>
      <c r="D135" s="197"/>
      <c r="E135" s="197"/>
      <c r="F135" s="197"/>
      <c r="G135" s="197"/>
      <c r="H135" s="197"/>
      <c r="I135" s="197"/>
    </row>
    <row r="136" spans="1:9" s="379" customFormat="1">
      <c r="A136" s="197"/>
      <c r="B136" s="197"/>
      <c r="C136" s="197"/>
      <c r="D136" s="197"/>
      <c r="E136" s="197"/>
      <c r="F136" s="197"/>
      <c r="G136" s="197"/>
      <c r="H136" s="197"/>
      <c r="I136" s="197"/>
    </row>
    <row r="137" spans="1:9" s="379" customFormat="1">
      <c r="A137" s="197"/>
      <c r="B137" s="197"/>
      <c r="C137" s="197"/>
      <c r="D137" s="197"/>
      <c r="E137" s="197"/>
      <c r="F137" s="197"/>
      <c r="G137" s="197"/>
      <c r="H137" s="197"/>
      <c r="I137" s="197"/>
    </row>
    <row r="138" spans="1:9" s="379" customFormat="1">
      <c r="A138" s="197"/>
      <c r="B138" s="197"/>
      <c r="C138" s="197"/>
      <c r="D138" s="197"/>
      <c r="E138" s="197"/>
      <c r="F138" s="197"/>
      <c r="G138" s="197"/>
      <c r="H138" s="197"/>
      <c r="I138" s="197"/>
    </row>
    <row r="139" spans="1:9" s="379" customFormat="1">
      <c r="A139" s="197"/>
      <c r="B139" s="197"/>
      <c r="C139" s="197"/>
      <c r="D139" s="197"/>
      <c r="E139" s="197"/>
      <c r="F139" s="197"/>
      <c r="G139" s="197"/>
      <c r="H139" s="197"/>
      <c r="I139" s="197"/>
    </row>
    <row r="140" spans="1:9" s="379" customFormat="1">
      <c r="A140" s="197"/>
      <c r="B140" s="197"/>
      <c r="C140" s="197"/>
      <c r="D140" s="197"/>
      <c r="E140" s="197"/>
      <c r="F140" s="197"/>
      <c r="G140" s="197"/>
      <c r="H140" s="197"/>
      <c r="I140" s="197"/>
    </row>
    <row r="141" spans="1:9" s="379" customFormat="1">
      <c r="A141" s="197"/>
      <c r="B141" s="197"/>
      <c r="C141" s="197"/>
      <c r="D141" s="197"/>
      <c r="E141" s="197"/>
      <c r="F141" s="197"/>
      <c r="G141" s="197"/>
      <c r="H141" s="197"/>
      <c r="I141" s="197"/>
    </row>
    <row r="142" spans="1:9" s="379" customFormat="1">
      <c r="A142" s="197"/>
      <c r="B142" s="197"/>
      <c r="C142" s="197"/>
      <c r="D142" s="197"/>
      <c r="E142" s="197"/>
      <c r="F142" s="197"/>
      <c r="G142" s="197"/>
      <c r="H142" s="197"/>
      <c r="I142" s="197"/>
    </row>
    <row r="143" spans="1:9" s="379" customFormat="1">
      <c r="A143" s="197"/>
      <c r="B143" s="197"/>
      <c r="C143" s="197"/>
      <c r="D143" s="197"/>
      <c r="E143" s="197"/>
      <c r="F143" s="197"/>
      <c r="G143" s="197"/>
      <c r="H143" s="197"/>
      <c r="I143" s="197"/>
    </row>
    <row r="144" spans="1:9" s="379" customFormat="1">
      <c r="A144" s="197"/>
      <c r="B144" s="197"/>
      <c r="C144" s="197"/>
      <c r="D144" s="197"/>
      <c r="E144" s="197"/>
      <c r="F144" s="197"/>
      <c r="G144" s="197"/>
      <c r="H144" s="197"/>
      <c r="I144" s="197"/>
    </row>
    <row r="145" spans="1:9" s="379" customFormat="1">
      <c r="A145" s="197"/>
      <c r="B145" s="197"/>
      <c r="C145" s="197"/>
      <c r="D145" s="197"/>
      <c r="E145" s="197"/>
      <c r="F145" s="197"/>
      <c r="G145" s="197"/>
      <c r="H145" s="197"/>
      <c r="I145" s="197"/>
    </row>
    <row r="146" spans="1:9" s="379" customFormat="1">
      <c r="A146" s="197"/>
      <c r="B146" s="197"/>
      <c r="C146" s="197"/>
      <c r="D146" s="197"/>
      <c r="E146" s="197"/>
      <c r="F146" s="197"/>
      <c r="G146" s="197"/>
      <c r="H146" s="197"/>
      <c r="I146" s="197"/>
    </row>
    <row r="147" spans="1:9" s="379" customFormat="1">
      <c r="A147" s="197"/>
      <c r="B147" s="197"/>
      <c r="C147" s="197"/>
      <c r="D147" s="197"/>
      <c r="E147" s="197"/>
      <c r="F147" s="197"/>
      <c r="G147" s="197"/>
      <c r="H147" s="197"/>
      <c r="I147" s="197"/>
    </row>
    <row r="148" spans="1:9" s="379" customFormat="1">
      <c r="A148" s="197"/>
      <c r="B148" s="197"/>
      <c r="C148" s="197"/>
      <c r="D148" s="197"/>
      <c r="E148" s="197"/>
      <c r="F148" s="197"/>
      <c r="G148" s="197"/>
      <c r="H148" s="197"/>
      <c r="I148" s="197"/>
    </row>
    <row r="149" spans="1:9" s="379" customFormat="1">
      <c r="A149" s="197"/>
      <c r="B149" s="197"/>
      <c r="C149" s="197"/>
      <c r="D149" s="197"/>
      <c r="E149" s="197"/>
      <c r="F149" s="197"/>
      <c r="G149" s="197"/>
      <c r="H149" s="197"/>
      <c r="I149" s="197"/>
    </row>
    <row r="150" spans="1:9" s="379" customFormat="1">
      <c r="A150" s="197"/>
      <c r="B150" s="197"/>
      <c r="C150" s="197"/>
      <c r="D150" s="197"/>
      <c r="E150" s="197"/>
      <c r="F150" s="197"/>
      <c r="G150" s="197"/>
      <c r="H150" s="197"/>
      <c r="I150" s="197"/>
    </row>
    <row r="151" spans="1:9" s="379" customFormat="1">
      <c r="A151" s="197"/>
      <c r="B151" s="197"/>
      <c r="C151" s="197"/>
      <c r="D151" s="197"/>
      <c r="E151" s="197"/>
      <c r="F151" s="197"/>
      <c r="G151" s="197"/>
      <c r="H151" s="197"/>
      <c r="I151" s="197"/>
    </row>
    <row r="152" spans="1:9" s="379" customFormat="1">
      <c r="A152" s="197"/>
      <c r="B152" s="197"/>
      <c r="C152" s="197"/>
      <c r="D152" s="197"/>
      <c r="E152" s="197"/>
      <c r="F152" s="197"/>
      <c r="G152" s="197"/>
      <c r="H152" s="197"/>
      <c r="I152" s="197"/>
    </row>
    <row r="153" spans="1:9" s="379" customFormat="1">
      <c r="A153" s="197"/>
      <c r="B153" s="197"/>
      <c r="C153" s="197"/>
      <c r="D153" s="197"/>
      <c r="E153" s="197"/>
      <c r="F153" s="197"/>
      <c r="G153" s="197"/>
      <c r="H153" s="197"/>
      <c r="I153" s="197"/>
    </row>
    <row r="154" spans="1:9" s="379" customFormat="1">
      <c r="A154" s="197"/>
      <c r="B154" s="197"/>
      <c r="C154" s="197"/>
      <c r="D154" s="197"/>
      <c r="E154" s="197"/>
      <c r="F154" s="197"/>
      <c r="G154" s="197"/>
      <c r="H154" s="197"/>
      <c r="I154" s="197"/>
    </row>
    <row r="155" spans="1:9" s="379" customFormat="1">
      <c r="A155" s="197"/>
      <c r="B155" s="197"/>
      <c r="C155" s="197"/>
      <c r="D155" s="197"/>
      <c r="E155" s="197"/>
      <c r="F155" s="197"/>
      <c r="G155" s="197"/>
      <c r="H155" s="197"/>
      <c r="I155" s="197"/>
    </row>
    <row r="156" spans="1:9" s="379" customFormat="1">
      <c r="A156" s="197"/>
      <c r="B156" s="197"/>
      <c r="C156" s="197"/>
      <c r="D156" s="197"/>
      <c r="E156" s="197"/>
      <c r="F156" s="197"/>
      <c r="G156" s="197"/>
      <c r="H156" s="197"/>
      <c r="I156" s="197"/>
    </row>
    <row r="157" spans="1:9" s="379" customFormat="1">
      <c r="A157" s="197"/>
      <c r="B157" s="197"/>
      <c r="C157" s="197"/>
      <c r="D157" s="197"/>
      <c r="E157" s="197"/>
      <c r="F157" s="197"/>
      <c r="G157" s="197"/>
      <c r="H157" s="197"/>
      <c r="I157" s="197"/>
    </row>
    <row r="158" spans="1:9" s="379" customFormat="1">
      <c r="A158" s="197"/>
      <c r="B158" s="197"/>
      <c r="C158" s="197"/>
      <c r="D158" s="197"/>
      <c r="E158" s="197"/>
      <c r="F158" s="197"/>
      <c r="G158" s="197"/>
      <c r="H158" s="197"/>
      <c r="I158" s="197"/>
    </row>
    <row r="159" spans="1:9" s="379" customFormat="1">
      <c r="A159" s="197"/>
      <c r="B159" s="197"/>
      <c r="C159" s="197"/>
      <c r="D159" s="197"/>
      <c r="E159" s="197"/>
      <c r="F159" s="197"/>
      <c r="G159" s="197"/>
      <c r="H159" s="197"/>
      <c r="I159" s="197"/>
    </row>
    <row r="160" spans="1:9" s="379" customFormat="1">
      <c r="A160" s="197"/>
      <c r="B160" s="197"/>
      <c r="C160" s="197"/>
      <c r="D160" s="197"/>
      <c r="E160" s="197"/>
      <c r="F160" s="197"/>
      <c r="G160" s="197"/>
      <c r="H160" s="197"/>
      <c r="I160" s="197"/>
    </row>
    <row r="161" spans="1:9" s="379" customFormat="1">
      <c r="A161" s="197"/>
      <c r="B161" s="197"/>
      <c r="C161" s="197"/>
      <c r="D161" s="197"/>
      <c r="E161" s="197"/>
      <c r="F161" s="197"/>
      <c r="G161" s="197"/>
      <c r="H161" s="197"/>
      <c r="I161" s="197"/>
    </row>
    <row r="162" spans="1:9" s="379" customFormat="1">
      <c r="A162" s="197"/>
      <c r="B162" s="197"/>
      <c r="C162" s="197"/>
      <c r="D162" s="197"/>
      <c r="E162" s="197"/>
      <c r="F162" s="197"/>
      <c r="G162" s="197"/>
      <c r="H162" s="197"/>
      <c r="I162" s="197"/>
    </row>
    <row r="163" spans="1:9" s="379" customFormat="1">
      <c r="A163" s="197"/>
      <c r="B163" s="197"/>
      <c r="C163" s="197"/>
      <c r="D163" s="197"/>
      <c r="E163" s="197"/>
      <c r="F163" s="197"/>
      <c r="G163" s="197"/>
      <c r="H163" s="197"/>
      <c r="I163" s="197"/>
    </row>
    <row r="164" spans="1:9" s="379" customFormat="1">
      <c r="A164" s="197"/>
      <c r="B164" s="197"/>
      <c r="C164" s="197"/>
      <c r="D164" s="197"/>
      <c r="E164" s="197"/>
      <c r="F164" s="197"/>
      <c r="G164" s="197"/>
      <c r="H164" s="197"/>
      <c r="I164" s="197"/>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5">
    <mergeCell ref="C4:C7"/>
    <mergeCell ref="B4:B7"/>
    <mergeCell ref="D4:G4"/>
    <mergeCell ref="D5:F5"/>
    <mergeCell ref="G5:G6"/>
  </mergeCells>
  <pageMargins left="0.51181102362204722" right="0.51181102362204722" top="0.59055118110236227" bottom="0.74803149606299213" header="0.31496062992125984" footer="0.31496062992125984"/>
  <pageSetup paperSize="9" scale="35" orientation="portrait" r:id="rId2"/>
  <headerFooter>
    <oddHeader>&amp;L&amp;"Calibri Light,Regular"&amp;10 &amp;C&amp;"Calibri Light,Regular"&amp;10 &amp;R&amp;"Tahoma,Negrita"&amp;10Informe de la Operación Mensual - Abril 2017
INFSGI-MES-05-2017
08/04/2017
Versión: 01</oddHeader>
    <oddFooter>&amp;L&amp;"Calibri Light,Regular"&amp;10COES SINAC, 2017&amp;C&amp;"Calibri Light,Regular"&amp;10 17&amp;R&amp;"Calibri Light,Regular"&amp;10Dirección Ejecutiva
Sub Dirección de Gestión de Información</oddFooter>
  </headerFooter>
  <rowBreaks count="1" manualBreakCount="1">
    <brk id="97"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AE346"/>
  <sheetViews>
    <sheetView showGridLines="0" view="pageBreakPreview" topLeftCell="A3" zoomScale="145" zoomScaleNormal="115" zoomScaleSheetLayoutView="145" workbookViewId="0">
      <selection activeCell="A3" sqref="A3:Q4"/>
    </sheetView>
  </sheetViews>
  <sheetFormatPr defaultRowHeight="15"/>
  <cols>
    <col min="1" max="1" width="6.83203125" style="12" customWidth="1"/>
    <col min="2" max="5" width="6.83203125" style="29" customWidth="1"/>
    <col min="6" max="6" width="8" style="29" customWidth="1"/>
    <col min="7" max="16" width="6.83203125" style="29" customWidth="1"/>
    <col min="17" max="17" width="7.6640625" style="29" customWidth="1"/>
    <col min="18" max="18" width="19.83203125" style="18" customWidth="1"/>
    <col min="19" max="19" width="7.83203125" style="2" customWidth="1"/>
    <col min="20" max="20" width="22.33203125" style="48" customWidth="1"/>
    <col min="21" max="22" width="9.33203125" style="2"/>
    <col min="23" max="23" width="9.83203125" style="2" customWidth="1"/>
    <col min="24" max="16384" width="9.33203125" style="2"/>
  </cols>
  <sheetData>
    <row r="1" spans="1:18" ht="15" hidden="1" customHeight="1">
      <c r="A1" s="3"/>
      <c r="B1" s="4"/>
      <c r="C1" s="4"/>
      <c r="D1" s="4"/>
      <c r="E1" s="4"/>
      <c r="F1" s="4"/>
      <c r="G1" s="4"/>
      <c r="H1" s="4"/>
      <c r="I1" s="4"/>
      <c r="J1" s="4"/>
      <c r="K1" s="4"/>
      <c r="L1" s="5"/>
      <c r="M1" s="5"/>
      <c r="N1" s="5"/>
      <c r="O1" s="5"/>
      <c r="P1" s="5"/>
      <c r="Q1" s="5"/>
      <c r="R1" s="6"/>
    </row>
    <row r="2" spans="1:18" ht="15" hidden="1" customHeight="1">
      <c r="A2" s="7"/>
      <c r="B2" s="8"/>
      <c r="C2" s="8"/>
      <c r="D2" s="8"/>
      <c r="E2" s="8"/>
      <c r="F2" s="8"/>
      <c r="G2" s="8"/>
      <c r="H2" s="8"/>
      <c r="I2" s="8"/>
      <c r="J2" s="8"/>
      <c r="K2" s="8"/>
      <c r="L2" s="9"/>
      <c r="M2" s="9"/>
      <c r="N2" s="9"/>
      <c r="O2" s="9"/>
      <c r="P2" s="9"/>
      <c r="Q2" s="9"/>
      <c r="R2" s="10"/>
    </row>
    <row r="3" spans="1:18" ht="15" customHeight="1">
      <c r="A3" s="1217" t="s">
        <v>1</v>
      </c>
      <c r="B3" s="1217"/>
      <c r="C3" s="1217"/>
      <c r="D3" s="1217"/>
      <c r="E3" s="1217"/>
      <c r="F3" s="1217"/>
      <c r="G3" s="1217"/>
      <c r="H3" s="1217"/>
      <c r="I3" s="1217"/>
      <c r="J3" s="1217"/>
      <c r="K3" s="1217"/>
      <c r="L3" s="1217"/>
      <c r="M3" s="1217"/>
      <c r="N3" s="1217"/>
      <c r="O3" s="1217"/>
      <c r="P3" s="1217"/>
      <c r="Q3" s="1217"/>
      <c r="R3" s="10"/>
    </row>
    <row r="4" spans="1:18" ht="15" customHeight="1">
      <c r="A4" s="1217"/>
      <c r="B4" s="1217"/>
      <c r="C4" s="1217"/>
      <c r="D4" s="1217"/>
      <c r="E4" s="1217"/>
      <c r="F4" s="1217"/>
      <c r="G4" s="1217"/>
      <c r="H4" s="1217"/>
      <c r="I4" s="1217"/>
      <c r="J4" s="1217"/>
      <c r="K4" s="1217"/>
      <c r="L4" s="1217"/>
      <c r="M4" s="1217"/>
      <c r="N4" s="1217"/>
      <c r="O4" s="1217"/>
      <c r="P4" s="1217"/>
      <c r="Q4" s="1217"/>
      <c r="R4" s="11"/>
    </row>
    <row r="5" spans="1:18" ht="15" customHeight="1">
      <c r="B5" s="13"/>
      <c r="C5" s="14"/>
      <c r="D5" s="14"/>
      <c r="E5" s="15"/>
      <c r="F5" s="16"/>
      <c r="G5" s="16"/>
      <c r="H5" s="16"/>
      <c r="I5" s="14"/>
      <c r="J5" s="14"/>
      <c r="K5" s="14"/>
      <c r="L5" s="14"/>
      <c r="M5" s="14"/>
      <c r="N5" s="14"/>
      <c r="O5" s="14"/>
      <c r="P5" s="17" t="s">
        <v>3</v>
      </c>
      <c r="Q5" s="14"/>
    </row>
    <row r="6" spans="1:18" ht="15" customHeight="1">
      <c r="B6" s="13"/>
      <c r="C6" s="14"/>
      <c r="D6" s="14"/>
      <c r="E6" s="15"/>
      <c r="F6" s="19"/>
      <c r="G6" s="19"/>
      <c r="H6" s="19"/>
      <c r="I6" s="20"/>
      <c r="J6" s="20"/>
      <c r="K6" s="20"/>
      <c r="L6" s="20"/>
      <c r="M6" s="20"/>
      <c r="N6" s="20"/>
      <c r="O6" s="20"/>
      <c r="P6" s="20"/>
      <c r="Q6" s="14"/>
    </row>
    <row r="7" spans="1:18" ht="15" customHeight="1">
      <c r="A7" s="21" t="s">
        <v>2</v>
      </c>
      <c r="B7" s="22"/>
      <c r="C7" s="22"/>
      <c r="D7" s="23"/>
      <c r="E7" s="23"/>
      <c r="F7" s="24"/>
      <c r="G7" s="24"/>
      <c r="H7" s="24"/>
      <c r="I7" s="24"/>
      <c r="J7" s="24"/>
      <c r="K7" s="24"/>
      <c r="L7" s="25"/>
      <c r="M7" s="26"/>
      <c r="N7" s="26"/>
      <c r="O7" s="26"/>
      <c r="P7" s="27" t="s">
        <v>16</v>
      </c>
      <c r="Q7" s="28"/>
    </row>
    <row r="8" spans="1:18" ht="15" customHeight="1">
      <c r="E8" s="8"/>
      <c r="Q8" s="9"/>
    </row>
    <row r="9" spans="1:18" ht="15" customHeight="1">
      <c r="A9" s="21" t="s">
        <v>843</v>
      </c>
      <c r="B9" s="30"/>
      <c r="C9" s="22"/>
      <c r="D9" s="23"/>
      <c r="E9" s="23"/>
      <c r="F9" s="23"/>
      <c r="G9" s="23"/>
      <c r="H9" s="23"/>
      <c r="I9" s="23"/>
      <c r="J9" s="23"/>
      <c r="K9" s="8"/>
      <c r="L9" s="31"/>
      <c r="M9" s="31"/>
      <c r="N9" s="32"/>
      <c r="O9" s="31"/>
      <c r="P9" s="33"/>
      <c r="Q9" s="9"/>
    </row>
    <row r="10" spans="1:18" ht="15" customHeight="1">
      <c r="A10" s="34"/>
      <c r="B10" s="23" t="s">
        <v>867</v>
      </c>
      <c r="C10" s="23"/>
      <c r="D10" s="23"/>
      <c r="E10" s="23"/>
      <c r="F10" s="23"/>
      <c r="G10" s="23"/>
      <c r="H10" s="24"/>
      <c r="I10" s="24"/>
      <c r="J10" s="24"/>
      <c r="K10" s="35"/>
      <c r="L10" s="25"/>
      <c r="M10" s="25"/>
      <c r="N10" s="36"/>
      <c r="O10" s="25"/>
      <c r="P10" s="27" t="s">
        <v>17</v>
      </c>
      <c r="Q10" s="9"/>
    </row>
    <row r="11" spans="1:18" ht="15" customHeight="1">
      <c r="A11" s="34"/>
      <c r="B11" s="30" t="s">
        <v>853</v>
      </c>
      <c r="C11" s="22"/>
      <c r="D11" s="23"/>
      <c r="E11" s="23"/>
      <c r="F11" s="23"/>
      <c r="G11" s="23"/>
      <c r="H11" s="37"/>
      <c r="I11" s="37"/>
      <c r="J11" s="37"/>
      <c r="K11" s="38"/>
      <c r="L11" s="39"/>
      <c r="M11" s="39"/>
      <c r="N11" s="40"/>
      <c r="O11" s="39"/>
      <c r="P11" s="41" t="s">
        <v>17</v>
      </c>
      <c r="Q11" s="9"/>
    </row>
    <row r="12" spans="1:18" ht="15" customHeight="1">
      <c r="E12" s="8"/>
      <c r="Q12" s="9"/>
    </row>
    <row r="13" spans="1:18" ht="15" customHeight="1">
      <c r="A13" s="21" t="s">
        <v>844</v>
      </c>
      <c r="B13" s="30"/>
      <c r="C13" s="22"/>
      <c r="D13" s="23"/>
      <c r="E13" s="23"/>
      <c r="F13" s="23"/>
      <c r="G13" s="23"/>
      <c r="H13" s="23"/>
      <c r="I13" s="23"/>
      <c r="J13" s="23"/>
      <c r="K13" s="8"/>
      <c r="L13" s="31"/>
      <c r="M13" s="31"/>
      <c r="N13" s="32"/>
      <c r="O13" s="31"/>
      <c r="P13" s="33"/>
      <c r="Q13" s="31"/>
    </row>
    <row r="14" spans="1:18" ht="15" customHeight="1">
      <c r="A14" s="34"/>
      <c r="B14" s="23" t="s">
        <v>854</v>
      </c>
      <c r="C14" s="23"/>
      <c r="D14" s="23"/>
      <c r="E14" s="23"/>
      <c r="F14" s="23"/>
      <c r="G14" s="23"/>
      <c r="H14" s="23"/>
      <c r="I14" s="24"/>
      <c r="J14" s="24"/>
      <c r="K14" s="35"/>
      <c r="L14" s="25"/>
      <c r="M14" s="25"/>
      <c r="N14" s="438"/>
      <c r="O14" s="25"/>
      <c r="P14" s="27" t="s">
        <v>6</v>
      </c>
      <c r="Q14" s="31"/>
    </row>
    <row r="15" spans="1:18" ht="15" customHeight="1">
      <c r="A15" s="34"/>
      <c r="B15" s="30" t="s">
        <v>855</v>
      </c>
      <c r="C15" s="22"/>
      <c r="D15" s="23"/>
      <c r="E15" s="23"/>
      <c r="F15" s="23"/>
      <c r="G15" s="23"/>
      <c r="H15" s="23"/>
      <c r="I15" s="37"/>
      <c r="J15" s="37"/>
      <c r="K15" s="38"/>
      <c r="L15" s="39"/>
      <c r="M15" s="39"/>
      <c r="N15" s="40"/>
      <c r="O15" s="39"/>
      <c r="P15" s="41" t="s">
        <v>7</v>
      </c>
      <c r="Q15" s="31"/>
    </row>
    <row r="16" spans="1:18" ht="15" customHeight="1">
      <c r="A16" s="34"/>
      <c r="B16" s="30" t="s">
        <v>856</v>
      </c>
      <c r="C16" s="22"/>
      <c r="D16" s="23"/>
      <c r="E16" s="23"/>
      <c r="F16" s="23"/>
      <c r="G16" s="23"/>
      <c r="H16" s="23"/>
      <c r="I16" s="37"/>
      <c r="J16" s="37"/>
      <c r="K16" s="38"/>
      <c r="L16" s="42"/>
      <c r="M16" s="42"/>
      <c r="N16" s="40"/>
      <c r="O16" s="42"/>
      <c r="P16" s="41" t="s">
        <v>8</v>
      </c>
      <c r="Q16" s="43"/>
    </row>
    <row r="17" spans="1:18" ht="15" customHeight="1">
      <c r="A17" s="34"/>
      <c r="B17" s="30" t="s">
        <v>857</v>
      </c>
      <c r="C17" s="22"/>
      <c r="D17" s="23"/>
      <c r="E17" s="23"/>
      <c r="F17" s="23"/>
      <c r="G17" s="23"/>
      <c r="H17" s="23"/>
      <c r="I17" s="37"/>
      <c r="J17" s="37"/>
      <c r="K17" s="38"/>
      <c r="L17" s="42"/>
      <c r="M17" s="42"/>
      <c r="N17" s="40"/>
      <c r="O17" s="42"/>
      <c r="P17" s="41" t="s">
        <v>9</v>
      </c>
      <c r="Q17" s="43"/>
    </row>
    <row r="18" spans="1:18" ht="15" customHeight="1">
      <c r="A18" s="34"/>
      <c r="B18" s="805" t="s">
        <v>858</v>
      </c>
      <c r="C18" s="22"/>
      <c r="D18" s="23"/>
      <c r="E18" s="23"/>
      <c r="F18" s="23"/>
      <c r="G18" s="23"/>
      <c r="H18" s="23"/>
      <c r="I18" s="23"/>
      <c r="J18" s="37"/>
      <c r="K18" s="38"/>
      <c r="L18" s="39"/>
      <c r="M18" s="39"/>
      <c r="N18" s="40"/>
      <c r="O18" s="39"/>
      <c r="P18" s="41" t="s">
        <v>10</v>
      </c>
      <c r="Q18" s="31"/>
    </row>
    <row r="19" spans="1:18" ht="15" customHeight="1">
      <c r="A19" s="34"/>
      <c r="B19" s="182"/>
      <c r="C19" s="23"/>
      <c r="D19" s="23"/>
      <c r="E19" s="23"/>
      <c r="F19" s="23"/>
      <c r="G19" s="23"/>
      <c r="H19" s="23"/>
      <c r="I19" s="23"/>
      <c r="J19" s="183"/>
      <c r="K19" s="184"/>
      <c r="L19" s="185"/>
      <c r="M19" s="185"/>
      <c r="N19" s="186"/>
      <c r="O19" s="185"/>
      <c r="P19" s="187"/>
      <c r="Q19" s="31"/>
    </row>
    <row r="20" spans="1:18" ht="15" customHeight="1">
      <c r="A20" s="21" t="s">
        <v>845</v>
      </c>
      <c r="B20" s="2"/>
      <c r="C20" s="30"/>
      <c r="D20" s="22"/>
      <c r="E20" s="23"/>
      <c r="F20" s="23"/>
      <c r="G20" s="23"/>
      <c r="H20" s="23"/>
      <c r="I20" s="23"/>
      <c r="J20" s="23"/>
      <c r="K20" s="23"/>
      <c r="L20" s="8"/>
      <c r="M20" s="31"/>
      <c r="N20" s="31"/>
      <c r="O20" s="32"/>
      <c r="P20" s="31"/>
      <c r="Q20" s="33"/>
      <c r="R20" s="31"/>
    </row>
    <row r="21" spans="1:18" ht="15" customHeight="1">
      <c r="A21" s="2"/>
      <c r="B21" s="22" t="s">
        <v>891</v>
      </c>
      <c r="C21" s="22"/>
      <c r="D21" s="23"/>
      <c r="E21" s="23"/>
      <c r="F21" s="23"/>
      <c r="G21" s="23"/>
      <c r="H21" s="23"/>
      <c r="I21" s="23"/>
      <c r="J21" s="23"/>
      <c r="K21" s="35"/>
      <c r="L21" s="25"/>
      <c r="M21" s="25"/>
      <c r="N21" s="36"/>
      <c r="O21" s="25"/>
      <c r="P21" s="27" t="s">
        <v>11</v>
      </c>
      <c r="Q21" s="31"/>
    </row>
    <row r="22" spans="1:18" ht="15" customHeight="1">
      <c r="A22" s="44"/>
      <c r="B22" s="22" t="s">
        <v>859</v>
      </c>
      <c r="C22" s="22"/>
      <c r="D22" s="23"/>
      <c r="E22" s="23"/>
      <c r="F22" s="23"/>
      <c r="G22" s="23"/>
      <c r="H22" s="23"/>
      <c r="I22" s="23"/>
      <c r="J22" s="23"/>
      <c r="K22" s="35"/>
      <c r="L22" s="25"/>
      <c r="M22" s="25"/>
      <c r="N22" s="36"/>
      <c r="O22" s="25"/>
      <c r="P22" s="27" t="s">
        <v>12</v>
      </c>
      <c r="Q22" s="31"/>
    </row>
    <row r="23" spans="1:18" ht="15" customHeight="1">
      <c r="A23" s="44"/>
      <c r="B23" s="31"/>
      <c r="C23" s="45"/>
      <c r="D23" s="31"/>
      <c r="E23" s="31"/>
      <c r="F23" s="31"/>
      <c r="G23" s="31"/>
      <c r="H23" s="31"/>
      <c r="I23" s="31"/>
      <c r="J23" s="31"/>
      <c r="K23" s="31"/>
      <c r="L23" s="31"/>
      <c r="M23" s="31"/>
      <c r="N23" s="32"/>
      <c r="O23" s="31"/>
      <c r="P23" s="10"/>
      <c r="Q23" s="31"/>
    </row>
    <row r="24" spans="1:18" ht="15" customHeight="1">
      <c r="A24" s="21" t="s">
        <v>846</v>
      </c>
      <c r="B24" s="2"/>
      <c r="C24" s="30"/>
      <c r="D24" s="22"/>
      <c r="E24" s="23"/>
      <c r="F24" s="23"/>
      <c r="G24" s="23"/>
      <c r="H24" s="23"/>
      <c r="I24" s="23"/>
      <c r="J24" s="23"/>
      <c r="K24" s="23"/>
      <c r="L24" s="8"/>
      <c r="M24" s="31"/>
      <c r="N24" s="31"/>
      <c r="O24" s="32"/>
      <c r="P24" s="31"/>
      <c r="Q24" s="31"/>
    </row>
    <row r="25" spans="1:18" ht="15" customHeight="1">
      <c r="A25" s="2"/>
      <c r="B25" s="22" t="s">
        <v>860</v>
      </c>
      <c r="C25" s="22"/>
      <c r="D25" s="23"/>
      <c r="E25" s="23"/>
      <c r="F25" s="23"/>
      <c r="G25" s="23"/>
      <c r="H25" s="23"/>
      <c r="I25" s="35"/>
      <c r="J25" s="35"/>
      <c r="K25" s="35"/>
      <c r="L25" s="25"/>
      <c r="M25" s="25"/>
      <c r="N25" s="36"/>
      <c r="O25" s="25"/>
      <c r="P25" s="27" t="s">
        <v>561</v>
      </c>
      <c r="Q25" s="31"/>
    </row>
    <row r="26" spans="1:18" ht="15" customHeight="1">
      <c r="A26" s="2"/>
      <c r="B26" s="22" t="s">
        <v>862</v>
      </c>
      <c r="C26" s="22"/>
      <c r="D26" s="23"/>
      <c r="E26" s="23"/>
      <c r="F26" s="23"/>
      <c r="G26" s="23"/>
      <c r="H26" s="23"/>
      <c r="I26" s="35"/>
      <c r="J26" s="35"/>
      <c r="K26" s="35"/>
      <c r="L26" s="25"/>
      <c r="M26" s="25"/>
      <c r="N26" s="36"/>
      <c r="O26" s="25"/>
      <c r="P26" s="27" t="s">
        <v>561</v>
      </c>
      <c r="Q26" s="31"/>
    </row>
    <row r="27" spans="1:18" ht="15" customHeight="1">
      <c r="A27" s="44"/>
      <c r="B27" s="22" t="s">
        <v>861</v>
      </c>
      <c r="C27" s="22"/>
      <c r="D27" s="23"/>
      <c r="E27" s="23"/>
      <c r="F27" s="23"/>
      <c r="G27" s="23"/>
      <c r="H27" s="35"/>
      <c r="I27" s="35"/>
      <c r="J27" s="35"/>
      <c r="K27" s="35"/>
      <c r="L27" s="25"/>
      <c r="M27" s="25"/>
      <c r="N27" s="36"/>
      <c r="O27" s="25"/>
      <c r="P27" s="27" t="s">
        <v>562</v>
      </c>
      <c r="Q27" s="31"/>
    </row>
    <row r="28" spans="1:18" ht="15" customHeight="1">
      <c r="A28" s="44"/>
      <c r="B28" s="22" t="s">
        <v>863</v>
      </c>
      <c r="C28" s="22"/>
      <c r="D28" s="23"/>
      <c r="E28" s="23"/>
      <c r="F28" s="35"/>
      <c r="G28" s="35"/>
      <c r="H28" s="35"/>
      <c r="I28" s="35"/>
      <c r="J28" s="35"/>
      <c r="K28" s="35"/>
      <c r="L28" s="25"/>
      <c r="M28" s="25"/>
      <c r="N28" s="36"/>
      <c r="O28" s="25"/>
      <c r="P28" s="27" t="s">
        <v>562</v>
      </c>
      <c r="Q28" s="31"/>
    </row>
    <row r="29" spans="1:18" ht="15" customHeight="1">
      <c r="A29" s="44"/>
      <c r="B29" s="22"/>
      <c r="C29" s="22"/>
      <c r="D29" s="23"/>
      <c r="E29" s="23"/>
      <c r="F29" s="23"/>
      <c r="G29" s="23"/>
      <c r="H29" s="23"/>
      <c r="I29" s="23"/>
      <c r="J29" s="23"/>
      <c r="K29" s="8"/>
      <c r="L29" s="31"/>
      <c r="M29" s="31"/>
      <c r="N29" s="32"/>
      <c r="O29" s="31"/>
      <c r="P29" s="10"/>
      <c r="Q29" s="31"/>
    </row>
    <row r="30" spans="1:18" ht="15" customHeight="1">
      <c r="A30" s="21" t="s">
        <v>847</v>
      </c>
      <c r="B30" s="22"/>
      <c r="C30" s="22"/>
      <c r="D30" s="23"/>
      <c r="E30" s="23"/>
      <c r="F30" s="23"/>
      <c r="G30" s="23"/>
      <c r="H30" s="23"/>
      <c r="I30" s="23"/>
      <c r="J30" s="23"/>
      <c r="K30" s="8"/>
      <c r="L30" s="31"/>
      <c r="M30" s="31"/>
      <c r="N30" s="32"/>
      <c r="O30" s="31"/>
      <c r="P30" s="10"/>
      <c r="Q30" s="31"/>
    </row>
    <row r="31" spans="1:18" ht="15" customHeight="1">
      <c r="A31" s="88"/>
      <c r="B31" s="22" t="s">
        <v>864</v>
      </c>
      <c r="C31" s="22"/>
      <c r="D31" s="23"/>
      <c r="E31" s="23"/>
      <c r="F31" s="23"/>
      <c r="G31" s="23"/>
      <c r="H31" s="23"/>
      <c r="I31" s="23"/>
      <c r="J31" s="23"/>
      <c r="K31" s="8"/>
      <c r="L31" s="25"/>
      <c r="M31" s="25"/>
      <c r="N31" s="36"/>
      <c r="O31" s="25"/>
      <c r="P31" s="27" t="s">
        <v>13</v>
      </c>
      <c r="Q31" s="31"/>
    </row>
    <row r="32" spans="1:18" ht="15" customHeight="1">
      <c r="A32" s="88"/>
      <c r="B32" s="22"/>
      <c r="C32" s="22"/>
      <c r="D32" s="23"/>
      <c r="E32" s="23"/>
      <c r="F32" s="23"/>
      <c r="G32" s="23"/>
      <c r="H32" s="23"/>
      <c r="I32" s="23"/>
      <c r="J32" s="23"/>
      <c r="K32" s="8"/>
      <c r="L32" s="31"/>
      <c r="M32" s="31"/>
      <c r="N32" s="32"/>
      <c r="O32" s="31"/>
      <c r="P32" s="10"/>
      <c r="Q32" s="31"/>
    </row>
    <row r="33" spans="1:22" ht="15" customHeight="1">
      <c r="A33" s="21" t="s">
        <v>848</v>
      </c>
      <c r="B33" s="31"/>
      <c r="C33" s="45"/>
      <c r="D33" s="31"/>
      <c r="E33" s="31"/>
      <c r="F33" s="31"/>
      <c r="G33" s="31"/>
      <c r="H33" s="31"/>
      <c r="I33" s="31"/>
      <c r="J33" s="31"/>
      <c r="K33" s="31"/>
      <c r="L33" s="31"/>
      <c r="M33" s="31"/>
      <c r="N33" s="31"/>
      <c r="O33" s="31"/>
      <c r="P33" s="10"/>
      <c r="Q33" s="31"/>
    </row>
    <row r="34" spans="1:22" ht="15" customHeight="1">
      <c r="A34" s="34"/>
      <c r="B34" s="22" t="s">
        <v>865</v>
      </c>
      <c r="C34" s="23"/>
      <c r="D34" s="23"/>
      <c r="E34" s="23"/>
      <c r="F34" s="24"/>
      <c r="G34" s="24"/>
      <c r="H34" s="24"/>
      <c r="I34" s="24"/>
      <c r="J34" s="24"/>
      <c r="K34" s="24"/>
      <c r="L34" s="46"/>
      <c r="M34" s="46"/>
      <c r="N34" s="47"/>
      <c r="O34" s="46"/>
      <c r="P34" s="27" t="s">
        <v>14</v>
      </c>
      <c r="Q34" s="43"/>
    </row>
    <row r="35" spans="1:22" ht="15" customHeight="1">
      <c r="A35" s="34"/>
      <c r="B35" s="22"/>
      <c r="C35" s="23"/>
      <c r="D35" s="23"/>
      <c r="E35" s="23"/>
      <c r="F35" s="37"/>
      <c r="G35" s="37"/>
      <c r="H35" s="37"/>
      <c r="I35" s="37"/>
      <c r="J35" s="37"/>
      <c r="K35" s="37"/>
      <c r="L35" s="49"/>
      <c r="M35" s="49"/>
      <c r="N35" s="49"/>
      <c r="O35" s="49"/>
      <c r="P35" s="41"/>
      <c r="Q35" s="50"/>
    </row>
    <row r="36" spans="1:22" s="51" customFormat="1" ht="15" customHeight="1">
      <c r="A36" s="21" t="s">
        <v>849</v>
      </c>
      <c r="B36" s="80"/>
      <c r="C36" s="23"/>
      <c r="D36" s="23"/>
      <c r="E36" s="23"/>
      <c r="F36" s="23"/>
      <c r="G36" s="23"/>
      <c r="H36" s="23"/>
      <c r="I36" s="23"/>
      <c r="J36" s="23"/>
      <c r="K36" s="23"/>
      <c r="L36" s="31"/>
      <c r="M36" s="50"/>
      <c r="N36" s="26"/>
      <c r="O36" s="26"/>
      <c r="P36" s="27" t="s">
        <v>15</v>
      </c>
      <c r="Q36" s="57"/>
      <c r="S36" s="53"/>
      <c r="T36" s="52"/>
      <c r="U36" s="54"/>
      <c r="V36" s="55"/>
    </row>
    <row r="37" spans="1:22" s="51" customFormat="1" ht="15" customHeight="1">
      <c r="A37" s="34"/>
      <c r="B37" s="22" t="s">
        <v>926</v>
      </c>
      <c r="C37" s="23"/>
      <c r="D37" s="23"/>
      <c r="E37" s="23"/>
      <c r="F37" s="23"/>
      <c r="G37" s="23"/>
      <c r="H37" s="23"/>
      <c r="I37" s="23"/>
      <c r="J37" s="23"/>
      <c r="K37" s="23"/>
      <c r="L37" s="63"/>
      <c r="M37" s="57"/>
      <c r="N37" s="57"/>
      <c r="O37" s="57"/>
      <c r="P37" s="10"/>
      <c r="Q37" s="57"/>
      <c r="S37" s="53"/>
      <c r="T37" s="56"/>
      <c r="U37" s="54"/>
      <c r="V37" s="55"/>
    </row>
    <row r="38" spans="1:22" s="58" customFormat="1" ht="15" customHeight="1">
      <c r="B38" s="23"/>
      <c r="C38" s="23"/>
      <c r="D38" s="23"/>
      <c r="E38" s="23"/>
      <c r="F38" s="23"/>
      <c r="G38" s="23"/>
      <c r="H38" s="23"/>
      <c r="I38" s="23"/>
      <c r="J38" s="23"/>
      <c r="K38" s="23"/>
      <c r="L38" s="63"/>
      <c r="M38" s="57"/>
      <c r="N38" s="57"/>
      <c r="O38" s="57"/>
      <c r="P38" s="10"/>
      <c r="Q38" s="32"/>
      <c r="S38" s="53"/>
      <c r="T38" s="56"/>
      <c r="U38" s="54"/>
      <c r="V38" s="55"/>
    </row>
    <row r="39" spans="1:22" s="58" customFormat="1" ht="15" customHeight="1">
      <c r="A39" s="301" t="s">
        <v>66</v>
      </c>
      <c r="B39" s="23"/>
      <c r="C39" s="23"/>
      <c r="D39" s="23"/>
      <c r="E39" s="23"/>
      <c r="F39" s="23"/>
      <c r="G39" s="23"/>
      <c r="H39" s="23"/>
      <c r="I39" s="23"/>
      <c r="J39" s="23"/>
      <c r="K39" s="23"/>
      <c r="L39" s="63"/>
      <c r="M39" s="57"/>
      <c r="N39" s="57"/>
      <c r="O39" s="57"/>
      <c r="P39" s="10"/>
      <c r="Q39" s="32"/>
      <c r="S39" s="53"/>
      <c r="T39" s="56"/>
      <c r="U39" s="54"/>
      <c r="V39" s="55"/>
    </row>
    <row r="40" spans="1:22" s="58" customFormat="1" ht="15" customHeight="1">
      <c r="A40" s="21" t="s">
        <v>850</v>
      </c>
      <c r="B40" s="22"/>
      <c r="C40" s="23"/>
      <c r="D40" s="23"/>
      <c r="E40" s="23"/>
      <c r="F40" s="23"/>
      <c r="G40" s="23"/>
      <c r="H40" s="23"/>
      <c r="I40" s="23"/>
      <c r="J40" s="31"/>
      <c r="K40" s="50"/>
      <c r="L40" s="26"/>
      <c r="M40" s="26"/>
      <c r="N40" s="26"/>
      <c r="O40" s="26"/>
      <c r="P40" s="27" t="s">
        <v>563</v>
      </c>
      <c r="Q40" s="32"/>
      <c r="S40" s="53"/>
      <c r="T40" s="56"/>
      <c r="U40" s="54"/>
      <c r="V40" s="55"/>
    </row>
    <row r="41" spans="1:22" s="51" customFormat="1" ht="15" customHeight="1">
      <c r="A41" s="21" t="s">
        <v>851</v>
      </c>
      <c r="B41" s="22"/>
      <c r="C41" s="23"/>
      <c r="D41" s="23"/>
      <c r="E41" s="23"/>
      <c r="F41" s="23"/>
      <c r="G41" s="23"/>
      <c r="H41" s="23"/>
      <c r="I41" s="23"/>
      <c r="J41" s="23"/>
      <c r="K41" s="23"/>
      <c r="L41" s="26"/>
      <c r="M41" s="26"/>
      <c r="N41" s="26"/>
      <c r="O41" s="26"/>
      <c r="P41" s="27" t="s">
        <v>841</v>
      </c>
      <c r="Q41" s="59"/>
      <c r="T41" s="60"/>
    </row>
    <row r="42" spans="1:22" s="51" customFormat="1" ht="15" customHeight="1">
      <c r="A42" s="21" t="s">
        <v>852</v>
      </c>
      <c r="B42" s="22"/>
      <c r="C42" s="23"/>
      <c r="D42" s="23"/>
      <c r="E42" s="23"/>
      <c r="F42" s="23"/>
      <c r="G42" s="23"/>
      <c r="H42" s="23"/>
      <c r="I42" s="23"/>
      <c r="J42" s="23"/>
      <c r="K42" s="23"/>
      <c r="L42" s="26"/>
      <c r="M42" s="26"/>
      <c r="N42" s="26"/>
      <c r="O42" s="26"/>
      <c r="P42" s="27" t="s">
        <v>842</v>
      </c>
      <c r="Q42" s="57"/>
      <c r="T42" s="60"/>
    </row>
    <row r="43" spans="1:22" s="51" customFormat="1" ht="15" customHeight="1">
      <c r="A43" s="34"/>
      <c r="B43" s="22"/>
      <c r="C43" s="23"/>
      <c r="D43" s="23"/>
      <c r="E43" s="23"/>
      <c r="F43" s="23"/>
      <c r="G43" s="23"/>
      <c r="H43" s="23"/>
      <c r="I43" s="23"/>
      <c r="J43" s="23"/>
      <c r="K43" s="23"/>
      <c r="L43" s="63"/>
      <c r="M43" s="57"/>
      <c r="N43" s="57"/>
      <c r="O43" s="57"/>
      <c r="P43" s="10"/>
      <c r="Q43" s="57"/>
      <c r="T43" s="60"/>
    </row>
    <row r="44" spans="1:22" s="58" customFormat="1" ht="15" customHeight="1">
      <c r="A44" s="34"/>
      <c r="B44" s="22"/>
      <c r="C44" s="23"/>
      <c r="D44" s="23"/>
      <c r="E44" s="23"/>
      <c r="F44" s="23"/>
      <c r="G44" s="23"/>
      <c r="H44" s="23"/>
      <c r="I44" s="23"/>
      <c r="J44" s="23"/>
      <c r="K44" s="23"/>
      <c r="L44" s="63"/>
      <c r="M44" s="57"/>
      <c r="N44" s="57"/>
      <c r="O44" s="57"/>
      <c r="P44" s="10"/>
      <c r="Q44" s="57"/>
      <c r="T44" s="60"/>
    </row>
    <row r="45" spans="1:22" s="58" customFormat="1" ht="15" customHeight="1">
      <c r="A45" s="34"/>
      <c r="B45" s="22"/>
      <c r="C45" s="23"/>
      <c r="D45" s="23"/>
      <c r="E45" s="23"/>
      <c r="F45" s="23"/>
      <c r="G45" s="23"/>
      <c r="H45" s="23"/>
      <c r="I45" s="23"/>
      <c r="J45" s="23"/>
      <c r="K45" s="23"/>
      <c r="L45" s="43"/>
      <c r="M45" s="61"/>
      <c r="N45" s="61"/>
      <c r="O45" s="61"/>
      <c r="P45" s="10"/>
      <c r="Q45" s="61"/>
      <c r="T45" s="60"/>
    </row>
    <row r="46" spans="1:22" s="58" customFormat="1" ht="15" customHeight="1">
      <c r="A46" s="34"/>
      <c r="B46" s="22"/>
      <c r="C46" s="23"/>
      <c r="D46" s="23"/>
      <c r="E46" s="23"/>
      <c r="F46" s="23"/>
      <c r="G46" s="23"/>
      <c r="H46" s="23"/>
      <c r="I46" s="23"/>
      <c r="J46" s="23"/>
      <c r="K46" s="23"/>
      <c r="L46" s="50"/>
      <c r="M46" s="7"/>
      <c r="N46" s="188"/>
      <c r="O46" s="62"/>
      <c r="P46" s="10"/>
      <c r="Q46" s="62"/>
      <c r="T46" s="60"/>
    </row>
    <row r="47" spans="1:22" ht="15" customHeight="1">
      <c r="A47" s="34"/>
      <c r="B47" s="22"/>
      <c r="C47" s="23"/>
      <c r="D47" s="23"/>
      <c r="E47" s="23"/>
      <c r="F47" s="23"/>
      <c r="G47" s="23"/>
      <c r="H47" s="23"/>
      <c r="I47" s="23"/>
      <c r="J47" s="23"/>
      <c r="K47" s="23"/>
      <c r="L47" s="9"/>
      <c r="M47" s="63"/>
      <c r="N47" s="63"/>
      <c r="O47" s="63"/>
      <c r="P47" s="10"/>
      <c r="Q47" s="63"/>
    </row>
    <row r="48" spans="1:22" s="64" customFormat="1" ht="15" customHeight="1">
      <c r="A48" s="34"/>
      <c r="B48" s="22"/>
      <c r="C48" s="23"/>
      <c r="D48" s="23"/>
      <c r="E48" s="23"/>
      <c r="F48" s="23"/>
      <c r="G48" s="23"/>
      <c r="H48" s="23"/>
      <c r="I48" s="23"/>
      <c r="J48" s="23"/>
      <c r="K48" s="23"/>
      <c r="L48" s="9"/>
      <c r="M48" s="63"/>
      <c r="N48" s="63"/>
      <c r="O48" s="63"/>
      <c r="P48" s="10"/>
      <c r="Q48" s="63"/>
      <c r="S48" s="65"/>
      <c r="T48" s="66"/>
    </row>
    <row r="49" spans="1:31" s="67" customFormat="1" ht="15" customHeight="1">
      <c r="A49" s="34"/>
      <c r="B49" s="22"/>
      <c r="C49" s="23"/>
      <c r="D49" s="23"/>
      <c r="E49" s="23"/>
      <c r="F49" s="23"/>
      <c r="G49" s="23"/>
      <c r="H49" s="23"/>
      <c r="I49" s="23"/>
      <c r="J49" s="23"/>
      <c r="K49" s="23"/>
      <c r="L49" s="91"/>
      <c r="M49" s="63"/>
      <c r="N49" s="63"/>
      <c r="O49" s="63"/>
      <c r="P49" s="10"/>
      <c r="Q49" s="63"/>
      <c r="S49" s="68"/>
      <c r="T49" s="69"/>
      <c r="U49" s="70"/>
      <c r="V49" s="71"/>
    </row>
    <row r="50" spans="1:31" s="67" customFormat="1" ht="15" customHeight="1">
      <c r="A50" s="34"/>
      <c r="B50" s="23"/>
      <c r="C50" s="23"/>
      <c r="D50" s="23"/>
      <c r="E50" s="23"/>
      <c r="F50" s="23"/>
      <c r="G50" s="23"/>
      <c r="H50" s="23"/>
      <c r="I50" s="23"/>
      <c r="J50" s="23"/>
      <c r="K50" s="23"/>
      <c r="L50" s="95"/>
      <c r="M50" s="63"/>
      <c r="N50" s="63"/>
      <c r="O50" s="63"/>
      <c r="P50" s="10"/>
      <c r="Q50" s="63"/>
      <c r="T50" s="72"/>
    </row>
    <row r="51" spans="1:31" s="67" customFormat="1" ht="15" customHeight="1">
      <c r="A51" s="34"/>
      <c r="B51" s="23"/>
      <c r="C51" s="23"/>
      <c r="D51" s="23"/>
      <c r="E51" s="23"/>
      <c r="F51" s="23"/>
      <c r="G51" s="23"/>
      <c r="H51" s="23"/>
      <c r="I51" s="23"/>
      <c r="J51" s="23"/>
      <c r="K51" s="23"/>
      <c r="L51" s="98"/>
      <c r="M51" s="63"/>
      <c r="N51" s="63"/>
      <c r="O51" s="63"/>
      <c r="P51" s="10"/>
      <c r="Q51" s="63"/>
      <c r="S51" s="68"/>
      <c r="T51" s="69"/>
    </row>
    <row r="52" spans="1:31" s="67" customFormat="1" ht="15" customHeight="1">
      <c r="A52" s="34"/>
      <c r="B52" s="23"/>
      <c r="C52" s="23"/>
      <c r="D52" s="23"/>
      <c r="E52" s="23"/>
      <c r="F52" s="23"/>
      <c r="G52" s="23"/>
      <c r="H52" s="23"/>
      <c r="I52" s="23"/>
      <c r="J52" s="23"/>
      <c r="K52" s="23"/>
      <c r="L52" s="98"/>
      <c r="M52" s="63"/>
      <c r="N52" s="63"/>
      <c r="O52" s="63"/>
      <c r="P52" s="10"/>
      <c r="Q52" s="63"/>
      <c r="T52" s="73"/>
      <c r="U52" s="70"/>
      <c r="V52" s="74"/>
    </row>
    <row r="53" spans="1:31" s="67" customFormat="1" ht="15" customHeight="1">
      <c r="A53" s="34"/>
      <c r="B53" s="23"/>
      <c r="C53" s="23"/>
      <c r="D53" s="23"/>
      <c r="E53" s="23"/>
      <c r="F53" s="23"/>
      <c r="G53" s="23"/>
      <c r="H53" s="23"/>
      <c r="I53" s="23"/>
      <c r="J53" s="23"/>
      <c r="K53" s="23"/>
      <c r="L53" s="9"/>
      <c r="M53" s="63"/>
      <c r="N53" s="63"/>
      <c r="O53" s="63"/>
      <c r="P53" s="10"/>
      <c r="Q53" s="63"/>
      <c r="T53" s="73"/>
      <c r="U53" s="70"/>
      <c r="V53" s="74"/>
    </row>
    <row r="54" spans="1:31" s="67" customFormat="1" ht="15" customHeight="1">
      <c r="A54" s="34"/>
      <c r="B54" s="23"/>
      <c r="C54" s="23"/>
      <c r="D54" s="23"/>
      <c r="E54" s="23"/>
      <c r="F54" s="23"/>
      <c r="G54" s="23"/>
      <c r="H54" s="23"/>
      <c r="I54" s="23"/>
      <c r="J54" s="23"/>
      <c r="K54" s="23"/>
      <c r="L54" s="9"/>
      <c r="M54" s="63"/>
      <c r="N54" s="63"/>
      <c r="O54" s="63"/>
      <c r="P54" s="10"/>
      <c r="Q54" s="63"/>
      <c r="U54" s="75"/>
      <c r="V54" s="76"/>
      <c r="W54" s="77"/>
      <c r="AC54" s="78"/>
      <c r="AD54" s="78"/>
      <c r="AE54" s="77"/>
    </row>
    <row r="55" spans="1:31" s="67" customFormat="1" ht="15" customHeight="1">
      <c r="A55" s="34"/>
      <c r="B55" s="23"/>
      <c r="C55" s="23"/>
      <c r="D55" s="23"/>
      <c r="E55" s="23"/>
      <c r="F55" s="23"/>
      <c r="G55" s="23"/>
      <c r="H55" s="23"/>
      <c r="I55" s="23"/>
      <c r="J55" s="23"/>
      <c r="K55" s="23"/>
      <c r="L55" s="31"/>
      <c r="M55" s="63"/>
      <c r="N55" s="63"/>
      <c r="O55" s="63"/>
      <c r="P55" s="10"/>
      <c r="Q55" s="63"/>
      <c r="U55" s="75"/>
      <c r="V55" s="76"/>
      <c r="W55" s="77"/>
      <c r="AC55" s="78"/>
      <c r="AD55" s="78"/>
      <c r="AE55" s="77"/>
    </row>
    <row r="56" spans="1:31" s="67" customFormat="1" ht="15" customHeight="1">
      <c r="A56" s="34"/>
      <c r="B56" s="23"/>
      <c r="C56" s="23"/>
      <c r="D56" s="23"/>
      <c r="E56" s="23"/>
      <c r="F56" s="23"/>
      <c r="G56" s="23"/>
      <c r="H56" s="23"/>
      <c r="I56" s="23"/>
      <c r="J56" s="23"/>
      <c r="K56" s="23"/>
      <c r="L56" s="31"/>
      <c r="M56" s="79"/>
      <c r="N56" s="79"/>
      <c r="O56" s="79"/>
      <c r="P56" s="10"/>
      <c r="Q56" s="79"/>
      <c r="U56" s="75"/>
      <c r="V56" s="76"/>
      <c r="W56" s="77"/>
      <c r="AC56" s="78"/>
      <c r="AD56" s="78"/>
      <c r="AE56" s="77"/>
    </row>
    <row r="57" spans="1:31" s="67" customFormat="1" ht="15" customHeight="1">
      <c r="A57" s="34"/>
      <c r="B57" s="23"/>
      <c r="C57" s="23"/>
      <c r="D57" s="23"/>
      <c r="E57" s="23"/>
      <c r="F57" s="23"/>
      <c r="G57" s="23"/>
      <c r="H57" s="23"/>
      <c r="I57" s="23"/>
      <c r="J57" s="23"/>
      <c r="K57" s="23"/>
      <c r="L57" s="31"/>
      <c r="M57" s="79"/>
      <c r="N57" s="79"/>
      <c r="O57" s="79"/>
      <c r="P57" s="10"/>
      <c r="Q57" s="79"/>
      <c r="U57" s="75"/>
      <c r="V57" s="76"/>
      <c r="W57" s="77"/>
      <c r="AC57" s="78"/>
      <c r="AD57" s="78"/>
      <c r="AE57" s="77"/>
    </row>
    <row r="58" spans="1:31" s="67" customFormat="1" ht="15" customHeight="1">
      <c r="T58" s="73"/>
    </row>
    <row r="59" spans="1:31" s="67" customFormat="1" ht="15" customHeight="1">
      <c r="B59" s="80"/>
      <c r="Q59" s="50"/>
      <c r="S59" s="68"/>
      <c r="T59" s="69"/>
      <c r="U59" s="81"/>
    </row>
    <row r="60" spans="1:31" s="87" customFormat="1" ht="0.95" hidden="1" customHeight="1">
      <c r="A60" s="82"/>
      <c r="B60" s="31"/>
      <c r="C60" s="31"/>
      <c r="D60" s="31"/>
      <c r="E60" s="31"/>
      <c r="F60" s="31"/>
      <c r="G60" s="31"/>
      <c r="H60" s="31"/>
      <c r="I60" s="31"/>
      <c r="J60" s="31"/>
      <c r="K60" s="31"/>
      <c r="L60" s="31"/>
      <c r="M60" s="83"/>
      <c r="N60" s="83"/>
      <c r="O60" s="83"/>
      <c r="P60" s="83"/>
      <c r="Q60" s="62"/>
      <c r="R60" s="84"/>
      <c r="S60" s="85"/>
      <c r="T60" s="86"/>
      <c r="U60" s="81"/>
    </row>
    <row r="61" spans="1:31" s="87" customFormat="1" ht="0.95" hidden="1" customHeight="1">
      <c r="A61" s="88"/>
      <c r="B61" s="43"/>
      <c r="C61" s="43"/>
      <c r="D61" s="43"/>
      <c r="E61" s="43"/>
      <c r="F61" s="43"/>
      <c r="G61" s="43"/>
      <c r="H61" s="43"/>
      <c r="I61" s="43"/>
      <c r="J61" s="43"/>
      <c r="K61" s="43"/>
      <c r="L61" s="43"/>
      <c r="M61" s="43"/>
      <c r="N61" s="43"/>
      <c r="O61" s="43"/>
      <c r="P61" s="43"/>
      <c r="Q61" s="43"/>
      <c r="R61" s="10"/>
      <c r="T61" s="86"/>
    </row>
    <row r="62" spans="1:31" s="64" customFormat="1" ht="0.95" hidden="1" customHeight="1">
      <c r="T62" s="66"/>
    </row>
    <row r="63" spans="1:31" s="64" customFormat="1" ht="0.95" hidden="1" customHeight="1">
      <c r="A63" s="44"/>
      <c r="B63" s="31"/>
      <c r="C63" s="31"/>
      <c r="D63" s="31"/>
      <c r="E63" s="31"/>
      <c r="F63" s="31"/>
      <c r="G63" s="31"/>
      <c r="H63" s="31"/>
      <c r="I63" s="31"/>
      <c r="J63" s="31"/>
      <c r="K63" s="31"/>
      <c r="L63" s="31"/>
      <c r="M63" s="9"/>
      <c r="N63" s="9"/>
      <c r="O63" s="9"/>
      <c r="P63" s="9"/>
      <c r="Q63" s="9"/>
      <c r="R63" s="10"/>
      <c r="T63" s="66"/>
    </row>
    <row r="64" spans="1:31" s="64" customFormat="1" ht="0.95" hidden="1" customHeight="1">
      <c r="A64" s="7"/>
      <c r="B64" s="31"/>
      <c r="C64" s="31"/>
      <c r="D64" s="31"/>
      <c r="E64" s="31"/>
      <c r="F64" s="31"/>
      <c r="G64" s="31"/>
      <c r="H64" s="31"/>
      <c r="I64" s="31"/>
      <c r="J64" s="31"/>
      <c r="K64" s="31"/>
      <c r="L64" s="31"/>
      <c r="M64" s="9"/>
      <c r="N64" s="9"/>
      <c r="O64" s="9"/>
      <c r="P64" s="9"/>
      <c r="Q64" s="9"/>
      <c r="R64" s="10"/>
      <c r="T64" s="89"/>
    </row>
    <row r="65" spans="1:29" s="64" customFormat="1" ht="0.95" hidden="1" customHeight="1">
      <c r="A65" s="90"/>
      <c r="B65" s="31"/>
      <c r="C65" s="31"/>
      <c r="D65" s="31"/>
      <c r="E65" s="31"/>
      <c r="F65" s="31"/>
      <c r="G65" s="31"/>
      <c r="H65" s="31"/>
      <c r="I65" s="31"/>
      <c r="J65" s="31"/>
      <c r="K65" s="31"/>
      <c r="L65" s="31"/>
      <c r="M65" s="91"/>
      <c r="N65" s="91"/>
      <c r="O65" s="91"/>
      <c r="P65" s="91"/>
      <c r="Q65" s="91"/>
      <c r="R65" s="92"/>
      <c r="T65" s="89"/>
      <c r="U65" s="93"/>
    </row>
    <row r="66" spans="1:29" s="64" customFormat="1" ht="0.95" hidden="1" customHeight="1">
      <c r="A66" s="94"/>
      <c r="B66" s="43"/>
      <c r="C66" s="43"/>
      <c r="D66" s="43"/>
      <c r="E66" s="43"/>
      <c r="F66" s="43"/>
      <c r="G66" s="43"/>
      <c r="H66" s="43"/>
      <c r="I66" s="43"/>
      <c r="J66" s="43"/>
      <c r="K66" s="43"/>
      <c r="L66" s="43"/>
      <c r="M66" s="95"/>
      <c r="N66" s="95"/>
      <c r="O66" s="95"/>
      <c r="P66" s="95"/>
      <c r="Q66" s="95"/>
      <c r="R66" s="96"/>
      <c r="T66" s="66"/>
    </row>
    <row r="67" spans="1:29" s="64" customFormat="1" ht="0.95" hidden="1" customHeight="1">
      <c r="A67" s="97"/>
      <c r="B67" s="50"/>
      <c r="C67" s="50"/>
      <c r="D67" s="50"/>
      <c r="E67" s="50"/>
      <c r="F67" s="50"/>
      <c r="G67" s="50"/>
      <c r="H67" s="50"/>
      <c r="I67" s="50"/>
      <c r="J67" s="50"/>
      <c r="K67" s="50"/>
      <c r="L67" s="50"/>
      <c r="M67" s="98"/>
      <c r="N67" s="98"/>
      <c r="O67" s="98"/>
      <c r="P67" s="98"/>
      <c r="Q67" s="98"/>
      <c r="R67" s="99"/>
      <c r="T67" s="66"/>
    </row>
    <row r="68" spans="1:29" s="64" customFormat="1" ht="0.95" hidden="1" customHeight="1">
      <c r="A68" s="100"/>
      <c r="B68" s="9"/>
      <c r="C68" s="9"/>
      <c r="D68" s="9"/>
      <c r="E68" s="9"/>
      <c r="F68" s="9"/>
      <c r="G68" s="9"/>
      <c r="H68" s="9"/>
      <c r="I68" s="9"/>
      <c r="J68" s="9"/>
      <c r="K68" s="9"/>
      <c r="L68" s="9"/>
      <c r="M68" s="9"/>
      <c r="N68" s="9"/>
      <c r="O68" s="9"/>
      <c r="P68" s="9"/>
      <c r="Q68" s="9"/>
      <c r="R68" s="10"/>
      <c r="T68" s="66"/>
    </row>
    <row r="69" spans="1:29" s="64" customFormat="1" ht="0.95" hidden="1" customHeight="1">
      <c r="A69" s="7"/>
      <c r="B69" s="7"/>
      <c r="C69" s="7"/>
      <c r="D69" s="9"/>
      <c r="E69" s="9"/>
      <c r="F69" s="9"/>
      <c r="G69" s="9"/>
      <c r="H69" s="9"/>
      <c r="I69" s="9"/>
      <c r="J69" s="9"/>
      <c r="K69" s="9"/>
      <c r="L69" s="9"/>
      <c r="M69" s="9"/>
      <c r="N69" s="9"/>
      <c r="O69" s="9"/>
      <c r="P69" s="9"/>
      <c r="Q69" s="9"/>
      <c r="R69" s="10"/>
      <c r="T69" s="66"/>
    </row>
    <row r="70" spans="1:29" s="64" customFormat="1" ht="0.95" hidden="1" customHeight="1">
      <c r="A70" s="101"/>
      <c r="B70" s="80"/>
      <c r="C70" s="7"/>
      <c r="D70" s="102"/>
      <c r="E70" s="9"/>
      <c r="F70" s="9"/>
      <c r="G70" s="103"/>
      <c r="H70" s="104"/>
      <c r="I70" s="80"/>
      <c r="J70" s="104"/>
      <c r="K70" s="104"/>
      <c r="L70" s="95"/>
      <c r="M70" s="31"/>
      <c r="N70" s="31"/>
      <c r="O70" s="31"/>
      <c r="P70" s="31"/>
      <c r="Q70" s="31"/>
      <c r="R70" s="10"/>
      <c r="T70" s="66"/>
    </row>
    <row r="71" spans="1:29" s="64" customFormat="1" ht="0.95" hidden="1" customHeight="1">
      <c r="A71" s="7"/>
      <c r="B71" s="9"/>
      <c r="C71" s="9"/>
      <c r="D71" s="9"/>
      <c r="E71" s="9"/>
      <c r="F71" s="9"/>
      <c r="G71" s="9"/>
      <c r="H71" s="7"/>
      <c r="I71" s="7"/>
      <c r="J71" s="7"/>
      <c r="K71" s="7"/>
      <c r="L71" s="7"/>
      <c r="M71" s="31"/>
      <c r="N71" s="31"/>
      <c r="O71" s="31"/>
      <c r="P71" s="31"/>
      <c r="Q71" s="31"/>
      <c r="R71" s="10"/>
      <c r="T71" s="66"/>
    </row>
    <row r="72" spans="1:29" s="64" customFormat="1" ht="0.95" hidden="1" customHeight="1">
      <c r="A72" s="7"/>
      <c r="B72" s="105"/>
      <c r="C72" s="105"/>
      <c r="D72" s="105"/>
      <c r="E72" s="9"/>
      <c r="F72" s="9"/>
      <c r="G72" s="9"/>
      <c r="H72" s="7"/>
      <c r="I72" s="7"/>
      <c r="J72" s="7"/>
      <c r="K72" s="7"/>
      <c r="L72" s="7"/>
      <c r="M72" s="31"/>
      <c r="N72" s="31"/>
      <c r="O72" s="31"/>
      <c r="P72" s="31"/>
      <c r="Q72" s="31"/>
      <c r="R72" s="10"/>
      <c r="T72" s="66"/>
      <c r="W72" s="2"/>
      <c r="X72" s="2"/>
      <c r="Y72" s="2"/>
      <c r="Z72" s="2"/>
      <c r="AA72" s="2"/>
      <c r="AB72" s="2"/>
      <c r="AC72" s="2"/>
    </row>
    <row r="73" spans="1:29" s="87" customFormat="1" ht="0.95" hidden="1" customHeight="1">
      <c r="A73" s="82"/>
      <c r="B73" s="31"/>
      <c r="C73" s="31"/>
      <c r="D73" s="31"/>
      <c r="E73" s="31"/>
      <c r="F73" s="31"/>
      <c r="G73" s="31"/>
      <c r="H73" s="7"/>
      <c r="I73" s="7"/>
      <c r="J73" s="7"/>
      <c r="K73" s="7"/>
      <c r="L73" s="7"/>
      <c r="M73" s="43"/>
      <c r="N73" s="43"/>
      <c r="O73" s="43"/>
      <c r="P73" s="43"/>
      <c r="Q73" s="43"/>
      <c r="R73" s="10"/>
      <c r="T73" s="86"/>
      <c r="W73" s="2"/>
      <c r="X73" s="2"/>
      <c r="Y73" s="2"/>
      <c r="Z73" s="2"/>
      <c r="AA73" s="2"/>
      <c r="AB73" s="2"/>
      <c r="AC73" s="2"/>
    </row>
    <row r="74" spans="1:29" s="64" customFormat="1" ht="0.95" hidden="1" customHeight="1">
      <c r="A74" s="7"/>
      <c r="B74" s="106"/>
      <c r="C74" s="106"/>
      <c r="D74" s="106"/>
      <c r="E74" s="106"/>
      <c r="F74" s="106"/>
      <c r="G74" s="106"/>
      <c r="H74" s="106"/>
      <c r="I74" s="106"/>
      <c r="J74" s="107"/>
      <c r="K74" s="106"/>
      <c r="L74" s="106"/>
      <c r="M74" s="43"/>
      <c r="N74" s="43"/>
      <c r="O74" s="43"/>
      <c r="P74" s="43"/>
      <c r="Q74" s="43"/>
      <c r="R74" s="108"/>
      <c r="T74" s="66"/>
      <c r="W74" s="2"/>
      <c r="X74" s="2"/>
      <c r="Y74" s="2"/>
      <c r="Z74" s="2"/>
      <c r="AA74" s="2"/>
      <c r="AB74" s="2"/>
      <c r="AC74" s="2"/>
    </row>
    <row r="75" spans="1:29" s="64" customFormat="1" ht="2.1" hidden="1" customHeight="1">
      <c r="A75" s="109"/>
      <c r="B75" s="106"/>
      <c r="C75" s="106"/>
      <c r="D75" s="106"/>
      <c r="E75" s="106"/>
      <c r="F75" s="106"/>
      <c r="G75" s="106"/>
      <c r="H75" s="45"/>
      <c r="I75" s="7"/>
      <c r="J75" s="7"/>
      <c r="K75" s="7"/>
      <c r="L75" s="7"/>
      <c r="M75" s="31"/>
      <c r="N75" s="31"/>
      <c r="O75" s="31"/>
      <c r="P75" s="31"/>
      <c r="Q75" s="31"/>
      <c r="R75" s="10"/>
      <c r="T75" s="66"/>
      <c r="W75" s="2"/>
      <c r="X75" s="2"/>
      <c r="Y75" s="2"/>
      <c r="Z75" s="2"/>
      <c r="AA75" s="2"/>
      <c r="AB75" s="2"/>
      <c r="AC75" s="2"/>
    </row>
    <row r="76" spans="1:29" s="64" customFormat="1" ht="15" customHeight="1">
      <c r="Q76" s="50"/>
      <c r="R76" s="10"/>
      <c r="T76" s="66"/>
      <c r="W76" s="2"/>
      <c r="X76" s="2"/>
      <c r="Y76" s="2"/>
      <c r="Z76" s="2"/>
      <c r="AA76" s="2"/>
      <c r="AB76" s="2"/>
      <c r="AC76" s="2"/>
    </row>
    <row r="77" spans="1:29" s="64" customFormat="1" ht="15" customHeight="1">
      <c r="A77" s="12"/>
      <c r="B77" s="103"/>
      <c r="C77" s="103"/>
      <c r="D77" s="103"/>
      <c r="E77" s="103"/>
      <c r="F77" s="103"/>
      <c r="G77" s="103"/>
      <c r="H77" s="103"/>
      <c r="I77" s="103"/>
      <c r="J77" s="103"/>
      <c r="K77" s="103"/>
      <c r="L77" s="12"/>
      <c r="M77" s="9"/>
      <c r="N77" s="9"/>
      <c r="O77" s="9"/>
      <c r="P77" s="9"/>
      <c r="Q77" s="9"/>
      <c r="R77" s="10"/>
      <c r="T77" s="66"/>
      <c r="W77" s="2"/>
      <c r="X77" s="2"/>
      <c r="Y77" s="2"/>
      <c r="Z77" s="2"/>
      <c r="AA77" s="2"/>
      <c r="AB77" s="2"/>
      <c r="AC77" s="2"/>
    </row>
    <row r="78" spans="1:29" s="87" customFormat="1" ht="15" customHeight="1">
      <c r="A78" s="107"/>
      <c r="B78" s="107"/>
      <c r="C78" s="107"/>
      <c r="D78" s="107"/>
      <c r="E78" s="107"/>
      <c r="F78" s="107"/>
      <c r="G78" s="107"/>
      <c r="H78" s="107"/>
      <c r="I78" s="107"/>
      <c r="J78" s="107"/>
      <c r="K78" s="107"/>
      <c r="L78" s="107"/>
      <c r="M78" s="107"/>
      <c r="N78" s="107"/>
      <c r="O78" s="107"/>
      <c r="P78" s="107"/>
      <c r="Q78" s="107"/>
      <c r="R78" s="10"/>
      <c r="T78" s="86"/>
      <c r="W78" s="2"/>
      <c r="X78" s="2"/>
      <c r="Y78" s="2"/>
      <c r="Z78" s="2"/>
      <c r="AA78" s="2"/>
      <c r="AB78" s="2"/>
      <c r="AC78" s="2"/>
    </row>
    <row r="79" spans="1:29" s="64" customFormat="1" ht="15" customHeight="1">
      <c r="A79" s="110"/>
      <c r="B79" s="103"/>
      <c r="C79" s="103"/>
      <c r="D79" s="103"/>
      <c r="E79" s="103"/>
      <c r="F79" s="103"/>
      <c r="G79" s="103"/>
      <c r="H79" s="103"/>
      <c r="I79" s="103"/>
      <c r="J79" s="103"/>
      <c r="K79" s="103"/>
      <c r="L79" s="12"/>
      <c r="M79" s="9"/>
      <c r="N79" s="9"/>
      <c r="O79" s="9"/>
      <c r="P79" s="9"/>
      <c r="Q79" s="9"/>
      <c r="R79" s="10"/>
      <c r="T79" s="66"/>
      <c r="W79" s="2"/>
      <c r="X79" s="2"/>
      <c r="Y79" s="2"/>
      <c r="Z79" s="2"/>
      <c r="AA79" s="2"/>
      <c r="AB79" s="2"/>
      <c r="AC79" s="2"/>
    </row>
    <row r="80" spans="1:29" s="64" customFormat="1" ht="15" customHeight="1">
      <c r="A80" s="12"/>
      <c r="B80" s="29"/>
      <c r="C80" s="29"/>
      <c r="D80" s="29"/>
      <c r="E80" s="29"/>
      <c r="F80" s="29"/>
      <c r="G80" s="29"/>
      <c r="H80" s="29"/>
      <c r="I80" s="29"/>
      <c r="J80" s="29"/>
      <c r="K80" s="29"/>
      <c r="L80" s="29"/>
      <c r="M80" s="95"/>
      <c r="N80" s="95"/>
      <c r="O80" s="95"/>
      <c r="P80" s="95"/>
      <c r="Q80" s="95"/>
      <c r="R80" s="96"/>
      <c r="T80" s="66"/>
      <c r="W80" s="2"/>
      <c r="X80" s="2"/>
      <c r="Y80" s="2"/>
      <c r="Z80" s="2"/>
      <c r="AA80" s="2"/>
      <c r="AB80" s="2"/>
      <c r="AC80" s="2"/>
    </row>
    <row r="81" spans="1:29" s="64" customFormat="1" ht="15" customHeight="1">
      <c r="A81" s="12"/>
      <c r="B81" s="29"/>
      <c r="C81" s="29"/>
      <c r="D81" s="29"/>
      <c r="E81" s="29"/>
      <c r="F81" s="29"/>
      <c r="G81" s="29"/>
      <c r="H81" s="29"/>
      <c r="I81" s="29"/>
      <c r="J81" s="29"/>
      <c r="K81" s="29"/>
      <c r="L81" s="29"/>
      <c r="M81" s="7"/>
      <c r="N81" s="7"/>
      <c r="O81" s="7"/>
      <c r="P81" s="7"/>
      <c r="Q81" s="7"/>
      <c r="R81" s="10"/>
      <c r="T81" s="66"/>
      <c r="W81" s="2"/>
      <c r="X81" s="2"/>
      <c r="Y81" s="2"/>
      <c r="Z81" s="2"/>
      <c r="AA81" s="2"/>
      <c r="AB81" s="2"/>
      <c r="AC81" s="2"/>
    </row>
    <row r="82" spans="1:29" s="64" customFormat="1" ht="15" customHeight="1">
      <c r="A82" s="12"/>
      <c r="B82" s="29"/>
      <c r="C82" s="29"/>
      <c r="D82" s="29"/>
      <c r="E82" s="29"/>
      <c r="F82" s="29"/>
      <c r="G82" s="29"/>
      <c r="H82" s="29"/>
      <c r="I82" s="29"/>
      <c r="J82" s="29"/>
      <c r="K82" s="29"/>
      <c r="L82" s="29"/>
      <c r="M82" s="7"/>
      <c r="N82" s="7"/>
      <c r="O82" s="7"/>
      <c r="P82" s="7"/>
      <c r="Q82" s="7"/>
      <c r="R82" s="10"/>
      <c r="T82" s="66"/>
      <c r="W82" s="2"/>
      <c r="X82" s="2"/>
      <c r="Y82" s="2"/>
      <c r="Z82" s="2"/>
      <c r="AA82" s="2"/>
      <c r="AB82" s="2"/>
      <c r="AC82" s="2"/>
    </row>
    <row r="83" spans="1:29" s="64" customFormat="1" ht="15" customHeight="1">
      <c r="A83" s="12"/>
      <c r="B83" s="29"/>
      <c r="C83" s="29"/>
      <c r="D83" s="29"/>
      <c r="E83" s="29"/>
      <c r="F83" s="29"/>
      <c r="G83" s="29"/>
      <c r="H83" s="29"/>
      <c r="I83" s="29"/>
      <c r="J83" s="29"/>
      <c r="K83" s="29"/>
      <c r="L83" s="29"/>
      <c r="M83" s="7"/>
      <c r="N83" s="7"/>
      <c r="O83" s="7"/>
      <c r="P83" s="7"/>
      <c r="Q83" s="7"/>
      <c r="R83" s="10"/>
      <c r="T83" s="66"/>
      <c r="U83" s="111"/>
      <c r="W83" s="2"/>
      <c r="X83" s="2"/>
      <c r="Y83" s="2"/>
      <c r="Z83" s="2"/>
      <c r="AA83" s="2"/>
      <c r="AB83" s="2"/>
      <c r="AC83" s="2"/>
    </row>
    <row r="84" spans="1:29" s="64" customFormat="1" ht="16.5" customHeight="1">
      <c r="A84" s="12"/>
      <c r="B84" s="29"/>
      <c r="C84" s="29"/>
      <c r="D84" s="29"/>
      <c r="E84" s="29"/>
      <c r="F84" s="29"/>
      <c r="G84" s="29"/>
      <c r="H84" s="29"/>
      <c r="I84" s="29"/>
      <c r="J84" s="29"/>
      <c r="K84" s="29"/>
      <c r="L84" s="29"/>
      <c r="M84" s="7"/>
      <c r="N84" s="7"/>
      <c r="O84" s="7"/>
      <c r="P84" s="7"/>
      <c r="Q84" s="7"/>
      <c r="R84" s="10"/>
      <c r="T84" s="66"/>
      <c r="U84" s="111"/>
      <c r="W84" s="2"/>
      <c r="X84" s="2"/>
      <c r="Y84" s="2"/>
      <c r="Z84" s="2"/>
      <c r="AA84" s="2"/>
      <c r="AB84" s="2"/>
      <c r="AC84" s="2"/>
    </row>
    <row r="85" spans="1:29" s="64" customFormat="1" ht="16.5" customHeight="1">
      <c r="A85" s="12"/>
      <c r="B85" s="29"/>
      <c r="C85" s="29"/>
      <c r="D85" s="29"/>
      <c r="E85" s="29"/>
      <c r="F85" s="29"/>
      <c r="G85" s="29"/>
      <c r="H85" s="29"/>
      <c r="I85" s="29"/>
      <c r="J85" s="29"/>
      <c r="K85" s="29"/>
      <c r="L85" s="29"/>
      <c r="M85" s="7"/>
      <c r="N85" s="7"/>
      <c r="O85" s="7"/>
      <c r="P85" s="7"/>
      <c r="Q85" s="7"/>
      <c r="R85" s="10"/>
      <c r="S85" s="112"/>
      <c r="T85" s="113"/>
      <c r="U85" s="111"/>
      <c r="W85" s="2"/>
      <c r="X85" s="2"/>
      <c r="Y85" s="2"/>
      <c r="Z85" s="2"/>
      <c r="AA85" s="2"/>
      <c r="AB85" s="2"/>
      <c r="AC85" s="2"/>
    </row>
    <row r="86" spans="1:29" s="64" customFormat="1" ht="16.5" customHeight="1">
      <c r="A86" s="12"/>
      <c r="B86" s="29"/>
      <c r="C86" s="29"/>
      <c r="D86" s="29"/>
      <c r="E86" s="29"/>
      <c r="F86" s="29"/>
      <c r="G86" s="29"/>
      <c r="H86" s="29"/>
      <c r="I86" s="29"/>
      <c r="J86" s="29"/>
      <c r="K86" s="29"/>
      <c r="L86" s="29"/>
      <c r="M86" s="7"/>
      <c r="N86" s="7"/>
      <c r="O86" s="7"/>
      <c r="P86" s="7"/>
      <c r="Q86" s="7"/>
      <c r="R86" s="10"/>
      <c r="S86" s="112"/>
      <c r="T86" s="66"/>
      <c r="U86" s="111"/>
      <c r="W86" s="2"/>
      <c r="X86" s="2"/>
      <c r="Y86" s="2"/>
      <c r="Z86" s="2"/>
      <c r="AA86" s="2"/>
      <c r="AB86" s="2"/>
      <c r="AC86" s="2"/>
    </row>
    <row r="87" spans="1:29" s="87" customFormat="1" ht="16.5" customHeight="1">
      <c r="A87" s="12"/>
      <c r="B87" s="29"/>
      <c r="C87" s="29"/>
      <c r="D87" s="29"/>
      <c r="E87" s="29"/>
      <c r="F87" s="29"/>
      <c r="G87" s="29"/>
      <c r="H87" s="29"/>
      <c r="I87" s="29"/>
      <c r="J87" s="29"/>
      <c r="K87" s="29"/>
      <c r="L87" s="29"/>
      <c r="M87" s="107"/>
      <c r="N87" s="107"/>
      <c r="O87" s="107"/>
      <c r="P87" s="107"/>
      <c r="Q87" s="107"/>
      <c r="R87" s="10"/>
      <c r="S87" s="112"/>
      <c r="T87" s="86"/>
      <c r="W87" s="2"/>
      <c r="X87" s="2"/>
      <c r="Y87" s="2"/>
      <c r="Z87" s="2"/>
      <c r="AA87" s="2"/>
      <c r="AB87" s="2"/>
      <c r="AC87" s="2"/>
    </row>
    <row r="88" spans="1:29" s="64" customFormat="1" ht="16.5" customHeight="1">
      <c r="A88" s="12"/>
      <c r="B88" s="29"/>
      <c r="C88" s="29"/>
      <c r="D88" s="29"/>
      <c r="E88" s="29"/>
      <c r="F88" s="29"/>
      <c r="G88" s="29"/>
      <c r="H88" s="29"/>
      <c r="I88" s="29"/>
      <c r="J88" s="29"/>
      <c r="K88" s="29"/>
      <c r="L88" s="29"/>
      <c r="M88" s="7"/>
      <c r="N88" s="7"/>
      <c r="O88" s="7"/>
      <c r="P88" s="7"/>
      <c r="Q88" s="7"/>
      <c r="R88" s="10"/>
      <c r="S88" s="112"/>
      <c r="T88" s="66"/>
      <c r="U88" s="114"/>
      <c r="V88" s="114"/>
      <c r="W88" s="2"/>
      <c r="X88" s="2"/>
      <c r="Y88" s="2"/>
      <c r="Z88" s="2"/>
      <c r="AA88" s="2"/>
      <c r="AB88" s="2"/>
      <c r="AC88" s="2"/>
    </row>
    <row r="89" spans="1:29" s="87" customFormat="1" ht="16.5" customHeight="1">
      <c r="A89" s="12"/>
      <c r="B89" s="29"/>
      <c r="C89" s="29"/>
      <c r="D89" s="29"/>
      <c r="E89" s="29"/>
      <c r="F89" s="29"/>
      <c r="G89" s="29"/>
      <c r="H89" s="29"/>
      <c r="I89" s="29"/>
      <c r="J89" s="29"/>
      <c r="K89" s="29"/>
      <c r="L89" s="29"/>
      <c r="M89" s="106"/>
      <c r="N89" s="106"/>
      <c r="O89" s="106"/>
      <c r="P89" s="106"/>
      <c r="Q89" s="106"/>
      <c r="R89" s="115"/>
      <c r="S89" s="112"/>
      <c r="T89" s="86"/>
      <c r="W89" s="2"/>
      <c r="X89" s="2"/>
      <c r="Y89" s="2"/>
      <c r="Z89" s="2"/>
      <c r="AA89" s="2"/>
      <c r="AB89" s="2"/>
      <c r="AC89" s="2"/>
    </row>
    <row r="90" spans="1:29" s="64" customFormat="1" ht="16.5" customHeight="1">
      <c r="A90" s="12"/>
      <c r="B90" s="29"/>
      <c r="C90" s="29"/>
      <c r="D90" s="29"/>
      <c r="E90" s="29"/>
      <c r="F90" s="29"/>
      <c r="G90" s="29"/>
      <c r="H90" s="29"/>
      <c r="I90" s="29"/>
      <c r="J90" s="29"/>
      <c r="K90" s="29"/>
      <c r="L90" s="29"/>
      <c r="M90" s="116"/>
      <c r="N90" s="116"/>
      <c r="O90" s="116"/>
      <c r="P90" s="116"/>
      <c r="Q90" s="116"/>
      <c r="R90" s="117"/>
      <c r="S90" s="112"/>
      <c r="T90" s="66"/>
      <c r="W90" s="2"/>
      <c r="X90" s="2"/>
      <c r="Y90" s="2"/>
      <c r="Z90" s="2"/>
      <c r="AA90" s="2"/>
      <c r="AB90" s="2"/>
      <c r="AC90" s="2"/>
    </row>
    <row r="91" spans="1:29" ht="16.5" customHeight="1">
      <c r="M91" s="12"/>
      <c r="N91" s="12"/>
      <c r="O91" s="12"/>
      <c r="P91" s="12"/>
      <c r="Q91" s="12"/>
    </row>
    <row r="92" spans="1:29" ht="16.5" customHeight="1">
      <c r="M92" s="12"/>
      <c r="N92" s="12"/>
      <c r="O92" s="12"/>
      <c r="P92" s="12"/>
      <c r="Q92" s="12"/>
    </row>
    <row r="93" spans="1:29" ht="16.5" customHeight="1"/>
    <row r="99" spans="1:31">
      <c r="A99" s="118"/>
    </row>
    <row r="110" spans="1:31" s="12" customFormat="1" ht="8.25" customHeight="1">
      <c r="B110" s="29"/>
      <c r="C110" s="29"/>
      <c r="D110" s="29"/>
      <c r="E110" s="29"/>
      <c r="F110" s="29"/>
      <c r="G110" s="29"/>
      <c r="H110" s="29"/>
      <c r="I110" s="29"/>
      <c r="J110" s="29"/>
      <c r="K110" s="29"/>
      <c r="L110" s="29"/>
      <c r="M110" s="29"/>
      <c r="N110" s="29"/>
      <c r="O110" s="29"/>
      <c r="P110" s="29"/>
      <c r="Q110" s="29"/>
      <c r="R110" s="18"/>
      <c r="S110" s="2"/>
      <c r="T110" s="48"/>
      <c r="U110" s="2"/>
      <c r="V110" s="2"/>
      <c r="W110" s="2"/>
      <c r="X110" s="2"/>
      <c r="Y110" s="2"/>
      <c r="Z110" s="2"/>
      <c r="AA110" s="2"/>
      <c r="AB110" s="2"/>
      <c r="AC110" s="2"/>
      <c r="AD110" s="2"/>
      <c r="AE110" s="2"/>
    </row>
    <row r="111" spans="1:31" s="12" customFormat="1" ht="8.25" customHeight="1">
      <c r="B111" s="29"/>
      <c r="C111" s="29"/>
      <c r="D111" s="29"/>
      <c r="E111" s="29"/>
      <c r="F111" s="29"/>
      <c r="G111" s="29"/>
      <c r="H111" s="29"/>
      <c r="I111" s="29"/>
      <c r="J111" s="29"/>
      <c r="K111" s="29"/>
      <c r="L111" s="29"/>
      <c r="M111" s="29"/>
      <c r="N111" s="29"/>
      <c r="O111" s="29"/>
      <c r="P111" s="29"/>
      <c r="Q111" s="29"/>
      <c r="R111" s="18"/>
      <c r="S111" s="2"/>
      <c r="T111" s="48"/>
      <c r="U111" s="2"/>
      <c r="V111" s="2"/>
      <c r="W111" s="2"/>
      <c r="X111" s="2"/>
      <c r="Y111" s="2"/>
      <c r="Z111" s="2"/>
      <c r="AA111" s="2"/>
      <c r="AB111" s="2"/>
      <c r="AC111" s="2"/>
      <c r="AD111" s="2"/>
      <c r="AE111" s="2"/>
    </row>
    <row r="112" spans="1:31" s="12" customFormat="1" ht="8.25" customHeight="1">
      <c r="B112" s="29"/>
      <c r="C112" s="29"/>
      <c r="D112" s="29"/>
      <c r="E112" s="29"/>
      <c r="F112" s="29"/>
      <c r="G112" s="29"/>
      <c r="H112" s="29"/>
      <c r="I112" s="29"/>
      <c r="J112" s="29"/>
      <c r="K112" s="29"/>
      <c r="L112" s="29"/>
      <c r="M112" s="29"/>
      <c r="N112" s="29"/>
      <c r="O112" s="29"/>
      <c r="P112" s="29"/>
      <c r="Q112" s="29"/>
      <c r="R112" s="18"/>
      <c r="S112" s="2"/>
      <c r="T112" s="48"/>
      <c r="U112" s="2"/>
      <c r="V112" s="2"/>
      <c r="W112" s="2"/>
      <c r="X112" s="2"/>
      <c r="Y112" s="2"/>
      <c r="Z112" s="2"/>
      <c r="AA112" s="2"/>
      <c r="AB112" s="2"/>
      <c r="AC112" s="2"/>
      <c r="AD112" s="2"/>
      <c r="AE112" s="2"/>
    </row>
    <row r="113" spans="2:31" s="12" customFormat="1" ht="8.25" customHeight="1">
      <c r="B113" s="29"/>
      <c r="C113" s="29"/>
      <c r="D113" s="29"/>
      <c r="E113" s="29"/>
      <c r="F113" s="29"/>
      <c r="G113" s="29"/>
      <c r="H113" s="29"/>
      <c r="I113" s="29"/>
      <c r="J113" s="29"/>
      <c r="K113" s="29"/>
      <c r="L113" s="29"/>
      <c r="M113" s="29"/>
      <c r="N113" s="29"/>
      <c r="O113" s="29"/>
      <c r="P113" s="29"/>
      <c r="Q113" s="29"/>
      <c r="R113" s="18"/>
      <c r="S113" s="2"/>
      <c r="T113" s="48"/>
      <c r="U113" s="2"/>
      <c r="V113" s="2"/>
      <c r="W113" s="2"/>
      <c r="X113" s="2"/>
      <c r="Y113" s="2"/>
      <c r="Z113" s="2"/>
      <c r="AA113" s="2"/>
      <c r="AB113" s="2"/>
      <c r="AC113" s="2"/>
      <c r="AD113" s="2"/>
      <c r="AE113" s="2"/>
    </row>
    <row r="114" spans="2:31" s="12" customFormat="1" ht="8.25" customHeight="1">
      <c r="B114" s="29"/>
      <c r="C114" s="29"/>
      <c r="D114" s="29"/>
      <c r="E114" s="29"/>
      <c r="F114" s="29"/>
      <c r="G114" s="29"/>
      <c r="H114" s="29"/>
      <c r="I114" s="29"/>
      <c r="J114" s="29"/>
      <c r="K114" s="29"/>
      <c r="L114" s="29"/>
      <c r="M114" s="29"/>
      <c r="N114" s="29"/>
      <c r="O114" s="29"/>
      <c r="P114" s="29"/>
      <c r="Q114" s="29"/>
      <c r="R114" s="18"/>
      <c r="S114" s="2"/>
      <c r="T114" s="48"/>
      <c r="U114" s="2"/>
      <c r="V114" s="2"/>
      <c r="W114" s="2"/>
      <c r="X114" s="2"/>
      <c r="Y114" s="2"/>
      <c r="Z114" s="2"/>
      <c r="AA114" s="2"/>
      <c r="AB114" s="2"/>
      <c r="AC114" s="2"/>
      <c r="AD114" s="2"/>
      <c r="AE114" s="2"/>
    </row>
    <row r="115" spans="2:31" s="12" customFormat="1" ht="8.25" customHeight="1">
      <c r="B115" s="29"/>
      <c r="C115" s="29"/>
      <c r="D115" s="29"/>
      <c r="E115" s="29"/>
      <c r="F115" s="29"/>
      <c r="G115" s="29"/>
      <c r="H115" s="29"/>
      <c r="I115" s="29"/>
      <c r="J115" s="29"/>
      <c r="K115" s="29"/>
      <c r="L115" s="29"/>
      <c r="M115" s="29"/>
      <c r="N115" s="29"/>
      <c r="O115" s="29"/>
      <c r="P115" s="29"/>
      <c r="Q115" s="29"/>
      <c r="R115" s="18"/>
      <c r="S115" s="2"/>
      <c r="T115" s="48"/>
      <c r="U115" s="2"/>
      <c r="V115" s="2"/>
      <c r="W115" s="2"/>
      <c r="X115" s="2"/>
      <c r="Y115" s="2"/>
      <c r="Z115" s="2"/>
      <c r="AA115" s="2"/>
      <c r="AB115" s="2"/>
      <c r="AC115" s="2"/>
      <c r="AD115" s="2"/>
      <c r="AE115" s="2"/>
    </row>
    <row r="116" spans="2:31" s="12" customFormat="1" ht="11.45" customHeight="1">
      <c r="B116" s="29"/>
      <c r="C116" s="29"/>
      <c r="D116" s="29"/>
      <c r="E116" s="29"/>
      <c r="F116" s="29"/>
      <c r="G116" s="29"/>
      <c r="H116" s="29"/>
      <c r="I116" s="29"/>
      <c r="J116" s="29"/>
      <c r="K116" s="29"/>
      <c r="L116" s="29"/>
      <c r="M116" s="29"/>
      <c r="N116" s="29"/>
      <c r="O116" s="29"/>
      <c r="P116" s="29"/>
      <c r="Q116" s="29"/>
      <c r="R116" s="18"/>
      <c r="S116" s="2"/>
      <c r="T116" s="48"/>
      <c r="U116" s="2"/>
      <c r="V116" s="2"/>
      <c r="W116" s="2"/>
      <c r="X116" s="2"/>
      <c r="Y116" s="2"/>
      <c r="Z116" s="2"/>
      <c r="AA116" s="2"/>
      <c r="AB116" s="2"/>
      <c r="AC116" s="2"/>
      <c r="AD116" s="2"/>
      <c r="AE116" s="2"/>
    </row>
    <row r="117" spans="2:31" s="12" customFormat="1" ht="11.45" customHeight="1">
      <c r="B117" s="29"/>
      <c r="C117" s="29"/>
      <c r="D117" s="29"/>
      <c r="E117" s="29"/>
      <c r="F117" s="29"/>
      <c r="G117" s="29"/>
      <c r="H117" s="29"/>
      <c r="I117" s="29"/>
      <c r="J117" s="29"/>
      <c r="K117" s="29"/>
      <c r="L117" s="29"/>
      <c r="M117" s="29"/>
      <c r="N117" s="29"/>
      <c r="O117" s="29"/>
      <c r="P117" s="29"/>
      <c r="Q117" s="29"/>
      <c r="R117" s="18"/>
      <c r="S117" s="2"/>
      <c r="T117" s="48"/>
      <c r="U117" s="2"/>
      <c r="V117" s="2"/>
      <c r="W117" s="2"/>
      <c r="X117" s="2"/>
      <c r="Y117" s="2"/>
      <c r="Z117" s="2"/>
      <c r="AA117" s="2"/>
      <c r="AB117" s="2"/>
      <c r="AC117" s="2"/>
      <c r="AD117" s="2"/>
      <c r="AE117" s="2"/>
    </row>
    <row r="118" spans="2:31" s="12" customFormat="1" ht="11.45" customHeight="1">
      <c r="B118" s="29"/>
      <c r="C118" s="29"/>
      <c r="D118" s="29"/>
      <c r="E118" s="29"/>
      <c r="F118" s="29"/>
      <c r="G118" s="29"/>
      <c r="H118" s="29"/>
      <c r="I118" s="29"/>
      <c r="J118" s="29"/>
      <c r="K118" s="29"/>
      <c r="L118" s="29"/>
      <c r="M118" s="29"/>
      <c r="N118" s="29"/>
      <c r="O118" s="29"/>
      <c r="P118" s="29"/>
      <c r="Q118" s="29"/>
      <c r="R118" s="18"/>
      <c r="S118" s="2"/>
      <c r="T118" s="48"/>
      <c r="U118" s="2"/>
      <c r="V118" s="2"/>
      <c r="W118" s="2"/>
      <c r="X118" s="2"/>
      <c r="Y118" s="2"/>
      <c r="Z118" s="2"/>
      <c r="AA118" s="2"/>
      <c r="AB118" s="2"/>
      <c r="AC118" s="2"/>
      <c r="AD118" s="2"/>
      <c r="AE118" s="2"/>
    </row>
    <row r="119" spans="2:31" s="12" customFormat="1" ht="9" customHeight="1">
      <c r="B119" s="29"/>
      <c r="C119" s="29"/>
      <c r="D119" s="29"/>
      <c r="E119" s="29"/>
      <c r="F119" s="29"/>
      <c r="G119" s="29"/>
      <c r="H119" s="29"/>
      <c r="I119" s="29"/>
      <c r="J119" s="29"/>
      <c r="K119" s="29"/>
      <c r="L119" s="29"/>
      <c r="M119" s="29"/>
      <c r="N119" s="29"/>
      <c r="O119" s="29"/>
      <c r="P119" s="29"/>
      <c r="Q119" s="29"/>
      <c r="R119" s="18"/>
      <c r="S119" s="2"/>
      <c r="T119" s="48"/>
      <c r="U119" s="2"/>
      <c r="V119" s="2"/>
      <c r="W119" s="2"/>
      <c r="X119" s="2"/>
      <c r="Y119" s="2"/>
      <c r="Z119" s="2"/>
      <c r="AA119" s="2"/>
      <c r="AB119" s="2"/>
      <c r="AC119" s="2"/>
      <c r="AD119" s="2"/>
      <c r="AE119" s="2"/>
    </row>
    <row r="120" spans="2:31" s="12" customFormat="1" ht="8.85" customHeight="1">
      <c r="B120" s="29"/>
      <c r="C120" s="29"/>
      <c r="D120" s="29"/>
      <c r="E120" s="29"/>
      <c r="F120" s="29"/>
      <c r="G120" s="29"/>
      <c r="H120" s="29"/>
      <c r="I120" s="29"/>
      <c r="J120" s="29"/>
      <c r="K120" s="29"/>
      <c r="L120" s="29"/>
      <c r="M120" s="29"/>
      <c r="N120" s="29"/>
      <c r="O120" s="29"/>
      <c r="P120" s="29"/>
      <c r="Q120" s="29"/>
      <c r="R120" s="18"/>
      <c r="S120" s="2"/>
      <c r="T120" s="48"/>
      <c r="U120" s="2"/>
      <c r="V120" s="2"/>
      <c r="W120" s="2"/>
      <c r="X120" s="2"/>
      <c r="Y120" s="2"/>
      <c r="Z120" s="2"/>
      <c r="AA120" s="2"/>
      <c r="AB120" s="2"/>
      <c r="AC120" s="2"/>
      <c r="AD120" s="2"/>
      <c r="AE120" s="2"/>
    </row>
    <row r="121" spans="2:31" s="12" customFormat="1" ht="8.85" customHeight="1">
      <c r="B121" s="29"/>
      <c r="C121" s="29"/>
      <c r="D121" s="29"/>
      <c r="E121" s="29"/>
      <c r="F121" s="29"/>
      <c r="G121" s="29"/>
      <c r="H121" s="29"/>
      <c r="I121" s="29"/>
      <c r="J121" s="29"/>
      <c r="K121" s="29"/>
      <c r="L121" s="29"/>
      <c r="M121" s="29"/>
      <c r="N121" s="29"/>
      <c r="O121" s="29"/>
      <c r="P121" s="29"/>
      <c r="Q121" s="29"/>
      <c r="R121" s="18"/>
      <c r="S121" s="2"/>
      <c r="T121" s="48"/>
      <c r="U121" s="2"/>
      <c r="V121" s="2"/>
      <c r="W121" s="2"/>
      <c r="X121" s="2"/>
      <c r="Y121" s="2"/>
      <c r="Z121" s="2"/>
      <c r="AA121" s="2"/>
      <c r="AB121" s="2"/>
      <c r="AC121" s="2"/>
      <c r="AD121" s="2"/>
      <c r="AE121" s="2"/>
    </row>
    <row r="122" spans="2:31" s="12" customFormat="1" ht="8.85" customHeight="1">
      <c r="B122" s="29"/>
      <c r="C122" s="29"/>
      <c r="D122" s="29"/>
      <c r="E122" s="29"/>
      <c r="F122" s="29"/>
      <c r="G122" s="29"/>
      <c r="H122" s="29"/>
      <c r="I122" s="29"/>
      <c r="J122" s="29"/>
      <c r="K122" s="29"/>
      <c r="L122" s="29"/>
      <c r="M122" s="29"/>
      <c r="N122" s="29"/>
      <c r="O122" s="29"/>
      <c r="P122" s="29"/>
      <c r="Q122" s="29"/>
      <c r="R122" s="18"/>
      <c r="S122" s="2"/>
      <c r="T122" s="48"/>
      <c r="U122" s="2"/>
      <c r="V122" s="2"/>
      <c r="W122" s="2"/>
      <c r="X122" s="2"/>
      <c r="Y122" s="2"/>
      <c r="Z122" s="2"/>
      <c r="AA122" s="2"/>
      <c r="AB122" s="2"/>
      <c r="AC122" s="2"/>
      <c r="AD122" s="2"/>
      <c r="AE122" s="2"/>
    </row>
    <row r="123" spans="2:31" s="12" customFormat="1" ht="8.85" customHeight="1">
      <c r="B123" s="29"/>
      <c r="C123" s="29"/>
      <c r="D123" s="29"/>
      <c r="E123" s="29"/>
      <c r="F123" s="29"/>
      <c r="G123" s="29"/>
      <c r="H123" s="29"/>
      <c r="I123" s="29"/>
      <c r="J123" s="29"/>
      <c r="K123" s="29"/>
      <c r="L123" s="29"/>
      <c r="M123" s="29"/>
      <c r="N123" s="29"/>
      <c r="O123" s="29"/>
      <c r="P123" s="29"/>
      <c r="Q123" s="29"/>
      <c r="R123" s="18"/>
      <c r="S123" s="2"/>
      <c r="T123" s="48"/>
      <c r="U123" s="2"/>
      <c r="V123" s="2"/>
      <c r="W123" s="2"/>
      <c r="X123" s="2"/>
      <c r="Y123" s="2"/>
      <c r="Z123" s="2"/>
      <c r="AA123" s="2"/>
      <c r="AB123" s="2"/>
      <c r="AC123" s="2"/>
      <c r="AD123" s="2"/>
      <c r="AE123" s="2"/>
    </row>
    <row r="124" spans="2:31" s="12" customFormat="1" ht="8.85" customHeight="1">
      <c r="B124" s="29"/>
      <c r="C124" s="29"/>
      <c r="D124" s="29"/>
      <c r="E124" s="29"/>
      <c r="F124" s="29"/>
      <c r="G124" s="29"/>
      <c r="H124" s="29"/>
      <c r="I124" s="29"/>
      <c r="J124" s="29"/>
      <c r="K124" s="29"/>
      <c r="L124" s="29"/>
      <c r="M124" s="29"/>
      <c r="N124" s="29"/>
      <c r="O124" s="29"/>
      <c r="P124" s="29"/>
      <c r="Q124" s="29"/>
      <c r="R124" s="18"/>
      <c r="S124" s="2"/>
      <c r="T124" s="48"/>
      <c r="U124" s="2"/>
      <c r="V124" s="2"/>
      <c r="W124" s="2"/>
      <c r="X124" s="2"/>
      <c r="Y124" s="2"/>
      <c r="Z124" s="2"/>
      <c r="AA124" s="2"/>
      <c r="AB124" s="2"/>
      <c r="AC124" s="2"/>
      <c r="AD124" s="2"/>
      <c r="AE124" s="2"/>
    </row>
    <row r="125" spans="2:31" s="12" customFormat="1" ht="8.85" customHeight="1">
      <c r="B125" s="29"/>
      <c r="C125" s="29"/>
      <c r="D125" s="29"/>
      <c r="E125" s="29"/>
      <c r="F125" s="29"/>
      <c r="G125" s="29"/>
      <c r="H125" s="29"/>
      <c r="I125" s="29"/>
      <c r="J125" s="29"/>
      <c r="K125" s="29"/>
      <c r="L125" s="29"/>
      <c r="M125" s="29"/>
      <c r="N125" s="29"/>
      <c r="O125" s="29"/>
      <c r="P125" s="29"/>
      <c r="Q125" s="29"/>
      <c r="R125" s="18"/>
      <c r="S125" s="2"/>
      <c r="T125" s="48"/>
      <c r="U125" s="2"/>
      <c r="V125" s="2"/>
      <c r="W125" s="2"/>
      <c r="X125" s="2"/>
      <c r="Y125" s="2"/>
      <c r="Z125" s="2"/>
      <c r="AA125" s="2"/>
      <c r="AB125" s="2"/>
      <c r="AC125" s="2"/>
      <c r="AD125" s="2"/>
      <c r="AE125" s="2"/>
    </row>
    <row r="126" spans="2:31" s="12" customFormat="1" ht="8.85" customHeight="1">
      <c r="B126" s="29"/>
      <c r="C126" s="29"/>
      <c r="D126" s="29"/>
      <c r="E126" s="29"/>
      <c r="F126" s="29"/>
      <c r="G126" s="29"/>
      <c r="H126" s="29"/>
      <c r="I126" s="29"/>
      <c r="J126" s="29"/>
      <c r="K126" s="29"/>
      <c r="L126" s="29"/>
      <c r="M126" s="29"/>
      <c r="N126" s="29"/>
      <c r="O126" s="29"/>
      <c r="P126" s="29"/>
      <c r="Q126" s="29"/>
      <c r="R126" s="18"/>
      <c r="S126" s="2"/>
      <c r="T126" s="48"/>
      <c r="U126" s="2"/>
      <c r="V126" s="2"/>
      <c r="W126" s="2"/>
      <c r="X126" s="2"/>
      <c r="Y126" s="2"/>
      <c r="Z126" s="2"/>
      <c r="AA126" s="2"/>
      <c r="AB126" s="2"/>
      <c r="AC126" s="2"/>
      <c r="AD126" s="2"/>
      <c r="AE126" s="2"/>
    </row>
    <row r="127" spans="2:31" s="12" customFormat="1" ht="8.85" customHeight="1">
      <c r="B127" s="29"/>
      <c r="C127" s="29"/>
      <c r="D127" s="29"/>
      <c r="E127" s="29"/>
      <c r="F127" s="29"/>
      <c r="G127" s="29"/>
      <c r="H127" s="29"/>
      <c r="I127" s="29"/>
      <c r="J127" s="29"/>
      <c r="K127" s="29"/>
      <c r="L127" s="29"/>
      <c r="M127" s="29"/>
      <c r="N127" s="29"/>
      <c r="O127" s="29"/>
      <c r="P127" s="29"/>
      <c r="Q127" s="29"/>
      <c r="R127" s="18"/>
      <c r="S127" s="2"/>
      <c r="T127" s="48"/>
      <c r="U127" s="2"/>
      <c r="V127" s="2"/>
      <c r="W127" s="2"/>
      <c r="X127" s="2"/>
      <c r="Y127" s="2"/>
      <c r="Z127" s="2"/>
      <c r="AA127" s="2"/>
      <c r="AB127" s="2"/>
      <c r="AC127" s="2"/>
      <c r="AD127" s="2"/>
      <c r="AE127" s="2"/>
    </row>
    <row r="128" spans="2:31" s="12" customFormat="1" ht="8.85" customHeight="1">
      <c r="B128" s="29"/>
      <c r="C128" s="29"/>
      <c r="D128" s="29"/>
      <c r="E128" s="29"/>
      <c r="F128" s="29"/>
      <c r="G128" s="29"/>
      <c r="H128" s="29"/>
      <c r="I128" s="29"/>
      <c r="J128" s="29"/>
      <c r="K128" s="29"/>
      <c r="L128" s="29"/>
      <c r="M128" s="29"/>
      <c r="N128" s="29"/>
      <c r="O128" s="29"/>
      <c r="P128" s="29"/>
      <c r="Q128" s="29"/>
      <c r="R128" s="18"/>
      <c r="S128" s="2"/>
      <c r="T128" s="48"/>
      <c r="U128" s="2"/>
      <c r="V128" s="2"/>
      <c r="W128" s="2"/>
      <c r="X128" s="2"/>
      <c r="Y128" s="2"/>
      <c r="Z128" s="2"/>
      <c r="AA128" s="2"/>
      <c r="AB128" s="2"/>
      <c r="AC128" s="2"/>
      <c r="AD128" s="2"/>
      <c r="AE128" s="2"/>
    </row>
    <row r="129" spans="2:31" s="12" customFormat="1" ht="8.85" customHeight="1">
      <c r="B129" s="29"/>
      <c r="C129" s="29"/>
      <c r="D129" s="29"/>
      <c r="E129" s="29"/>
      <c r="F129" s="29"/>
      <c r="G129" s="29"/>
      <c r="H129" s="29"/>
      <c r="I129" s="29"/>
      <c r="J129" s="29"/>
      <c r="K129" s="29"/>
      <c r="L129" s="29"/>
      <c r="M129" s="29"/>
      <c r="N129" s="29"/>
      <c r="O129" s="29"/>
      <c r="P129" s="29"/>
      <c r="Q129" s="29"/>
      <c r="R129" s="18"/>
      <c r="S129" s="2"/>
      <c r="T129" s="48"/>
      <c r="U129" s="2"/>
      <c r="V129" s="2"/>
      <c r="W129" s="2"/>
      <c r="X129" s="2"/>
      <c r="Y129" s="2"/>
      <c r="Z129" s="2"/>
      <c r="AA129" s="2"/>
      <c r="AB129" s="2"/>
      <c r="AC129" s="2"/>
      <c r="AD129" s="2"/>
      <c r="AE129" s="2"/>
    </row>
    <row r="130" spans="2:31" s="12" customFormat="1" ht="8.85" customHeight="1">
      <c r="B130" s="29"/>
      <c r="C130" s="29"/>
      <c r="D130" s="29"/>
      <c r="E130" s="29"/>
      <c r="F130" s="29"/>
      <c r="G130" s="29"/>
      <c r="H130" s="29"/>
      <c r="I130" s="29"/>
      <c r="J130" s="29"/>
      <c r="K130" s="29"/>
      <c r="L130" s="29"/>
      <c r="M130" s="29"/>
      <c r="N130" s="29"/>
      <c r="O130" s="29"/>
      <c r="P130" s="29"/>
      <c r="Q130" s="29"/>
      <c r="R130" s="18"/>
      <c r="S130" s="2"/>
      <c r="T130" s="48"/>
      <c r="U130" s="2"/>
      <c r="V130" s="2"/>
      <c r="W130" s="2"/>
      <c r="X130" s="2"/>
      <c r="Y130" s="2"/>
      <c r="Z130" s="2"/>
      <c r="AA130" s="2"/>
      <c r="AB130" s="2"/>
      <c r="AC130" s="2"/>
      <c r="AD130" s="2"/>
      <c r="AE130" s="2"/>
    </row>
    <row r="131" spans="2:31" s="12" customFormat="1" ht="8.85" customHeight="1">
      <c r="B131" s="29"/>
      <c r="C131" s="29"/>
      <c r="D131" s="29"/>
      <c r="E131" s="29"/>
      <c r="F131" s="29"/>
      <c r="G131" s="29"/>
      <c r="H131" s="29"/>
      <c r="I131" s="29"/>
      <c r="J131" s="29"/>
      <c r="K131" s="29"/>
      <c r="L131" s="29"/>
      <c r="M131" s="29"/>
      <c r="N131" s="29"/>
      <c r="O131" s="29"/>
      <c r="P131" s="29"/>
      <c r="Q131" s="29"/>
      <c r="R131" s="18"/>
      <c r="S131" s="2"/>
      <c r="T131" s="48"/>
      <c r="U131" s="2"/>
      <c r="V131" s="2"/>
      <c r="W131" s="2"/>
      <c r="X131" s="2"/>
      <c r="Y131" s="2"/>
      <c r="Z131" s="2"/>
      <c r="AA131" s="2"/>
      <c r="AB131" s="2"/>
      <c r="AC131" s="2"/>
      <c r="AD131" s="2"/>
      <c r="AE131" s="2"/>
    </row>
    <row r="132" spans="2:31" s="12" customFormat="1" ht="8.85" customHeight="1">
      <c r="B132" s="29"/>
      <c r="C132" s="29"/>
      <c r="D132" s="29"/>
      <c r="E132" s="29"/>
      <c r="F132" s="29"/>
      <c r="G132" s="29"/>
      <c r="H132" s="29"/>
      <c r="I132" s="29"/>
      <c r="J132" s="29"/>
      <c r="K132" s="29"/>
      <c r="L132" s="29"/>
      <c r="M132" s="29"/>
      <c r="N132" s="29"/>
      <c r="O132" s="29"/>
      <c r="P132" s="29"/>
      <c r="Q132" s="29"/>
      <c r="R132" s="18"/>
      <c r="S132" s="2"/>
      <c r="T132" s="48"/>
      <c r="U132" s="2"/>
      <c r="V132" s="2"/>
      <c r="W132" s="2"/>
      <c r="X132" s="2"/>
      <c r="Y132" s="2"/>
      <c r="Z132" s="2"/>
      <c r="AA132" s="2"/>
      <c r="AB132" s="2"/>
      <c r="AC132" s="2"/>
      <c r="AD132" s="2"/>
      <c r="AE132" s="2"/>
    </row>
    <row r="133" spans="2:31" s="12" customFormat="1" ht="8.85" customHeight="1">
      <c r="B133" s="29"/>
      <c r="C133" s="29"/>
      <c r="D133" s="29"/>
      <c r="E133" s="29"/>
      <c r="F133" s="29"/>
      <c r="G133" s="29"/>
      <c r="H133" s="29"/>
      <c r="I133" s="29"/>
      <c r="J133" s="29"/>
      <c r="K133" s="29"/>
      <c r="L133" s="29"/>
      <c r="M133" s="29"/>
      <c r="N133" s="29"/>
      <c r="O133" s="29"/>
      <c r="P133" s="29"/>
      <c r="Q133" s="29"/>
      <c r="R133" s="18"/>
      <c r="S133" s="2"/>
      <c r="T133" s="48"/>
      <c r="U133" s="2"/>
      <c r="V133" s="2"/>
      <c r="W133" s="2"/>
      <c r="X133" s="2"/>
      <c r="Y133" s="2"/>
      <c r="Z133" s="2"/>
      <c r="AA133" s="2"/>
      <c r="AB133" s="2"/>
      <c r="AC133" s="2"/>
      <c r="AD133" s="2"/>
      <c r="AE133" s="2"/>
    </row>
    <row r="134" spans="2:31" s="12" customFormat="1" ht="8.85" customHeight="1">
      <c r="B134" s="29"/>
      <c r="C134" s="29"/>
      <c r="D134" s="29"/>
      <c r="E134" s="29"/>
      <c r="F134" s="29"/>
      <c r="G134" s="29"/>
      <c r="H134" s="29"/>
      <c r="I134" s="29"/>
      <c r="J134" s="29"/>
      <c r="K134" s="29"/>
      <c r="L134" s="29"/>
      <c r="M134" s="29"/>
      <c r="N134" s="29"/>
      <c r="O134" s="29"/>
      <c r="P134" s="29"/>
      <c r="Q134" s="29"/>
      <c r="R134" s="18"/>
      <c r="S134" s="2"/>
      <c r="T134" s="48"/>
      <c r="U134" s="2"/>
      <c r="V134" s="2"/>
      <c r="W134" s="2"/>
      <c r="X134" s="2"/>
      <c r="Y134" s="2"/>
      <c r="Z134" s="2"/>
      <c r="AA134" s="2"/>
      <c r="AB134" s="2"/>
      <c r="AC134" s="2"/>
      <c r="AD134" s="2"/>
      <c r="AE134" s="2"/>
    </row>
    <row r="135" spans="2:31" s="12" customFormat="1" ht="8.85" customHeight="1">
      <c r="B135" s="29"/>
      <c r="C135" s="29"/>
      <c r="D135" s="29"/>
      <c r="E135" s="29"/>
      <c r="F135" s="29"/>
      <c r="G135" s="29"/>
      <c r="H135" s="29"/>
      <c r="I135" s="29"/>
      <c r="J135" s="29"/>
      <c r="K135" s="29"/>
      <c r="L135" s="29"/>
      <c r="M135" s="29"/>
      <c r="N135" s="29"/>
      <c r="O135" s="29"/>
      <c r="P135" s="29"/>
      <c r="Q135" s="29"/>
      <c r="R135" s="18"/>
      <c r="S135" s="2"/>
      <c r="T135" s="48"/>
      <c r="U135" s="2"/>
      <c r="V135" s="2"/>
      <c r="W135" s="2"/>
      <c r="X135" s="2"/>
      <c r="Y135" s="2"/>
      <c r="Z135" s="2"/>
      <c r="AA135" s="2"/>
      <c r="AB135" s="2"/>
      <c r="AC135" s="2"/>
      <c r="AD135" s="2"/>
      <c r="AE135" s="2"/>
    </row>
    <row r="136" spans="2:31" s="12" customFormat="1" ht="8.85" customHeight="1">
      <c r="B136" s="29"/>
      <c r="C136" s="29"/>
      <c r="D136" s="29"/>
      <c r="E136" s="29"/>
      <c r="F136" s="29"/>
      <c r="G136" s="29"/>
      <c r="H136" s="29"/>
      <c r="I136" s="29"/>
      <c r="J136" s="29"/>
      <c r="K136" s="29"/>
      <c r="L136" s="29"/>
      <c r="M136" s="29"/>
      <c r="N136" s="29"/>
      <c r="O136" s="29"/>
      <c r="P136" s="29"/>
      <c r="Q136" s="29"/>
      <c r="R136" s="18"/>
      <c r="S136" s="2"/>
      <c r="T136" s="48"/>
      <c r="U136" s="2"/>
      <c r="V136" s="2"/>
      <c r="W136" s="2"/>
      <c r="X136" s="2"/>
      <c r="Y136" s="2"/>
      <c r="Z136" s="2"/>
      <c r="AA136" s="2"/>
      <c r="AB136" s="2"/>
      <c r="AC136" s="2"/>
      <c r="AD136" s="2"/>
      <c r="AE136" s="2"/>
    </row>
    <row r="137" spans="2:31" s="12" customFormat="1" ht="8.85" customHeight="1">
      <c r="B137" s="29"/>
      <c r="C137" s="29"/>
      <c r="D137" s="29"/>
      <c r="E137" s="29"/>
      <c r="F137" s="29"/>
      <c r="G137" s="29"/>
      <c r="H137" s="29"/>
      <c r="I137" s="29"/>
      <c r="J137" s="29"/>
      <c r="K137" s="29"/>
      <c r="L137" s="29"/>
      <c r="M137" s="29"/>
      <c r="N137" s="29"/>
      <c r="O137" s="29"/>
      <c r="P137" s="29"/>
      <c r="Q137" s="29"/>
      <c r="R137" s="18"/>
      <c r="S137" s="2"/>
      <c r="T137" s="48"/>
      <c r="U137" s="2"/>
      <c r="V137" s="2"/>
      <c r="W137" s="2"/>
      <c r="X137" s="2"/>
      <c r="Y137" s="2"/>
      <c r="Z137" s="2"/>
      <c r="AA137" s="2"/>
      <c r="AB137" s="2"/>
      <c r="AC137" s="2"/>
      <c r="AD137" s="2"/>
      <c r="AE137" s="2"/>
    </row>
    <row r="138" spans="2:31" s="12" customFormat="1" ht="8.85" customHeight="1">
      <c r="B138" s="29"/>
      <c r="C138" s="29"/>
      <c r="D138" s="29"/>
      <c r="E138" s="29"/>
      <c r="F138" s="29"/>
      <c r="G138" s="29"/>
      <c r="H138" s="29"/>
      <c r="I138" s="29"/>
      <c r="J138" s="29"/>
      <c r="K138" s="29"/>
      <c r="L138" s="29"/>
      <c r="M138" s="29"/>
      <c r="N138" s="29"/>
      <c r="O138" s="29"/>
      <c r="P138" s="29"/>
      <c r="Q138" s="29"/>
      <c r="R138" s="18"/>
      <c r="S138" s="2"/>
      <c r="T138" s="48"/>
      <c r="U138" s="2"/>
      <c r="V138" s="2"/>
      <c r="W138" s="2"/>
      <c r="X138" s="2"/>
      <c r="Y138" s="2"/>
      <c r="Z138" s="2"/>
      <c r="AA138" s="2"/>
      <c r="AB138" s="2"/>
      <c r="AC138" s="2"/>
      <c r="AD138" s="2"/>
      <c r="AE138" s="2"/>
    </row>
    <row r="139" spans="2:31" s="12" customFormat="1" ht="8.85" customHeight="1">
      <c r="B139" s="29"/>
      <c r="C139" s="29"/>
      <c r="D139" s="29"/>
      <c r="E139" s="29"/>
      <c r="F139" s="29"/>
      <c r="G139" s="29"/>
      <c r="H139" s="29"/>
      <c r="I139" s="29"/>
      <c r="J139" s="29"/>
      <c r="K139" s="29"/>
      <c r="L139" s="29"/>
      <c r="M139" s="29"/>
      <c r="N139" s="29"/>
      <c r="O139" s="29"/>
      <c r="P139" s="29"/>
      <c r="Q139" s="29"/>
      <c r="R139" s="18"/>
      <c r="S139" s="2"/>
      <c r="T139" s="48"/>
      <c r="U139" s="2"/>
      <c r="V139" s="2"/>
      <c r="W139" s="2"/>
      <c r="X139" s="2"/>
      <c r="Y139" s="2"/>
      <c r="Z139" s="2"/>
      <c r="AA139" s="2"/>
      <c r="AB139" s="2"/>
      <c r="AC139" s="2"/>
      <c r="AD139" s="2"/>
      <c r="AE139" s="2"/>
    </row>
    <row r="140" spans="2:31" s="12" customFormat="1" ht="8.85" customHeight="1">
      <c r="B140" s="29"/>
      <c r="C140" s="29"/>
      <c r="D140" s="29"/>
      <c r="E140" s="29"/>
      <c r="F140" s="29"/>
      <c r="G140" s="29"/>
      <c r="H140" s="29"/>
      <c r="I140" s="29"/>
      <c r="J140" s="29"/>
      <c r="K140" s="29"/>
      <c r="L140" s="29"/>
      <c r="M140" s="29"/>
      <c r="N140" s="29"/>
      <c r="O140" s="29"/>
      <c r="P140" s="29"/>
      <c r="Q140" s="29"/>
      <c r="R140" s="18"/>
      <c r="S140" s="2"/>
      <c r="T140" s="48"/>
      <c r="U140" s="2"/>
      <c r="V140" s="2"/>
      <c r="W140" s="2"/>
      <c r="X140" s="2"/>
      <c r="Y140" s="2"/>
      <c r="Z140" s="2"/>
      <c r="AA140" s="2"/>
      <c r="AB140" s="2"/>
      <c r="AC140" s="2"/>
      <c r="AD140" s="2"/>
      <c r="AE140" s="2"/>
    </row>
    <row r="141" spans="2:31" s="12" customFormat="1" ht="8.85" customHeight="1">
      <c r="B141" s="29"/>
      <c r="C141" s="29"/>
      <c r="D141" s="29"/>
      <c r="E141" s="29"/>
      <c r="F141" s="29"/>
      <c r="G141" s="29"/>
      <c r="H141" s="29"/>
      <c r="I141" s="29"/>
      <c r="J141" s="29"/>
      <c r="K141" s="29"/>
      <c r="L141" s="29"/>
      <c r="M141" s="29"/>
      <c r="N141" s="29"/>
      <c r="O141" s="29"/>
      <c r="P141" s="29"/>
      <c r="Q141" s="29"/>
      <c r="R141" s="18"/>
      <c r="S141" s="2"/>
      <c r="T141" s="48"/>
      <c r="U141" s="2"/>
      <c r="V141" s="2"/>
      <c r="W141" s="2"/>
      <c r="X141" s="2"/>
      <c r="Y141" s="2"/>
      <c r="Z141" s="2"/>
      <c r="AA141" s="2"/>
      <c r="AB141" s="2"/>
      <c r="AC141" s="2"/>
      <c r="AD141" s="2"/>
      <c r="AE141" s="2"/>
    </row>
    <row r="142" spans="2:31" s="12" customFormat="1" ht="8.85" customHeight="1">
      <c r="B142" s="29"/>
      <c r="C142" s="29"/>
      <c r="D142" s="29"/>
      <c r="E142" s="29"/>
      <c r="F142" s="29"/>
      <c r="G142" s="29"/>
      <c r="H142" s="29"/>
      <c r="I142" s="29"/>
      <c r="J142" s="29"/>
      <c r="K142" s="29"/>
      <c r="L142" s="29"/>
      <c r="M142" s="29"/>
      <c r="N142" s="29"/>
      <c r="O142" s="29"/>
      <c r="P142" s="29"/>
      <c r="Q142" s="29"/>
      <c r="R142" s="18"/>
      <c r="S142" s="2"/>
      <c r="T142" s="48"/>
      <c r="U142" s="2"/>
      <c r="V142" s="2"/>
      <c r="W142" s="2"/>
      <c r="X142" s="2"/>
      <c r="Y142" s="2"/>
      <c r="Z142" s="2"/>
      <c r="AA142" s="2"/>
      <c r="AB142" s="2"/>
      <c r="AC142" s="2"/>
      <c r="AD142" s="2"/>
      <c r="AE142" s="2"/>
    </row>
    <row r="143" spans="2:31" s="12" customFormat="1" ht="8.85" customHeight="1">
      <c r="B143" s="29"/>
      <c r="C143" s="29"/>
      <c r="D143" s="29"/>
      <c r="E143" s="29"/>
      <c r="F143" s="29"/>
      <c r="G143" s="29"/>
      <c r="H143" s="29"/>
      <c r="I143" s="29"/>
      <c r="J143" s="29"/>
      <c r="K143" s="29"/>
      <c r="L143" s="29"/>
      <c r="M143" s="29"/>
      <c r="N143" s="29"/>
      <c r="O143" s="29"/>
      <c r="P143" s="29"/>
      <c r="Q143" s="29"/>
      <c r="R143" s="18"/>
      <c r="S143" s="2"/>
      <c r="T143" s="48"/>
      <c r="U143" s="2"/>
      <c r="V143" s="2"/>
      <c r="W143" s="2"/>
      <c r="X143" s="2"/>
      <c r="Y143" s="2"/>
      <c r="Z143" s="2"/>
      <c r="AA143" s="2"/>
      <c r="AB143" s="2"/>
      <c r="AC143" s="2"/>
      <c r="AD143" s="2"/>
      <c r="AE143" s="2"/>
    </row>
    <row r="144" spans="2:31" s="12" customFormat="1" ht="8.85" customHeight="1">
      <c r="B144" s="29"/>
      <c r="C144" s="29"/>
      <c r="D144" s="29"/>
      <c r="E144" s="29"/>
      <c r="F144" s="29"/>
      <c r="G144" s="29"/>
      <c r="H144" s="29"/>
      <c r="I144" s="29"/>
      <c r="J144" s="29"/>
      <c r="K144" s="29"/>
      <c r="L144" s="29"/>
      <c r="M144" s="29"/>
      <c r="N144" s="29"/>
      <c r="O144" s="29"/>
      <c r="P144" s="29"/>
      <c r="Q144" s="29"/>
      <c r="R144" s="18"/>
      <c r="S144" s="2"/>
      <c r="T144" s="48"/>
      <c r="U144" s="2"/>
      <c r="V144" s="2"/>
      <c r="W144" s="2"/>
      <c r="X144" s="2"/>
      <c r="Y144" s="2"/>
      <c r="Z144" s="2"/>
      <c r="AA144" s="2"/>
      <c r="AB144" s="2"/>
      <c r="AC144" s="2"/>
      <c r="AD144" s="2"/>
      <c r="AE144" s="2"/>
    </row>
    <row r="145" spans="2:31" s="12" customFormat="1" ht="8.85" customHeight="1">
      <c r="B145" s="29"/>
      <c r="C145" s="29"/>
      <c r="D145" s="29"/>
      <c r="E145" s="29"/>
      <c r="F145" s="29"/>
      <c r="G145" s="29"/>
      <c r="H145" s="29"/>
      <c r="I145" s="29"/>
      <c r="J145" s="29"/>
      <c r="K145" s="29"/>
      <c r="L145" s="29"/>
      <c r="M145" s="29"/>
      <c r="N145" s="29"/>
      <c r="O145" s="29"/>
      <c r="P145" s="29"/>
      <c r="Q145" s="29"/>
      <c r="R145" s="18"/>
      <c r="S145" s="2"/>
      <c r="T145" s="48"/>
      <c r="U145" s="2"/>
      <c r="V145" s="2"/>
      <c r="W145" s="2"/>
      <c r="X145" s="2"/>
      <c r="Y145" s="2"/>
      <c r="Z145" s="2"/>
      <c r="AA145" s="2"/>
      <c r="AB145" s="2"/>
      <c r="AC145" s="2"/>
      <c r="AD145" s="2"/>
      <c r="AE145" s="2"/>
    </row>
    <row r="146" spans="2:31" s="12" customFormat="1" ht="8.85" customHeight="1">
      <c r="B146" s="29"/>
      <c r="C146" s="29"/>
      <c r="D146" s="29"/>
      <c r="E146" s="29"/>
      <c r="F146" s="29"/>
      <c r="G146" s="29"/>
      <c r="H146" s="29"/>
      <c r="I146" s="29"/>
      <c r="J146" s="29"/>
      <c r="K146" s="29"/>
      <c r="L146" s="29"/>
      <c r="M146" s="29"/>
      <c r="N146" s="29"/>
      <c r="O146" s="29"/>
      <c r="P146" s="29"/>
      <c r="Q146" s="29"/>
      <c r="R146" s="18"/>
      <c r="S146" s="2"/>
      <c r="T146" s="48"/>
      <c r="U146" s="2"/>
      <c r="V146" s="2"/>
      <c r="W146" s="2"/>
      <c r="X146" s="2"/>
      <c r="Y146" s="2"/>
      <c r="Z146" s="2"/>
      <c r="AA146" s="2"/>
      <c r="AB146" s="2"/>
      <c r="AC146" s="2"/>
      <c r="AD146" s="2"/>
      <c r="AE146" s="2"/>
    </row>
    <row r="147" spans="2:31" s="12" customFormat="1" ht="8.85" customHeight="1">
      <c r="B147" s="29"/>
      <c r="C147" s="29"/>
      <c r="D147" s="29"/>
      <c r="E147" s="29"/>
      <c r="F147" s="29"/>
      <c r="G147" s="29"/>
      <c r="H147" s="29"/>
      <c r="I147" s="29"/>
      <c r="J147" s="29"/>
      <c r="K147" s="29"/>
      <c r="L147" s="29"/>
      <c r="M147" s="29"/>
      <c r="N147" s="29"/>
      <c r="O147" s="29"/>
      <c r="P147" s="29"/>
      <c r="Q147" s="29"/>
      <c r="R147" s="18"/>
      <c r="S147" s="2"/>
      <c r="T147" s="48"/>
      <c r="U147" s="2"/>
      <c r="V147" s="2"/>
      <c r="W147" s="2"/>
      <c r="X147" s="2"/>
      <c r="Y147" s="2"/>
      <c r="Z147" s="2"/>
      <c r="AA147" s="2"/>
      <c r="AB147" s="2"/>
      <c r="AC147" s="2"/>
      <c r="AD147" s="2"/>
      <c r="AE147" s="2"/>
    </row>
    <row r="148" spans="2:31" s="12" customFormat="1" ht="8.85" customHeight="1">
      <c r="B148" s="29"/>
      <c r="C148" s="29"/>
      <c r="D148" s="29"/>
      <c r="E148" s="29"/>
      <c r="F148" s="29"/>
      <c r="G148" s="29"/>
      <c r="H148" s="29"/>
      <c r="I148" s="29"/>
      <c r="J148" s="29"/>
      <c r="K148" s="29"/>
      <c r="L148" s="29"/>
      <c r="M148" s="29"/>
      <c r="N148" s="29"/>
      <c r="O148" s="29"/>
      <c r="P148" s="29"/>
      <c r="Q148" s="29"/>
      <c r="R148" s="18"/>
      <c r="S148" s="2"/>
      <c r="T148" s="48"/>
      <c r="U148" s="2"/>
      <c r="V148" s="2"/>
      <c r="W148" s="2"/>
      <c r="X148" s="2"/>
      <c r="Y148" s="2"/>
      <c r="Z148" s="2"/>
      <c r="AA148" s="2"/>
      <c r="AB148" s="2"/>
      <c r="AC148" s="2"/>
      <c r="AD148" s="2"/>
      <c r="AE148" s="2"/>
    </row>
    <row r="149" spans="2:31" s="12" customFormat="1" ht="8.85" customHeight="1">
      <c r="B149" s="29"/>
      <c r="C149" s="29"/>
      <c r="D149" s="29"/>
      <c r="E149" s="29"/>
      <c r="F149" s="29"/>
      <c r="G149" s="29"/>
      <c r="H149" s="29"/>
      <c r="I149" s="29"/>
      <c r="J149" s="29"/>
      <c r="K149" s="29"/>
      <c r="L149" s="29"/>
      <c r="M149" s="29"/>
      <c r="N149" s="29"/>
      <c r="O149" s="29"/>
      <c r="P149" s="29"/>
      <c r="Q149" s="29"/>
      <c r="R149" s="18"/>
      <c r="S149" s="2"/>
      <c r="T149" s="48"/>
      <c r="U149" s="2"/>
      <c r="V149" s="2"/>
      <c r="W149" s="2"/>
      <c r="X149" s="2"/>
      <c r="Y149" s="2"/>
      <c r="Z149" s="2"/>
      <c r="AA149" s="2"/>
      <c r="AB149" s="2"/>
      <c r="AC149" s="2"/>
      <c r="AD149" s="2"/>
      <c r="AE149" s="2"/>
    </row>
    <row r="150" spans="2:31" s="12" customFormat="1" ht="8.85" customHeight="1">
      <c r="B150" s="29"/>
      <c r="C150" s="29"/>
      <c r="D150" s="29"/>
      <c r="E150" s="29"/>
      <c r="F150" s="29"/>
      <c r="G150" s="29"/>
      <c r="H150" s="29"/>
      <c r="I150" s="29"/>
      <c r="J150" s="29"/>
      <c r="K150" s="29"/>
      <c r="L150" s="29"/>
      <c r="M150" s="29"/>
      <c r="N150" s="29"/>
      <c r="O150" s="29"/>
      <c r="P150" s="29"/>
      <c r="Q150" s="29"/>
      <c r="R150" s="18"/>
      <c r="S150" s="2"/>
      <c r="T150" s="48"/>
      <c r="U150" s="2"/>
      <c r="V150" s="2"/>
      <c r="W150" s="2"/>
      <c r="X150" s="2"/>
      <c r="Y150" s="2"/>
      <c r="Z150" s="2"/>
      <c r="AA150" s="2"/>
      <c r="AB150" s="2"/>
      <c r="AC150" s="2"/>
      <c r="AD150" s="2"/>
      <c r="AE150" s="2"/>
    </row>
    <row r="151" spans="2:31" s="12" customFormat="1" ht="8.85" customHeight="1">
      <c r="B151" s="29"/>
      <c r="C151" s="29"/>
      <c r="D151" s="29"/>
      <c r="E151" s="29"/>
      <c r="F151" s="29"/>
      <c r="G151" s="29"/>
      <c r="H151" s="29"/>
      <c r="I151" s="29"/>
      <c r="J151" s="29"/>
      <c r="K151" s="29"/>
      <c r="L151" s="29"/>
      <c r="M151" s="29"/>
      <c r="N151" s="29"/>
      <c r="O151" s="29"/>
      <c r="P151" s="29"/>
      <c r="Q151" s="29"/>
      <c r="R151" s="18"/>
      <c r="S151" s="2"/>
      <c r="T151" s="48"/>
      <c r="U151" s="2"/>
      <c r="V151" s="2"/>
      <c r="W151" s="2"/>
      <c r="X151" s="2"/>
      <c r="Y151" s="2"/>
      <c r="Z151" s="2"/>
      <c r="AA151" s="2"/>
      <c r="AB151" s="2"/>
      <c r="AC151" s="2"/>
      <c r="AD151" s="2"/>
      <c r="AE151" s="2"/>
    </row>
    <row r="152" spans="2:31" s="12" customFormat="1" ht="8.85" customHeight="1">
      <c r="B152" s="29"/>
      <c r="C152" s="29"/>
      <c r="D152" s="29"/>
      <c r="E152" s="29"/>
      <c r="F152" s="29"/>
      <c r="G152" s="29"/>
      <c r="H152" s="29"/>
      <c r="I152" s="29"/>
      <c r="J152" s="29"/>
      <c r="K152" s="29"/>
      <c r="L152" s="29"/>
      <c r="M152" s="29"/>
      <c r="N152" s="29"/>
      <c r="O152" s="29"/>
      <c r="P152" s="29"/>
      <c r="Q152" s="29"/>
      <c r="R152" s="18"/>
      <c r="S152" s="2"/>
      <c r="T152" s="48"/>
      <c r="U152" s="2"/>
      <c r="V152" s="2"/>
      <c r="W152" s="2"/>
      <c r="X152" s="2"/>
      <c r="Y152" s="2"/>
      <c r="Z152" s="2"/>
      <c r="AA152" s="2"/>
      <c r="AB152" s="2"/>
      <c r="AC152" s="2"/>
      <c r="AD152" s="2"/>
      <c r="AE152" s="2"/>
    </row>
    <row r="153" spans="2:31" s="12" customFormat="1" ht="8.85" customHeight="1">
      <c r="B153" s="29"/>
      <c r="C153" s="29"/>
      <c r="D153" s="29"/>
      <c r="E153" s="29"/>
      <c r="F153" s="29"/>
      <c r="G153" s="29"/>
      <c r="H153" s="29"/>
      <c r="I153" s="29"/>
      <c r="J153" s="29"/>
      <c r="K153" s="29"/>
      <c r="L153" s="29"/>
      <c r="M153" s="29"/>
      <c r="N153" s="29"/>
      <c r="O153" s="29"/>
      <c r="P153" s="29"/>
      <c r="Q153" s="29"/>
      <c r="R153" s="18"/>
      <c r="S153" s="2"/>
      <c r="T153" s="48"/>
      <c r="U153" s="2"/>
      <c r="V153" s="2"/>
      <c r="W153" s="2"/>
      <c r="X153" s="2"/>
      <c r="Y153" s="2"/>
      <c r="Z153" s="2"/>
      <c r="AA153" s="2"/>
      <c r="AB153" s="2"/>
      <c r="AC153" s="2"/>
      <c r="AD153" s="2"/>
      <c r="AE153" s="2"/>
    </row>
    <row r="154" spans="2:31" s="12" customFormat="1" ht="8.85" customHeight="1">
      <c r="B154" s="29"/>
      <c r="C154" s="29"/>
      <c r="D154" s="29"/>
      <c r="E154" s="29"/>
      <c r="F154" s="29"/>
      <c r="G154" s="29"/>
      <c r="H154" s="29"/>
      <c r="I154" s="29"/>
      <c r="J154" s="29"/>
      <c r="K154" s="29"/>
      <c r="L154" s="29"/>
      <c r="M154" s="29"/>
      <c r="N154" s="29"/>
      <c r="O154" s="29"/>
      <c r="P154" s="29"/>
      <c r="Q154" s="29"/>
      <c r="R154" s="18"/>
      <c r="S154" s="2"/>
      <c r="T154" s="48"/>
      <c r="U154" s="2"/>
      <c r="V154" s="2"/>
      <c r="W154" s="2"/>
      <c r="X154" s="2"/>
      <c r="Y154" s="2"/>
      <c r="Z154" s="2"/>
      <c r="AA154" s="2"/>
      <c r="AB154" s="2"/>
      <c r="AC154" s="2"/>
      <c r="AD154" s="2"/>
      <c r="AE154" s="2"/>
    </row>
    <row r="155" spans="2:31" s="12" customFormat="1" ht="8.85" customHeight="1">
      <c r="B155" s="29"/>
      <c r="C155" s="29"/>
      <c r="D155" s="29"/>
      <c r="E155" s="29"/>
      <c r="F155" s="29"/>
      <c r="G155" s="29"/>
      <c r="H155" s="29"/>
      <c r="I155" s="29"/>
      <c r="J155" s="29"/>
      <c r="K155" s="29"/>
      <c r="L155" s="29"/>
      <c r="M155" s="29"/>
      <c r="N155" s="29"/>
      <c r="O155" s="29"/>
      <c r="P155" s="29"/>
      <c r="Q155" s="29"/>
      <c r="R155" s="18"/>
      <c r="S155" s="2"/>
      <c r="T155" s="48"/>
      <c r="U155" s="2"/>
      <c r="V155" s="2"/>
      <c r="W155" s="2"/>
      <c r="X155" s="2"/>
      <c r="Y155" s="2"/>
      <c r="Z155" s="2"/>
      <c r="AA155" s="2"/>
      <c r="AB155" s="2"/>
      <c r="AC155" s="2"/>
      <c r="AD155" s="2"/>
      <c r="AE155" s="2"/>
    </row>
    <row r="156" spans="2:31" s="12" customFormat="1" ht="8.85" customHeight="1">
      <c r="B156" s="29"/>
      <c r="C156" s="29"/>
      <c r="D156" s="29"/>
      <c r="E156" s="29"/>
      <c r="F156" s="29"/>
      <c r="G156" s="29"/>
      <c r="H156" s="29"/>
      <c r="I156" s="29"/>
      <c r="J156" s="29"/>
      <c r="K156" s="29"/>
      <c r="L156" s="29"/>
      <c r="M156" s="29"/>
      <c r="N156" s="29"/>
      <c r="O156" s="29"/>
      <c r="P156" s="29"/>
      <c r="Q156" s="29"/>
      <c r="R156" s="18"/>
      <c r="S156" s="2"/>
      <c r="T156" s="48"/>
      <c r="U156" s="2"/>
      <c r="V156" s="2"/>
      <c r="W156" s="2"/>
      <c r="X156" s="2"/>
      <c r="Y156" s="2"/>
      <c r="Z156" s="2"/>
      <c r="AA156" s="2"/>
      <c r="AB156" s="2"/>
      <c r="AC156" s="2"/>
      <c r="AD156" s="2"/>
      <c r="AE156" s="2"/>
    </row>
    <row r="157" spans="2:31" s="12" customFormat="1" ht="8.85" customHeight="1">
      <c r="B157" s="29"/>
      <c r="C157" s="29"/>
      <c r="D157" s="29"/>
      <c r="E157" s="29"/>
      <c r="F157" s="29"/>
      <c r="G157" s="29"/>
      <c r="H157" s="29"/>
      <c r="I157" s="29"/>
      <c r="J157" s="29"/>
      <c r="K157" s="29"/>
      <c r="L157" s="29"/>
      <c r="M157" s="29"/>
      <c r="N157" s="29"/>
      <c r="O157" s="29"/>
      <c r="P157" s="29"/>
      <c r="Q157" s="29"/>
      <c r="R157" s="18"/>
      <c r="S157" s="2"/>
      <c r="T157" s="48"/>
      <c r="U157" s="2"/>
      <c r="V157" s="2"/>
      <c r="W157" s="2"/>
      <c r="X157" s="2"/>
      <c r="Y157" s="2"/>
      <c r="Z157" s="2"/>
      <c r="AA157" s="2"/>
      <c r="AB157" s="2"/>
      <c r="AC157" s="2"/>
      <c r="AD157" s="2"/>
      <c r="AE157" s="2"/>
    </row>
    <row r="158" spans="2:31" s="12" customFormat="1" ht="8.85" customHeight="1">
      <c r="B158" s="29"/>
      <c r="C158" s="29"/>
      <c r="D158" s="29"/>
      <c r="E158" s="29"/>
      <c r="F158" s="29"/>
      <c r="G158" s="29"/>
      <c r="H158" s="29"/>
      <c r="I158" s="29"/>
      <c r="J158" s="29"/>
      <c r="K158" s="29"/>
      <c r="L158" s="29"/>
      <c r="M158" s="29"/>
      <c r="N158" s="29"/>
      <c r="O158" s="29"/>
      <c r="P158" s="29"/>
      <c r="Q158" s="29"/>
      <c r="R158" s="18"/>
      <c r="S158" s="2"/>
      <c r="T158" s="48"/>
      <c r="U158" s="2"/>
      <c r="V158" s="2"/>
      <c r="W158" s="2"/>
      <c r="X158" s="2"/>
      <c r="Y158" s="2"/>
      <c r="Z158" s="2"/>
      <c r="AA158" s="2"/>
      <c r="AB158" s="2"/>
      <c r="AC158" s="2"/>
      <c r="AD158" s="2"/>
      <c r="AE158" s="2"/>
    </row>
    <row r="159" spans="2:31" s="12" customFormat="1" ht="8.85" customHeight="1">
      <c r="B159" s="29"/>
      <c r="C159" s="29"/>
      <c r="D159" s="29"/>
      <c r="E159" s="29"/>
      <c r="F159" s="29"/>
      <c r="G159" s="29"/>
      <c r="H159" s="29"/>
      <c r="I159" s="29"/>
      <c r="J159" s="29"/>
      <c r="K159" s="29"/>
      <c r="L159" s="29"/>
      <c r="M159" s="29"/>
      <c r="N159" s="29"/>
      <c r="O159" s="29"/>
      <c r="P159" s="29"/>
      <c r="Q159" s="29"/>
      <c r="R159" s="18"/>
      <c r="S159" s="2"/>
      <c r="T159" s="48"/>
      <c r="U159" s="2"/>
      <c r="V159" s="2"/>
      <c r="W159" s="2"/>
      <c r="X159" s="2"/>
      <c r="Y159" s="2"/>
      <c r="Z159" s="2"/>
      <c r="AA159" s="2"/>
      <c r="AB159" s="2"/>
      <c r="AC159" s="2"/>
      <c r="AD159" s="2"/>
      <c r="AE159" s="2"/>
    </row>
    <row r="160" spans="2:31" s="12" customFormat="1" ht="8.85" customHeight="1">
      <c r="B160" s="29"/>
      <c r="C160" s="29"/>
      <c r="D160" s="29"/>
      <c r="E160" s="29"/>
      <c r="F160" s="29"/>
      <c r="G160" s="29"/>
      <c r="H160" s="29"/>
      <c r="I160" s="29"/>
      <c r="J160" s="29"/>
      <c r="K160" s="29"/>
      <c r="L160" s="29"/>
      <c r="M160" s="29"/>
      <c r="N160" s="29"/>
      <c r="O160" s="29"/>
      <c r="P160" s="29"/>
      <c r="Q160" s="29"/>
      <c r="R160" s="18"/>
      <c r="S160" s="2"/>
      <c r="T160" s="48"/>
      <c r="U160" s="2"/>
      <c r="V160" s="2"/>
      <c r="W160" s="2"/>
      <c r="X160" s="2"/>
      <c r="Y160" s="2"/>
      <c r="Z160" s="2"/>
      <c r="AA160" s="2"/>
      <c r="AB160" s="2"/>
      <c r="AC160" s="2"/>
      <c r="AD160" s="2"/>
      <c r="AE160" s="2"/>
    </row>
    <row r="161" spans="2:31" s="12" customFormat="1" ht="8.85" customHeight="1">
      <c r="B161" s="29"/>
      <c r="C161" s="29"/>
      <c r="D161" s="29"/>
      <c r="E161" s="29"/>
      <c r="F161" s="29"/>
      <c r="G161" s="29"/>
      <c r="H161" s="29"/>
      <c r="I161" s="29"/>
      <c r="J161" s="29"/>
      <c r="K161" s="29"/>
      <c r="L161" s="29"/>
      <c r="M161" s="29"/>
      <c r="N161" s="29"/>
      <c r="O161" s="29"/>
      <c r="P161" s="29"/>
      <c r="Q161" s="29"/>
      <c r="R161" s="18"/>
      <c r="S161" s="2"/>
      <c r="T161" s="48"/>
      <c r="U161" s="2"/>
      <c r="V161" s="2"/>
      <c r="W161" s="2"/>
      <c r="X161" s="2"/>
      <c r="Y161" s="2"/>
      <c r="Z161" s="2"/>
      <c r="AA161" s="2"/>
      <c r="AB161" s="2"/>
      <c r="AC161" s="2"/>
      <c r="AD161" s="2"/>
      <c r="AE161" s="2"/>
    </row>
    <row r="162" spans="2:31" s="12" customFormat="1" ht="8.85" customHeight="1">
      <c r="B162" s="29"/>
      <c r="C162" s="29"/>
      <c r="D162" s="29"/>
      <c r="E162" s="29"/>
      <c r="F162" s="29"/>
      <c r="G162" s="29"/>
      <c r="H162" s="29"/>
      <c r="I162" s="29"/>
      <c r="J162" s="29"/>
      <c r="K162" s="29"/>
      <c r="L162" s="29"/>
      <c r="M162" s="29"/>
      <c r="N162" s="29"/>
      <c r="O162" s="29"/>
      <c r="P162" s="29"/>
      <c r="Q162" s="29"/>
      <c r="R162" s="18"/>
      <c r="S162" s="2"/>
      <c r="T162" s="48"/>
      <c r="U162" s="2"/>
      <c r="V162" s="2"/>
      <c r="W162" s="2"/>
      <c r="X162" s="2"/>
      <c r="Y162" s="2"/>
      <c r="Z162" s="2"/>
      <c r="AA162" s="2"/>
      <c r="AB162" s="2"/>
      <c r="AC162" s="2"/>
      <c r="AD162" s="2"/>
      <c r="AE162" s="2"/>
    </row>
    <row r="163" spans="2:31" s="12" customFormat="1" ht="8.85" customHeight="1">
      <c r="B163" s="29"/>
      <c r="C163" s="29"/>
      <c r="D163" s="29"/>
      <c r="E163" s="29"/>
      <c r="F163" s="29"/>
      <c r="G163" s="29"/>
      <c r="H163" s="29"/>
      <c r="I163" s="29"/>
      <c r="J163" s="29"/>
      <c r="K163" s="29"/>
      <c r="L163" s="29"/>
      <c r="M163" s="29"/>
      <c r="N163" s="29"/>
      <c r="O163" s="29"/>
      <c r="P163" s="29"/>
      <c r="Q163" s="29"/>
      <c r="R163" s="18"/>
      <c r="S163" s="2"/>
      <c r="T163" s="48"/>
      <c r="U163" s="2"/>
      <c r="V163" s="2"/>
      <c r="W163" s="2"/>
      <c r="X163" s="2"/>
      <c r="Y163" s="2"/>
      <c r="Z163" s="2"/>
      <c r="AA163" s="2"/>
      <c r="AB163" s="2"/>
      <c r="AC163" s="2"/>
      <c r="AD163" s="2"/>
      <c r="AE163" s="2"/>
    </row>
    <row r="164" spans="2:31" s="12" customFormat="1" ht="8.85" customHeight="1">
      <c r="B164" s="29"/>
      <c r="C164" s="29"/>
      <c r="D164" s="29"/>
      <c r="E164" s="29"/>
      <c r="F164" s="29"/>
      <c r="G164" s="29"/>
      <c r="H164" s="29"/>
      <c r="I164" s="29"/>
      <c r="J164" s="29"/>
      <c r="K164" s="29"/>
      <c r="L164" s="29"/>
      <c r="M164" s="29"/>
      <c r="N164" s="29"/>
      <c r="O164" s="29"/>
      <c r="P164" s="29"/>
      <c r="Q164" s="29"/>
      <c r="R164" s="18"/>
      <c r="S164" s="2"/>
      <c r="T164" s="48"/>
      <c r="U164" s="2"/>
      <c r="V164" s="2"/>
      <c r="W164" s="2"/>
      <c r="X164" s="2"/>
      <c r="Y164" s="2"/>
      <c r="Z164" s="2"/>
      <c r="AA164" s="2"/>
      <c r="AB164" s="2"/>
      <c r="AC164" s="2"/>
      <c r="AD164" s="2"/>
      <c r="AE164" s="2"/>
    </row>
    <row r="165" spans="2:31" s="12" customFormat="1" ht="8.85" customHeight="1">
      <c r="B165" s="29"/>
      <c r="C165" s="29"/>
      <c r="D165" s="29"/>
      <c r="E165" s="29"/>
      <c r="F165" s="29"/>
      <c r="G165" s="29"/>
      <c r="H165" s="29"/>
      <c r="I165" s="29"/>
      <c r="J165" s="29"/>
      <c r="K165" s="29"/>
      <c r="L165" s="29"/>
      <c r="M165" s="29"/>
      <c r="N165" s="29"/>
      <c r="O165" s="29"/>
      <c r="P165" s="29"/>
      <c r="Q165" s="29"/>
      <c r="R165" s="18"/>
      <c r="S165" s="2"/>
      <c r="T165" s="48"/>
      <c r="U165" s="2"/>
      <c r="V165" s="2"/>
      <c r="W165" s="2"/>
      <c r="X165" s="2"/>
      <c r="Y165" s="2"/>
      <c r="Z165" s="2"/>
      <c r="AA165" s="2"/>
      <c r="AB165" s="2"/>
      <c r="AC165" s="2"/>
      <c r="AD165" s="2"/>
      <c r="AE165" s="2"/>
    </row>
    <row r="166" spans="2:31" s="12" customFormat="1" ht="8.85" customHeight="1">
      <c r="B166" s="29"/>
      <c r="C166" s="29"/>
      <c r="D166" s="29"/>
      <c r="E166" s="29"/>
      <c r="F166" s="29"/>
      <c r="G166" s="29"/>
      <c r="H166" s="29"/>
      <c r="I166" s="29"/>
      <c r="J166" s="29"/>
      <c r="K166" s="29"/>
      <c r="L166" s="29"/>
      <c r="M166" s="29"/>
      <c r="N166" s="29"/>
      <c r="O166" s="29"/>
      <c r="P166" s="29"/>
      <c r="Q166" s="29"/>
      <c r="R166" s="18"/>
      <c r="S166" s="2"/>
      <c r="T166" s="48"/>
      <c r="U166" s="2"/>
      <c r="V166" s="2"/>
      <c r="W166" s="2"/>
      <c r="X166" s="2"/>
      <c r="Y166" s="2"/>
      <c r="Z166" s="2"/>
      <c r="AA166" s="2"/>
      <c r="AB166" s="2"/>
      <c r="AC166" s="2"/>
      <c r="AD166" s="2"/>
      <c r="AE166" s="2"/>
    </row>
    <row r="167" spans="2:31" s="12" customFormat="1" ht="8.85" customHeight="1">
      <c r="B167" s="29"/>
      <c r="C167" s="29"/>
      <c r="D167" s="29"/>
      <c r="E167" s="29"/>
      <c r="F167" s="29"/>
      <c r="G167" s="29"/>
      <c r="H167" s="29"/>
      <c r="I167" s="29"/>
      <c r="J167" s="29"/>
      <c r="K167" s="29"/>
      <c r="L167" s="29"/>
      <c r="M167" s="29"/>
      <c r="N167" s="29"/>
      <c r="O167" s="29"/>
      <c r="P167" s="29"/>
      <c r="Q167" s="29"/>
      <c r="R167" s="18"/>
      <c r="S167" s="2"/>
      <c r="T167" s="48"/>
      <c r="U167" s="2"/>
      <c r="V167" s="2"/>
      <c r="W167" s="2"/>
      <c r="X167" s="2"/>
      <c r="Y167" s="2"/>
      <c r="Z167" s="2"/>
      <c r="AA167" s="2"/>
      <c r="AB167" s="2"/>
      <c r="AC167" s="2"/>
      <c r="AD167" s="2"/>
      <c r="AE167" s="2"/>
    </row>
    <row r="168" spans="2:31" s="12" customFormat="1" ht="8.85" customHeight="1">
      <c r="B168" s="29"/>
      <c r="C168" s="29"/>
      <c r="D168" s="29"/>
      <c r="E168" s="29"/>
      <c r="F168" s="29"/>
      <c r="G168" s="29"/>
      <c r="H168" s="29"/>
      <c r="I168" s="29"/>
      <c r="J168" s="29"/>
      <c r="K168" s="29"/>
      <c r="L168" s="29"/>
      <c r="M168" s="29"/>
      <c r="N168" s="29"/>
      <c r="O168" s="29"/>
      <c r="P168" s="29"/>
      <c r="Q168" s="29"/>
      <c r="R168" s="18"/>
      <c r="S168" s="2"/>
      <c r="T168" s="48"/>
      <c r="U168" s="2"/>
      <c r="V168" s="2"/>
      <c r="W168" s="2"/>
      <c r="X168" s="2"/>
      <c r="Y168" s="2"/>
      <c r="Z168" s="2"/>
      <c r="AA168" s="2"/>
      <c r="AB168" s="2"/>
      <c r="AC168" s="2"/>
      <c r="AD168" s="2"/>
      <c r="AE168" s="2"/>
    </row>
    <row r="169" spans="2:31" s="12" customFormat="1" ht="8.85" customHeight="1">
      <c r="B169" s="29"/>
      <c r="C169" s="29"/>
      <c r="D169" s="29"/>
      <c r="E169" s="29"/>
      <c r="F169" s="29"/>
      <c r="G169" s="29"/>
      <c r="H169" s="29"/>
      <c r="I169" s="29"/>
      <c r="J169" s="29"/>
      <c r="K169" s="29"/>
      <c r="L169" s="29"/>
      <c r="M169" s="29"/>
      <c r="N169" s="29"/>
      <c r="O169" s="29"/>
      <c r="P169" s="29"/>
      <c r="Q169" s="29"/>
      <c r="R169" s="18"/>
      <c r="S169" s="2"/>
      <c r="T169" s="48"/>
      <c r="U169" s="2"/>
      <c r="V169" s="2"/>
      <c r="W169" s="2"/>
      <c r="X169" s="2"/>
      <c r="Y169" s="2"/>
      <c r="Z169" s="2"/>
      <c r="AA169" s="2"/>
      <c r="AB169" s="2"/>
      <c r="AC169" s="2"/>
      <c r="AD169" s="2"/>
      <c r="AE169" s="2"/>
    </row>
    <row r="170" spans="2:31" s="12" customFormat="1" ht="8.85" customHeight="1">
      <c r="B170" s="29"/>
      <c r="C170" s="29"/>
      <c r="D170" s="29"/>
      <c r="E170" s="29"/>
      <c r="F170" s="29"/>
      <c r="G170" s="29"/>
      <c r="H170" s="29"/>
      <c r="I170" s="29"/>
      <c r="J170" s="29"/>
      <c r="K170" s="29"/>
      <c r="L170" s="29"/>
      <c r="M170" s="29"/>
      <c r="N170" s="29"/>
      <c r="O170" s="29"/>
      <c r="P170" s="29"/>
      <c r="Q170" s="29"/>
      <c r="R170" s="18"/>
      <c r="S170" s="2"/>
      <c r="T170" s="48"/>
      <c r="U170" s="2"/>
      <c r="V170" s="2"/>
      <c r="W170" s="2"/>
      <c r="X170" s="2"/>
      <c r="Y170" s="2"/>
      <c r="Z170" s="2"/>
      <c r="AA170" s="2"/>
      <c r="AB170" s="2"/>
      <c r="AC170" s="2"/>
      <c r="AD170" s="2"/>
      <c r="AE170" s="2"/>
    </row>
    <row r="171" spans="2:31" s="12" customFormat="1" ht="8.85" customHeight="1">
      <c r="B171" s="29"/>
      <c r="C171" s="29"/>
      <c r="D171" s="29"/>
      <c r="E171" s="29"/>
      <c r="F171" s="29"/>
      <c r="G171" s="29"/>
      <c r="H171" s="29"/>
      <c r="I171" s="29"/>
      <c r="J171" s="29"/>
      <c r="K171" s="29"/>
      <c r="L171" s="29"/>
      <c r="M171" s="29"/>
      <c r="N171" s="29"/>
      <c r="O171" s="29"/>
      <c r="P171" s="29"/>
      <c r="Q171" s="29"/>
      <c r="R171" s="18"/>
      <c r="S171" s="2"/>
      <c r="T171" s="48"/>
      <c r="U171" s="2"/>
      <c r="V171" s="2"/>
      <c r="W171" s="2"/>
      <c r="X171" s="2"/>
      <c r="Y171" s="2"/>
      <c r="Z171" s="2"/>
      <c r="AA171" s="2"/>
      <c r="AB171" s="2"/>
      <c r="AC171" s="2"/>
      <c r="AD171" s="2"/>
      <c r="AE171" s="2"/>
    </row>
    <row r="172" spans="2:31" s="12" customFormat="1" ht="8.85" customHeight="1">
      <c r="B172" s="29"/>
      <c r="C172" s="29"/>
      <c r="D172" s="29"/>
      <c r="E172" s="29"/>
      <c r="F172" s="29"/>
      <c r="G172" s="29"/>
      <c r="H172" s="29"/>
      <c r="I172" s="29"/>
      <c r="J172" s="29"/>
      <c r="K172" s="29"/>
      <c r="L172" s="29"/>
      <c r="M172" s="29"/>
      <c r="N172" s="29"/>
      <c r="O172" s="29"/>
      <c r="P172" s="29"/>
      <c r="Q172" s="29"/>
      <c r="R172" s="18"/>
      <c r="S172" s="2"/>
      <c r="T172" s="48"/>
      <c r="U172" s="2"/>
      <c r="V172" s="2"/>
      <c r="W172" s="2"/>
      <c r="X172" s="2"/>
      <c r="Y172" s="2"/>
      <c r="Z172" s="2"/>
      <c r="AA172" s="2"/>
      <c r="AB172" s="2"/>
      <c r="AC172" s="2"/>
      <c r="AD172" s="2"/>
      <c r="AE172" s="2"/>
    </row>
    <row r="173" spans="2:31" s="12" customFormat="1" ht="8.85" customHeight="1">
      <c r="B173" s="29"/>
      <c r="C173" s="29"/>
      <c r="D173" s="29"/>
      <c r="E173" s="29"/>
      <c r="F173" s="29"/>
      <c r="G173" s="29"/>
      <c r="H173" s="29"/>
      <c r="I173" s="29"/>
      <c r="J173" s="29"/>
      <c r="K173" s="29"/>
      <c r="L173" s="29"/>
      <c r="M173" s="29"/>
      <c r="N173" s="29"/>
      <c r="O173" s="29"/>
      <c r="P173" s="29"/>
      <c r="Q173" s="29"/>
      <c r="R173" s="18"/>
      <c r="S173" s="2"/>
      <c r="T173" s="48"/>
      <c r="U173" s="2"/>
      <c r="V173" s="2"/>
      <c r="W173" s="2"/>
      <c r="X173" s="2"/>
      <c r="Y173" s="2"/>
      <c r="Z173" s="2"/>
      <c r="AA173" s="2"/>
      <c r="AB173" s="2"/>
      <c r="AC173" s="2"/>
      <c r="AD173" s="2"/>
      <c r="AE173" s="2"/>
    </row>
    <row r="174" spans="2:31" s="12" customFormat="1" ht="8.85" customHeight="1">
      <c r="B174" s="29"/>
      <c r="C174" s="29"/>
      <c r="D174" s="29"/>
      <c r="E174" s="29"/>
      <c r="F174" s="29"/>
      <c r="G174" s="29"/>
      <c r="H174" s="29"/>
      <c r="I174" s="29"/>
      <c r="J174" s="29"/>
      <c r="K174" s="29"/>
      <c r="L174" s="29"/>
      <c r="M174" s="29"/>
      <c r="N174" s="29"/>
      <c r="O174" s="29"/>
      <c r="P174" s="29"/>
      <c r="Q174" s="29"/>
      <c r="R174" s="18"/>
      <c r="S174" s="2"/>
      <c r="T174" s="48"/>
      <c r="U174" s="2"/>
      <c r="V174" s="2"/>
      <c r="W174" s="2"/>
      <c r="X174" s="2"/>
      <c r="Y174" s="2"/>
      <c r="Z174" s="2"/>
      <c r="AA174" s="2"/>
      <c r="AB174" s="2"/>
      <c r="AC174" s="2"/>
      <c r="AD174" s="2"/>
      <c r="AE174" s="2"/>
    </row>
    <row r="175" spans="2:31" s="12" customFormat="1" ht="8.85" customHeight="1">
      <c r="B175" s="29"/>
      <c r="C175" s="29"/>
      <c r="D175" s="29"/>
      <c r="E175" s="29"/>
      <c r="F175" s="29"/>
      <c r="G175" s="29"/>
      <c r="H175" s="29"/>
      <c r="I175" s="29"/>
      <c r="J175" s="29"/>
      <c r="K175" s="29"/>
      <c r="L175" s="29"/>
      <c r="M175" s="29"/>
      <c r="N175" s="29"/>
      <c r="O175" s="29"/>
      <c r="P175" s="29"/>
      <c r="Q175" s="29"/>
      <c r="R175" s="18"/>
      <c r="S175" s="2"/>
      <c r="T175" s="48"/>
      <c r="U175" s="2"/>
      <c r="V175" s="2"/>
      <c r="W175" s="2"/>
      <c r="X175" s="2"/>
      <c r="Y175" s="2"/>
      <c r="Z175" s="2"/>
      <c r="AA175" s="2"/>
      <c r="AB175" s="2"/>
      <c r="AC175" s="2"/>
      <c r="AD175" s="2"/>
      <c r="AE175" s="2"/>
    </row>
    <row r="176" spans="2:31" s="12" customFormat="1" ht="8.85" customHeight="1">
      <c r="B176" s="29"/>
      <c r="C176" s="29"/>
      <c r="D176" s="29"/>
      <c r="E176" s="29"/>
      <c r="F176" s="29"/>
      <c r="G176" s="29"/>
      <c r="H176" s="29"/>
      <c r="I176" s="29"/>
      <c r="J176" s="29"/>
      <c r="K176" s="29"/>
      <c r="L176" s="29"/>
      <c r="M176" s="29"/>
      <c r="N176" s="29"/>
      <c r="O176" s="29"/>
      <c r="P176" s="29"/>
      <c r="Q176" s="29"/>
      <c r="R176" s="18"/>
      <c r="S176" s="2"/>
      <c r="T176" s="48"/>
      <c r="U176" s="2"/>
      <c r="V176" s="2"/>
      <c r="W176" s="2"/>
      <c r="X176" s="2"/>
      <c r="Y176" s="2"/>
      <c r="Z176" s="2"/>
      <c r="AA176" s="2"/>
      <c r="AB176" s="2"/>
      <c r="AC176" s="2"/>
      <c r="AD176" s="2"/>
      <c r="AE176" s="2"/>
    </row>
    <row r="177" spans="2:31" s="12" customFormat="1" ht="8.85" customHeight="1">
      <c r="B177" s="29"/>
      <c r="C177" s="29"/>
      <c r="D177" s="29"/>
      <c r="E177" s="29"/>
      <c r="F177" s="29"/>
      <c r="G177" s="29"/>
      <c r="H177" s="29"/>
      <c r="I177" s="29"/>
      <c r="J177" s="29"/>
      <c r="K177" s="29"/>
      <c r="L177" s="29"/>
      <c r="M177" s="29"/>
      <c r="N177" s="29"/>
      <c r="O177" s="29"/>
      <c r="P177" s="29"/>
      <c r="Q177" s="29"/>
      <c r="R177" s="18"/>
      <c r="S177" s="2"/>
      <c r="T177" s="48"/>
      <c r="U177" s="2"/>
      <c r="V177" s="2"/>
      <c r="W177" s="2"/>
      <c r="X177" s="2"/>
      <c r="Y177" s="2"/>
      <c r="Z177" s="2"/>
      <c r="AA177" s="2"/>
      <c r="AB177" s="2"/>
      <c r="AC177" s="2"/>
      <c r="AD177" s="2"/>
      <c r="AE177" s="2"/>
    </row>
    <row r="178" spans="2:31" s="12" customFormat="1" ht="8.85" customHeight="1">
      <c r="B178" s="29"/>
      <c r="C178" s="29"/>
      <c r="D178" s="29"/>
      <c r="E178" s="29"/>
      <c r="F178" s="29"/>
      <c r="G178" s="29"/>
      <c r="H178" s="29"/>
      <c r="I178" s="29"/>
      <c r="J178" s="29"/>
      <c r="K178" s="29"/>
      <c r="L178" s="29"/>
      <c r="M178" s="29"/>
      <c r="N178" s="29"/>
      <c r="O178" s="29"/>
      <c r="P178" s="29"/>
      <c r="Q178" s="29"/>
      <c r="R178" s="18"/>
      <c r="S178" s="2"/>
      <c r="T178" s="48"/>
      <c r="U178" s="2"/>
      <c r="V178" s="2"/>
      <c r="W178" s="2"/>
      <c r="X178" s="2"/>
      <c r="Y178" s="2"/>
      <c r="Z178" s="2"/>
      <c r="AA178" s="2"/>
      <c r="AB178" s="2"/>
      <c r="AC178" s="2"/>
      <c r="AD178" s="2"/>
      <c r="AE178" s="2"/>
    </row>
    <row r="179" spans="2:31" s="12" customFormat="1" ht="8.85" customHeight="1">
      <c r="B179" s="29"/>
      <c r="C179" s="29"/>
      <c r="D179" s="29"/>
      <c r="E179" s="29"/>
      <c r="F179" s="29"/>
      <c r="G179" s="29"/>
      <c r="H179" s="29"/>
      <c r="I179" s="29"/>
      <c r="J179" s="29"/>
      <c r="K179" s="29"/>
      <c r="L179" s="29"/>
      <c r="M179" s="29"/>
      <c r="N179" s="29"/>
      <c r="O179" s="29"/>
      <c r="P179" s="29"/>
      <c r="Q179" s="29"/>
      <c r="R179" s="18"/>
      <c r="S179" s="2"/>
      <c r="T179" s="48"/>
      <c r="U179" s="2"/>
      <c r="V179" s="2"/>
      <c r="W179" s="2"/>
      <c r="X179" s="2"/>
      <c r="Y179" s="2"/>
      <c r="Z179" s="2"/>
      <c r="AA179" s="2"/>
      <c r="AB179" s="2"/>
      <c r="AC179" s="2"/>
      <c r="AD179" s="2"/>
      <c r="AE179" s="2"/>
    </row>
    <row r="180" spans="2:31" s="12" customFormat="1" ht="8.85" customHeight="1">
      <c r="B180" s="29"/>
      <c r="C180" s="29"/>
      <c r="D180" s="29"/>
      <c r="E180" s="29"/>
      <c r="F180" s="29"/>
      <c r="G180" s="29"/>
      <c r="H180" s="29"/>
      <c r="I180" s="29"/>
      <c r="J180" s="29"/>
      <c r="K180" s="29"/>
      <c r="L180" s="29"/>
      <c r="M180" s="29"/>
      <c r="N180" s="29"/>
      <c r="O180" s="29"/>
      <c r="P180" s="29"/>
      <c r="Q180" s="29"/>
      <c r="R180" s="18"/>
      <c r="S180" s="2"/>
      <c r="T180" s="48"/>
      <c r="U180" s="2"/>
      <c r="V180" s="2"/>
      <c r="W180" s="2"/>
      <c r="X180" s="2"/>
      <c r="Y180" s="2"/>
      <c r="Z180" s="2"/>
      <c r="AA180" s="2"/>
      <c r="AB180" s="2"/>
      <c r="AC180" s="2"/>
      <c r="AD180" s="2"/>
      <c r="AE180" s="2"/>
    </row>
    <row r="181" spans="2:31" s="12" customFormat="1" ht="8.85" customHeight="1">
      <c r="B181" s="29"/>
      <c r="C181" s="29"/>
      <c r="D181" s="29"/>
      <c r="E181" s="29"/>
      <c r="F181" s="29"/>
      <c r="G181" s="29"/>
      <c r="H181" s="29"/>
      <c r="I181" s="29"/>
      <c r="J181" s="29"/>
      <c r="K181" s="29"/>
      <c r="L181" s="29"/>
      <c r="M181" s="29"/>
      <c r="N181" s="29"/>
      <c r="O181" s="29"/>
      <c r="P181" s="29"/>
      <c r="Q181" s="29"/>
      <c r="R181" s="18"/>
      <c r="S181" s="2"/>
      <c r="T181" s="48"/>
      <c r="U181" s="2"/>
      <c r="V181" s="2"/>
      <c r="W181" s="2"/>
      <c r="X181" s="2"/>
      <c r="Y181" s="2"/>
      <c r="Z181" s="2"/>
      <c r="AA181" s="2"/>
      <c r="AB181" s="2"/>
      <c r="AC181" s="2"/>
      <c r="AD181" s="2"/>
      <c r="AE181" s="2"/>
    </row>
    <row r="182" spans="2:31" s="12" customFormat="1" ht="8.85" customHeight="1">
      <c r="B182" s="29"/>
      <c r="C182" s="29"/>
      <c r="D182" s="29"/>
      <c r="E182" s="29"/>
      <c r="F182" s="29"/>
      <c r="G182" s="29"/>
      <c r="H182" s="29"/>
      <c r="I182" s="29"/>
      <c r="J182" s="29"/>
      <c r="K182" s="29"/>
      <c r="L182" s="29"/>
      <c r="M182" s="29"/>
      <c r="N182" s="29"/>
      <c r="O182" s="29"/>
      <c r="P182" s="29"/>
      <c r="Q182" s="29"/>
      <c r="R182" s="18"/>
      <c r="S182" s="2"/>
      <c r="T182" s="48"/>
      <c r="U182" s="2"/>
      <c r="V182" s="2"/>
      <c r="W182" s="2"/>
      <c r="X182" s="2"/>
      <c r="Y182" s="2"/>
      <c r="Z182" s="2"/>
      <c r="AA182" s="2"/>
      <c r="AB182" s="2"/>
      <c r="AC182" s="2"/>
      <c r="AD182" s="2"/>
      <c r="AE182" s="2"/>
    </row>
    <row r="183" spans="2:31" s="12" customFormat="1" ht="8.85" customHeight="1">
      <c r="B183" s="29"/>
      <c r="C183" s="29"/>
      <c r="D183" s="29"/>
      <c r="E183" s="29"/>
      <c r="F183" s="29"/>
      <c r="G183" s="29"/>
      <c r="H183" s="29"/>
      <c r="I183" s="29"/>
      <c r="J183" s="29"/>
      <c r="K183" s="29"/>
      <c r="L183" s="29"/>
      <c r="M183" s="29"/>
      <c r="N183" s="29"/>
      <c r="O183" s="29"/>
      <c r="P183" s="29"/>
      <c r="Q183" s="29"/>
      <c r="R183" s="18"/>
      <c r="S183" s="2"/>
      <c r="T183" s="48"/>
      <c r="U183" s="2"/>
      <c r="V183" s="2"/>
      <c r="W183" s="2"/>
      <c r="X183" s="2"/>
      <c r="Y183" s="2"/>
      <c r="Z183" s="2"/>
      <c r="AA183" s="2"/>
      <c r="AB183" s="2"/>
      <c r="AC183" s="2"/>
      <c r="AD183" s="2"/>
      <c r="AE183" s="2"/>
    </row>
    <row r="184" spans="2:31" s="12" customFormat="1" ht="8.85" customHeight="1">
      <c r="B184" s="29"/>
      <c r="C184" s="29"/>
      <c r="D184" s="29"/>
      <c r="E184" s="29"/>
      <c r="F184" s="29"/>
      <c r="G184" s="29"/>
      <c r="H184" s="29"/>
      <c r="I184" s="29"/>
      <c r="J184" s="29"/>
      <c r="K184" s="29"/>
      <c r="L184" s="29"/>
      <c r="M184" s="29"/>
      <c r="N184" s="29"/>
      <c r="O184" s="29"/>
      <c r="P184" s="29"/>
      <c r="Q184" s="29"/>
      <c r="R184" s="18"/>
      <c r="S184" s="2"/>
      <c r="T184" s="48"/>
      <c r="U184" s="2"/>
      <c r="V184" s="2"/>
      <c r="W184" s="2"/>
      <c r="X184" s="2"/>
      <c r="Y184" s="2"/>
      <c r="Z184" s="2"/>
      <c r="AA184" s="2"/>
      <c r="AB184" s="2"/>
      <c r="AC184" s="2"/>
      <c r="AD184" s="2"/>
      <c r="AE184" s="2"/>
    </row>
    <row r="185" spans="2:31" s="12" customFormat="1" ht="8.85" customHeight="1">
      <c r="B185" s="29"/>
      <c r="C185" s="29"/>
      <c r="D185" s="29"/>
      <c r="E185" s="29"/>
      <c r="F185" s="29"/>
      <c r="G185" s="29"/>
      <c r="H185" s="29"/>
      <c r="I185" s="29"/>
      <c r="J185" s="29"/>
      <c r="K185" s="29"/>
      <c r="L185" s="29"/>
      <c r="M185" s="29"/>
      <c r="N185" s="29"/>
      <c r="O185" s="29"/>
      <c r="P185" s="29"/>
      <c r="Q185" s="29"/>
      <c r="R185" s="18"/>
      <c r="S185" s="2"/>
      <c r="T185" s="48"/>
      <c r="U185" s="2"/>
      <c r="V185" s="2"/>
      <c r="W185" s="2"/>
      <c r="X185" s="2"/>
      <c r="Y185" s="2"/>
      <c r="Z185" s="2"/>
      <c r="AA185" s="2"/>
      <c r="AB185" s="2"/>
      <c r="AC185" s="2"/>
      <c r="AD185" s="2"/>
      <c r="AE185" s="2"/>
    </row>
    <row r="186" spans="2:31" s="12" customFormat="1" ht="8.85" customHeight="1">
      <c r="B186" s="29"/>
      <c r="C186" s="29"/>
      <c r="D186" s="29"/>
      <c r="E186" s="29"/>
      <c r="F186" s="29"/>
      <c r="G186" s="29"/>
      <c r="H186" s="29"/>
      <c r="I186" s="29"/>
      <c r="J186" s="29"/>
      <c r="K186" s="29"/>
      <c r="L186" s="29"/>
      <c r="M186" s="29"/>
      <c r="N186" s="29"/>
      <c r="O186" s="29"/>
      <c r="P186" s="29"/>
      <c r="Q186" s="29"/>
      <c r="R186" s="18"/>
      <c r="S186" s="2"/>
      <c r="T186" s="48"/>
      <c r="U186" s="2"/>
      <c r="V186" s="2"/>
      <c r="W186" s="2"/>
      <c r="X186" s="2"/>
      <c r="Y186" s="2"/>
      <c r="Z186" s="2"/>
      <c r="AA186" s="2"/>
      <c r="AB186" s="2"/>
      <c r="AC186" s="2"/>
      <c r="AD186" s="2"/>
      <c r="AE186" s="2"/>
    </row>
    <row r="187" spans="2:31" s="12" customFormat="1" ht="8.85" customHeight="1">
      <c r="B187" s="29"/>
      <c r="C187" s="29"/>
      <c r="D187" s="29"/>
      <c r="E187" s="29"/>
      <c r="F187" s="29"/>
      <c r="G187" s="29"/>
      <c r="H187" s="29"/>
      <c r="I187" s="29"/>
      <c r="J187" s="29"/>
      <c r="K187" s="29"/>
      <c r="L187" s="29"/>
      <c r="M187" s="29"/>
      <c r="N187" s="29"/>
      <c r="O187" s="29"/>
      <c r="P187" s="29"/>
      <c r="Q187" s="29"/>
      <c r="R187" s="18"/>
      <c r="S187" s="2"/>
      <c r="T187" s="48"/>
      <c r="U187" s="2"/>
      <c r="V187" s="2"/>
      <c r="W187" s="2"/>
      <c r="X187" s="2"/>
      <c r="Y187" s="2"/>
      <c r="Z187" s="2"/>
      <c r="AA187" s="2"/>
      <c r="AB187" s="2"/>
      <c r="AC187" s="2"/>
      <c r="AD187" s="2"/>
      <c r="AE187" s="2"/>
    </row>
    <row r="188" spans="2:31" s="12" customFormat="1" ht="8.85" customHeight="1">
      <c r="B188" s="29"/>
      <c r="C188" s="29"/>
      <c r="D188" s="29"/>
      <c r="E188" s="29"/>
      <c r="F188" s="29"/>
      <c r="G188" s="29"/>
      <c r="H188" s="29"/>
      <c r="I188" s="29"/>
      <c r="J188" s="29"/>
      <c r="K188" s="29"/>
      <c r="L188" s="29"/>
      <c r="M188" s="29"/>
      <c r="N188" s="29"/>
      <c r="O188" s="29"/>
      <c r="P188" s="29"/>
      <c r="Q188" s="29"/>
      <c r="R188" s="18"/>
      <c r="S188" s="2"/>
      <c r="T188" s="48"/>
      <c r="U188" s="2"/>
      <c r="V188" s="2"/>
      <c r="W188" s="2"/>
      <c r="X188" s="2"/>
      <c r="Y188" s="2"/>
      <c r="Z188" s="2"/>
      <c r="AA188" s="2"/>
      <c r="AB188" s="2"/>
      <c r="AC188" s="2"/>
      <c r="AD188" s="2"/>
      <c r="AE188" s="2"/>
    </row>
    <row r="189" spans="2:31" s="12" customFormat="1" ht="8.85" customHeight="1">
      <c r="B189" s="29"/>
      <c r="C189" s="29"/>
      <c r="D189" s="29"/>
      <c r="E189" s="29"/>
      <c r="F189" s="29"/>
      <c r="G189" s="29"/>
      <c r="H189" s="29"/>
      <c r="I189" s="29"/>
      <c r="J189" s="29"/>
      <c r="K189" s="29"/>
      <c r="L189" s="29"/>
      <c r="M189" s="29"/>
      <c r="N189" s="29"/>
      <c r="O189" s="29"/>
      <c r="P189" s="29"/>
      <c r="Q189" s="29"/>
      <c r="R189" s="18"/>
      <c r="S189" s="2"/>
      <c r="T189" s="48"/>
      <c r="U189" s="2"/>
      <c r="V189" s="2"/>
      <c r="W189" s="2"/>
      <c r="X189" s="2"/>
      <c r="Y189" s="2"/>
      <c r="Z189" s="2"/>
      <c r="AA189" s="2"/>
      <c r="AB189" s="2"/>
      <c r="AC189" s="2"/>
      <c r="AD189" s="2"/>
      <c r="AE189" s="2"/>
    </row>
    <row r="190" spans="2:31" s="12" customFormat="1" ht="8.85" customHeight="1">
      <c r="B190" s="29"/>
      <c r="C190" s="29"/>
      <c r="D190" s="29"/>
      <c r="E190" s="29"/>
      <c r="F190" s="29"/>
      <c r="G190" s="29"/>
      <c r="H190" s="29"/>
      <c r="I190" s="29"/>
      <c r="J190" s="29"/>
      <c r="K190" s="29"/>
      <c r="L190" s="29"/>
      <c r="M190" s="29"/>
      <c r="N190" s="29"/>
      <c r="O190" s="29"/>
      <c r="P190" s="29"/>
      <c r="Q190" s="29"/>
      <c r="R190" s="18"/>
      <c r="S190" s="2"/>
      <c r="T190" s="48"/>
      <c r="U190" s="2"/>
      <c r="V190" s="2"/>
      <c r="W190" s="2"/>
      <c r="X190" s="2"/>
      <c r="Y190" s="2"/>
      <c r="Z190" s="2"/>
      <c r="AA190" s="2"/>
      <c r="AB190" s="2"/>
      <c r="AC190" s="2"/>
      <c r="AD190" s="2"/>
      <c r="AE190" s="2"/>
    </row>
    <row r="191" spans="2:31" s="12" customFormat="1" ht="8.85" customHeight="1">
      <c r="B191" s="29"/>
      <c r="C191" s="29"/>
      <c r="D191" s="29"/>
      <c r="E191" s="29"/>
      <c r="F191" s="29"/>
      <c r="G191" s="29"/>
      <c r="H191" s="29"/>
      <c r="I191" s="29"/>
      <c r="J191" s="29"/>
      <c r="K191" s="29"/>
      <c r="L191" s="29"/>
      <c r="M191" s="29"/>
      <c r="N191" s="29"/>
      <c r="O191" s="29"/>
      <c r="P191" s="29"/>
      <c r="Q191" s="29"/>
      <c r="R191" s="18"/>
      <c r="S191" s="2"/>
      <c r="T191" s="48"/>
      <c r="U191" s="2"/>
      <c r="V191" s="2"/>
      <c r="W191" s="2"/>
      <c r="X191" s="2"/>
      <c r="Y191" s="2"/>
      <c r="Z191" s="2"/>
      <c r="AA191" s="2"/>
      <c r="AB191" s="2"/>
      <c r="AC191" s="2"/>
      <c r="AD191" s="2"/>
      <c r="AE191" s="2"/>
    </row>
    <row r="192" spans="2:31" s="12" customFormat="1" ht="8.85" customHeight="1">
      <c r="B192" s="29"/>
      <c r="C192" s="29"/>
      <c r="D192" s="29"/>
      <c r="E192" s="29"/>
      <c r="F192" s="29"/>
      <c r="G192" s="29"/>
      <c r="H192" s="29"/>
      <c r="I192" s="29"/>
      <c r="J192" s="29"/>
      <c r="K192" s="29"/>
      <c r="L192" s="29"/>
      <c r="M192" s="29"/>
      <c r="N192" s="29"/>
      <c r="O192" s="29"/>
      <c r="P192" s="29"/>
      <c r="Q192" s="29"/>
      <c r="R192" s="18"/>
      <c r="S192" s="2"/>
      <c r="T192" s="48"/>
      <c r="U192" s="2"/>
      <c r="V192" s="2"/>
      <c r="W192" s="2"/>
      <c r="X192" s="2"/>
      <c r="Y192" s="2"/>
      <c r="Z192" s="2"/>
      <c r="AA192" s="2"/>
      <c r="AB192" s="2"/>
      <c r="AC192" s="2"/>
      <c r="AD192" s="2"/>
      <c r="AE192" s="2"/>
    </row>
    <row r="193" spans="2:31" s="12" customFormat="1" ht="8.85" customHeight="1">
      <c r="B193" s="29"/>
      <c r="C193" s="29"/>
      <c r="D193" s="29"/>
      <c r="E193" s="29"/>
      <c r="F193" s="29"/>
      <c r="G193" s="29"/>
      <c r="H193" s="29"/>
      <c r="I193" s="29"/>
      <c r="J193" s="29"/>
      <c r="K193" s="29"/>
      <c r="L193" s="29"/>
      <c r="M193" s="29"/>
      <c r="N193" s="29"/>
      <c r="O193" s="29"/>
      <c r="P193" s="29"/>
      <c r="Q193" s="29"/>
      <c r="R193" s="18"/>
      <c r="S193" s="2"/>
      <c r="T193" s="48"/>
      <c r="U193" s="2"/>
      <c r="V193" s="2"/>
      <c r="W193" s="2"/>
      <c r="X193" s="2"/>
      <c r="Y193" s="2"/>
      <c r="Z193" s="2"/>
      <c r="AA193" s="2"/>
      <c r="AB193" s="2"/>
      <c r="AC193" s="2"/>
      <c r="AD193" s="2"/>
      <c r="AE193" s="2"/>
    </row>
    <row r="194" spans="2:31" s="12" customFormat="1" ht="8.85" customHeight="1">
      <c r="B194" s="29"/>
      <c r="C194" s="29"/>
      <c r="D194" s="29"/>
      <c r="E194" s="29"/>
      <c r="F194" s="29"/>
      <c r="G194" s="29"/>
      <c r="H194" s="29"/>
      <c r="I194" s="29"/>
      <c r="J194" s="29"/>
      <c r="K194" s="29"/>
      <c r="L194" s="29"/>
      <c r="M194" s="29"/>
      <c r="N194" s="29"/>
      <c r="O194" s="29"/>
      <c r="P194" s="29"/>
      <c r="Q194" s="29"/>
      <c r="R194" s="18"/>
      <c r="S194" s="2"/>
      <c r="T194" s="48"/>
      <c r="U194" s="2"/>
      <c r="V194" s="2"/>
      <c r="W194" s="2"/>
      <c r="X194" s="2"/>
      <c r="Y194" s="2"/>
      <c r="Z194" s="2"/>
      <c r="AA194" s="2"/>
      <c r="AB194" s="2"/>
      <c r="AC194" s="2"/>
      <c r="AD194" s="2"/>
      <c r="AE194" s="2"/>
    </row>
    <row r="195" spans="2:31" s="12" customFormat="1" ht="8.85" customHeight="1">
      <c r="B195" s="29"/>
      <c r="C195" s="29"/>
      <c r="D195" s="29"/>
      <c r="E195" s="29"/>
      <c r="F195" s="29"/>
      <c r="G195" s="29"/>
      <c r="H195" s="29"/>
      <c r="I195" s="29"/>
      <c r="J195" s="29"/>
      <c r="K195" s="29"/>
      <c r="L195" s="29"/>
      <c r="M195" s="29"/>
      <c r="N195" s="29"/>
      <c r="O195" s="29"/>
      <c r="P195" s="29"/>
      <c r="Q195" s="29"/>
      <c r="R195" s="18"/>
      <c r="S195" s="2"/>
      <c r="T195" s="48"/>
      <c r="U195" s="2"/>
      <c r="V195" s="2"/>
      <c r="W195" s="2"/>
      <c r="X195" s="2"/>
      <c r="Y195" s="2"/>
      <c r="Z195" s="2"/>
      <c r="AA195" s="2"/>
      <c r="AB195" s="2"/>
      <c r="AC195" s="2"/>
      <c r="AD195" s="2"/>
      <c r="AE195" s="2"/>
    </row>
    <row r="196" spans="2:31" s="12" customFormat="1" ht="8.85" customHeight="1">
      <c r="B196" s="29"/>
      <c r="C196" s="29"/>
      <c r="D196" s="29"/>
      <c r="E196" s="29"/>
      <c r="F196" s="29"/>
      <c r="G196" s="29"/>
      <c r="H196" s="29"/>
      <c r="I196" s="29"/>
      <c r="J196" s="29"/>
      <c r="K196" s="29"/>
      <c r="L196" s="29"/>
      <c r="M196" s="29"/>
      <c r="N196" s="29"/>
      <c r="O196" s="29"/>
      <c r="P196" s="29"/>
      <c r="Q196" s="29"/>
      <c r="R196" s="18"/>
      <c r="S196" s="2"/>
      <c r="T196" s="48"/>
      <c r="U196" s="2"/>
      <c r="V196" s="2"/>
      <c r="W196" s="2"/>
      <c r="X196" s="2"/>
      <c r="Y196" s="2"/>
      <c r="Z196" s="2"/>
      <c r="AA196" s="2"/>
      <c r="AB196" s="2"/>
      <c r="AC196" s="2"/>
      <c r="AD196" s="2"/>
      <c r="AE196" s="2"/>
    </row>
    <row r="197" spans="2:31" s="12" customFormat="1" ht="8.85" customHeight="1">
      <c r="B197" s="29"/>
      <c r="C197" s="29"/>
      <c r="D197" s="29"/>
      <c r="E197" s="29"/>
      <c r="F197" s="29"/>
      <c r="G197" s="29"/>
      <c r="H197" s="29"/>
      <c r="I197" s="29"/>
      <c r="J197" s="29"/>
      <c r="K197" s="29"/>
      <c r="L197" s="29"/>
      <c r="M197" s="29"/>
      <c r="N197" s="29"/>
      <c r="O197" s="29"/>
      <c r="P197" s="29"/>
      <c r="Q197" s="29"/>
      <c r="R197" s="18"/>
      <c r="S197" s="2"/>
      <c r="T197" s="48"/>
      <c r="U197" s="2"/>
      <c r="V197" s="2"/>
      <c r="W197" s="2"/>
      <c r="X197" s="2"/>
      <c r="Y197" s="2"/>
      <c r="Z197" s="2"/>
      <c r="AA197" s="2"/>
      <c r="AB197" s="2"/>
      <c r="AC197" s="2"/>
      <c r="AD197" s="2"/>
      <c r="AE197" s="2"/>
    </row>
    <row r="198" spans="2:31" s="12" customFormat="1" ht="8.85" customHeight="1">
      <c r="B198" s="29"/>
      <c r="C198" s="29"/>
      <c r="D198" s="29"/>
      <c r="E198" s="29"/>
      <c r="F198" s="29"/>
      <c r="G198" s="29"/>
      <c r="H198" s="29"/>
      <c r="I198" s="29"/>
      <c r="J198" s="29"/>
      <c r="K198" s="29"/>
      <c r="L198" s="29"/>
      <c r="M198" s="29"/>
      <c r="N198" s="29"/>
      <c r="O198" s="29"/>
      <c r="P198" s="29"/>
      <c r="Q198" s="29"/>
      <c r="R198" s="18"/>
      <c r="S198" s="2"/>
      <c r="T198" s="48"/>
      <c r="U198" s="2"/>
      <c r="V198" s="2"/>
      <c r="W198" s="2"/>
      <c r="X198" s="2"/>
      <c r="Y198" s="2"/>
      <c r="Z198" s="2"/>
      <c r="AA198" s="2"/>
      <c r="AB198" s="2"/>
      <c r="AC198" s="2"/>
      <c r="AD198" s="2"/>
      <c r="AE198" s="2"/>
    </row>
    <row r="199" spans="2:31" s="12" customFormat="1" ht="8.85" customHeight="1">
      <c r="B199" s="29"/>
      <c r="C199" s="29"/>
      <c r="D199" s="29"/>
      <c r="E199" s="29"/>
      <c r="F199" s="29"/>
      <c r="G199" s="29"/>
      <c r="H199" s="29"/>
      <c r="I199" s="29"/>
      <c r="J199" s="29"/>
      <c r="K199" s="29"/>
      <c r="L199" s="29"/>
      <c r="M199" s="29"/>
      <c r="N199" s="29"/>
      <c r="O199" s="29"/>
      <c r="P199" s="29"/>
      <c r="Q199" s="29"/>
      <c r="R199" s="18"/>
      <c r="S199" s="2"/>
      <c r="T199" s="48"/>
      <c r="U199" s="2"/>
      <c r="V199" s="2"/>
      <c r="W199" s="2"/>
      <c r="X199" s="2"/>
      <c r="Y199" s="2"/>
      <c r="Z199" s="2"/>
      <c r="AA199" s="2"/>
      <c r="AB199" s="2"/>
      <c r="AC199" s="2"/>
      <c r="AD199" s="2"/>
      <c r="AE199" s="2"/>
    </row>
    <row r="200" spans="2:31" s="12" customFormat="1" ht="8.85" customHeight="1">
      <c r="B200" s="29"/>
      <c r="C200" s="29"/>
      <c r="D200" s="29"/>
      <c r="E200" s="29"/>
      <c r="F200" s="29"/>
      <c r="G200" s="29"/>
      <c r="H200" s="29"/>
      <c r="I200" s="29"/>
      <c r="J200" s="29"/>
      <c r="K200" s="29"/>
      <c r="L200" s="29"/>
      <c r="M200" s="29"/>
      <c r="N200" s="29"/>
      <c r="O200" s="29"/>
      <c r="P200" s="29"/>
      <c r="Q200" s="29"/>
      <c r="R200" s="18"/>
      <c r="S200" s="2"/>
      <c r="T200" s="48"/>
      <c r="U200" s="2"/>
      <c r="V200" s="2"/>
      <c r="W200" s="2"/>
      <c r="X200" s="2"/>
      <c r="Y200" s="2"/>
      <c r="Z200" s="2"/>
      <c r="AA200" s="2"/>
      <c r="AB200" s="2"/>
      <c r="AC200" s="2"/>
      <c r="AD200" s="2"/>
      <c r="AE200" s="2"/>
    </row>
    <row r="201" spans="2:31" s="12" customFormat="1" ht="8.85" customHeight="1">
      <c r="B201" s="29"/>
      <c r="C201" s="29"/>
      <c r="D201" s="29"/>
      <c r="E201" s="29"/>
      <c r="F201" s="29"/>
      <c r="G201" s="29"/>
      <c r="H201" s="29"/>
      <c r="I201" s="29"/>
      <c r="J201" s="29"/>
      <c r="K201" s="29"/>
      <c r="L201" s="29"/>
      <c r="M201" s="29"/>
      <c r="N201" s="29"/>
      <c r="O201" s="29"/>
      <c r="P201" s="29"/>
      <c r="Q201" s="29"/>
      <c r="R201" s="18"/>
      <c r="S201" s="2"/>
      <c r="T201" s="48"/>
      <c r="U201" s="2"/>
      <c r="V201" s="2"/>
      <c r="W201" s="2"/>
      <c r="X201" s="2"/>
      <c r="Y201" s="2"/>
      <c r="Z201" s="2"/>
      <c r="AA201" s="2"/>
      <c r="AB201" s="2"/>
      <c r="AC201" s="2"/>
      <c r="AD201" s="2"/>
      <c r="AE201" s="2"/>
    </row>
    <row r="202" spans="2:31" s="12" customFormat="1" ht="8.85" customHeight="1">
      <c r="B202" s="29"/>
      <c r="C202" s="29"/>
      <c r="D202" s="29"/>
      <c r="E202" s="29"/>
      <c r="F202" s="29"/>
      <c r="G202" s="29"/>
      <c r="H202" s="29"/>
      <c r="I202" s="29"/>
      <c r="J202" s="29"/>
      <c r="K202" s="29"/>
      <c r="L202" s="29"/>
      <c r="M202" s="29"/>
      <c r="N202" s="29"/>
      <c r="O202" s="29"/>
      <c r="P202" s="29"/>
      <c r="Q202" s="29"/>
      <c r="R202" s="18"/>
      <c r="S202" s="2"/>
      <c r="T202" s="48"/>
      <c r="U202" s="2"/>
      <c r="V202" s="2"/>
      <c r="W202" s="2"/>
      <c r="X202" s="2"/>
      <c r="Y202" s="2"/>
      <c r="Z202" s="2"/>
      <c r="AA202" s="2"/>
      <c r="AB202" s="2"/>
      <c r="AC202" s="2"/>
      <c r="AD202" s="2"/>
      <c r="AE202" s="2"/>
    </row>
    <row r="203" spans="2:31" s="12" customFormat="1" ht="8.85" customHeight="1">
      <c r="B203" s="29"/>
      <c r="C203" s="29"/>
      <c r="D203" s="29"/>
      <c r="E203" s="29"/>
      <c r="F203" s="29"/>
      <c r="G203" s="29"/>
      <c r="H203" s="29"/>
      <c r="I203" s="29"/>
      <c r="J203" s="29"/>
      <c r="K203" s="29"/>
      <c r="L203" s="29"/>
      <c r="M203" s="29"/>
      <c r="N203" s="29"/>
      <c r="O203" s="29"/>
      <c r="P203" s="29"/>
      <c r="Q203" s="29"/>
      <c r="R203" s="18"/>
      <c r="S203" s="2"/>
      <c r="T203" s="48"/>
      <c r="U203" s="2"/>
      <c r="V203" s="2"/>
      <c r="W203" s="2"/>
      <c r="X203" s="2"/>
      <c r="Y203" s="2"/>
      <c r="Z203" s="2"/>
      <c r="AA203" s="2"/>
      <c r="AB203" s="2"/>
      <c r="AC203" s="2"/>
      <c r="AD203" s="2"/>
      <c r="AE203" s="2"/>
    </row>
    <row r="204" spans="2:31" s="12" customFormat="1" ht="8.85" customHeight="1">
      <c r="B204" s="29"/>
      <c r="C204" s="29"/>
      <c r="D204" s="29"/>
      <c r="E204" s="29"/>
      <c r="F204" s="29"/>
      <c r="G204" s="29"/>
      <c r="H204" s="29"/>
      <c r="I204" s="29"/>
      <c r="J204" s="29"/>
      <c r="K204" s="29"/>
      <c r="L204" s="29"/>
      <c r="M204" s="29"/>
      <c r="N204" s="29"/>
      <c r="O204" s="29"/>
      <c r="P204" s="29"/>
      <c r="Q204" s="29"/>
      <c r="R204" s="18"/>
      <c r="S204" s="2"/>
      <c r="T204" s="48"/>
      <c r="U204" s="2"/>
      <c r="V204" s="2"/>
      <c r="W204" s="2"/>
      <c r="X204" s="2"/>
      <c r="Y204" s="2"/>
      <c r="Z204" s="2"/>
      <c r="AA204" s="2"/>
      <c r="AB204" s="2"/>
      <c r="AC204" s="2"/>
      <c r="AD204" s="2"/>
      <c r="AE204" s="2"/>
    </row>
    <row r="205" spans="2:31" s="12" customFormat="1" ht="8.85" customHeight="1">
      <c r="B205" s="29"/>
      <c r="C205" s="29"/>
      <c r="D205" s="29"/>
      <c r="E205" s="29"/>
      <c r="F205" s="29"/>
      <c r="G205" s="29"/>
      <c r="H205" s="29"/>
      <c r="I205" s="29"/>
      <c r="J205" s="29"/>
      <c r="K205" s="29"/>
      <c r="L205" s="29"/>
      <c r="M205" s="29"/>
      <c r="N205" s="29"/>
      <c r="O205" s="29"/>
      <c r="P205" s="29"/>
      <c r="Q205" s="29"/>
      <c r="R205" s="18"/>
      <c r="S205" s="2"/>
      <c r="T205" s="48"/>
      <c r="U205" s="2"/>
      <c r="V205" s="2"/>
      <c r="W205" s="2"/>
      <c r="X205" s="2"/>
      <c r="Y205" s="2"/>
      <c r="Z205" s="2"/>
      <c r="AA205" s="2"/>
      <c r="AB205" s="2"/>
      <c r="AC205" s="2"/>
      <c r="AD205" s="2"/>
      <c r="AE205" s="2"/>
    </row>
    <row r="206" spans="2:31" s="12" customFormat="1" ht="8.85" customHeight="1">
      <c r="B206" s="29"/>
      <c r="C206" s="29"/>
      <c r="D206" s="29"/>
      <c r="E206" s="29"/>
      <c r="F206" s="29"/>
      <c r="G206" s="29"/>
      <c r="H206" s="29"/>
      <c r="I206" s="29"/>
      <c r="J206" s="29"/>
      <c r="K206" s="29"/>
      <c r="L206" s="29"/>
      <c r="M206" s="29"/>
      <c r="N206" s="29"/>
      <c r="O206" s="29"/>
      <c r="P206" s="29"/>
      <c r="Q206" s="29"/>
      <c r="R206" s="18"/>
      <c r="S206" s="2"/>
      <c r="T206" s="48"/>
      <c r="U206" s="2"/>
      <c r="V206" s="2"/>
      <c r="W206" s="2"/>
      <c r="X206" s="2"/>
      <c r="Y206" s="2"/>
      <c r="Z206" s="2"/>
      <c r="AA206" s="2"/>
      <c r="AB206" s="2"/>
      <c r="AC206" s="2"/>
      <c r="AD206" s="2"/>
      <c r="AE206" s="2"/>
    </row>
    <row r="207" spans="2:31" s="12" customFormat="1" ht="8.85" customHeight="1">
      <c r="B207" s="29"/>
      <c r="C207" s="29"/>
      <c r="D207" s="29"/>
      <c r="E207" s="29"/>
      <c r="F207" s="29"/>
      <c r="G207" s="29"/>
      <c r="H207" s="29"/>
      <c r="I207" s="29"/>
      <c r="J207" s="29"/>
      <c r="K207" s="29"/>
      <c r="L207" s="29"/>
      <c r="M207" s="29"/>
      <c r="N207" s="29"/>
      <c r="O207" s="29"/>
      <c r="P207" s="29"/>
      <c r="Q207" s="29"/>
      <c r="R207" s="18"/>
      <c r="S207" s="2"/>
      <c r="T207" s="48"/>
      <c r="U207" s="2"/>
      <c r="V207" s="2"/>
      <c r="W207" s="2"/>
      <c r="X207" s="2"/>
      <c r="Y207" s="2"/>
      <c r="Z207" s="2"/>
      <c r="AA207" s="2"/>
      <c r="AB207" s="2"/>
      <c r="AC207" s="2"/>
      <c r="AD207" s="2"/>
      <c r="AE207" s="2"/>
    </row>
    <row r="208" spans="2:31" s="12" customFormat="1" ht="8.85" customHeight="1">
      <c r="B208" s="29"/>
      <c r="C208" s="29"/>
      <c r="D208" s="29"/>
      <c r="E208" s="29"/>
      <c r="F208" s="29"/>
      <c r="G208" s="29"/>
      <c r="H208" s="29"/>
      <c r="I208" s="29"/>
      <c r="J208" s="29"/>
      <c r="K208" s="29"/>
      <c r="L208" s="29"/>
      <c r="M208" s="29"/>
      <c r="N208" s="29"/>
      <c r="O208" s="29"/>
      <c r="P208" s="29"/>
      <c r="Q208" s="29"/>
      <c r="R208" s="18"/>
      <c r="S208" s="2"/>
      <c r="T208" s="48"/>
      <c r="U208" s="2"/>
      <c r="V208" s="2"/>
      <c r="W208" s="2"/>
      <c r="X208" s="2"/>
      <c r="Y208" s="2"/>
      <c r="Z208" s="2"/>
      <c r="AA208" s="2"/>
      <c r="AB208" s="2"/>
      <c r="AC208" s="2"/>
      <c r="AD208" s="2"/>
      <c r="AE208" s="2"/>
    </row>
    <row r="209" spans="2:31" s="12" customFormat="1" ht="8.85" customHeight="1">
      <c r="B209" s="29"/>
      <c r="C209" s="29"/>
      <c r="D209" s="29"/>
      <c r="E209" s="29"/>
      <c r="F209" s="29"/>
      <c r="G209" s="29"/>
      <c r="H209" s="29"/>
      <c r="I209" s="29"/>
      <c r="J209" s="29"/>
      <c r="K209" s="29"/>
      <c r="L209" s="29"/>
      <c r="M209" s="29"/>
      <c r="N209" s="29"/>
      <c r="O209" s="29"/>
      <c r="P209" s="29"/>
      <c r="Q209" s="29"/>
      <c r="R209" s="18"/>
      <c r="S209" s="2"/>
      <c r="T209" s="48"/>
      <c r="U209" s="2"/>
      <c r="V209" s="2"/>
      <c r="W209" s="2"/>
      <c r="X209" s="2"/>
      <c r="Y209" s="2"/>
      <c r="Z209" s="2"/>
      <c r="AA209" s="2"/>
      <c r="AB209" s="2"/>
      <c r="AC209" s="2"/>
      <c r="AD209" s="2"/>
      <c r="AE209" s="2"/>
    </row>
    <row r="210" spans="2:31" s="12" customFormat="1" ht="8.85" customHeight="1">
      <c r="B210" s="29"/>
      <c r="C210" s="29"/>
      <c r="D210" s="29"/>
      <c r="E210" s="29"/>
      <c r="F210" s="29"/>
      <c r="G210" s="29"/>
      <c r="H210" s="29"/>
      <c r="I210" s="29"/>
      <c r="J210" s="29"/>
      <c r="K210" s="29"/>
      <c r="L210" s="29"/>
      <c r="M210" s="29"/>
      <c r="N210" s="29"/>
      <c r="O210" s="29"/>
      <c r="P210" s="29"/>
      <c r="Q210" s="29"/>
      <c r="R210" s="18"/>
      <c r="S210" s="2"/>
      <c r="T210" s="48"/>
      <c r="U210" s="2"/>
      <c r="V210" s="2"/>
      <c r="W210" s="2"/>
      <c r="X210" s="2"/>
      <c r="Y210" s="2"/>
      <c r="Z210" s="2"/>
      <c r="AA210" s="2"/>
      <c r="AB210" s="2"/>
      <c r="AC210" s="2"/>
      <c r="AD210" s="2"/>
      <c r="AE210" s="2"/>
    </row>
    <row r="211" spans="2:31" s="12" customFormat="1" ht="8.85" customHeight="1">
      <c r="B211" s="29"/>
      <c r="C211" s="29"/>
      <c r="D211" s="29"/>
      <c r="E211" s="29"/>
      <c r="F211" s="29"/>
      <c r="G211" s="29"/>
      <c r="H211" s="29"/>
      <c r="I211" s="29"/>
      <c r="J211" s="29"/>
      <c r="K211" s="29"/>
      <c r="L211" s="29"/>
      <c r="M211" s="29"/>
      <c r="N211" s="29"/>
      <c r="O211" s="29"/>
      <c r="P211" s="29"/>
      <c r="Q211" s="29"/>
      <c r="R211" s="18"/>
      <c r="S211" s="2"/>
      <c r="T211" s="48"/>
      <c r="U211" s="2"/>
      <c r="V211" s="2"/>
      <c r="W211" s="2"/>
      <c r="X211" s="2"/>
      <c r="Y211" s="2"/>
      <c r="Z211" s="2"/>
      <c r="AA211" s="2"/>
      <c r="AB211" s="2"/>
      <c r="AC211" s="2"/>
      <c r="AD211" s="2"/>
      <c r="AE211" s="2"/>
    </row>
    <row r="212" spans="2:31" s="12" customFormat="1" ht="8.85" customHeight="1">
      <c r="B212" s="29"/>
      <c r="C212" s="29"/>
      <c r="D212" s="29"/>
      <c r="E212" s="29"/>
      <c r="F212" s="29"/>
      <c r="G212" s="29"/>
      <c r="H212" s="29"/>
      <c r="I212" s="29"/>
      <c r="J212" s="29"/>
      <c r="K212" s="29"/>
      <c r="L212" s="29"/>
      <c r="M212" s="29"/>
      <c r="N212" s="29"/>
      <c r="O212" s="29"/>
      <c r="P212" s="29"/>
      <c r="Q212" s="29"/>
      <c r="R212" s="18"/>
      <c r="S212" s="2"/>
      <c r="T212" s="48"/>
      <c r="U212" s="2"/>
      <c r="V212" s="2"/>
      <c r="W212" s="2"/>
      <c r="X212" s="2"/>
      <c r="Y212" s="2"/>
      <c r="Z212" s="2"/>
      <c r="AA212" s="2"/>
      <c r="AB212" s="2"/>
      <c r="AC212" s="2"/>
      <c r="AD212" s="2"/>
      <c r="AE212" s="2"/>
    </row>
    <row r="213" spans="2:31" s="12" customFormat="1" ht="8.85" customHeight="1">
      <c r="B213" s="29"/>
      <c r="C213" s="29"/>
      <c r="D213" s="29"/>
      <c r="E213" s="29"/>
      <c r="F213" s="29"/>
      <c r="G213" s="29"/>
      <c r="H213" s="29"/>
      <c r="I213" s="29"/>
      <c r="J213" s="29"/>
      <c r="K213" s="29"/>
      <c r="L213" s="29"/>
      <c r="M213" s="29"/>
      <c r="N213" s="29"/>
      <c r="O213" s="29"/>
      <c r="P213" s="29"/>
      <c r="Q213" s="29"/>
      <c r="R213" s="18"/>
      <c r="S213" s="2"/>
      <c r="T213" s="48"/>
      <c r="U213" s="2"/>
      <c r="V213" s="2"/>
      <c r="W213" s="2"/>
      <c r="X213" s="2"/>
      <c r="Y213" s="2"/>
      <c r="Z213" s="2"/>
      <c r="AA213" s="2"/>
      <c r="AB213" s="2"/>
      <c r="AC213" s="2"/>
      <c r="AD213" s="2"/>
      <c r="AE213" s="2"/>
    </row>
    <row r="214" spans="2:31" s="12" customFormat="1" ht="8.85" customHeight="1">
      <c r="B214" s="29"/>
      <c r="C214" s="29"/>
      <c r="D214" s="29"/>
      <c r="E214" s="29"/>
      <c r="F214" s="29"/>
      <c r="G214" s="29"/>
      <c r="H214" s="29"/>
      <c r="I214" s="29"/>
      <c r="J214" s="29"/>
      <c r="K214" s="29"/>
      <c r="L214" s="29"/>
      <c r="M214" s="29"/>
      <c r="N214" s="29"/>
      <c r="O214" s="29"/>
      <c r="P214" s="29"/>
      <c r="Q214" s="29"/>
      <c r="R214" s="18"/>
      <c r="S214" s="2"/>
      <c r="T214" s="48"/>
      <c r="U214" s="2"/>
      <c r="V214" s="2"/>
      <c r="W214" s="2"/>
      <c r="X214" s="2"/>
      <c r="Y214" s="2"/>
      <c r="Z214" s="2"/>
      <c r="AA214" s="2"/>
      <c r="AB214" s="2"/>
      <c r="AC214" s="2"/>
      <c r="AD214" s="2"/>
      <c r="AE214" s="2"/>
    </row>
    <row r="215" spans="2:31" s="12" customFormat="1" ht="8.85" customHeight="1">
      <c r="B215" s="29"/>
      <c r="C215" s="29"/>
      <c r="D215" s="29"/>
      <c r="E215" s="29"/>
      <c r="F215" s="29"/>
      <c r="G215" s="29"/>
      <c r="H215" s="29"/>
      <c r="I215" s="29"/>
      <c r="J215" s="29"/>
      <c r="K215" s="29"/>
      <c r="L215" s="29"/>
      <c r="M215" s="29"/>
      <c r="N215" s="29"/>
      <c r="O215" s="29"/>
      <c r="P215" s="29"/>
      <c r="Q215" s="29"/>
      <c r="R215" s="18"/>
      <c r="S215" s="2"/>
      <c r="T215" s="48"/>
      <c r="U215" s="2"/>
      <c r="V215" s="2"/>
      <c r="W215" s="2"/>
      <c r="X215" s="2"/>
      <c r="Y215" s="2"/>
      <c r="Z215" s="2"/>
      <c r="AA215" s="2"/>
      <c r="AB215" s="2"/>
      <c r="AC215" s="2"/>
      <c r="AD215" s="2"/>
      <c r="AE215" s="2"/>
    </row>
    <row r="216" spans="2:31" s="12" customFormat="1" ht="8.85" customHeight="1">
      <c r="B216" s="29"/>
      <c r="C216" s="29"/>
      <c r="D216" s="29"/>
      <c r="E216" s="29"/>
      <c r="F216" s="29"/>
      <c r="G216" s="29"/>
      <c r="H216" s="29"/>
      <c r="I216" s="29"/>
      <c r="J216" s="29"/>
      <c r="K216" s="29"/>
      <c r="L216" s="29"/>
      <c r="M216" s="29"/>
      <c r="N216" s="29"/>
      <c r="O216" s="29"/>
      <c r="P216" s="29"/>
      <c r="Q216" s="29"/>
      <c r="R216" s="18"/>
      <c r="S216" s="2"/>
      <c r="T216" s="48"/>
      <c r="U216" s="2"/>
      <c r="V216" s="2"/>
      <c r="W216" s="2"/>
      <c r="X216" s="2"/>
      <c r="Y216" s="2"/>
      <c r="Z216" s="2"/>
      <c r="AA216" s="2"/>
      <c r="AB216" s="2"/>
      <c r="AC216" s="2"/>
      <c r="AD216" s="2"/>
      <c r="AE216" s="2"/>
    </row>
    <row r="217" spans="2:31" s="12" customFormat="1" ht="8.85" customHeight="1">
      <c r="B217" s="29"/>
      <c r="C217" s="29"/>
      <c r="D217" s="29"/>
      <c r="E217" s="29"/>
      <c r="F217" s="29"/>
      <c r="G217" s="29"/>
      <c r="H217" s="29"/>
      <c r="I217" s="29"/>
      <c r="J217" s="29"/>
      <c r="K217" s="29"/>
      <c r="L217" s="29"/>
      <c r="M217" s="29"/>
      <c r="N217" s="29"/>
      <c r="O217" s="29"/>
      <c r="P217" s="29"/>
      <c r="Q217" s="29"/>
      <c r="R217" s="18"/>
      <c r="S217" s="2"/>
      <c r="T217" s="48"/>
      <c r="U217" s="2"/>
      <c r="V217" s="2"/>
      <c r="W217" s="2"/>
      <c r="X217" s="2"/>
      <c r="Y217" s="2"/>
      <c r="Z217" s="2"/>
      <c r="AA217" s="2"/>
      <c r="AB217" s="2"/>
      <c r="AC217" s="2"/>
      <c r="AD217" s="2"/>
      <c r="AE217" s="2"/>
    </row>
    <row r="218" spans="2:31" s="12" customFormat="1" ht="8.85" customHeight="1">
      <c r="B218" s="29"/>
      <c r="C218" s="29"/>
      <c r="D218" s="29"/>
      <c r="E218" s="29"/>
      <c r="F218" s="29"/>
      <c r="G218" s="29"/>
      <c r="H218" s="29"/>
      <c r="I218" s="29"/>
      <c r="J218" s="29"/>
      <c r="K218" s="29"/>
      <c r="L218" s="29"/>
      <c r="M218" s="29"/>
      <c r="N218" s="29"/>
      <c r="O218" s="29"/>
      <c r="P218" s="29"/>
      <c r="Q218" s="29"/>
      <c r="R218" s="18"/>
      <c r="S218" s="2"/>
      <c r="T218" s="48"/>
      <c r="U218" s="2"/>
      <c r="V218" s="2"/>
      <c r="W218" s="2"/>
      <c r="X218" s="2"/>
      <c r="Y218" s="2"/>
      <c r="Z218" s="2"/>
      <c r="AA218" s="2"/>
      <c r="AB218" s="2"/>
      <c r="AC218" s="2"/>
      <c r="AD218" s="2"/>
      <c r="AE218" s="2"/>
    </row>
    <row r="219" spans="2:31" s="12" customFormat="1" ht="8.85" customHeight="1">
      <c r="B219" s="29"/>
      <c r="C219" s="29"/>
      <c r="D219" s="29"/>
      <c r="E219" s="29"/>
      <c r="F219" s="29"/>
      <c r="G219" s="29"/>
      <c r="H219" s="29"/>
      <c r="I219" s="29"/>
      <c r="J219" s="29"/>
      <c r="K219" s="29"/>
      <c r="L219" s="29"/>
      <c r="M219" s="29"/>
      <c r="N219" s="29"/>
      <c r="O219" s="29"/>
      <c r="P219" s="29"/>
      <c r="Q219" s="29"/>
      <c r="R219" s="18"/>
      <c r="S219" s="2"/>
      <c r="T219" s="48"/>
      <c r="U219" s="2"/>
      <c r="V219" s="2"/>
      <c r="W219" s="2"/>
      <c r="X219" s="2"/>
      <c r="Y219" s="2"/>
      <c r="Z219" s="2"/>
      <c r="AA219" s="2"/>
      <c r="AB219" s="2"/>
      <c r="AC219" s="2"/>
      <c r="AD219" s="2"/>
      <c r="AE219" s="2"/>
    </row>
    <row r="220" spans="2:31" s="12" customFormat="1" ht="8.85" customHeight="1">
      <c r="B220" s="29"/>
      <c r="C220" s="29"/>
      <c r="D220" s="29"/>
      <c r="E220" s="29"/>
      <c r="F220" s="29"/>
      <c r="G220" s="29"/>
      <c r="H220" s="29"/>
      <c r="I220" s="29"/>
      <c r="J220" s="29"/>
      <c r="K220" s="29"/>
      <c r="L220" s="29"/>
      <c r="M220" s="29"/>
      <c r="N220" s="29"/>
      <c r="O220" s="29"/>
      <c r="P220" s="29"/>
      <c r="Q220" s="29"/>
      <c r="R220" s="18"/>
      <c r="S220" s="2"/>
      <c r="T220" s="48"/>
      <c r="U220" s="2"/>
      <c r="V220" s="2"/>
      <c r="W220" s="2"/>
      <c r="X220" s="2"/>
      <c r="Y220" s="2"/>
      <c r="Z220" s="2"/>
      <c r="AA220" s="2"/>
      <c r="AB220" s="2"/>
      <c r="AC220" s="2"/>
      <c r="AD220" s="2"/>
      <c r="AE220" s="2"/>
    </row>
    <row r="221" spans="2:31" s="12" customFormat="1" ht="8.85" customHeight="1">
      <c r="B221" s="29"/>
      <c r="C221" s="29"/>
      <c r="D221" s="29"/>
      <c r="E221" s="29"/>
      <c r="F221" s="29"/>
      <c r="G221" s="29"/>
      <c r="H221" s="29"/>
      <c r="I221" s="29"/>
      <c r="J221" s="29"/>
      <c r="K221" s="29"/>
      <c r="L221" s="29"/>
      <c r="M221" s="29"/>
      <c r="N221" s="29"/>
      <c r="O221" s="29"/>
      <c r="P221" s="29"/>
      <c r="Q221" s="29"/>
      <c r="R221" s="18"/>
      <c r="S221" s="2"/>
      <c r="T221" s="48"/>
      <c r="U221" s="2"/>
      <c r="V221" s="2"/>
      <c r="W221" s="2"/>
      <c r="X221" s="2"/>
      <c r="Y221" s="2"/>
      <c r="Z221" s="2"/>
      <c r="AA221" s="2"/>
      <c r="AB221" s="2"/>
      <c r="AC221" s="2"/>
      <c r="AD221" s="2"/>
      <c r="AE221" s="2"/>
    </row>
    <row r="222" spans="2:31" s="12" customFormat="1" ht="8.85" customHeight="1">
      <c r="B222" s="29"/>
      <c r="C222" s="29"/>
      <c r="D222" s="29"/>
      <c r="E222" s="29"/>
      <c r="F222" s="29"/>
      <c r="G222" s="29"/>
      <c r="H222" s="29"/>
      <c r="I222" s="29"/>
      <c r="J222" s="29"/>
      <c r="K222" s="29"/>
      <c r="L222" s="29"/>
      <c r="M222" s="29"/>
      <c r="N222" s="29"/>
      <c r="O222" s="29"/>
      <c r="P222" s="29"/>
      <c r="Q222" s="29"/>
      <c r="R222" s="18"/>
      <c r="S222" s="2"/>
      <c r="T222" s="48"/>
      <c r="U222" s="2"/>
      <c r="V222" s="2"/>
      <c r="W222" s="2"/>
      <c r="X222" s="2"/>
      <c r="Y222" s="2"/>
      <c r="Z222" s="2"/>
      <c r="AA222" s="2"/>
      <c r="AB222" s="2"/>
      <c r="AC222" s="2"/>
      <c r="AD222" s="2"/>
      <c r="AE222" s="2"/>
    </row>
    <row r="223" spans="2:31" s="12" customFormat="1" ht="8.85" customHeight="1">
      <c r="B223" s="29"/>
      <c r="C223" s="29"/>
      <c r="D223" s="29"/>
      <c r="E223" s="29"/>
      <c r="F223" s="29"/>
      <c r="G223" s="29"/>
      <c r="H223" s="29"/>
      <c r="I223" s="29"/>
      <c r="J223" s="29"/>
      <c r="K223" s="29"/>
      <c r="L223" s="29"/>
      <c r="M223" s="29"/>
      <c r="N223" s="29"/>
      <c r="O223" s="29"/>
      <c r="P223" s="29"/>
      <c r="Q223" s="29"/>
      <c r="R223" s="18"/>
      <c r="S223" s="2"/>
      <c r="T223" s="48"/>
      <c r="U223" s="2"/>
      <c r="V223" s="2"/>
      <c r="W223" s="2"/>
      <c r="X223" s="2"/>
      <c r="Y223" s="2"/>
      <c r="Z223" s="2"/>
      <c r="AA223" s="2"/>
      <c r="AB223" s="2"/>
      <c r="AC223" s="2"/>
      <c r="AD223" s="2"/>
      <c r="AE223" s="2"/>
    </row>
    <row r="224" spans="2:31" s="12" customFormat="1" ht="8.85" customHeight="1">
      <c r="B224" s="29"/>
      <c r="C224" s="29"/>
      <c r="D224" s="29"/>
      <c r="E224" s="29"/>
      <c r="F224" s="29"/>
      <c r="G224" s="29"/>
      <c r="H224" s="29"/>
      <c r="I224" s="29"/>
      <c r="J224" s="29"/>
      <c r="K224" s="29"/>
      <c r="L224" s="29"/>
      <c r="M224" s="29"/>
      <c r="N224" s="29"/>
      <c r="O224" s="29"/>
      <c r="P224" s="29"/>
      <c r="Q224" s="29"/>
      <c r="R224" s="18"/>
      <c r="S224" s="2"/>
      <c r="T224" s="48"/>
      <c r="U224" s="2"/>
      <c r="V224" s="2"/>
      <c r="W224" s="2"/>
      <c r="X224" s="2"/>
      <c r="Y224" s="2"/>
      <c r="Z224" s="2"/>
      <c r="AA224" s="2"/>
      <c r="AB224" s="2"/>
      <c r="AC224" s="2"/>
      <c r="AD224" s="2"/>
      <c r="AE224" s="2"/>
    </row>
    <row r="225" spans="2:31" s="12" customFormat="1" ht="8.85" customHeight="1">
      <c r="B225" s="29"/>
      <c r="C225" s="29"/>
      <c r="D225" s="29"/>
      <c r="E225" s="29"/>
      <c r="F225" s="29"/>
      <c r="G225" s="29"/>
      <c r="H225" s="29"/>
      <c r="I225" s="29"/>
      <c r="J225" s="29"/>
      <c r="K225" s="29"/>
      <c r="L225" s="29"/>
      <c r="M225" s="29"/>
      <c r="N225" s="29"/>
      <c r="O225" s="29"/>
      <c r="P225" s="29"/>
      <c r="Q225" s="29"/>
      <c r="R225" s="18"/>
      <c r="S225" s="2"/>
      <c r="T225" s="48"/>
      <c r="U225" s="2"/>
      <c r="V225" s="2"/>
      <c r="W225" s="2"/>
      <c r="X225" s="2"/>
      <c r="Y225" s="2"/>
      <c r="Z225" s="2"/>
      <c r="AA225" s="2"/>
      <c r="AB225" s="2"/>
      <c r="AC225" s="2"/>
      <c r="AD225" s="2"/>
      <c r="AE225" s="2"/>
    </row>
    <row r="226" spans="2:31" s="12" customFormat="1" ht="8.85" customHeight="1">
      <c r="B226" s="29"/>
      <c r="C226" s="29"/>
      <c r="D226" s="29"/>
      <c r="E226" s="29"/>
      <c r="F226" s="29"/>
      <c r="G226" s="29"/>
      <c r="H226" s="29"/>
      <c r="I226" s="29"/>
      <c r="J226" s="29"/>
      <c r="K226" s="29"/>
      <c r="L226" s="29"/>
      <c r="M226" s="29"/>
      <c r="N226" s="29"/>
      <c r="O226" s="29"/>
      <c r="P226" s="29"/>
      <c r="Q226" s="29"/>
      <c r="R226" s="18"/>
      <c r="S226" s="2"/>
      <c r="T226" s="48"/>
      <c r="U226" s="2"/>
      <c r="V226" s="2"/>
      <c r="W226" s="2"/>
      <c r="X226" s="2"/>
      <c r="Y226" s="2"/>
      <c r="Z226" s="2"/>
      <c r="AA226" s="2"/>
      <c r="AB226" s="2"/>
      <c r="AC226" s="2"/>
      <c r="AD226" s="2"/>
      <c r="AE226" s="2"/>
    </row>
    <row r="227" spans="2:31" s="12" customFormat="1" ht="8.85" customHeight="1">
      <c r="B227" s="29"/>
      <c r="C227" s="29"/>
      <c r="D227" s="29"/>
      <c r="E227" s="29"/>
      <c r="F227" s="29"/>
      <c r="G227" s="29"/>
      <c r="H227" s="29"/>
      <c r="I227" s="29"/>
      <c r="J227" s="29"/>
      <c r="K227" s="29"/>
      <c r="L227" s="29"/>
      <c r="M227" s="29"/>
      <c r="N227" s="29"/>
      <c r="O227" s="29"/>
      <c r="P227" s="29"/>
      <c r="Q227" s="29"/>
      <c r="R227" s="18"/>
      <c r="S227" s="2"/>
      <c r="T227" s="48"/>
      <c r="U227" s="2"/>
      <c r="V227" s="2"/>
      <c r="W227" s="2"/>
      <c r="X227" s="2"/>
      <c r="Y227" s="2"/>
      <c r="Z227" s="2"/>
      <c r="AA227" s="2"/>
      <c r="AB227" s="2"/>
      <c r="AC227" s="2"/>
      <c r="AD227" s="2"/>
      <c r="AE227" s="2"/>
    </row>
    <row r="228" spans="2:31" s="12" customFormat="1" ht="8.85" customHeight="1">
      <c r="B228" s="29"/>
      <c r="C228" s="29"/>
      <c r="D228" s="29"/>
      <c r="E228" s="29"/>
      <c r="F228" s="29"/>
      <c r="G228" s="29"/>
      <c r="H228" s="29"/>
      <c r="I228" s="29"/>
      <c r="J228" s="29"/>
      <c r="K228" s="29"/>
      <c r="L228" s="29"/>
      <c r="M228" s="29"/>
      <c r="N228" s="29"/>
      <c r="O228" s="29"/>
      <c r="P228" s="29"/>
      <c r="Q228" s="29"/>
      <c r="R228" s="18"/>
      <c r="S228" s="2"/>
      <c r="T228" s="48"/>
      <c r="U228" s="2"/>
      <c r="V228" s="2"/>
      <c r="W228" s="2"/>
      <c r="X228" s="2"/>
      <c r="Y228" s="2"/>
      <c r="Z228" s="2"/>
      <c r="AA228" s="2"/>
      <c r="AB228" s="2"/>
      <c r="AC228" s="2"/>
      <c r="AD228" s="2"/>
      <c r="AE228" s="2"/>
    </row>
    <row r="229" spans="2:31" s="12" customFormat="1" ht="8.85" customHeight="1">
      <c r="B229" s="29"/>
      <c r="C229" s="29"/>
      <c r="D229" s="29"/>
      <c r="E229" s="29"/>
      <c r="F229" s="29"/>
      <c r="G229" s="29"/>
      <c r="H229" s="29"/>
      <c r="I229" s="29"/>
      <c r="J229" s="29"/>
      <c r="K229" s="29"/>
      <c r="L229" s="29"/>
      <c r="M229" s="29"/>
      <c r="N229" s="29"/>
      <c r="O229" s="29"/>
      <c r="P229" s="29"/>
      <c r="Q229" s="29"/>
      <c r="R229" s="18"/>
      <c r="S229" s="2"/>
      <c r="T229" s="48"/>
      <c r="U229" s="2"/>
      <c r="V229" s="2"/>
      <c r="W229" s="2"/>
      <c r="X229" s="2"/>
      <c r="Y229" s="2"/>
      <c r="Z229" s="2"/>
      <c r="AA229" s="2"/>
      <c r="AB229" s="2"/>
      <c r="AC229" s="2"/>
      <c r="AD229" s="2"/>
      <c r="AE229" s="2"/>
    </row>
    <row r="230" spans="2:31" s="12" customFormat="1" ht="8.85" customHeight="1">
      <c r="B230" s="29"/>
      <c r="C230" s="29"/>
      <c r="D230" s="29"/>
      <c r="E230" s="29"/>
      <c r="F230" s="29"/>
      <c r="G230" s="29"/>
      <c r="H230" s="29"/>
      <c r="I230" s="29"/>
      <c r="J230" s="29"/>
      <c r="K230" s="29"/>
      <c r="L230" s="29"/>
      <c r="M230" s="29"/>
      <c r="N230" s="29"/>
      <c r="O230" s="29"/>
      <c r="P230" s="29"/>
      <c r="Q230" s="29"/>
      <c r="R230" s="18"/>
      <c r="S230" s="2"/>
      <c r="T230" s="48"/>
      <c r="U230" s="2"/>
      <c r="V230" s="2"/>
      <c r="W230" s="2"/>
      <c r="X230" s="2"/>
      <c r="Y230" s="2"/>
      <c r="Z230" s="2"/>
      <c r="AA230" s="2"/>
      <c r="AB230" s="2"/>
      <c r="AC230" s="2"/>
      <c r="AD230" s="2"/>
      <c r="AE230" s="2"/>
    </row>
    <row r="231" spans="2:31" s="12" customFormat="1" ht="8.85" customHeight="1">
      <c r="B231" s="29"/>
      <c r="C231" s="29"/>
      <c r="D231" s="29"/>
      <c r="E231" s="29"/>
      <c r="F231" s="29"/>
      <c r="G231" s="29"/>
      <c r="H231" s="29"/>
      <c r="I231" s="29"/>
      <c r="J231" s="29"/>
      <c r="K231" s="29"/>
      <c r="L231" s="29"/>
      <c r="M231" s="29"/>
      <c r="N231" s="29"/>
      <c r="O231" s="29"/>
      <c r="P231" s="29"/>
      <c r="Q231" s="29"/>
      <c r="R231" s="18"/>
      <c r="S231" s="2"/>
      <c r="T231" s="48"/>
      <c r="U231" s="2"/>
      <c r="V231" s="2"/>
      <c r="W231" s="2"/>
      <c r="X231" s="2"/>
      <c r="Y231" s="2"/>
      <c r="Z231" s="2"/>
      <c r="AA231" s="2"/>
      <c r="AB231" s="2"/>
      <c r="AC231" s="2"/>
      <c r="AD231" s="2"/>
      <c r="AE231" s="2"/>
    </row>
    <row r="232" spans="2:31" s="12" customFormat="1" ht="8.85" customHeight="1">
      <c r="B232" s="29"/>
      <c r="C232" s="29"/>
      <c r="D232" s="29"/>
      <c r="E232" s="29"/>
      <c r="F232" s="29"/>
      <c r="G232" s="29"/>
      <c r="H232" s="29"/>
      <c r="I232" s="29"/>
      <c r="J232" s="29"/>
      <c r="K232" s="29"/>
      <c r="L232" s="29"/>
      <c r="M232" s="29"/>
      <c r="N232" s="29"/>
      <c r="O232" s="29"/>
      <c r="P232" s="29"/>
      <c r="Q232" s="29"/>
      <c r="R232" s="18"/>
      <c r="S232" s="2"/>
      <c r="T232" s="48"/>
      <c r="U232" s="2"/>
      <c r="V232" s="2"/>
      <c r="W232" s="2"/>
      <c r="X232" s="2"/>
      <c r="Y232" s="2"/>
      <c r="Z232" s="2"/>
      <c r="AA232" s="2"/>
      <c r="AB232" s="2"/>
      <c r="AC232" s="2"/>
      <c r="AD232" s="2"/>
      <c r="AE232" s="2"/>
    </row>
    <row r="233" spans="2:31" s="12" customFormat="1" ht="8.85" customHeight="1">
      <c r="B233" s="29"/>
      <c r="C233" s="29"/>
      <c r="D233" s="29"/>
      <c r="E233" s="29"/>
      <c r="F233" s="29"/>
      <c r="G233" s="29"/>
      <c r="H233" s="29"/>
      <c r="I233" s="29"/>
      <c r="J233" s="29"/>
      <c r="K233" s="29"/>
      <c r="L233" s="29"/>
      <c r="M233" s="29"/>
      <c r="N233" s="29"/>
      <c r="O233" s="29"/>
      <c r="P233" s="29"/>
      <c r="Q233" s="29"/>
      <c r="R233" s="18"/>
      <c r="S233" s="2"/>
      <c r="T233" s="48"/>
      <c r="U233" s="2"/>
      <c r="V233" s="2"/>
      <c r="W233" s="2"/>
      <c r="X233" s="2"/>
      <c r="Y233" s="2"/>
      <c r="Z233" s="2"/>
      <c r="AA233" s="2"/>
      <c r="AB233" s="2"/>
      <c r="AC233" s="2"/>
      <c r="AD233" s="2"/>
      <c r="AE233" s="2"/>
    </row>
    <row r="234" spans="2:31" s="12" customFormat="1" ht="8.85" customHeight="1">
      <c r="B234" s="29"/>
      <c r="C234" s="29"/>
      <c r="D234" s="29"/>
      <c r="E234" s="29"/>
      <c r="F234" s="29"/>
      <c r="G234" s="29"/>
      <c r="H234" s="29"/>
      <c r="I234" s="29"/>
      <c r="J234" s="29"/>
      <c r="K234" s="29"/>
      <c r="L234" s="29"/>
      <c r="M234" s="29"/>
      <c r="N234" s="29"/>
      <c r="O234" s="29"/>
      <c r="P234" s="29"/>
      <c r="Q234" s="29"/>
      <c r="R234" s="18"/>
      <c r="S234" s="2"/>
      <c r="T234" s="48"/>
      <c r="U234" s="2"/>
      <c r="V234" s="2"/>
      <c r="W234" s="2"/>
      <c r="X234" s="2"/>
      <c r="Y234" s="2"/>
      <c r="Z234" s="2"/>
      <c r="AA234" s="2"/>
      <c r="AB234" s="2"/>
      <c r="AC234" s="2"/>
      <c r="AD234" s="2"/>
      <c r="AE234" s="2"/>
    </row>
    <row r="235" spans="2:31" s="12" customFormat="1" ht="8.85" customHeight="1">
      <c r="B235" s="29"/>
      <c r="C235" s="29"/>
      <c r="D235" s="29"/>
      <c r="E235" s="29"/>
      <c r="F235" s="29"/>
      <c r="G235" s="29"/>
      <c r="H235" s="29"/>
      <c r="I235" s="29"/>
      <c r="J235" s="29"/>
      <c r="K235" s="29"/>
      <c r="L235" s="29"/>
      <c r="M235" s="29"/>
      <c r="N235" s="29"/>
      <c r="O235" s="29"/>
      <c r="P235" s="29"/>
      <c r="Q235" s="29"/>
      <c r="R235" s="18"/>
      <c r="S235" s="2"/>
      <c r="T235" s="48"/>
      <c r="U235" s="2"/>
      <c r="V235" s="2"/>
      <c r="W235" s="2"/>
      <c r="X235" s="2"/>
      <c r="Y235" s="2"/>
      <c r="Z235" s="2"/>
      <c r="AA235" s="2"/>
      <c r="AB235" s="2"/>
      <c r="AC235" s="2"/>
      <c r="AD235" s="2"/>
      <c r="AE235" s="2"/>
    </row>
    <row r="236" spans="2:31" s="12" customFormat="1" ht="8.85" customHeight="1">
      <c r="B236" s="29"/>
      <c r="C236" s="29"/>
      <c r="D236" s="29"/>
      <c r="E236" s="29"/>
      <c r="F236" s="29"/>
      <c r="G236" s="29"/>
      <c r="H236" s="29"/>
      <c r="I236" s="29"/>
      <c r="J236" s="29"/>
      <c r="K236" s="29"/>
      <c r="L236" s="29"/>
      <c r="M236" s="29"/>
      <c r="N236" s="29"/>
      <c r="O236" s="29"/>
      <c r="P236" s="29"/>
      <c r="Q236" s="29"/>
      <c r="R236" s="18"/>
      <c r="S236" s="2"/>
      <c r="T236" s="48"/>
      <c r="U236" s="2"/>
      <c r="V236" s="2"/>
      <c r="W236" s="2"/>
      <c r="X236" s="2"/>
      <c r="Y236" s="2"/>
      <c r="Z236" s="2"/>
      <c r="AA236" s="2"/>
      <c r="AB236" s="2"/>
      <c r="AC236" s="2"/>
      <c r="AD236" s="2"/>
      <c r="AE236" s="2"/>
    </row>
    <row r="237" spans="2:31" s="12" customFormat="1" ht="8.85" customHeight="1">
      <c r="B237" s="29"/>
      <c r="C237" s="29"/>
      <c r="D237" s="29"/>
      <c r="E237" s="29"/>
      <c r="F237" s="29"/>
      <c r="G237" s="29"/>
      <c r="H237" s="29"/>
      <c r="I237" s="29"/>
      <c r="J237" s="29"/>
      <c r="K237" s="29"/>
      <c r="L237" s="29"/>
      <c r="M237" s="29"/>
      <c r="N237" s="29"/>
      <c r="O237" s="29"/>
      <c r="P237" s="29"/>
      <c r="Q237" s="29"/>
      <c r="R237" s="18"/>
      <c r="S237" s="2"/>
      <c r="T237" s="48"/>
      <c r="U237" s="2"/>
      <c r="V237" s="2"/>
      <c r="W237" s="2"/>
      <c r="X237" s="2"/>
      <c r="Y237" s="2"/>
      <c r="Z237" s="2"/>
      <c r="AA237" s="2"/>
      <c r="AB237" s="2"/>
      <c r="AC237" s="2"/>
      <c r="AD237" s="2"/>
      <c r="AE237" s="2"/>
    </row>
    <row r="238" spans="2:31" s="12" customFormat="1" ht="8.85" customHeight="1">
      <c r="B238" s="29"/>
      <c r="C238" s="29"/>
      <c r="D238" s="29"/>
      <c r="E238" s="29"/>
      <c r="F238" s="29"/>
      <c r="G238" s="29"/>
      <c r="H238" s="29"/>
      <c r="I238" s="29"/>
      <c r="J238" s="29"/>
      <c r="K238" s="29"/>
      <c r="L238" s="29"/>
      <c r="M238" s="29"/>
      <c r="N238" s="29"/>
      <c r="O238" s="29"/>
      <c r="P238" s="29"/>
      <c r="Q238" s="29"/>
      <c r="R238" s="18"/>
      <c r="S238" s="2"/>
      <c r="T238" s="48"/>
      <c r="U238" s="2"/>
      <c r="V238" s="2"/>
      <c r="W238" s="2"/>
      <c r="X238" s="2"/>
      <c r="Y238" s="2"/>
      <c r="Z238" s="2"/>
      <c r="AA238" s="2"/>
      <c r="AB238" s="2"/>
      <c r="AC238" s="2"/>
      <c r="AD238" s="2"/>
      <c r="AE238" s="2"/>
    </row>
    <row r="239" spans="2:31" s="12" customFormat="1" ht="8.85" customHeight="1">
      <c r="B239" s="29"/>
      <c r="C239" s="29"/>
      <c r="D239" s="29"/>
      <c r="E239" s="29"/>
      <c r="F239" s="29"/>
      <c r="G239" s="29"/>
      <c r="H239" s="29"/>
      <c r="I239" s="29"/>
      <c r="J239" s="29"/>
      <c r="K239" s="29"/>
      <c r="L239" s="29"/>
      <c r="M239" s="29"/>
      <c r="N239" s="29"/>
      <c r="O239" s="29"/>
      <c r="P239" s="29"/>
      <c r="Q239" s="29"/>
      <c r="R239" s="18"/>
      <c r="S239" s="2"/>
      <c r="T239" s="48"/>
      <c r="U239" s="2"/>
      <c r="V239" s="2"/>
      <c r="W239" s="2"/>
      <c r="X239" s="2"/>
      <c r="Y239" s="2"/>
      <c r="Z239" s="2"/>
      <c r="AA239" s="2"/>
      <c r="AB239" s="2"/>
      <c r="AC239" s="2"/>
      <c r="AD239" s="2"/>
      <c r="AE239" s="2"/>
    </row>
    <row r="240" spans="2:31" s="12" customFormat="1" ht="8.85" customHeight="1">
      <c r="B240" s="29"/>
      <c r="C240" s="29"/>
      <c r="D240" s="29"/>
      <c r="E240" s="29"/>
      <c r="F240" s="29"/>
      <c r="G240" s="29"/>
      <c r="H240" s="29"/>
      <c r="I240" s="29"/>
      <c r="J240" s="29"/>
      <c r="K240" s="29"/>
      <c r="L240" s="29"/>
      <c r="M240" s="29"/>
      <c r="N240" s="29"/>
      <c r="O240" s="29"/>
      <c r="P240" s="29"/>
      <c r="Q240" s="29"/>
      <c r="R240" s="18"/>
      <c r="S240" s="2"/>
      <c r="T240" s="48"/>
      <c r="U240" s="2"/>
      <c r="V240" s="2"/>
      <c r="W240" s="2"/>
      <c r="X240" s="2"/>
      <c r="Y240" s="2"/>
      <c r="Z240" s="2"/>
      <c r="AA240" s="2"/>
      <c r="AB240" s="2"/>
      <c r="AC240" s="2"/>
      <c r="AD240" s="2"/>
      <c r="AE240" s="2"/>
    </row>
    <row r="241" spans="2:31" s="12" customFormat="1" ht="8.85" customHeight="1">
      <c r="B241" s="29"/>
      <c r="C241" s="29"/>
      <c r="D241" s="29"/>
      <c r="E241" s="29"/>
      <c r="F241" s="29"/>
      <c r="G241" s="29"/>
      <c r="H241" s="29"/>
      <c r="I241" s="29"/>
      <c r="J241" s="29"/>
      <c r="K241" s="29"/>
      <c r="L241" s="29"/>
      <c r="M241" s="29"/>
      <c r="N241" s="29"/>
      <c r="O241" s="29"/>
      <c r="P241" s="29"/>
      <c r="Q241" s="29"/>
      <c r="R241" s="18"/>
      <c r="S241" s="2"/>
      <c r="T241" s="48"/>
      <c r="U241" s="2"/>
      <c r="V241" s="2"/>
      <c r="W241" s="2"/>
      <c r="X241" s="2"/>
      <c r="Y241" s="2"/>
      <c r="Z241" s="2"/>
      <c r="AA241" s="2"/>
      <c r="AB241" s="2"/>
      <c r="AC241" s="2"/>
      <c r="AD241" s="2"/>
      <c r="AE241" s="2"/>
    </row>
    <row r="242" spans="2:31" s="12" customFormat="1" ht="8.85" customHeight="1">
      <c r="B242" s="29"/>
      <c r="C242" s="29"/>
      <c r="D242" s="29"/>
      <c r="E242" s="29"/>
      <c r="F242" s="29"/>
      <c r="G242" s="29"/>
      <c r="H242" s="29"/>
      <c r="I242" s="29"/>
      <c r="J242" s="29"/>
      <c r="K242" s="29"/>
      <c r="L242" s="29"/>
      <c r="M242" s="29"/>
      <c r="N242" s="29"/>
      <c r="O242" s="29"/>
      <c r="P242" s="29"/>
      <c r="Q242" s="29"/>
      <c r="R242" s="18"/>
      <c r="S242" s="2"/>
      <c r="T242" s="48"/>
      <c r="U242" s="2"/>
      <c r="V242" s="2"/>
      <c r="W242" s="2"/>
      <c r="X242" s="2"/>
      <c r="Y242" s="2"/>
      <c r="Z242" s="2"/>
      <c r="AA242" s="2"/>
      <c r="AB242" s="2"/>
      <c r="AC242" s="2"/>
      <c r="AD242" s="2"/>
      <c r="AE242" s="2"/>
    </row>
    <row r="243" spans="2:31" s="12" customFormat="1" ht="8.85" customHeight="1">
      <c r="B243" s="29"/>
      <c r="C243" s="29"/>
      <c r="D243" s="29"/>
      <c r="E243" s="29"/>
      <c r="F243" s="29"/>
      <c r="G243" s="29"/>
      <c r="H243" s="29"/>
      <c r="I243" s="29"/>
      <c r="J243" s="29"/>
      <c r="K243" s="29"/>
      <c r="L243" s="29"/>
      <c r="M243" s="29"/>
      <c r="N243" s="29"/>
      <c r="O243" s="29"/>
      <c r="P243" s="29"/>
      <c r="Q243" s="29"/>
      <c r="R243" s="18"/>
      <c r="S243" s="2"/>
      <c r="T243" s="48"/>
      <c r="U243" s="2"/>
      <c r="V243" s="2"/>
      <c r="W243" s="2"/>
      <c r="X243" s="2"/>
      <c r="Y243" s="2"/>
      <c r="Z243" s="2"/>
      <c r="AA243" s="2"/>
      <c r="AB243" s="2"/>
      <c r="AC243" s="2"/>
      <c r="AD243" s="2"/>
      <c r="AE243" s="2"/>
    </row>
    <row r="244" spans="2:31" s="12" customFormat="1" ht="8.85" customHeight="1">
      <c r="B244" s="29"/>
      <c r="C244" s="29"/>
      <c r="D244" s="29"/>
      <c r="E244" s="29"/>
      <c r="F244" s="29"/>
      <c r="G244" s="29"/>
      <c r="H244" s="29"/>
      <c r="I244" s="29"/>
      <c r="J244" s="29"/>
      <c r="K244" s="29"/>
      <c r="L244" s="29"/>
      <c r="M244" s="29"/>
      <c r="N244" s="29"/>
      <c r="O244" s="29"/>
      <c r="P244" s="29"/>
      <c r="Q244" s="29"/>
      <c r="R244" s="18"/>
      <c r="S244" s="2"/>
      <c r="T244" s="48"/>
      <c r="U244" s="2"/>
      <c r="V244" s="2"/>
      <c r="W244" s="2"/>
      <c r="X244" s="2"/>
      <c r="Y244" s="2"/>
      <c r="Z244" s="2"/>
      <c r="AA244" s="2"/>
      <c r="AB244" s="2"/>
      <c r="AC244" s="2"/>
      <c r="AD244" s="2"/>
      <c r="AE244" s="2"/>
    </row>
    <row r="245" spans="2:31" s="12" customFormat="1" ht="8.85" customHeight="1">
      <c r="B245" s="29"/>
      <c r="C245" s="29"/>
      <c r="D245" s="29"/>
      <c r="E245" s="29"/>
      <c r="F245" s="29"/>
      <c r="G245" s="29"/>
      <c r="H245" s="29"/>
      <c r="I245" s="29"/>
      <c r="J245" s="29"/>
      <c r="K245" s="29"/>
      <c r="L245" s="29"/>
      <c r="M245" s="29"/>
      <c r="N245" s="29"/>
      <c r="O245" s="29"/>
      <c r="P245" s="29"/>
      <c r="Q245" s="29"/>
      <c r="R245" s="18"/>
      <c r="S245" s="2"/>
      <c r="T245" s="48"/>
      <c r="U245" s="2"/>
      <c r="V245" s="2"/>
      <c r="W245" s="2"/>
      <c r="X245" s="2"/>
      <c r="Y245" s="2"/>
      <c r="Z245" s="2"/>
      <c r="AA245" s="2"/>
      <c r="AB245" s="2"/>
      <c r="AC245" s="2"/>
      <c r="AD245" s="2"/>
      <c r="AE245" s="2"/>
    </row>
    <row r="246" spans="2:31" s="12" customFormat="1" ht="8.85" customHeight="1">
      <c r="B246" s="29"/>
      <c r="C246" s="29"/>
      <c r="D246" s="29"/>
      <c r="E246" s="29"/>
      <c r="F246" s="29"/>
      <c r="G246" s="29"/>
      <c r="H246" s="29"/>
      <c r="I246" s="29"/>
      <c r="J246" s="29"/>
      <c r="K246" s="29"/>
      <c r="L246" s="29"/>
      <c r="M246" s="29"/>
      <c r="N246" s="29"/>
      <c r="O246" s="29"/>
      <c r="P246" s="29"/>
      <c r="Q246" s="29"/>
      <c r="R246" s="18"/>
      <c r="S246" s="2"/>
      <c r="T246" s="48"/>
      <c r="U246" s="2"/>
      <c r="V246" s="2"/>
      <c r="W246" s="2"/>
      <c r="X246" s="2"/>
      <c r="Y246" s="2"/>
      <c r="Z246" s="2"/>
      <c r="AA246" s="2"/>
      <c r="AB246" s="2"/>
      <c r="AC246" s="2"/>
      <c r="AD246" s="2"/>
      <c r="AE246" s="2"/>
    </row>
    <row r="247" spans="2:31" s="12" customFormat="1" ht="8.85" customHeight="1">
      <c r="B247" s="29"/>
      <c r="C247" s="29"/>
      <c r="D247" s="29"/>
      <c r="E247" s="29"/>
      <c r="F247" s="29"/>
      <c r="G247" s="29"/>
      <c r="H247" s="29"/>
      <c r="I247" s="29"/>
      <c r="J247" s="29"/>
      <c r="K247" s="29"/>
      <c r="L247" s="29"/>
      <c r="M247" s="29"/>
      <c r="N247" s="29"/>
      <c r="O247" s="29"/>
      <c r="P247" s="29"/>
      <c r="Q247" s="29"/>
      <c r="R247" s="18"/>
      <c r="S247" s="2"/>
      <c r="T247" s="48"/>
      <c r="U247" s="2"/>
      <c r="V247" s="2"/>
      <c r="W247" s="2"/>
      <c r="X247" s="2"/>
      <c r="Y247" s="2"/>
      <c r="Z247" s="2"/>
      <c r="AA247" s="2"/>
      <c r="AB247" s="2"/>
      <c r="AC247" s="2"/>
      <c r="AD247" s="2"/>
      <c r="AE247" s="2"/>
    </row>
    <row r="248" spans="2:31" s="12" customFormat="1" ht="8.85" customHeight="1">
      <c r="B248" s="29"/>
      <c r="C248" s="29"/>
      <c r="D248" s="29"/>
      <c r="E248" s="29"/>
      <c r="F248" s="29"/>
      <c r="G248" s="29"/>
      <c r="H248" s="29"/>
      <c r="I248" s="29"/>
      <c r="J248" s="29"/>
      <c r="K248" s="29"/>
      <c r="L248" s="29"/>
      <c r="M248" s="29"/>
      <c r="N248" s="29"/>
      <c r="O248" s="29"/>
      <c r="P248" s="29"/>
      <c r="Q248" s="29"/>
      <c r="R248" s="18"/>
      <c r="S248" s="2"/>
      <c r="T248" s="48"/>
      <c r="U248" s="2"/>
      <c r="V248" s="2"/>
      <c r="W248" s="2"/>
      <c r="X248" s="2"/>
      <c r="Y248" s="2"/>
      <c r="Z248" s="2"/>
      <c r="AA248" s="2"/>
      <c r="AB248" s="2"/>
      <c r="AC248" s="2"/>
      <c r="AD248" s="2"/>
      <c r="AE248" s="2"/>
    </row>
    <row r="249" spans="2:31" s="12" customFormat="1" ht="8.85" customHeight="1">
      <c r="B249" s="29"/>
      <c r="C249" s="29"/>
      <c r="D249" s="29"/>
      <c r="E249" s="29"/>
      <c r="F249" s="29"/>
      <c r="G249" s="29"/>
      <c r="H249" s="29"/>
      <c r="I249" s="29"/>
      <c r="J249" s="29"/>
      <c r="K249" s="29"/>
      <c r="L249" s="29"/>
      <c r="M249" s="29"/>
      <c r="N249" s="29"/>
      <c r="O249" s="29"/>
      <c r="P249" s="29"/>
      <c r="Q249" s="29"/>
      <c r="R249" s="18"/>
      <c r="S249" s="2"/>
      <c r="T249" s="48"/>
      <c r="U249" s="2"/>
      <c r="V249" s="2"/>
      <c r="W249" s="2"/>
      <c r="X249" s="2"/>
      <c r="Y249" s="2"/>
      <c r="Z249" s="2"/>
      <c r="AA249" s="2"/>
      <c r="AB249" s="2"/>
      <c r="AC249" s="2"/>
      <c r="AD249" s="2"/>
      <c r="AE249" s="2"/>
    </row>
    <row r="250" spans="2:31" s="12" customFormat="1" ht="8.85" customHeight="1">
      <c r="B250" s="29"/>
      <c r="C250" s="29"/>
      <c r="D250" s="29"/>
      <c r="E250" s="29"/>
      <c r="F250" s="29"/>
      <c r="G250" s="29"/>
      <c r="H250" s="29"/>
      <c r="I250" s="29"/>
      <c r="J250" s="29"/>
      <c r="K250" s="29"/>
      <c r="L250" s="29"/>
      <c r="M250" s="29"/>
      <c r="N250" s="29"/>
      <c r="O250" s="29"/>
      <c r="P250" s="29"/>
      <c r="Q250" s="29"/>
      <c r="R250" s="18"/>
      <c r="S250" s="2"/>
      <c r="T250" s="48"/>
      <c r="U250" s="2"/>
      <c r="V250" s="2"/>
      <c r="W250" s="2"/>
      <c r="X250" s="2"/>
      <c r="Y250" s="2"/>
      <c r="Z250" s="2"/>
      <c r="AA250" s="2"/>
      <c r="AB250" s="2"/>
      <c r="AC250" s="2"/>
      <c r="AD250" s="2"/>
      <c r="AE250" s="2"/>
    </row>
    <row r="251" spans="2:31" s="12" customFormat="1" ht="8.85" customHeight="1">
      <c r="B251" s="29"/>
      <c r="C251" s="29"/>
      <c r="D251" s="29"/>
      <c r="E251" s="29"/>
      <c r="F251" s="29"/>
      <c r="G251" s="29"/>
      <c r="H251" s="29"/>
      <c r="I251" s="29"/>
      <c r="J251" s="29"/>
      <c r="K251" s="29"/>
      <c r="L251" s="29"/>
      <c r="M251" s="29"/>
      <c r="N251" s="29"/>
      <c r="O251" s="29"/>
      <c r="P251" s="29"/>
      <c r="Q251" s="29"/>
      <c r="R251" s="18"/>
      <c r="S251" s="2"/>
      <c r="T251" s="48"/>
      <c r="U251" s="2"/>
      <c r="V251" s="2"/>
      <c r="W251" s="2"/>
      <c r="X251" s="2"/>
      <c r="Y251" s="2"/>
      <c r="Z251" s="2"/>
      <c r="AA251" s="2"/>
      <c r="AB251" s="2"/>
      <c r="AC251" s="2"/>
      <c r="AD251" s="2"/>
      <c r="AE251" s="2"/>
    </row>
    <row r="252" spans="2:31" s="12" customFormat="1" ht="8.85" customHeight="1">
      <c r="B252" s="29"/>
      <c r="C252" s="29"/>
      <c r="D252" s="29"/>
      <c r="E252" s="29"/>
      <c r="F252" s="29"/>
      <c r="G252" s="29"/>
      <c r="H252" s="29"/>
      <c r="I252" s="29"/>
      <c r="J252" s="29"/>
      <c r="K252" s="29"/>
      <c r="L252" s="29"/>
      <c r="M252" s="29"/>
      <c r="N252" s="29"/>
      <c r="O252" s="29"/>
      <c r="P252" s="29"/>
      <c r="Q252" s="29"/>
      <c r="R252" s="18"/>
      <c r="S252" s="2"/>
      <c r="T252" s="48"/>
      <c r="U252" s="2"/>
      <c r="V252" s="2"/>
      <c r="W252" s="2"/>
      <c r="X252" s="2"/>
      <c r="Y252" s="2"/>
      <c r="Z252" s="2"/>
      <c r="AA252" s="2"/>
      <c r="AB252" s="2"/>
      <c r="AC252" s="2"/>
      <c r="AD252" s="2"/>
      <c r="AE252" s="2"/>
    </row>
    <row r="253" spans="2:31" s="12" customFormat="1" ht="8.85" customHeight="1">
      <c r="B253" s="29"/>
      <c r="C253" s="29"/>
      <c r="D253" s="29"/>
      <c r="E253" s="29"/>
      <c r="F253" s="29"/>
      <c r="G253" s="29"/>
      <c r="H253" s="29"/>
      <c r="I253" s="29"/>
      <c r="J253" s="29"/>
      <c r="K253" s="29"/>
      <c r="L253" s="29"/>
      <c r="M253" s="29"/>
      <c r="N253" s="29"/>
      <c r="O253" s="29"/>
      <c r="P253" s="29"/>
      <c r="Q253" s="29"/>
      <c r="R253" s="18"/>
      <c r="S253" s="2"/>
      <c r="T253" s="48"/>
      <c r="U253" s="2"/>
      <c r="V253" s="2"/>
      <c r="W253" s="2"/>
      <c r="X253" s="2"/>
      <c r="Y253" s="2"/>
      <c r="Z253" s="2"/>
      <c r="AA253" s="2"/>
      <c r="AB253" s="2"/>
      <c r="AC253" s="2"/>
      <c r="AD253" s="2"/>
      <c r="AE253" s="2"/>
    </row>
    <row r="254" spans="2:31" s="12" customFormat="1" ht="8.85" customHeight="1">
      <c r="B254" s="29"/>
      <c r="C254" s="29"/>
      <c r="D254" s="29"/>
      <c r="E254" s="29"/>
      <c r="F254" s="29"/>
      <c r="G254" s="29"/>
      <c r="H254" s="29"/>
      <c r="I254" s="29"/>
      <c r="J254" s="29"/>
      <c r="K254" s="29"/>
      <c r="L254" s="29"/>
      <c r="M254" s="29"/>
      <c r="N254" s="29"/>
      <c r="O254" s="29"/>
      <c r="P254" s="29"/>
      <c r="Q254" s="29"/>
      <c r="R254" s="18"/>
      <c r="S254" s="2"/>
      <c r="T254" s="48"/>
      <c r="U254" s="2"/>
      <c r="V254" s="2"/>
      <c r="W254" s="2"/>
      <c r="X254" s="2"/>
      <c r="Y254" s="2"/>
      <c r="Z254" s="2"/>
      <c r="AA254" s="2"/>
      <c r="AB254" s="2"/>
      <c r="AC254" s="2"/>
      <c r="AD254" s="2"/>
      <c r="AE254" s="2"/>
    </row>
    <row r="255" spans="2:31" s="12" customFormat="1" ht="8.85" customHeight="1">
      <c r="B255" s="29"/>
      <c r="C255" s="29"/>
      <c r="D255" s="29"/>
      <c r="E255" s="29"/>
      <c r="F255" s="29"/>
      <c r="G255" s="29"/>
      <c r="H255" s="29"/>
      <c r="I255" s="29"/>
      <c r="J255" s="29"/>
      <c r="K255" s="29"/>
      <c r="L255" s="29"/>
      <c r="M255" s="29"/>
      <c r="N255" s="29"/>
      <c r="O255" s="29"/>
      <c r="P255" s="29"/>
      <c r="Q255" s="29"/>
      <c r="R255" s="18"/>
      <c r="S255" s="2"/>
      <c r="T255" s="48"/>
      <c r="U255" s="2"/>
      <c r="V255" s="2"/>
      <c r="W255" s="2"/>
      <c r="X255" s="2"/>
      <c r="Y255" s="2"/>
      <c r="Z255" s="2"/>
      <c r="AA255" s="2"/>
      <c r="AB255" s="2"/>
      <c r="AC255" s="2"/>
      <c r="AD255" s="2"/>
      <c r="AE255" s="2"/>
    </row>
    <row r="256" spans="2:31" s="12" customFormat="1" ht="8.85" customHeight="1">
      <c r="B256" s="29"/>
      <c r="C256" s="29"/>
      <c r="D256" s="29"/>
      <c r="E256" s="29"/>
      <c r="F256" s="29"/>
      <c r="G256" s="29"/>
      <c r="H256" s="29"/>
      <c r="I256" s="29"/>
      <c r="J256" s="29"/>
      <c r="K256" s="29"/>
      <c r="L256" s="29"/>
      <c r="M256" s="29"/>
      <c r="N256" s="29"/>
      <c r="O256" s="29"/>
      <c r="P256" s="29"/>
      <c r="Q256" s="29"/>
      <c r="R256" s="18"/>
      <c r="S256" s="2"/>
      <c r="T256" s="48"/>
      <c r="U256" s="2"/>
      <c r="V256" s="2"/>
      <c r="W256" s="2"/>
      <c r="X256" s="2"/>
      <c r="Y256" s="2"/>
      <c r="Z256" s="2"/>
      <c r="AA256" s="2"/>
      <c r="AB256" s="2"/>
      <c r="AC256" s="2"/>
      <c r="AD256" s="2"/>
      <c r="AE256" s="2"/>
    </row>
    <row r="257" spans="2:31" s="12" customFormat="1" ht="8.85" customHeight="1">
      <c r="B257" s="29"/>
      <c r="C257" s="29"/>
      <c r="D257" s="29"/>
      <c r="E257" s="29"/>
      <c r="F257" s="29"/>
      <c r="G257" s="29"/>
      <c r="H257" s="29"/>
      <c r="I257" s="29"/>
      <c r="J257" s="29"/>
      <c r="K257" s="29"/>
      <c r="L257" s="29"/>
      <c r="M257" s="29"/>
      <c r="N257" s="29"/>
      <c r="O257" s="29"/>
      <c r="P257" s="29"/>
      <c r="Q257" s="29"/>
      <c r="R257" s="18"/>
      <c r="S257" s="2"/>
      <c r="T257" s="48"/>
      <c r="U257" s="2"/>
      <c r="V257" s="2"/>
      <c r="W257" s="2"/>
      <c r="X257" s="2"/>
      <c r="Y257" s="2"/>
      <c r="Z257" s="2"/>
      <c r="AA257" s="2"/>
      <c r="AB257" s="2"/>
      <c r="AC257" s="2"/>
      <c r="AD257" s="2"/>
      <c r="AE257" s="2"/>
    </row>
    <row r="258" spans="2:31" s="12" customFormat="1" ht="8.85" customHeight="1">
      <c r="B258" s="29"/>
      <c r="C258" s="29"/>
      <c r="D258" s="29"/>
      <c r="E258" s="29"/>
      <c r="F258" s="29"/>
      <c r="G258" s="29"/>
      <c r="H258" s="29"/>
      <c r="I258" s="29"/>
      <c r="J258" s="29"/>
      <c r="K258" s="29"/>
      <c r="L258" s="29"/>
      <c r="M258" s="29"/>
      <c r="N258" s="29"/>
      <c r="O258" s="29"/>
      <c r="P258" s="29"/>
      <c r="Q258" s="29"/>
      <c r="R258" s="18"/>
      <c r="S258" s="2"/>
      <c r="T258" s="48"/>
      <c r="U258" s="2"/>
      <c r="V258" s="2"/>
      <c r="W258" s="2"/>
      <c r="X258" s="2"/>
      <c r="Y258" s="2"/>
      <c r="Z258" s="2"/>
      <c r="AA258" s="2"/>
      <c r="AB258" s="2"/>
      <c r="AC258" s="2"/>
      <c r="AD258" s="2"/>
      <c r="AE258" s="2"/>
    </row>
    <row r="259" spans="2:31" s="12" customFormat="1" ht="8.85" customHeight="1">
      <c r="B259" s="29"/>
      <c r="C259" s="29"/>
      <c r="D259" s="29"/>
      <c r="E259" s="29"/>
      <c r="F259" s="29"/>
      <c r="G259" s="29"/>
      <c r="H259" s="29"/>
      <c r="I259" s="29"/>
      <c r="J259" s="29"/>
      <c r="K259" s="29"/>
      <c r="L259" s="29"/>
      <c r="M259" s="29"/>
      <c r="N259" s="29"/>
      <c r="O259" s="29"/>
      <c r="P259" s="29"/>
      <c r="Q259" s="29"/>
      <c r="R259" s="18"/>
      <c r="S259" s="2"/>
      <c r="T259" s="48"/>
      <c r="U259" s="2"/>
      <c r="V259" s="2"/>
      <c r="W259" s="2"/>
      <c r="X259" s="2"/>
      <c r="Y259" s="2"/>
      <c r="Z259" s="2"/>
      <c r="AA259" s="2"/>
      <c r="AB259" s="2"/>
      <c r="AC259" s="2"/>
      <c r="AD259" s="2"/>
      <c r="AE259" s="2"/>
    </row>
    <row r="260" spans="2:31" s="12" customFormat="1" ht="8.85" customHeight="1">
      <c r="B260" s="29"/>
      <c r="C260" s="29"/>
      <c r="D260" s="29"/>
      <c r="E260" s="29"/>
      <c r="F260" s="29"/>
      <c r="G260" s="29"/>
      <c r="H260" s="29"/>
      <c r="I260" s="29"/>
      <c r="J260" s="29"/>
      <c r="K260" s="29"/>
      <c r="L260" s="29"/>
      <c r="M260" s="29"/>
      <c r="N260" s="29"/>
      <c r="O260" s="29"/>
      <c r="P260" s="29"/>
      <c r="Q260" s="29"/>
      <c r="R260" s="18"/>
      <c r="S260" s="2"/>
      <c r="T260" s="48"/>
      <c r="U260" s="2"/>
      <c r="V260" s="2"/>
      <c r="W260" s="2"/>
      <c r="X260" s="2"/>
      <c r="Y260" s="2"/>
      <c r="Z260" s="2"/>
      <c r="AA260" s="2"/>
      <c r="AB260" s="2"/>
      <c r="AC260" s="2"/>
      <c r="AD260" s="2"/>
      <c r="AE260" s="2"/>
    </row>
    <row r="261" spans="2:31" s="12" customFormat="1" ht="8.85" customHeight="1">
      <c r="B261" s="29"/>
      <c r="C261" s="29"/>
      <c r="D261" s="29"/>
      <c r="E261" s="29"/>
      <c r="F261" s="29"/>
      <c r="G261" s="29"/>
      <c r="H261" s="29"/>
      <c r="I261" s="29"/>
      <c r="J261" s="29"/>
      <c r="K261" s="29"/>
      <c r="L261" s="29"/>
      <c r="M261" s="29"/>
      <c r="N261" s="29"/>
      <c r="O261" s="29"/>
      <c r="P261" s="29"/>
      <c r="Q261" s="29"/>
      <c r="R261" s="18"/>
      <c r="S261" s="2"/>
      <c r="T261" s="48"/>
      <c r="U261" s="2"/>
      <c r="V261" s="2"/>
      <c r="W261" s="2"/>
      <c r="X261" s="2"/>
      <c r="Y261" s="2"/>
      <c r="Z261" s="2"/>
      <c r="AA261" s="2"/>
      <c r="AB261" s="2"/>
      <c r="AC261" s="2"/>
      <c r="AD261" s="2"/>
      <c r="AE261" s="2"/>
    </row>
    <row r="262" spans="2:31" s="12" customFormat="1" ht="8.85" customHeight="1">
      <c r="B262" s="29"/>
      <c r="C262" s="29"/>
      <c r="D262" s="29"/>
      <c r="E262" s="29"/>
      <c r="F262" s="29"/>
      <c r="G262" s="29"/>
      <c r="H262" s="29"/>
      <c r="I262" s="29"/>
      <c r="J262" s="29"/>
      <c r="K262" s="29"/>
      <c r="L262" s="29"/>
      <c r="M262" s="29"/>
      <c r="N262" s="29"/>
      <c r="O262" s="29"/>
      <c r="P262" s="29"/>
      <c r="Q262" s="29"/>
      <c r="R262" s="18"/>
      <c r="S262" s="2"/>
      <c r="T262" s="48"/>
      <c r="U262" s="2"/>
      <c r="V262" s="2"/>
      <c r="W262" s="2"/>
      <c r="X262" s="2"/>
      <c r="Y262" s="2"/>
      <c r="Z262" s="2"/>
      <c r="AA262" s="2"/>
      <c r="AB262" s="2"/>
      <c r="AC262" s="2"/>
      <c r="AD262" s="2"/>
      <c r="AE262" s="2"/>
    </row>
    <row r="263" spans="2:31" s="12" customFormat="1" ht="8.85" customHeight="1">
      <c r="B263" s="29"/>
      <c r="C263" s="29"/>
      <c r="D263" s="29"/>
      <c r="E263" s="29"/>
      <c r="F263" s="29"/>
      <c r="G263" s="29"/>
      <c r="H263" s="29"/>
      <c r="I263" s="29"/>
      <c r="J263" s="29"/>
      <c r="K263" s="29"/>
      <c r="L263" s="29"/>
      <c r="M263" s="29"/>
      <c r="N263" s="29"/>
      <c r="O263" s="29"/>
      <c r="P263" s="29"/>
      <c r="Q263" s="29"/>
      <c r="R263" s="18"/>
      <c r="S263" s="2"/>
      <c r="T263" s="48"/>
      <c r="U263" s="2"/>
      <c r="V263" s="2"/>
      <c r="W263" s="2"/>
      <c r="X263" s="2"/>
      <c r="Y263" s="2"/>
      <c r="Z263" s="2"/>
      <c r="AA263" s="2"/>
      <c r="AB263" s="2"/>
      <c r="AC263" s="2"/>
      <c r="AD263" s="2"/>
      <c r="AE263" s="2"/>
    </row>
    <row r="264" spans="2:31" s="12" customFormat="1" ht="8.85" customHeight="1">
      <c r="B264" s="29"/>
      <c r="C264" s="29"/>
      <c r="D264" s="29"/>
      <c r="E264" s="29"/>
      <c r="F264" s="29"/>
      <c r="G264" s="29"/>
      <c r="H264" s="29"/>
      <c r="I264" s="29"/>
      <c r="J264" s="29"/>
      <c r="K264" s="29"/>
      <c r="L264" s="29"/>
      <c r="M264" s="29"/>
      <c r="N264" s="29"/>
      <c r="O264" s="29"/>
      <c r="P264" s="29"/>
      <c r="Q264" s="29"/>
      <c r="R264" s="18"/>
      <c r="S264" s="2"/>
      <c r="T264" s="48"/>
      <c r="U264" s="2"/>
      <c r="V264" s="2"/>
      <c r="W264" s="2"/>
      <c r="X264" s="2"/>
      <c r="Y264" s="2"/>
      <c r="Z264" s="2"/>
      <c r="AA264" s="2"/>
      <c r="AB264" s="2"/>
      <c r="AC264" s="2"/>
      <c r="AD264" s="2"/>
      <c r="AE264" s="2"/>
    </row>
    <row r="265" spans="2:31" s="12" customFormat="1" ht="8.85" customHeight="1">
      <c r="B265" s="29"/>
      <c r="C265" s="29"/>
      <c r="D265" s="29"/>
      <c r="E265" s="29"/>
      <c r="F265" s="29"/>
      <c r="G265" s="29"/>
      <c r="H265" s="29"/>
      <c r="I265" s="29"/>
      <c r="J265" s="29"/>
      <c r="K265" s="29"/>
      <c r="L265" s="29"/>
      <c r="M265" s="29"/>
      <c r="N265" s="29"/>
      <c r="O265" s="29"/>
      <c r="P265" s="29"/>
      <c r="Q265" s="29"/>
      <c r="R265" s="18"/>
      <c r="S265" s="2"/>
      <c r="T265" s="48"/>
      <c r="U265" s="2"/>
      <c r="V265" s="2"/>
      <c r="W265" s="2"/>
      <c r="X265" s="2"/>
      <c r="Y265" s="2"/>
      <c r="Z265" s="2"/>
      <c r="AA265" s="2"/>
      <c r="AB265" s="2"/>
      <c r="AC265" s="2"/>
      <c r="AD265" s="2"/>
      <c r="AE265" s="2"/>
    </row>
    <row r="266" spans="2:31" s="12" customFormat="1" ht="8.85" customHeight="1">
      <c r="B266" s="29"/>
      <c r="C266" s="29"/>
      <c r="D266" s="29"/>
      <c r="E266" s="29"/>
      <c r="F266" s="29"/>
      <c r="G266" s="29"/>
      <c r="H266" s="29"/>
      <c r="I266" s="29"/>
      <c r="J266" s="29"/>
      <c r="K266" s="29"/>
      <c r="L266" s="29"/>
      <c r="M266" s="29"/>
      <c r="N266" s="29"/>
      <c r="O266" s="29"/>
      <c r="P266" s="29"/>
      <c r="Q266" s="29"/>
      <c r="R266" s="18"/>
      <c r="S266" s="2"/>
      <c r="T266" s="48"/>
      <c r="U266" s="2"/>
      <c r="V266" s="2"/>
      <c r="W266" s="2"/>
      <c r="X266" s="2"/>
      <c r="Y266" s="2"/>
      <c r="Z266" s="2"/>
      <c r="AA266" s="2"/>
      <c r="AB266" s="2"/>
      <c r="AC266" s="2"/>
      <c r="AD266" s="2"/>
      <c r="AE266" s="2"/>
    </row>
    <row r="267" spans="2:31" s="12" customFormat="1" ht="8.85" customHeight="1">
      <c r="B267" s="29"/>
      <c r="C267" s="29"/>
      <c r="D267" s="29"/>
      <c r="E267" s="29"/>
      <c r="F267" s="29"/>
      <c r="G267" s="29"/>
      <c r="H267" s="29"/>
      <c r="I267" s="29"/>
      <c r="J267" s="29"/>
      <c r="K267" s="29"/>
      <c r="L267" s="29"/>
      <c r="M267" s="29"/>
      <c r="N267" s="29"/>
      <c r="O267" s="29"/>
      <c r="P267" s="29"/>
      <c r="Q267" s="29"/>
      <c r="R267" s="18"/>
      <c r="S267" s="2"/>
      <c r="T267" s="48"/>
      <c r="U267" s="2"/>
      <c r="V267" s="2"/>
      <c r="W267" s="2"/>
      <c r="X267" s="2"/>
      <c r="Y267" s="2"/>
      <c r="Z267" s="2"/>
      <c r="AA267" s="2"/>
      <c r="AB267" s="2"/>
      <c r="AC267" s="2"/>
      <c r="AD267" s="2"/>
      <c r="AE267" s="2"/>
    </row>
    <row r="268" spans="2:31" s="12" customFormat="1" ht="8.85" customHeight="1">
      <c r="B268" s="29"/>
      <c r="C268" s="29"/>
      <c r="D268" s="29"/>
      <c r="E268" s="29"/>
      <c r="F268" s="29"/>
      <c r="G268" s="29"/>
      <c r="H268" s="29"/>
      <c r="I268" s="29"/>
      <c r="J268" s="29"/>
      <c r="K268" s="29"/>
      <c r="L268" s="29"/>
      <c r="M268" s="29"/>
      <c r="N268" s="29"/>
      <c r="O268" s="29"/>
      <c r="P268" s="29"/>
      <c r="Q268" s="29"/>
      <c r="R268" s="18"/>
      <c r="S268" s="2"/>
      <c r="T268" s="48"/>
      <c r="U268" s="2"/>
      <c r="V268" s="2"/>
      <c r="W268" s="2"/>
      <c r="X268" s="2"/>
      <c r="Y268" s="2"/>
      <c r="Z268" s="2"/>
      <c r="AA268" s="2"/>
      <c r="AB268" s="2"/>
      <c r="AC268" s="2"/>
      <c r="AD268" s="2"/>
      <c r="AE268" s="2"/>
    </row>
    <row r="269" spans="2:31" s="12" customFormat="1" ht="8.85" customHeight="1">
      <c r="B269" s="29"/>
      <c r="C269" s="29"/>
      <c r="D269" s="29"/>
      <c r="E269" s="29"/>
      <c r="F269" s="29"/>
      <c r="G269" s="29"/>
      <c r="H269" s="29"/>
      <c r="I269" s="29"/>
      <c r="J269" s="29"/>
      <c r="K269" s="29"/>
      <c r="L269" s="29"/>
      <c r="M269" s="29"/>
      <c r="N269" s="29"/>
      <c r="O269" s="29"/>
      <c r="P269" s="29"/>
      <c r="Q269" s="29"/>
      <c r="R269" s="18"/>
      <c r="S269" s="2"/>
      <c r="T269" s="48"/>
      <c r="U269" s="2"/>
      <c r="V269" s="2"/>
      <c r="W269" s="2"/>
      <c r="X269" s="2"/>
      <c r="Y269" s="2"/>
      <c r="Z269" s="2"/>
      <c r="AA269" s="2"/>
      <c r="AB269" s="2"/>
      <c r="AC269" s="2"/>
      <c r="AD269" s="2"/>
      <c r="AE269" s="2"/>
    </row>
    <row r="270" spans="2:31" s="12" customFormat="1" ht="8.85" customHeight="1">
      <c r="B270" s="29"/>
      <c r="C270" s="29"/>
      <c r="D270" s="29"/>
      <c r="E270" s="29"/>
      <c r="F270" s="29"/>
      <c r="G270" s="29"/>
      <c r="H270" s="29"/>
      <c r="I270" s="29"/>
      <c r="J270" s="29"/>
      <c r="K270" s="29"/>
      <c r="L270" s="29"/>
      <c r="M270" s="29"/>
      <c r="N270" s="29"/>
      <c r="O270" s="29"/>
      <c r="P270" s="29"/>
      <c r="Q270" s="29"/>
      <c r="R270" s="18"/>
      <c r="S270" s="2"/>
      <c r="T270" s="48"/>
      <c r="U270" s="2"/>
      <c r="V270" s="2"/>
      <c r="W270" s="2"/>
      <c r="X270" s="2"/>
      <c r="Y270" s="2"/>
      <c r="Z270" s="2"/>
      <c r="AA270" s="2"/>
      <c r="AB270" s="2"/>
      <c r="AC270" s="2"/>
      <c r="AD270" s="2"/>
      <c r="AE270" s="2"/>
    </row>
    <row r="271" spans="2:31" s="12" customFormat="1" ht="8.85" customHeight="1">
      <c r="B271" s="29"/>
      <c r="C271" s="29"/>
      <c r="D271" s="29"/>
      <c r="E271" s="29"/>
      <c r="F271" s="29"/>
      <c r="G271" s="29"/>
      <c r="H271" s="29"/>
      <c r="I271" s="29"/>
      <c r="J271" s="29"/>
      <c r="K271" s="29"/>
      <c r="L271" s="29"/>
      <c r="M271" s="29"/>
      <c r="N271" s="29"/>
      <c r="O271" s="29"/>
      <c r="P271" s="29"/>
      <c r="Q271" s="29"/>
      <c r="R271" s="18"/>
      <c r="S271" s="2"/>
      <c r="T271" s="48"/>
      <c r="U271" s="2"/>
      <c r="V271" s="2"/>
      <c r="W271" s="2"/>
      <c r="X271" s="2"/>
      <c r="Y271" s="2"/>
      <c r="Z271" s="2"/>
      <c r="AA271" s="2"/>
      <c r="AB271" s="2"/>
      <c r="AC271" s="2"/>
      <c r="AD271" s="2"/>
      <c r="AE271" s="2"/>
    </row>
    <row r="272" spans="2:31" s="12" customFormat="1" ht="8.85" customHeight="1">
      <c r="B272" s="29"/>
      <c r="C272" s="29"/>
      <c r="D272" s="29"/>
      <c r="E272" s="29"/>
      <c r="F272" s="29"/>
      <c r="G272" s="29"/>
      <c r="H272" s="29"/>
      <c r="I272" s="29"/>
      <c r="J272" s="29"/>
      <c r="K272" s="29"/>
      <c r="L272" s="29"/>
      <c r="M272" s="29"/>
      <c r="N272" s="29"/>
      <c r="O272" s="29"/>
      <c r="P272" s="29"/>
      <c r="Q272" s="29"/>
      <c r="R272" s="18"/>
      <c r="S272" s="2"/>
      <c r="T272" s="48"/>
      <c r="U272" s="2"/>
      <c r="V272" s="2"/>
      <c r="W272" s="2"/>
      <c r="X272" s="2"/>
      <c r="Y272" s="2"/>
      <c r="Z272" s="2"/>
      <c r="AA272" s="2"/>
      <c r="AB272" s="2"/>
      <c r="AC272" s="2"/>
      <c r="AD272" s="2"/>
      <c r="AE272" s="2"/>
    </row>
    <row r="273" spans="2:31" s="12" customFormat="1" ht="8.85" customHeight="1">
      <c r="B273" s="29"/>
      <c r="C273" s="29"/>
      <c r="D273" s="29"/>
      <c r="E273" s="29"/>
      <c r="F273" s="29"/>
      <c r="G273" s="29"/>
      <c r="H273" s="29"/>
      <c r="I273" s="29"/>
      <c r="J273" s="29"/>
      <c r="K273" s="29"/>
      <c r="L273" s="29"/>
      <c r="M273" s="29"/>
      <c r="N273" s="29"/>
      <c r="O273" s="29"/>
      <c r="P273" s="29"/>
      <c r="Q273" s="29"/>
      <c r="R273" s="18"/>
      <c r="S273" s="2"/>
      <c r="T273" s="48"/>
      <c r="U273" s="2"/>
      <c r="V273" s="2"/>
      <c r="W273" s="2"/>
      <c r="X273" s="2"/>
      <c r="Y273" s="2"/>
      <c r="Z273" s="2"/>
      <c r="AA273" s="2"/>
      <c r="AB273" s="2"/>
      <c r="AC273" s="2"/>
      <c r="AD273" s="2"/>
      <c r="AE273" s="2"/>
    </row>
    <row r="274" spans="2:31" s="12" customFormat="1" ht="8.85" customHeight="1">
      <c r="B274" s="29"/>
      <c r="C274" s="29"/>
      <c r="D274" s="29"/>
      <c r="E274" s="29"/>
      <c r="F274" s="29"/>
      <c r="G274" s="29"/>
      <c r="H274" s="29"/>
      <c r="I274" s="29"/>
      <c r="J274" s="29"/>
      <c r="K274" s="29"/>
      <c r="L274" s="29"/>
      <c r="M274" s="29"/>
      <c r="N274" s="29"/>
      <c r="O274" s="29"/>
      <c r="P274" s="29"/>
      <c r="Q274" s="29"/>
      <c r="R274" s="18"/>
      <c r="S274" s="2"/>
      <c r="T274" s="48"/>
      <c r="U274" s="2"/>
      <c r="V274" s="2"/>
      <c r="W274" s="2"/>
      <c r="X274" s="2"/>
      <c r="Y274" s="2"/>
      <c r="Z274" s="2"/>
      <c r="AA274" s="2"/>
      <c r="AB274" s="2"/>
      <c r="AC274" s="2"/>
      <c r="AD274" s="2"/>
      <c r="AE274" s="2"/>
    </row>
    <row r="275" spans="2:31" s="12" customFormat="1" ht="8.85" customHeight="1">
      <c r="B275" s="29"/>
      <c r="C275" s="29"/>
      <c r="D275" s="29"/>
      <c r="E275" s="29"/>
      <c r="F275" s="29"/>
      <c r="G275" s="29"/>
      <c r="H275" s="29"/>
      <c r="I275" s="29"/>
      <c r="J275" s="29"/>
      <c r="K275" s="29"/>
      <c r="L275" s="29"/>
      <c r="M275" s="29"/>
      <c r="N275" s="29"/>
      <c r="O275" s="29"/>
      <c r="P275" s="29"/>
      <c r="Q275" s="29"/>
      <c r="R275" s="18"/>
      <c r="S275" s="2"/>
      <c r="T275" s="48"/>
      <c r="U275" s="2"/>
      <c r="V275" s="2"/>
      <c r="W275" s="2"/>
      <c r="X275" s="2"/>
      <c r="Y275" s="2"/>
      <c r="Z275" s="2"/>
      <c r="AA275" s="2"/>
      <c r="AB275" s="2"/>
      <c r="AC275" s="2"/>
      <c r="AD275" s="2"/>
      <c r="AE275" s="2"/>
    </row>
    <row r="276" spans="2:31" s="12" customFormat="1" ht="8.85" customHeight="1">
      <c r="B276" s="29"/>
      <c r="C276" s="29"/>
      <c r="D276" s="29"/>
      <c r="E276" s="29"/>
      <c r="F276" s="29"/>
      <c r="G276" s="29"/>
      <c r="H276" s="29"/>
      <c r="I276" s="29"/>
      <c r="J276" s="29"/>
      <c r="K276" s="29"/>
      <c r="L276" s="29"/>
      <c r="M276" s="29"/>
      <c r="N276" s="29"/>
      <c r="O276" s="29"/>
      <c r="P276" s="29"/>
      <c r="Q276" s="29"/>
      <c r="R276" s="18"/>
      <c r="S276" s="2"/>
      <c r="T276" s="48"/>
      <c r="U276" s="2"/>
      <c r="V276" s="2"/>
      <c r="W276" s="2"/>
      <c r="X276" s="2"/>
      <c r="Y276" s="2"/>
      <c r="Z276" s="2"/>
      <c r="AA276" s="2"/>
      <c r="AB276" s="2"/>
      <c r="AC276" s="2"/>
      <c r="AD276" s="2"/>
      <c r="AE276" s="2"/>
    </row>
    <row r="277" spans="2:31" s="12" customFormat="1" ht="8.85" customHeight="1">
      <c r="B277" s="29"/>
      <c r="C277" s="29"/>
      <c r="D277" s="29"/>
      <c r="E277" s="29"/>
      <c r="F277" s="29"/>
      <c r="G277" s="29"/>
      <c r="H277" s="29"/>
      <c r="I277" s="29"/>
      <c r="J277" s="29"/>
      <c r="K277" s="29"/>
      <c r="L277" s="29"/>
      <c r="M277" s="29"/>
      <c r="N277" s="29"/>
      <c r="O277" s="29"/>
      <c r="P277" s="29"/>
      <c r="Q277" s="29"/>
      <c r="R277" s="18"/>
      <c r="S277" s="2"/>
      <c r="T277" s="48"/>
      <c r="U277" s="2"/>
      <c r="V277" s="2"/>
      <c r="W277" s="2"/>
      <c r="X277" s="2"/>
      <c r="Y277" s="2"/>
      <c r="Z277" s="2"/>
      <c r="AA277" s="2"/>
      <c r="AB277" s="2"/>
      <c r="AC277" s="2"/>
      <c r="AD277" s="2"/>
      <c r="AE277" s="2"/>
    </row>
    <row r="278" spans="2:31" s="12" customFormat="1" ht="8.85" customHeight="1">
      <c r="B278" s="29"/>
      <c r="C278" s="29"/>
      <c r="D278" s="29"/>
      <c r="E278" s="29"/>
      <c r="F278" s="29"/>
      <c r="G278" s="29"/>
      <c r="H278" s="29"/>
      <c r="I278" s="29"/>
      <c r="J278" s="29"/>
      <c r="K278" s="29"/>
      <c r="L278" s="29"/>
      <c r="M278" s="29"/>
      <c r="N278" s="29"/>
      <c r="O278" s="29"/>
      <c r="P278" s="29"/>
      <c r="Q278" s="29"/>
      <c r="R278" s="18"/>
      <c r="S278" s="2"/>
      <c r="T278" s="48"/>
      <c r="U278" s="2"/>
      <c r="V278" s="2"/>
      <c r="W278" s="2"/>
      <c r="X278" s="2"/>
      <c r="Y278" s="2"/>
      <c r="Z278" s="2"/>
      <c r="AA278" s="2"/>
      <c r="AB278" s="2"/>
      <c r="AC278" s="2"/>
      <c r="AD278" s="2"/>
      <c r="AE278" s="2"/>
    </row>
    <row r="279" spans="2:31" s="12" customFormat="1" ht="8.85" customHeight="1">
      <c r="B279" s="29"/>
      <c r="C279" s="29"/>
      <c r="D279" s="29"/>
      <c r="E279" s="29"/>
      <c r="F279" s="29"/>
      <c r="G279" s="29"/>
      <c r="H279" s="29"/>
      <c r="I279" s="29"/>
      <c r="J279" s="29"/>
      <c r="K279" s="29"/>
      <c r="L279" s="29"/>
      <c r="M279" s="29"/>
      <c r="N279" s="29"/>
      <c r="O279" s="29"/>
      <c r="P279" s="29"/>
      <c r="Q279" s="29"/>
      <c r="R279" s="18"/>
      <c r="S279" s="2"/>
      <c r="T279" s="48"/>
      <c r="U279" s="2"/>
      <c r="V279" s="2"/>
      <c r="W279" s="2"/>
      <c r="X279" s="2"/>
      <c r="Y279" s="2"/>
      <c r="Z279" s="2"/>
      <c r="AA279" s="2"/>
      <c r="AB279" s="2"/>
      <c r="AC279" s="2"/>
      <c r="AD279" s="2"/>
      <c r="AE279" s="2"/>
    </row>
    <row r="280" spans="2:31" s="12" customFormat="1" ht="8.85" customHeight="1">
      <c r="B280" s="29"/>
      <c r="C280" s="29"/>
      <c r="D280" s="29"/>
      <c r="E280" s="29"/>
      <c r="F280" s="29"/>
      <c r="G280" s="29"/>
      <c r="H280" s="29"/>
      <c r="I280" s="29"/>
      <c r="J280" s="29"/>
      <c r="K280" s="29"/>
      <c r="L280" s="29"/>
      <c r="M280" s="29"/>
      <c r="N280" s="29"/>
      <c r="O280" s="29"/>
      <c r="P280" s="29"/>
      <c r="Q280" s="29"/>
      <c r="R280" s="18"/>
      <c r="S280" s="2"/>
      <c r="T280" s="48"/>
      <c r="U280" s="2"/>
      <c r="V280" s="2"/>
      <c r="W280" s="2"/>
      <c r="X280" s="2"/>
      <c r="Y280" s="2"/>
      <c r="Z280" s="2"/>
      <c r="AA280" s="2"/>
      <c r="AB280" s="2"/>
      <c r="AC280" s="2"/>
      <c r="AD280" s="2"/>
      <c r="AE280" s="2"/>
    </row>
    <row r="281" spans="2:31" s="12" customFormat="1" ht="8.85" customHeight="1">
      <c r="B281" s="29"/>
      <c r="C281" s="29"/>
      <c r="D281" s="29"/>
      <c r="E281" s="29"/>
      <c r="F281" s="29"/>
      <c r="G281" s="29"/>
      <c r="H281" s="29"/>
      <c r="I281" s="29"/>
      <c r="J281" s="29"/>
      <c r="K281" s="29"/>
      <c r="L281" s="29"/>
      <c r="M281" s="29"/>
      <c r="N281" s="29"/>
      <c r="O281" s="29"/>
      <c r="P281" s="29"/>
      <c r="Q281" s="29"/>
      <c r="R281" s="18"/>
      <c r="S281" s="2"/>
      <c r="T281" s="48"/>
      <c r="U281" s="2"/>
      <c r="V281" s="2"/>
      <c r="W281" s="2"/>
      <c r="X281" s="2"/>
      <c r="Y281" s="2"/>
      <c r="Z281" s="2"/>
      <c r="AA281" s="2"/>
      <c r="AB281" s="2"/>
      <c r="AC281" s="2"/>
      <c r="AD281" s="2"/>
      <c r="AE281" s="2"/>
    </row>
    <row r="282" spans="2:31" s="12" customFormat="1" ht="8.85" customHeight="1">
      <c r="B282" s="29"/>
      <c r="C282" s="29"/>
      <c r="D282" s="29"/>
      <c r="E282" s="29"/>
      <c r="F282" s="29"/>
      <c r="G282" s="29"/>
      <c r="H282" s="29"/>
      <c r="I282" s="29"/>
      <c r="J282" s="29"/>
      <c r="K282" s="29"/>
      <c r="L282" s="29"/>
      <c r="M282" s="29"/>
      <c r="N282" s="29"/>
      <c r="O282" s="29"/>
      <c r="P282" s="29"/>
      <c r="Q282" s="29"/>
      <c r="R282" s="18"/>
      <c r="S282" s="2"/>
      <c r="T282" s="48"/>
      <c r="U282" s="2"/>
      <c r="V282" s="2"/>
      <c r="W282" s="2"/>
      <c r="X282" s="2"/>
      <c r="Y282" s="2"/>
      <c r="Z282" s="2"/>
      <c r="AA282" s="2"/>
      <c r="AB282" s="2"/>
      <c r="AC282" s="2"/>
      <c r="AD282" s="2"/>
      <c r="AE282" s="2"/>
    </row>
    <row r="283" spans="2:31" s="12" customFormat="1" ht="8.85" customHeight="1">
      <c r="B283" s="29"/>
      <c r="C283" s="29"/>
      <c r="D283" s="29"/>
      <c r="E283" s="29"/>
      <c r="F283" s="29"/>
      <c r="G283" s="29"/>
      <c r="H283" s="29"/>
      <c r="I283" s="29"/>
      <c r="J283" s="29"/>
      <c r="K283" s="29"/>
      <c r="L283" s="29"/>
      <c r="M283" s="29"/>
      <c r="N283" s="29"/>
      <c r="O283" s="29"/>
      <c r="P283" s="29"/>
      <c r="Q283" s="29"/>
      <c r="R283" s="18"/>
      <c r="S283" s="2"/>
      <c r="T283" s="48"/>
      <c r="U283" s="2"/>
      <c r="V283" s="2"/>
      <c r="W283" s="2"/>
      <c r="X283" s="2"/>
      <c r="Y283" s="2"/>
      <c r="Z283" s="2"/>
      <c r="AA283" s="2"/>
      <c r="AB283" s="2"/>
      <c r="AC283" s="2"/>
      <c r="AD283" s="2"/>
      <c r="AE283" s="2"/>
    </row>
    <row r="284" spans="2:31" s="12" customFormat="1" ht="8.85" customHeight="1">
      <c r="B284" s="29"/>
      <c r="C284" s="29"/>
      <c r="D284" s="29"/>
      <c r="E284" s="29"/>
      <c r="F284" s="29"/>
      <c r="G284" s="29"/>
      <c r="H284" s="29"/>
      <c r="I284" s="29"/>
      <c r="J284" s="29"/>
      <c r="K284" s="29"/>
      <c r="L284" s="29"/>
      <c r="M284" s="29"/>
      <c r="N284" s="29"/>
      <c r="O284" s="29"/>
      <c r="P284" s="29"/>
      <c r="Q284" s="29"/>
      <c r="R284" s="18"/>
      <c r="S284" s="2"/>
      <c r="T284" s="48"/>
      <c r="U284" s="2"/>
      <c r="V284" s="2"/>
      <c r="W284" s="2"/>
      <c r="X284" s="2"/>
      <c r="Y284" s="2"/>
      <c r="Z284" s="2"/>
      <c r="AA284" s="2"/>
      <c r="AB284" s="2"/>
      <c r="AC284" s="2"/>
      <c r="AD284" s="2"/>
      <c r="AE284" s="2"/>
    </row>
    <row r="285" spans="2:31" s="12" customFormat="1" ht="8.85" customHeight="1">
      <c r="B285" s="29"/>
      <c r="C285" s="29"/>
      <c r="D285" s="29"/>
      <c r="E285" s="29"/>
      <c r="F285" s="29"/>
      <c r="G285" s="29"/>
      <c r="H285" s="29"/>
      <c r="I285" s="29"/>
      <c r="J285" s="29"/>
      <c r="K285" s="29"/>
      <c r="L285" s="29"/>
      <c r="M285" s="29"/>
      <c r="N285" s="29"/>
      <c r="O285" s="29"/>
      <c r="P285" s="29"/>
      <c r="Q285" s="29"/>
      <c r="R285" s="18"/>
      <c r="S285" s="2"/>
      <c r="T285" s="48"/>
      <c r="U285" s="2"/>
      <c r="V285" s="2"/>
      <c r="W285" s="2"/>
      <c r="X285" s="2"/>
      <c r="Y285" s="2"/>
      <c r="Z285" s="2"/>
      <c r="AA285" s="2"/>
      <c r="AB285" s="2"/>
      <c r="AC285" s="2"/>
      <c r="AD285" s="2"/>
      <c r="AE285" s="2"/>
    </row>
    <row r="286" spans="2:31" s="12" customFormat="1" ht="8.85" customHeight="1">
      <c r="B286" s="29"/>
      <c r="C286" s="29"/>
      <c r="D286" s="29"/>
      <c r="E286" s="29"/>
      <c r="F286" s="29"/>
      <c r="G286" s="29"/>
      <c r="H286" s="29"/>
      <c r="I286" s="29"/>
      <c r="J286" s="29"/>
      <c r="K286" s="29"/>
      <c r="L286" s="29"/>
      <c r="M286" s="29"/>
      <c r="N286" s="29"/>
      <c r="O286" s="29"/>
      <c r="P286" s="29"/>
      <c r="Q286" s="29"/>
      <c r="R286" s="18"/>
      <c r="S286" s="2"/>
      <c r="T286" s="48"/>
      <c r="U286" s="2"/>
      <c r="V286" s="2"/>
      <c r="W286" s="2"/>
      <c r="X286" s="2"/>
      <c r="Y286" s="2"/>
      <c r="Z286" s="2"/>
      <c r="AA286" s="2"/>
      <c r="AB286" s="2"/>
      <c r="AC286" s="2"/>
      <c r="AD286" s="2"/>
      <c r="AE286" s="2"/>
    </row>
    <row r="287" spans="2:31" s="12" customFormat="1" ht="8.85" customHeight="1">
      <c r="B287" s="29"/>
      <c r="C287" s="29"/>
      <c r="D287" s="29"/>
      <c r="E287" s="29"/>
      <c r="F287" s="29"/>
      <c r="G287" s="29"/>
      <c r="H287" s="29"/>
      <c r="I287" s="29"/>
      <c r="J287" s="29"/>
      <c r="K287" s="29"/>
      <c r="L287" s="29"/>
      <c r="M287" s="29"/>
      <c r="N287" s="29"/>
      <c r="O287" s="29"/>
      <c r="P287" s="29"/>
      <c r="Q287" s="29"/>
      <c r="R287" s="18"/>
      <c r="S287" s="2"/>
      <c r="T287" s="48"/>
      <c r="U287" s="2"/>
      <c r="V287" s="2"/>
      <c r="W287" s="2"/>
      <c r="X287" s="2"/>
      <c r="Y287" s="2"/>
      <c r="Z287" s="2"/>
      <c r="AA287" s="2"/>
      <c r="AB287" s="2"/>
      <c r="AC287" s="2"/>
      <c r="AD287" s="2"/>
      <c r="AE287" s="2"/>
    </row>
    <row r="288" spans="2:31" s="12" customFormat="1" ht="8.85" customHeight="1">
      <c r="B288" s="29"/>
      <c r="C288" s="29"/>
      <c r="D288" s="29"/>
      <c r="E288" s="29"/>
      <c r="F288" s="29"/>
      <c r="G288" s="29"/>
      <c r="H288" s="29"/>
      <c r="I288" s="29"/>
      <c r="J288" s="29"/>
      <c r="K288" s="29"/>
      <c r="L288" s="29"/>
      <c r="M288" s="29"/>
      <c r="N288" s="29"/>
      <c r="O288" s="29"/>
      <c r="P288" s="29"/>
      <c r="Q288" s="29"/>
      <c r="R288" s="18"/>
      <c r="S288" s="2"/>
      <c r="T288" s="48"/>
      <c r="U288" s="2"/>
      <c r="V288" s="2"/>
      <c r="W288" s="2"/>
      <c r="X288" s="2"/>
      <c r="Y288" s="2"/>
      <c r="Z288" s="2"/>
      <c r="AA288" s="2"/>
      <c r="AB288" s="2"/>
      <c r="AC288" s="2"/>
      <c r="AD288" s="2"/>
      <c r="AE288" s="2"/>
    </row>
    <row r="289" spans="2:31" s="12" customFormat="1" ht="8.85" customHeight="1">
      <c r="B289" s="29"/>
      <c r="C289" s="29"/>
      <c r="D289" s="29"/>
      <c r="E289" s="29"/>
      <c r="F289" s="29"/>
      <c r="G289" s="29"/>
      <c r="H289" s="29"/>
      <c r="I289" s="29"/>
      <c r="J289" s="29"/>
      <c r="K289" s="29"/>
      <c r="L289" s="29"/>
      <c r="M289" s="29"/>
      <c r="N289" s="29"/>
      <c r="O289" s="29"/>
      <c r="P289" s="29"/>
      <c r="Q289" s="29"/>
      <c r="R289" s="18"/>
      <c r="S289" s="2"/>
      <c r="T289" s="48"/>
      <c r="U289" s="2"/>
      <c r="V289" s="2"/>
      <c r="W289" s="2"/>
      <c r="X289" s="2"/>
      <c r="Y289" s="2"/>
      <c r="Z289" s="2"/>
      <c r="AA289" s="2"/>
      <c r="AB289" s="2"/>
      <c r="AC289" s="2"/>
      <c r="AD289" s="2"/>
      <c r="AE289" s="2"/>
    </row>
    <row r="290" spans="2:31" s="12" customFormat="1" ht="8.85" customHeight="1">
      <c r="B290" s="29"/>
      <c r="C290" s="29"/>
      <c r="D290" s="29"/>
      <c r="E290" s="29"/>
      <c r="F290" s="29"/>
      <c r="G290" s="29"/>
      <c r="H290" s="29"/>
      <c r="I290" s="29"/>
      <c r="J290" s="29"/>
      <c r="K290" s="29"/>
      <c r="L290" s="29"/>
      <c r="M290" s="29"/>
      <c r="N290" s="29"/>
      <c r="O290" s="29"/>
      <c r="P290" s="29"/>
      <c r="Q290" s="29"/>
      <c r="R290" s="18"/>
      <c r="S290" s="2"/>
      <c r="T290" s="48"/>
      <c r="U290" s="2"/>
      <c r="V290" s="2"/>
      <c r="W290" s="2"/>
      <c r="X290" s="2"/>
      <c r="Y290" s="2"/>
      <c r="Z290" s="2"/>
      <c r="AA290" s="2"/>
      <c r="AB290" s="2"/>
      <c r="AC290" s="2"/>
      <c r="AD290" s="2"/>
      <c r="AE290" s="2"/>
    </row>
    <row r="291" spans="2:31" s="12" customFormat="1" ht="8.85" customHeight="1">
      <c r="B291" s="29"/>
      <c r="C291" s="29"/>
      <c r="D291" s="29"/>
      <c r="E291" s="29"/>
      <c r="F291" s="29"/>
      <c r="G291" s="29"/>
      <c r="H291" s="29"/>
      <c r="I291" s="29"/>
      <c r="J291" s="29"/>
      <c r="K291" s="29"/>
      <c r="L291" s="29"/>
      <c r="M291" s="29"/>
      <c r="N291" s="29"/>
      <c r="O291" s="29"/>
      <c r="P291" s="29"/>
      <c r="Q291" s="29"/>
      <c r="R291" s="18"/>
      <c r="S291" s="2"/>
      <c r="T291" s="48"/>
      <c r="U291" s="2"/>
      <c r="V291" s="2"/>
      <c r="W291" s="2"/>
      <c r="X291" s="2"/>
      <c r="Y291" s="2"/>
      <c r="Z291" s="2"/>
      <c r="AA291" s="2"/>
      <c r="AB291" s="2"/>
      <c r="AC291" s="2"/>
      <c r="AD291" s="2"/>
      <c r="AE291" s="2"/>
    </row>
    <row r="292" spans="2:31" s="12" customFormat="1" ht="8.85" customHeight="1">
      <c r="B292" s="29"/>
      <c r="C292" s="29"/>
      <c r="D292" s="29"/>
      <c r="E292" s="29"/>
      <c r="F292" s="29"/>
      <c r="G292" s="29"/>
      <c r="H292" s="29"/>
      <c r="I292" s="29"/>
      <c r="J292" s="29"/>
      <c r="K292" s="29"/>
      <c r="L292" s="29"/>
      <c r="M292" s="29"/>
      <c r="N292" s="29"/>
      <c r="O292" s="29"/>
      <c r="P292" s="29"/>
      <c r="Q292" s="29"/>
      <c r="R292" s="18"/>
      <c r="S292" s="2"/>
      <c r="T292" s="48"/>
      <c r="U292" s="2"/>
      <c r="V292" s="2"/>
      <c r="W292" s="2"/>
      <c r="X292" s="2"/>
      <c r="Y292" s="2"/>
      <c r="Z292" s="2"/>
      <c r="AA292" s="2"/>
      <c r="AB292" s="2"/>
      <c r="AC292" s="2"/>
      <c r="AD292" s="2"/>
      <c r="AE292" s="2"/>
    </row>
    <row r="293" spans="2:31" s="12" customFormat="1" ht="8.85" customHeight="1">
      <c r="B293" s="29"/>
      <c r="C293" s="29"/>
      <c r="D293" s="29"/>
      <c r="E293" s="29"/>
      <c r="F293" s="29"/>
      <c r="G293" s="29"/>
      <c r="H293" s="29"/>
      <c r="I293" s="29"/>
      <c r="J293" s="29"/>
      <c r="K293" s="29"/>
      <c r="L293" s="29"/>
      <c r="M293" s="29"/>
      <c r="N293" s="29"/>
      <c r="O293" s="29"/>
      <c r="P293" s="29"/>
      <c r="Q293" s="29"/>
      <c r="R293" s="18"/>
      <c r="S293" s="2"/>
      <c r="T293" s="48"/>
      <c r="U293" s="2"/>
      <c r="V293" s="2"/>
      <c r="W293" s="2"/>
      <c r="X293" s="2"/>
      <c r="Y293" s="2"/>
      <c r="Z293" s="2"/>
      <c r="AA293" s="2"/>
      <c r="AB293" s="2"/>
      <c r="AC293" s="2"/>
      <c r="AD293" s="2"/>
      <c r="AE293" s="2"/>
    </row>
    <row r="294" spans="2:31" s="12" customFormat="1" ht="8.85" customHeight="1">
      <c r="B294" s="29"/>
      <c r="C294" s="29"/>
      <c r="D294" s="29"/>
      <c r="E294" s="29"/>
      <c r="F294" s="29"/>
      <c r="G294" s="29"/>
      <c r="H294" s="29"/>
      <c r="I294" s="29"/>
      <c r="J294" s="29"/>
      <c r="K294" s="29"/>
      <c r="L294" s="29"/>
      <c r="M294" s="29"/>
      <c r="N294" s="29"/>
      <c r="O294" s="29"/>
      <c r="P294" s="29"/>
      <c r="Q294" s="29"/>
      <c r="R294" s="18"/>
      <c r="S294" s="2"/>
      <c r="T294" s="48"/>
      <c r="U294" s="2"/>
      <c r="V294" s="2"/>
      <c r="W294" s="2"/>
      <c r="X294" s="2"/>
      <c r="Y294" s="2"/>
      <c r="Z294" s="2"/>
      <c r="AA294" s="2"/>
      <c r="AB294" s="2"/>
      <c r="AC294" s="2"/>
      <c r="AD294" s="2"/>
      <c r="AE294" s="2"/>
    </row>
    <row r="295" spans="2:31" s="12" customFormat="1" ht="8.85" customHeight="1">
      <c r="B295" s="29"/>
      <c r="C295" s="29"/>
      <c r="D295" s="29"/>
      <c r="E295" s="29"/>
      <c r="F295" s="29"/>
      <c r="G295" s="29"/>
      <c r="H295" s="29"/>
      <c r="I295" s="29"/>
      <c r="J295" s="29"/>
      <c r="K295" s="29"/>
      <c r="L295" s="29"/>
      <c r="M295" s="29"/>
      <c r="N295" s="29"/>
      <c r="O295" s="29"/>
      <c r="P295" s="29"/>
      <c r="Q295" s="29"/>
      <c r="R295" s="18"/>
      <c r="S295" s="2"/>
      <c r="T295" s="48"/>
      <c r="U295" s="2"/>
      <c r="V295" s="2"/>
      <c r="W295" s="2"/>
      <c r="X295" s="2"/>
      <c r="Y295" s="2"/>
      <c r="Z295" s="2"/>
      <c r="AA295" s="2"/>
      <c r="AB295" s="2"/>
      <c r="AC295" s="2"/>
      <c r="AD295" s="2"/>
      <c r="AE295" s="2"/>
    </row>
    <row r="296" spans="2:31" s="12" customFormat="1" ht="8.85" customHeight="1">
      <c r="B296" s="29"/>
      <c r="C296" s="29"/>
      <c r="D296" s="29"/>
      <c r="E296" s="29"/>
      <c r="F296" s="29"/>
      <c r="G296" s="29"/>
      <c r="H296" s="29"/>
      <c r="I296" s="29"/>
      <c r="J296" s="29"/>
      <c r="K296" s="29"/>
      <c r="L296" s="29"/>
      <c r="M296" s="29"/>
      <c r="N296" s="29"/>
      <c r="O296" s="29"/>
      <c r="P296" s="29"/>
      <c r="Q296" s="29"/>
      <c r="R296" s="18"/>
      <c r="S296" s="2"/>
      <c r="T296" s="48"/>
      <c r="U296" s="2"/>
      <c r="V296" s="2"/>
      <c r="W296" s="2"/>
      <c r="X296" s="2"/>
      <c r="Y296" s="2"/>
      <c r="Z296" s="2"/>
      <c r="AA296" s="2"/>
      <c r="AB296" s="2"/>
      <c r="AC296" s="2"/>
      <c r="AD296" s="2"/>
      <c r="AE296" s="2"/>
    </row>
    <row r="297" spans="2:31" s="12" customFormat="1" ht="8.85" customHeight="1">
      <c r="B297" s="29"/>
      <c r="C297" s="29"/>
      <c r="D297" s="29"/>
      <c r="E297" s="29"/>
      <c r="F297" s="29"/>
      <c r="G297" s="29"/>
      <c r="H297" s="29"/>
      <c r="I297" s="29"/>
      <c r="J297" s="29"/>
      <c r="K297" s="29"/>
      <c r="L297" s="29"/>
      <c r="M297" s="29"/>
      <c r="N297" s="29"/>
      <c r="O297" s="29"/>
      <c r="P297" s="29"/>
      <c r="Q297" s="29"/>
      <c r="R297" s="18"/>
      <c r="S297" s="2"/>
      <c r="T297" s="48"/>
      <c r="U297" s="2"/>
      <c r="V297" s="2"/>
      <c r="W297" s="2"/>
      <c r="X297" s="2"/>
      <c r="Y297" s="2"/>
      <c r="Z297" s="2"/>
      <c r="AA297" s="2"/>
      <c r="AB297" s="2"/>
      <c r="AC297" s="2"/>
      <c r="AD297" s="2"/>
      <c r="AE297" s="2"/>
    </row>
    <row r="298" spans="2:31" s="12" customFormat="1" ht="8.85" customHeight="1">
      <c r="B298" s="29"/>
      <c r="C298" s="29"/>
      <c r="D298" s="29"/>
      <c r="E298" s="29"/>
      <c r="F298" s="29"/>
      <c r="G298" s="29"/>
      <c r="H298" s="29"/>
      <c r="I298" s="29"/>
      <c r="J298" s="29"/>
      <c r="K298" s="29"/>
      <c r="L298" s="29"/>
      <c r="M298" s="29"/>
      <c r="N298" s="29"/>
      <c r="O298" s="29"/>
      <c r="P298" s="29"/>
      <c r="Q298" s="29"/>
      <c r="R298" s="18"/>
      <c r="S298" s="2"/>
      <c r="T298" s="48"/>
      <c r="U298" s="2"/>
      <c r="V298" s="2"/>
      <c r="W298" s="2"/>
      <c r="X298" s="2"/>
      <c r="Y298" s="2"/>
      <c r="Z298" s="2"/>
      <c r="AA298" s="2"/>
      <c r="AB298" s="2"/>
      <c r="AC298" s="2"/>
      <c r="AD298" s="2"/>
      <c r="AE298" s="2"/>
    </row>
    <row r="299" spans="2:31" s="12" customFormat="1" ht="8.85" customHeight="1">
      <c r="B299" s="29"/>
      <c r="C299" s="29"/>
      <c r="D299" s="29"/>
      <c r="E299" s="29"/>
      <c r="F299" s="29"/>
      <c r="G299" s="29"/>
      <c r="H299" s="29"/>
      <c r="I299" s="29"/>
      <c r="J299" s="29"/>
      <c r="K299" s="29"/>
      <c r="L299" s="29"/>
      <c r="M299" s="29"/>
      <c r="N299" s="29"/>
      <c r="O299" s="29"/>
      <c r="P299" s="29"/>
      <c r="Q299" s="29"/>
      <c r="R299" s="18"/>
      <c r="S299" s="2"/>
      <c r="T299" s="48"/>
      <c r="U299" s="2"/>
      <c r="V299" s="2"/>
      <c r="W299" s="2"/>
      <c r="X299" s="2"/>
      <c r="Y299" s="2"/>
      <c r="Z299" s="2"/>
      <c r="AA299" s="2"/>
      <c r="AB299" s="2"/>
      <c r="AC299" s="2"/>
      <c r="AD299" s="2"/>
      <c r="AE299" s="2"/>
    </row>
    <row r="300" spans="2:31" s="12" customFormat="1" ht="8.85" customHeight="1">
      <c r="B300" s="29"/>
      <c r="C300" s="29"/>
      <c r="D300" s="29"/>
      <c r="E300" s="29"/>
      <c r="F300" s="29"/>
      <c r="G300" s="29"/>
      <c r="H300" s="29"/>
      <c r="I300" s="29"/>
      <c r="J300" s="29"/>
      <c r="K300" s="29"/>
      <c r="L300" s="29"/>
      <c r="M300" s="29"/>
      <c r="N300" s="29"/>
      <c r="O300" s="29"/>
      <c r="P300" s="29"/>
      <c r="Q300" s="29"/>
      <c r="R300" s="18"/>
      <c r="S300" s="2"/>
      <c r="T300" s="48"/>
      <c r="U300" s="2"/>
      <c r="V300" s="2"/>
      <c r="W300" s="2"/>
      <c r="X300" s="2"/>
      <c r="Y300" s="2"/>
      <c r="Z300" s="2"/>
      <c r="AA300" s="2"/>
      <c r="AB300" s="2"/>
      <c r="AC300" s="2"/>
      <c r="AD300" s="2"/>
      <c r="AE300" s="2"/>
    </row>
    <row r="301" spans="2:31" s="12" customFormat="1" ht="8.85" customHeight="1">
      <c r="B301" s="29"/>
      <c r="C301" s="29"/>
      <c r="D301" s="29"/>
      <c r="E301" s="29"/>
      <c r="F301" s="29"/>
      <c r="G301" s="29"/>
      <c r="H301" s="29"/>
      <c r="I301" s="29"/>
      <c r="J301" s="29"/>
      <c r="K301" s="29"/>
      <c r="L301" s="29"/>
      <c r="M301" s="29"/>
      <c r="N301" s="29"/>
      <c r="O301" s="29"/>
      <c r="P301" s="29"/>
      <c r="Q301" s="29"/>
      <c r="R301" s="18"/>
      <c r="S301" s="2"/>
      <c r="T301" s="48"/>
      <c r="U301" s="2"/>
      <c r="V301" s="2"/>
      <c r="W301" s="2"/>
      <c r="X301" s="2"/>
      <c r="Y301" s="2"/>
      <c r="Z301" s="2"/>
      <c r="AA301" s="2"/>
      <c r="AB301" s="2"/>
      <c r="AC301" s="2"/>
      <c r="AD301" s="2"/>
      <c r="AE301" s="2"/>
    </row>
    <row r="302" spans="2:31" s="12" customFormat="1" ht="8.85" customHeight="1">
      <c r="B302" s="29"/>
      <c r="C302" s="29"/>
      <c r="D302" s="29"/>
      <c r="E302" s="29"/>
      <c r="F302" s="29"/>
      <c r="G302" s="29"/>
      <c r="H302" s="29"/>
      <c r="I302" s="29"/>
      <c r="J302" s="29"/>
      <c r="K302" s="29"/>
      <c r="L302" s="29"/>
      <c r="M302" s="29"/>
      <c r="N302" s="29"/>
      <c r="O302" s="29"/>
      <c r="P302" s="29"/>
      <c r="Q302" s="29"/>
      <c r="R302" s="18"/>
      <c r="S302" s="2"/>
      <c r="T302" s="48"/>
      <c r="U302" s="2"/>
      <c r="V302" s="2"/>
      <c r="W302" s="2"/>
      <c r="X302" s="2"/>
      <c r="Y302" s="2"/>
      <c r="Z302" s="2"/>
      <c r="AA302" s="2"/>
      <c r="AB302" s="2"/>
      <c r="AC302" s="2"/>
      <c r="AD302" s="2"/>
      <c r="AE302" s="2"/>
    </row>
    <row r="303" spans="2:31" s="12" customFormat="1" ht="8.85" customHeight="1">
      <c r="B303" s="29"/>
      <c r="C303" s="29"/>
      <c r="D303" s="29"/>
      <c r="E303" s="29"/>
      <c r="F303" s="29"/>
      <c r="G303" s="29"/>
      <c r="H303" s="29"/>
      <c r="I303" s="29"/>
      <c r="J303" s="29"/>
      <c r="K303" s="29"/>
      <c r="L303" s="29"/>
      <c r="M303" s="29"/>
      <c r="N303" s="29"/>
      <c r="O303" s="29"/>
      <c r="P303" s="29"/>
      <c r="Q303" s="29"/>
      <c r="R303" s="18"/>
      <c r="S303" s="2"/>
      <c r="T303" s="48"/>
      <c r="U303" s="2"/>
      <c r="V303" s="2"/>
      <c r="W303" s="2"/>
      <c r="X303" s="2"/>
      <c r="Y303" s="2"/>
      <c r="Z303" s="2"/>
      <c r="AA303" s="2"/>
      <c r="AB303" s="2"/>
      <c r="AC303" s="2"/>
      <c r="AD303" s="2"/>
      <c r="AE303" s="2"/>
    </row>
    <row r="304" spans="2:31" s="12" customFormat="1" ht="8.85" customHeight="1">
      <c r="B304" s="29"/>
      <c r="C304" s="29"/>
      <c r="D304" s="29"/>
      <c r="E304" s="29"/>
      <c r="F304" s="29"/>
      <c r="G304" s="29"/>
      <c r="H304" s="29"/>
      <c r="I304" s="29"/>
      <c r="J304" s="29"/>
      <c r="K304" s="29"/>
      <c r="L304" s="29"/>
      <c r="M304" s="29"/>
      <c r="N304" s="29"/>
      <c r="O304" s="29"/>
      <c r="P304" s="29"/>
      <c r="Q304" s="29"/>
      <c r="R304" s="18"/>
      <c r="S304" s="2"/>
      <c r="T304" s="48"/>
      <c r="U304" s="2"/>
      <c r="V304" s="2"/>
      <c r="W304" s="2"/>
      <c r="X304" s="2"/>
      <c r="Y304" s="2"/>
      <c r="Z304" s="2"/>
      <c r="AA304" s="2"/>
      <c r="AB304" s="2"/>
      <c r="AC304" s="2"/>
      <c r="AD304" s="2"/>
      <c r="AE304" s="2"/>
    </row>
    <row r="305" spans="2:31" s="12" customFormat="1" ht="8.85" customHeight="1">
      <c r="B305" s="29"/>
      <c r="C305" s="29"/>
      <c r="D305" s="29"/>
      <c r="E305" s="29"/>
      <c r="F305" s="29"/>
      <c r="G305" s="29"/>
      <c r="H305" s="29"/>
      <c r="I305" s="29"/>
      <c r="J305" s="29"/>
      <c r="K305" s="29"/>
      <c r="L305" s="29"/>
      <c r="M305" s="29"/>
      <c r="N305" s="29"/>
      <c r="O305" s="29"/>
      <c r="P305" s="29"/>
      <c r="Q305" s="29"/>
      <c r="R305" s="18"/>
      <c r="S305" s="2"/>
      <c r="T305" s="48"/>
      <c r="U305" s="2"/>
      <c r="V305" s="2"/>
      <c r="W305" s="2"/>
      <c r="X305" s="2"/>
      <c r="Y305" s="2"/>
      <c r="Z305" s="2"/>
      <c r="AA305" s="2"/>
      <c r="AB305" s="2"/>
      <c r="AC305" s="2"/>
      <c r="AD305" s="2"/>
      <c r="AE305" s="2"/>
    </row>
    <row r="306" spans="2:31" s="12" customFormat="1" ht="8.85" customHeight="1">
      <c r="B306" s="29"/>
      <c r="C306" s="29"/>
      <c r="D306" s="29"/>
      <c r="E306" s="29"/>
      <c r="F306" s="29"/>
      <c r="G306" s="29"/>
      <c r="H306" s="29"/>
      <c r="I306" s="29"/>
      <c r="J306" s="29"/>
      <c r="K306" s="29"/>
      <c r="L306" s="29"/>
      <c r="M306" s="29"/>
      <c r="N306" s="29"/>
      <c r="O306" s="29"/>
      <c r="P306" s="29"/>
      <c r="Q306" s="29"/>
      <c r="R306" s="18"/>
      <c r="S306" s="2"/>
      <c r="T306" s="48"/>
      <c r="U306" s="2"/>
      <c r="V306" s="2"/>
      <c r="W306" s="2"/>
      <c r="X306" s="2"/>
      <c r="Y306" s="2"/>
      <c r="Z306" s="2"/>
      <c r="AA306" s="2"/>
      <c r="AB306" s="2"/>
      <c r="AC306" s="2"/>
      <c r="AD306" s="2"/>
      <c r="AE306" s="2"/>
    </row>
    <row r="307" spans="2:31" s="12" customFormat="1" ht="8.85" customHeight="1">
      <c r="B307" s="29"/>
      <c r="C307" s="29"/>
      <c r="D307" s="29"/>
      <c r="E307" s="29"/>
      <c r="F307" s="29"/>
      <c r="G307" s="29"/>
      <c r="H307" s="29"/>
      <c r="I307" s="29"/>
      <c r="J307" s="29"/>
      <c r="K307" s="29"/>
      <c r="L307" s="29"/>
      <c r="M307" s="29"/>
      <c r="N307" s="29"/>
      <c r="O307" s="29"/>
      <c r="P307" s="29"/>
      <c r="Q307" s="29"/>
      <c r="R307" s="18"/>
      <c r="S307" s="2"/>
      <c r="T307" s="48"/>
      <c r="U307" s="2"/>
      <c r="V307" s="2"/>
      <c r="W307" s="2"/>
      <c r="X307" s="2"/>
      <c r="Y307" s="2"/>
      <c r="Z307" s="2"/>
      <c r="AA307" s="2"/>
      <c r="AB307" s="2"/>
      <c r="AC307" s="2"/>
      <c r="AD307" s="2"/>
      <c r="AE307" s="2"/>
    </row>
    <row r="308" spans="2:31" s="12" customFormat="1" ht="8.85" customHeight="1">
      <c r="B308" s="29"/>
      <c r="C308" s="29"/>
      <c r="D308" s="29"/>
      <c r="E308" s="29"/>
      <c r="F308" s="29"/>
      <c r="G308" s="29"/>
      <c r="H308" s="29"/>
      <c r="I308" s="29"/>
      <c r="J308" s="29"/>
      <c r="K308" s="29"/>
      <c r="L308" s="29"/>
      <c r="M308" s="29"/>
      <c r="N308" s="29"/>
      <c r="O308" s="29"/>
      <c r="P308" s="29"/>
      <c r="Q308" s="29"/>
      <c r="R308" s="18"/>
      <c r="S308" s="2"/>
      <c r="T308" s="48"/>
      <c r="U308" s="2"/>
      <c r="V308" s="2"/>
      <c r="W308" s="2"/>
      <c r="X308" s="2"/>
      <c r="Y308" s="2"/>
      <c r="Z308" s="2"/>
      <c r="AA308" s="2"/>
      <c r="AB308" s="2"/>
      <c r="AC308" s="2"/>
      <c r="AD308" s="2"/>
      <c r="AE308" s="2"/>
    </row>
    <row r="309" spans="2:31" s="12" customFormat="1" ht="8.85" customHeight="1">
      <c r="B309" s="29"/>
      <c r="C309" s="29"/>
      <c r="D309" s="29"/>
      <c r="E309" s="29"/>
      <c r="F309" s="29"/>
      <c r="G309" s="29"/>
      <c r="H309" s="29"/>
      <c r="I309" s="29"/>
      <c r="J309" s="29"/>
      <c r="K309" s="29"/>
      <c r="L309" s="29"/>
      <c r="M309" s="29"/>
      <c r="N309" s="29"/>
      <c r="O309" s="29"/>
      <c r="P309" s="29"/>
      <c r="Q309" s="29"/>
      <c r="R309" s="18"/>
      <c r="S309" s="2"/>
      <c r="T309" s="48"/>
      <c r="U309" s="2"/>
      <c r="V309" s="2"/>
      <c r="W309" s="2"/>
      <c r="X309" s="2"/>
      <c r="Y309" s="2"/>
      <c r="Z309" s="2"/>
      <c r="AA309" s="2"/>
      <c r="AB309" s="2"/>
      <c r="AC309" s="2"/>
      <c r="AD309" s="2"/>
      <c r="AE309" s="2"/>
    </row>
    <row r="310" spans="2:31" s="12" customFormat="1" ht="8.85" customHeight="1">
      <c r="B310" s="29"/>
      <c r="C310" s="29"/>
      <c r="D310" s="29"/>
      <c r="E310" s="29"/>
      <c r="F310" s="29"/>
      <c r="G310" s="29"/>
      <c r="H310" s="29"/>
      <c r="I310" s="29"/>
      <c r="J310" s="29"/>
      <c r="K310" s="29"/>
      <c r="L310" s="29"/>
      <c r="M310" s="29"/>
      <c r="N310" s="29"/>
      <c r="O310" s="29"/>
      <c r="P310" s="29"/>
      <c r="Q310" s="29"/>
      <c r="R310" s="18"/>
      <c r="S310" s="2"/>
      <c r="T310" s="48"/>
      <c r="U310" s="2"/>
      <c r="V310" s="2"/>
      <c r="W310" s="2"/>
      <c r="X310" s="2"/>
      <c r="Y310" s="2"/>
      <c r="Z310" s="2"/>
      <c r="AA310" s="2"/>
      <c r="AB310" s="2"/>
      <c r="AC310" s="2"/>
      <c r="AD310" s="2"/>
      <c r="AE310" s="2"/>
    </row>
    <row r="311" spans="2:31" s="12" customFormat="1" ht="8.85" customHeight="1">
      <c r="B311" s="29"/>
      <c r="C311" s="29"/>
      <c r="D311" s="29"/>
      <c r="E311" s="29"/>
      <c r="F311" s="29"/>
      <c r="G311" s="29"/>
      <c r="H311" s="29"/>
      <c r="I311" s="29"/>
      <c r="J311" s="29"/>
      <c r="K311" s="29"/>
      <c r="L311" s="29"/>
      <c r="M311" s="29"/>
      <c r="N311" s="29"/>
      <c r="O311" s="29"/>
      <c r="P311" s="29"/>
      <c r="Q311" s="29"/>
      <c r="R311" s="18"/>
      <c r="S311" s="2"/>
      <c r="T311" s="48"/>
      <c r="U311" s="2"/>
      <c r="V311" s="2"/>
      <c r="W311" s="2"/>
      <c r="X311" s="2"/>
      <c r="Y311" s="2"/>
      <c r="Z311" s="2"/>
      <c r="AA311" s="2"/>
      <c r="AB311" s="2"/>
      <c r="AC311" s="2"/>
      <c r="AD311" s="2"/>
      <c r="AE311" s="2"/>
    </row>
    <row r="312" spans="2:31" s="12" customFormat="1" ht="8.85" customHeight="1">
      <c r="B312" s="29"/>
      <c r="C312" s="29"/>
      <c r="D312" s="29"/>
      <c r="E312" s="29"/>
      <c r="F312" s="29"/>
      <c r="G312" s="29"/>
      <c r="H312" s="29"/>
      <c r="I312" s="29"/>
      <c r="J312" s="29"/>
      <c r="K312" s="29"/>
      <c r="L312" s="29"/>
      <c r="M312" s="29"/>
      <c r="N312" s="29"/>
      <c r="O312" s="29"/>
      <c r="P312" s="29"/>
      <c r="Q312" s="29"/>
      <c r="R312" s="18"/>
      <c r="S312" s="2"/>
      <c r="T312" s="48"/>
      <c r="U312" s="2"/>
      <c r="V312" s="2"/>
      <c r="W312" s="2"/>
      <c r="X312" s="2"/>
      <c r="Y312" s="2"/>
      <c r="Z312" s="2"/>
      <c r="AA312" s="2"/>
      <c r="AB312" s="2"/>
      <c r="AC312" s="2"/>
      <c r="AD312" s="2"/>
      <c r="AE312" s="2"/>
    </row>
    <row r="313" spans="2:31" s="12" customFormat="1" ht="8.85" customHeight="1">
      <c r="B313" s="29"/>
      <c r="C313" s="29"/>
      <c r="D313" s="29"/>
      <c r="E313" s="29"/>
      <c r="F313" s="29"/>
      <c r="G313" s="29"/>
      <c r="H313" s="29"/>
      <c r="I313" s="29"/>
      <c r="J313" s="29"/>
      <c r="K313" s="29"/>
      <c r="L313" s="29"/>
      <c r="M313" s="29"/>
      <c r="N313" s="29"/>
      <c r="O313" s="29"/>
      <c r="P313" s="29"/>
      <c r="Q313" s="29"/>
      <c r="R313" s="18"/>
      <c r="S313" s="2"/>
      <c r="T313" s="48"/>
      <c r="U313" s="2"/>
      <c r="V313" s="2"/>
      <c r="W313" s="2"/>
      <c r="X313" s="2"/>
      <c r="Y313" s="2"/>
      <c r="Z313" s="2"/>
      <c r="AA313" s="2"/>
      <c r="AB313" s="2"/>
      <c r="AC313" s="2"/>
      <c r="AD313" s="2"/>
      <c r="AE313" s="2"/>
    </row>
    <row r="314" spans="2:31" s="12" customFormat="1" ht="8.85" customHeight="1">
      <c r="B314" s="29"/>
      <c r="C314" s="29"/>
      <c r="D314" s="29"/>
      <c r="E314" s="29"/>
      <c r="F314" s="29"/>
      <c r="G314" s="29"/>
      <c r="H314" s="29"/>
      <c r="I314" s="29"/>
      <c r="J314" s="29"/>
      <c r="K314" s="29"/>
      <c r="L314" s="29"/>
      <c r="M314" s="29"/>
      <c r="N314" s="29"/>
      <c r="O314" s="29"/>
      <c r="P314" s="29"/>
      <c r="Q314" s="29"/>
      <c r="R314" s="18"/>
      <c r="S314" s="2"/>
      <c r="T314" s="48"/>
      <c r="U314" s="2"/>
      <c r="V314" s="2"/>
      <c r="W314" s="2"/>
      <c r="X314" s="2"/>
      <c r="Y314" s="2"/>
      <c r="Z314" s="2"/>
      <c r="AA314" s="2"/>
      <c r="AB314" s="2"/>
      <c r="AC314" s="2"/>
      <c r="AD314" s="2"/>
      <c r="AE314" s="2"/>
    </row>
    <row r="315" spans="2:31" s="12" customFormat="1" ht="8.85" customHeight="1">
      <c r="B315" s="29"/>
      <c r="C315" s="29"/>
      <c r="D315" s="29"/>
      <c r="E315" s="29"/>
      <c r="F315" s="29"/>
      <c r="G315" s="29"/>
      <c r="H315" s="29"/>
      <c r="I315" s="29"/>
      <c r="J315" s="29"/>
      <c r="K315" s="29"/>
      <c r="L315" s="29"/>
      <c r="M315" s="29"/>
      <c r="N315" s="29"/>
      <c r="O315" s="29"/>
      <c r="P315" s="29"/>
      <c r="Q315" s="29"/>
      <c r="R315" s="18"/>
      <c r="S315" s="2"/>
      <c r="T315" s="48"/>
      <c r="U315" s="2"/>
      <c r="V315" s="2"/>
      <c r="W315" s="2"/>
      <c r="X315" s="2"/>
      <c r="Y315" s="2"/>
      <c r="Z315" s="2"/>
      <c r="AA315" s="2"/>
      <c r="AB315" s="2"/>
      <c r="AC315" s="2"/>
      <c r="AD315" s="2"/>
      <c r="AE315" s="2"/>
    </row>
    <row r="316" spans="2:31" s="12" customFormat="1" ht="8.85" customHeight="1">
      <c r="B316" s="29"/>
      <c r="C316" s="29"/>
      <c r="D316" s="29"/>
      <c r="E316" s="29"/>
      <c r="F316" s="29"/>
      <c r="G316" s="29"/>
      <c r="H316" s="29"/>
      <c r="I316" s="29"/>
      <c r="J316" s="29"/>
      <c r="K316" s="29"/>
      <c r="L316" s="29"/>
      <c r="M316" s="29"/>
      <c r="N316" s="29"/>
      <c r="O316" s="29"/>
      <c r="P316" s="29"/>
      <c r="Q316" s="29"/>
      <c r="R316" s="18"/>
      <c r="S316" s="2"/>
      <c r="T316" s="48"/>
      <c r="U316" s="2"/>
      <c r="V316" s="2"/>
      <c r="W316" s="2"/>
      <c r="X316" s="2"/>
      <c r="Y316" s="2"/>
      <c r="Z316" s="2"/>
      <c r="AA316" s="2"/>
      <c r="AB316" s="2"/>
      <c r="AC316" s="2"/>
      <c r="AD316" s="2"/>
      <c r="AE316" s="2"/>
    </row>
    <row r="317" spans="2:31" s="12" customFormat="1" ht="8.85" customHeight="1">
      <c r="B317" s="29"/>
      <c r="C317" s="29"/>
      <c r="D317" s="29"/>
      <c r="E317" s="29"/>
      <c r="F317" s="29"/>
      <c r="G317" s="29"/>
      <c r="H317" s="29"/>
      <c r="I317" s="29"/>
      <c r="J317" s="29"/>
      <c r="K317" s="29"/>
      <c r="L317" s="29"/>
      <c r="M317" s="29"/>
      <c r="N317" s="29"/>
      <c r="O317" s="29"/>
      <c r="P317" s="29"/>
      <c r="Q317" s="29"/>
      <c r="R317" s="18"/>
      <c r="S317" s="2"/>
      <c r="T317" s="48"/>
      <c r="U317" s="2"/>
      <c r="V317" s="2"/>
      <c r="W317" s="2"/>
      <c r="X317" s="2"/>
      <c r="Y317" s="2"/>
      <c r="Z317" s="2"/>
      <c r="AA317" s="2"/>
      <c r="AB317" s="2"/>
      <c r="AC317" s="2"/>
      <c r="AD317" s="2"/>
      <c r="AE317" s="2"/>
    </row>
    <row r="318" spans="2:31" s="12" customFormat="1" ht="8.85" customHeight="1">
      <c r="B318" s="29"/>
      <c r="C318" s="29"/>
      <c r="D318" s="29"/>
      <c r="E318" s="29"/>
      <c r="F318" s="29"/>
      <c r="G318" s="29"/>
      <c r="H318" s="29"/>
      <c r="I318" s="29"/>
      <c r="J318" s="29"/>
      <c r="K318" s="29"/>
      <c r="L318" s="29"/>
      <c r="M318" s="29"/>
      <c r="N318" s="29"/>
      <c r="O318" s="29"/>
      <c r="P318" s="29"/>
      <c r="Q318" s="29"/>
      <c r="R318" s="18"/>
      <c r="S318" s="2"/>
      <c r="T318" s="48"/>
      <c r="U318" s="2"/>
      <c r="V318" s="2"/>
      <c r="W318" s="2"/>
      <c r="X318" s="2"/>
      <c r="Y318" s="2"/>
      <c r="Z318" s="2"/>
      <c r="AA318" s="2"/>
      <c r="AB318" s="2"/>
      <c r="AC318" s="2"/>
      <c r="AD318" s="2"/>
      <c r="AE318" s="2"/>
    </row>
    <row r="319" spans="2:31" s="12" customFormat="1" ht="8.85" customHeight="1">
      <c r="B319" s="29"/>
      <c r="C319" s="29"/>
      <c r="D319" s="29"/>
      <c r="E319" s="29"/>
      <c r="F319" s="29"/>
      <c r="G319" s="29"/>
      <c r="H319" s="29"/>
      <c r="I319" s="29"/>
      <c r="J319" s="29"/>
      <c r="K319" s="29"/>
      <c r="L319" s="29"/>
      <c r="M319" s="29"/>
      <c r="N319" s="29"/>
      <c r="O319" s="29"/>
      <c r="P319" s="29"/>
      <c r="Q319" s="29"/>
      <c r="R319" s="18"/>
      <c r="S319" s="2"/>
      <c r="T319" s="48"/>
      <c r="U319" s="2"/>
      <c r="V319" s="2"/>
      <c r="W319" s="2"/>
      <c r="X319" s="2"/>
      <c r="Y319" s="2"/>
      <c r="Z319" s="2"/>
      <c r="AA319" s="2"/>
      <c r="AB319" s="2"/>
      <c r="AC319" s="2"/>
      <c r="AD319" s="2"/>
      <c r="AE319" s="2"/>
    </row>
    <row r="320" spans="2:31" s="12" customFormat="1" ht="8.85" customHeight="1">
      <c r="B320" s="29"/>
      <c r="C320" s="29"/>
      <c r="D320" s="29"/>
      <c r="E320" s="29"/>
      <c r="F320" s="29"/>
      <c r="G320" s="29"/>
      <c r="H320" s="29"/>
      <c r="I320" s="29"/>
      <c r="J320" s="29"/>
      <c r="K320" s="29"/>
      <c r="L320" s="29"/>
      <c r="M320" s="29"/>
      <c r="N320" s="29"/>
      <c r="O320" s="29"/>
      <c r="P320" s="29"/>
      <c r="Q320" s="29"/>
      <c r="R320" s="18"/>
      <c r="S320" s="2"/>
      <c r="T320" s="48"/>
      <c r="U320" s="2"/>
      <c r="V320" s="2"/>
      <c r="W320" s="2"/>
      <c r="X320" s="2"/>
      <c r="Y320" s="2"/>
      <c r="Z320" s="2"/>
      <c r="AA320" s="2"/>
      <c r="AB320" s="2"/>
      <c r="AC320" s="2"/>
      <c r="AD320" s="2"/>
      <c r="AE320" s="2"/>
    </row>
    <row r="321" spans="2:31" s="12" customFormat="1" ht="8.85" customHeight="1">
      <c r="B321" s="29"/>
      <c r="C321" s="29"/>
      <c r="D321" s="29"/>
      <c r="E321" s="29"/>
      <c r="F321" s="29"/>
      <c r="G321" s="29"/>
      <c r="H321" s="29"/>
      <c r="I321" s="29"/>
      <c r="J321" s="29"/>
      <c r="K321" s="29"/>
      <c r="L321" s="29"/>
      <c r="M321" s="29"/>
      <c r="N321" s="29"/>
      <c r="O321" s="29"/>
      <c r="P321" s="29"/>
      <c r="Q321" s="29"/>
      <c r="R321" s="18"/>
      <c r="S321" s="2"/>
      <c r="T321" s="48"/>
      <c r="U321" s="2"/>
      <c r="V321" s="2"/>
      <c r="W321" s="2"/>
      <c r="X321" s="2"/>
      <c r="Y321" s="2"/>
      <c r="Z321" s="2"/>
      <c r="AA321" s="2"/>
      <c r="AB321" s="2"/>
      <c r="AC321" s="2"/>
      <c r="AD321" s="2"/>
      <c r="AE321" s="2"/>
    </row>
    <row r="322" spans="2:31" s="12" customFormat="1" ht="8.85" customHeight="1">
      <c r="B322" s="29"/>
      <c r="C322" s="29"/>
      <c r="D322" s="29"/>
      <c r="E322" s="29"/>
      <c r="F322" s="29"/>
      <c r="G322" s="29"/>
      <c r="H322" s="29"/>
      <c r="I322" s="29"/>
      <c r="J322" s="29"/>
      <c r="K322" s="29"/>
      <c r="L322" s="29"/>
      <c r="M322" s="29"/>
      <c r="N322" s="29"/>
      <c r="O322" s="29"/>
      <c r="P322" s="29"/>
      <c r="Q322" s="29"/>
      <c r="R322" s="18"/>
      <c r="S322" s="2"/>
      <c r="T322" s="48"/>
      <c r="U322" s="2"/>
      <c r="V322" s="2"/>
      <c r="W322" s="2"/>
      <c r="X322" s="2"/>
      <c r="Y322" s="2"/>
      <c r="Z322" s="2"/>
      <c r="AA322" s="2"/>
      <c r="AB322" s="2"/>
      <c r="AC322" s="2"/>
      <c r="AD322" s="2"/>
      <c r="AE322" s="2"/>
    </row>
    <row r="323" spans="2:31" s="12" customFormat="1" ht="8.85" customHeight="1">
      <c r="B323" s="29"/>
      <c r="C323" s="29"/>
      <c r="D323" s="29"/>
      <c r="E323" s="29"/>
      <c r="F323" s="29"/>
      <c r="G323" s="29"/>
      <c r="H323" s="29"/>
      <c r="I323" s="29"/>
      <c r="J323" s="29"/>
      <c r="K323" s="29"/>
      <c r="L323" s="29"/>
      <c r="M323" s="29"/>
      <c r="N323" s="29"/>
      <c r="O323" s="29"/>
      <c r="P323" s="29"/>
      <c r="Q323" s="29"/>
      <c r="R323" s="18"/>
      <c r="S323" s="2"/>
      <c r="T323" s="48"/>
      <c r="U323" s="2"/>
      <c r="V323" s="2"/>
      <c r="W323" s="2"/>
      <c r="X323" s="2"/>
      <c r="Y323" s="2"/>
      <c r="Z323" s="2"/>
      <c r="AA323" s="2"/>
      <c r="AB323" s="2"/>
      <c r="AC323" s="2"/>
      <c r="AD323" s="2"/>
      <c r="AE323" s="2"/>
    </row>
    <row r="324" spans="2:31" s="12" customFormat="1" ht="8.85" customHeight="1">
      <c r="B324" s="29"/>
      <c r="C324" s="29"/>
      <c r="D324" s="29"/>
      <c r="E324" s="29"/>
      <c r="F324" s="29"/>
      <c r="G324" s="29"/>
      <c r="H324" s="29"/>
      <c r="I324" s="29"/>
      <c r="J324" s="29"/>
      <c r="K324" s="29"/>
      <c r="L324" s="29"/>
      <c r="M324" s="29"/>
      <c r="N324" s="29"/>
      <c r="O324" s="29"/>
      <c r="P324" s="29"/>
      <c r="Q324" s="29"/>
      <c r="R324" s="18"/>
      <c r="S324" s="2"/>
      <c r="T324" s="48"/>
      <c r="U324" s="2"/>
      <c r="V324" s="2"/>
      <c r="W324" s="2"/>
      <c r="X324" s="2"/>
      <c r="Y324" s="2"/>
      <c r="Z324" s="2"/>
      <c r="AA324" s="2"/>
      <c r="AB324" s="2"/>
      <c r="AC324" s="2"/>
      <c r="AD324" s="2"/>
      <c r="AE324" s="2"/>
    </row>
    <row r="325" spans="2:31" s="12" customFormat="1" ht="8.85" customHeight="1">
      <c r="B325" s="29"/>
      <c r="C325" s="29"/>
      <c r="D325" s="29"/>
      <c r="E325" s="29"/>
      <c r="F325" s="29"/>
      <c r="G325" s="29"/>
      <c r="H325" s="29"/>
      <c r="I325" s="29"/>
      <c r="J325" s="29"/>
      <c r="K325" s="29"/>
      <c r="L325" s="29"/>
      <c r="M325" s="29"/>
      <c r="N325" s="29"/>
      <c r="O325" s="29"/>
      <c r="P325" s="29"/>
      <c r="Q325" s="29"/>
      <c r="R325" s="18"/>
      <c r="S325" s="2"/>
      <c r="T325" s="48"/>
      <c r="U325" s="2"/>
      <c r="V325" s="2"/>
      <c r="W325" s="2"/>
      <c r="X325" s="2"/>
      <c r="Y325" s="2"/>
      <c r="Z325" s="2"/>
      <c r="AA325" s="2"/>
      <c r="AB325" s="2"/>
      <c r="AC325" s="2"/>
      <c r="AD325" s="2"/>
      <c r="AE325" s="2"/>
    </row>
    <row r="326" spans="2:31" s="12" customFormat="1" ht="8.85" customHeight="1">
      <c r="B326" s="29"/>
      <c r="C326" s="29"/>
      <c r="D326" s="29"/>
      <c r="E326" s="29"/>
      <c r="F326" s="29"/>
      <c r="G326" s="29"/>
      <c r="H326" s="29"/>
      <c r="I326" s="29"/>
      <c r="J326" s="29"/>
      <c r="K326" s="29"/>
      <c r="L326" s="29"/>
      <c r="M326" s="29"/>
      <c r="N326" s="29"/>
      <c r="O326" s="29"/>
      <c r="P326" s="29"/>
      <c r="Q326" s="29"/>
      <c r="R326" s="18"/>
      <c r="S326" s="2"/>
      <c r="T326" s="48"/>
      <c r="U326" s="2"/>
      <c r="V326" s="2"/>
      <c r="W326" s="2"/>
      <c r="X326" s="2"/>
      <c r="Y326" s="2"/>
      <c r="Z326" s="2"/>
      <c r="AA326" s="2"/>
      <c r="AB326" s="2"/>
      <c r="AC326" s="2"/>
      <c r="AD326" s="2"/>
      <c r="AE326" s="2"/>
    </row>
    <row r="327" spans="2:31" s="12" customFormat="1" ht="8.85" customHeight="1">
      <c r="B327" s="29"/>
      <c r="C327" s="29"/>
      <c r="D327" s="29"/>
      <c r="E327" s="29"/>
      <c r="F327" s="29"/>
      <c r="G327" s="29"/>
      <c r="H327" s="29"/>
      <c r="I327" s="29"/>
      <c r="J327" s="29"/>
      <c r="K327" s="29"/>
      <c r="L327" s="29"/>
      <c r="M327" s="29"/>
      <c r="N327" s="29"/>
      <c r="O327" s="29"/>
      <c r="P327" s="29"/>
      <c r="Q327" s="29"/>
      <c r="R327" s="18"/>
      <c r="S327" s="2"/>
      <c r="T327" s="48"/>
      <c r="U327" s="2"/>
      <c r="V327" s="2"/>
      <c r="W327" s="2"/>
      <c r="X327" s="2"/>
      <c r="Y327" s="2"/>
      <c r="Z327" s="2"/>
      <c r="AA327" s="2"/>
      <c r="AB327" s="2"/>
      <c r="AC327" s="2"/>
      <c r="AD327" s="2"/>
      <c r="AE327" s="2"/>
    </row>
    <row r="328" spans="2:31" s="12" customFormat="1" ht="8.85" customHeight="1">
      <c r="B328" s="29"/>
      <c r="C328" s="29"/>
      <c r="D328" s="29"/>
      <c r="E328" s="29"/>
      <c r="F328" s="29"/>
      <c r="G328" s="29"/>
      <c r="H328" s="29"/>
      <c r="I328" s="29"/>
      <c r="J328" s="29"/>
      <c r="K328" s="29"/>
      <c r="L328" s="29"/>
      <c r="M328" s="29"/>
      <c r="N328" s="29"/>
      <c r="O328" s="29"/>
      <c r="P328" s="29"/>
      <c r="Q328" s="29"/>
      <c r="R328" s="18"/>
      <c r="S328" s="2"/>
      <c r="T328" s="48"/>
      <c r="U328" s="2"/>
      <c r="V328" s="2"/>
      <c r="W328" s="2"/>
      <c r="X328" s="2"/>
      <c r="Y328" s="2"/>
      <c r="Z328" s="2"/>
      <c r="AA328" s="2"/>
      <c r="AB328" s="2"/>
      <c r="AC328" s="2"/>
      <c r="AD328" s="2"/>
      <c r="AE328" s="2"/>
    </row>
    <row r="329" spans="2:31" s="12" customFormat="1" ht="8.85" customHeight="1">
      <c r="B329" s="29"/>
      <c r="C329" s="29"/>
      <c r="D329" s="29"/>
      <c r="E329" s="29"/>
      <c r="F329" s="29"/>
      <c r="G329" s="29"/>
      <c r="H329" s="29"/>
      <c r="I329" s="29"/>
      <c r="J329" s="29"/>
      <c r="K329" s="29"/>
      <c r="L329" s="29"/>
      <c r="M329" s="29"/>
      <c r="N329" s="29"/>
      <c r="O329" s="29"/>
      <c r="P329" s="29"/>
      <c r="Q329" s="29"/>
      <c r="R329" s="18"/>
      <c r="S329" s="2"/>
      <c r="T329" s="48"/>
      <c r="U329" s="2"/>
      <c r="V329" s="2"/>
      <c r="W329" s="2"/>
      <c r="X329" s="2"/>
      <c r="Y329" s="2"/>
      <c r="Z329" s="2"/>
      <c r="AA329" s="2"/>
      <c r="AB329" s="2"/>
      <c r="AC329" s="2"/>
      <c r="AD329" s="2"/>
      <c r="AE329" s="2"/>
    </row>
    <row r="330" spans="2:31" s="12" customFormat="1" ht="8.85" customHeight="1">
      <c r="B330" s="29"/>
      <c r="C330" s="29"/>
      <c r="D330" s="29"/>
      <c r="E330" s="29"/>
      <c r="F330" s="29"/>
      <c r="G330" s="29"/>
      <c r="H330" s="29"/>
      <c r="I330" s="29"/>
      <c r="J330" s="29"/>
      <c r="K330" s="29"/>
      <c r="L330" s="29"/>
      <c r="M330" s="29"/>
      <c r="N330" s="29"/>
      <c r="O330" s="29"/>
      <c r="P330" s="29"/>
      <c r="Q330" s="29"/>
      <c r="R330" s="18"/>
      <c r="S330" s="2"/>
      <c r="T330" s="48"/>
      <c r="U330" s="2"/>
      <c r="V330" s="2"/>
      <c r="W330" s="2"/>
      <c r="X330" s="2"/>
      <c r="Y330" s="2"/>
      <c r="Z330" s="2"/>
      <c r="AA330" s="2"/>
      <c r="AB330" s="2"/>
      <c r="AC330" s="2"/>
      <c r="AD330" s="2"/>
      <c r="AE330" s="2"/>
    </row>
    <row r="331" spans="2:31" s="12" customFormat="1" ht="8.85" customHeight="1">
      <c r="B331" s="29"/>
      <c r="C331" s="29"/>
      <c r="D331" s="29"/>
      <c r="E331" s="29"/>
      <c r="F331" s="29"/>
      <c r="G331" s="29"/>
      <c r="H331" s="29"/>
      <c r="I331" s="29"/>
      <c r="J331" s="29"/>
      <c r="K331" s="29"/>
      <c r="L331" s="29"/>
      <c r="M331" s="29"/>
      <c r="N331" s="29"/>
      <c r="O331" s="29"/>
      <c r="P331" s="29"/>
      <c r="Q331" s="29"/>
      <c r="R331" s="18"/>
      <c r="S331" s="2"/>
      <c r="T331" s="48"/>
      <c r="U331" s="2"/>
      <c r="V331" s="2"/>
      <c r="W331" s="2"/>
      <c r="X331" s="2"/>
      <c r="Y331" s="2"/>
      <c r="Z331" s="2"/>
      <c r="AA331" s="2"/>
      <c r="AB331" s="2"/>
      <c r="AC331" s="2"/>
      <c r="AD331" s="2"/>
      <c r="AE331" s="2"/>
    </row>
    <row r="332" spans="2:31" s="12" customFormat="1" ht="8.85" customHeight="1">
      <c r="B332" s="29"/>
      <c r="C332" s="29"/>
      <c r="D332" s="29"/>
      <c r="E332" s="29"/>
      <c r="F332" s="29"/>
      <c r="G332" s="29"/>
      <c r="H332" s="29"/>
      <c r="I332" s="29"/>
      <c r="J332" s="29"/>
      <c r="K332" s="29"/>
      <c r="L332" s="29"/>
      <c r="M332" s="29"/>
      <c r="N332" s="29"/>
      <c r="O332" s="29"/>
      <c r="P332" s="29"/>
      <c r="Q332" s="29"/>
      <c r="R332" s="18"/>
      <c r="S332" s="2"/>
      <c r="T332" s="48"/>
      <c r="U332" s="2"/>
      <c r="V332" s="2"/>
      <c r="W332" s="2"/>
      <c r="X332" s="2"/>
      <c r="Y332" s="2"/>
      <c r="Z332" s="2"/>
      <c r="AA332" s="2"/>
      <c r="AB332" s="2"/>
      <c r="AC332" s="2"/>
      <c r="AD332" s="2"/>
      <c r="AE332" s="2"/>
    </row>
    <row r="333" spans="2:31" s="12" customFormat="1" ht="8.85" customHeight="1">
      <c r="B333" s="29"/>
      <c r="C333" s="29"/>
      <c r="D333" s="29"/>
      <c r="E333" s="29"/>
      <c r="F333" s="29"/>
      <c r="G333" s="29"/>
      <c r="H333" s="29"/>
      <c r="I333" s="29"/>
      <c r="J333" s="29"/>
      <c r="K333" s="29"/>
      <c r="L333" s="29"/>
      <c r="M333" s="29"/>
      <c r="N333" s="29"/>
      <c r="O333" s="29"/>
      <c r="P333" s="29"/>
      <c r="Q333" s="29"/>
      <c r="R333" s="18"/>
      <c r="S333" s="2"/>
      <c r="T333" s="48"/>
      <c r="U333" s="2"/>
      <c r="V333" s="2"/>
      <c r="W333" s="2"/>
      <c r="X333" s="2"/>
      <c r="Y333" s="2"/>
      <c r="Z333" s="2"/>
      <c r="AA333" s="2"/>
      <c r="AB333" s="2"/>
      <c r="AC333" s="2"/>
      <c r="AD333" s="2"/>
      <c r="AE333" s="2"/>
    </row>
    <row r="334" spans="2:31" s="12" customFormat="1" ht="8.85" customHeight="1">
      <c r="B334" s="29"/>
      <c r="C334" s="29"/>
      <c r="D334" s="29"/>
      <c r="E334" s="29"/>
      <c r="F334" s="29"/>
      <c r="G334" s="29"/>
      <c r="H334" s="29"/>
      <c r="I334" s="29"/>
      <c r="J334" s="29"/>
      <c r="K334" s="29"/>
      <c r="L334" s="29"/>
      <c r="M334" s="29"/>
      <c r="N334" s="29"/>
      <c r="O334" s="29"/>
      <c r="P334" s="29"/>
      <c r="Q334" s="29"/>
      <c r="R334" s="18"/>
      <c r="S334" s="2"/>
      <c r="T334" s="48"/>
      <c r="U334" s="2"/>
      <c r="V334" s="2"/>
      <c r="W334" s="2"/>
      <c r="X334" s="2"/>
      <c r="Y334" s="2"/>
      <c r="Z334" s="2"/>
      <c r="AA334" s="2"/>
      <c r="AB334" s="2"/>
      <c r="AC334" s="2"/>
      <c r="AD334" s="2"/>
      <c r="AE334" s="2"/>
    </row>
    <row r="335" spans="2:31" s="12" customFormat="1" ht="8.85" customHeight="1">
      <c r="B335" s="29"/>
      <c r="C335" s="29"/>
      <c r="D335" s="29"/>
      <c r="E335" s="29"/>
      <c r="F335" s="29"/>
      <c r="G335" s="29"/>
      <c r="H335" s="29"/>
      <c r="I335" s="29"/>
      <c r="J335" s="29"/>
      <c r="K335" s="29"/>
      <c r="L335" s="29"/>
      <c r="M335" s="29"/>
      <c r="N335" s="29"/>
      <c r="O335" s="29"/>
      <c r="P335" s="29"/>
      <c r="Q335" s="29"/>
      <c r="R335" s="18"/>
      <c r="S335" s="2"/>
      <c r="T335" s="48"/>
      <c r="U335" s="2"/>
      <c r="V335" s="2"/>
      <c r="W335" s="2"/>
      <c r="X335" s="2"/>
      <c r="Y335" s="2"/>
      <c r="Z335" s="2"/>
      <c r="AA335" s="2"/>
      <c r="AB335" s="2"/>
      <c r="AC335" s="2"/>
      <c r="AD335" s="2"/>
      <c r="AE335" s="2"/>
    </row>
    <row r="336" spans="2:31" s="12" customFormat="1" ht="8.85" customHeight="1">
      <c r="B336" s="29"/>
      <c r="C336" s="29"/>
      <c r="D336" s="29"/>
      <c r="E336" s="29"/>
      <c r="F336" s="29"/>
      <c r="G336" s="29"/>
      <c r="H336" s="29"/>
      <c r="I336" s="29"/>
      <c r="J336" s="29"/>
      <c r="K336" s="29"/>
      <c r="L336" s="29"/>
      <c r="M336" s="29"/>
      <c r="N336" s="29"/>
      <c r="O336" s="29"/>
      <c r="P336" s="29"/>
      <c r="Q336" s="29"/>
      <c r="R336" s="18"/>
      <c r="S336" s="2"/>
      <c r="T336" s="48"/>
      <c r="U336" s="2"/>
      <c r="V336" s="2"/>
      <c r="W336" s="2"/>
      <c r="X336" s="2"/>
      <c r="Y336" s="2"/>
      <c r="Z336" s="2"/>
      <c r="AA336" s="2"/>
      <c r="AB336" s="2"/>
      <c r="AC336" s="2"/>
      <c r="AD336" s="2"/>
      <c r="AE336" s="2"/>
    </row>
    <row r="337" spans="2:31" s="12" customFormat="1" ht="8.85" customHeight="1">
      <c r="B337" s="29"/>
      <c r="C337" s="29"/>
      <c r="D337" s="29"/>
      <c r="E337" s="29"/>
      <c r="F337" s="29"/>
      <c r="G337" s="29"/>
      <c r="H337" s="29"/>
      <c r="I337" s="29"/>
      <c r="J337" s="29"/>
      <c r="K337" s="29"/>
      <c r="L337" s="29"/>
      <c r="M337" s="29"/>
      <c r="N337" s="29"/>
      <c r="O337" s="29"/>
      <c r="P337" s="29"/>
      <c r="Q337" s="29"/>
      <c r="R337" s="18"/>
      <c r="S337" s="2"/>
      <c r="T337" s="48"/>
      <c r="U337" s="2"/>
      <c r="V337" s="2"/>
      <c r="W337" s="2"/>
      <c r="X337" s="2"/>
      <c r="Y337" s="2"/>
      <c r="Z337" s="2"/>
      <c r="AA337" s="2"/>
      <c r="AB337" s="2"/>
      <c r="AC337" s="2"/>
      <c r="AD337" s="2"/>
      <c r="AE337" s="2"/>
    </row>
    <row r="338" spans="2:31" s="12" customFormat="1" ht="8.85" customHeight="1">
      <c r="B338" s="29"/>
      <c r="C338" s="29"/>
      <c r="D338" s="29"/>
      <c r="E338" s="29"/>
      <c r="F338" s="29"/>
      <c r="G338" s="29"/>
      <c r="H338" s="29"/>
      <c r="I338" s="29"/>
      <c r="J338" s="29"/>
      <c r="K338" s="29"/>
      <c r="L338" s="29"/>
      <c r="M338" s="29"/>
      <c r="N338" s="29"/>
      <c r="O338" s="29"/>
      <c r="P338" s="29"/>
      <c r="Q338" s="29"/>
      <c r="R338" s="18"/>
      <c r="S338" s="2"/>
      <c r="T338" s="48"/>
      <c r="U338" s="2"/>
      <c r="V338" s="2"/>
      <c r="W338" s="2"/>
      <c r="X338" s="2"/>
      <c r="Y338" s="2"/>
      <c r="Z338" s="2"/>
      <c r="AA338" s="2"/>
      <c r="AB338" s="2"/>
      <c r="AC338" s="2"/>
      <c r="AD338" s="2"/>
      <c r="AE338" s="2"/>
    </row>
    <row r="339" spans="2:31" s="12" customFormat="1" ht="8.85" customHeight="1">
      <c r="B339" s="29"/>
      <c r="C339" s="29"/>
      <c r="D339" s="29"/>
      <c r="E339" s="29"/>
      <c r="F339" s="29"/>
      <c r="G339" s="29"/>
      <c r="H339" s="29"/>
      <c r="I339" s="29"/>
      <c r="J339" s="29"/>
      <c r="K339" s="29"/>
      <c r="L339" s="29"/>
      <c r="M339" s="29"/>
      <c r="N339" s="29"/>
      <c r="O339" s="29"/>
      <c r="P339" s="29"/>
      <c r="Q339" s="29"/>
      <c r="R339" s="18"/>
      <c r="S339" s="2"/>
      <c r="T339" s="48"/>
      <c r="U339" s="2"/>
      <c r="V339" s="2"/>
      <c r="W339" s="2"/>
      <c r="X339" s="2"/>
      <c r="Y339" s="2"/>
      <c r="Z339" s="2"/>
      <c r="AA339" s="2"/>
      <c r="AB339" s="2"/>
      <c r="AC339" s="2"/>
      <c r="AD339" s="2"/>
      <c r="AE339" s="2"/>
    </row>
    <row r="340" spans="2:31" s="12" customFormat="1" ht="8.85" customHeight="1">
      <c r="B340" s="29"/>
      <c r="C340" s="29"/>
      <c r="D340" s="29"/>
      <c r="E340" s="29"/>
      <c r="F340" s="29"/>
      <c r="G340" s="29"/>
      <c r="H340" s="29"/>
      <c r="I340" s="29"/>
      <c r="J340" s="29"/>
      <c r="K340" s="29"/>
      <c r="L340" s="29"/>
      <c r="M340" s="29"/>
      <c r="N340" s="29"/>
      <c r="O340" s="29"/>
      <c r="P340" s="29"/>
      <c r="Q340" s="29"/>
      <c r="R340" s="18"/>
      <c r="S340" s="2"/>
      <c r="T340" s="48"/>
      <c r="U340" s="2"/>
      <c r="V340" s="2"/>
      <c r="W340" s="2"/>
      <c r="X340" s="2"/>
      <c r="Y340" s="2"/>
      <c r="Z340" s="2"/>
      <c r="AA340" s="2"/>
      <c r="AB340" s="2"/>
      <c r="AC340" s="2"/>
      <c r="AD340" s="2"/>
      <c r="AE340" s="2"/>
    </row>
    <row r="341" spans="2:31" s="12" customFormat="1" ht="8.85" customHeight="1">
      <c r="B341" s="29"/>
      <c r="C341" s="29"/>
      <c r="D341" s="29"/>
      <c r="E341" s="29"/>
      <c r="F341" s="29"/>
      <c r="G341" s="29"/>
      <c r="H341" s="29"/>
      <c r="I341" s="29"/>
      <c r="J341" s="29"/>
      <c r="K341" s="29"/>
      <c r="L341" s="29"/>
      <c r="M341" s="29"/>
      <c r="N341" s="29"/>
      <c r="O341" s="29"/>
      <c r="P341" s="29"/>
      <c r="Q341" s="29"/>
      <c r="R341" s="18"/>
      <c r="S341" s="2"/>
      <c r="T341" s="48"/>
      <c r="U341" s="2"/>
      <c r="V341" s="2"/>
      <c r="W341" s="2"/>
      <c r="X341" s="2"/>
      <c r="Y341" s="2"/>
      <c r="Z341" s="2"/>
      <c r="AA341" s="2"/>
      <c r="AB341" s="2"/>
      <c r="AC341" s="2"/>
      <c r="AD341" s="2"/>
      <c r="AE341" s="2"/>
    </row>
    <row r="342" spans="2:31" s="12" customFormat="1" ht="8.85" customHeight="1">
      <c r="B342" s="29"/>
      <c r="C342" s="29"/>
      <c r="D342" s="29"/>
      <c r="E342" s="29"/>
      <c r="F342" s="29"/>
      <c r="G342" s="29"/>
      <c r="H342" s="29"/>
      <c r="I342" s="29"/>
      <c r="J342" s="29"/>
      <c r="K342" s="29"/>
      <c r="L342" s="29"/>
      <c r="M342" s="29"/>
      <c r="N342" s="29"/>
      <c r="O342" s="29"/>
      <c r="P342" s="29"/>
      <c r="Q342" s="29"/>
      <c r="R342" s="18"/>
      <c r="S342" s="2"/>
      <c r="T342" s="48"/>
      <c r="U342" s="2"/>
      <c r="V342" s="2"/>
      <c r="W342" s="2"/>
      <c r="X342" s="2"/>
      <c r="Y342" s="2"/>
      <c r="Z342" s="2"/>
      <c r="AA342" s="2"/>
      <c r="AB342" s="2"/>
      <c r="AC342" s="2"/>
      <c r="AD342" s="2"/>
      <c r="AE342" s="2"/>
    </row>
    <row r="343" spans="2:31" s="12" customFormat="1" ht="8.85" customHeight="1">
      <c r="B343" s="29"/>
      <c r="C343" s="29"/>
      <c r="D343" s="29"/>
      <c r="E343" s="29"/>
      <c r="F343" s="29"/>
      <c r="G343" s="29"/>
      <c r="H343" s="29"/>
      <c r="I343" s="29"/>
      <c r="J343" s="29"/>
      <c r="K343" s="29"/>
      <c r="L343" s="29"/>
      <c r="M343" s="29"/>
      <c r="N343" s="29"/>
      <c r="O343" s="29"/>
      <c r="P343" s="29"/>
      <c r="Q343" s="29"/>
      <c r="R343" s="18"/>
      <c r="S343" s="2"/>
      <c r="T343" s="48"/>
      <c r="U343" s="2"/>
      <c r="V343" s="2"/>
      <c r="W343" s="2"/>
      <c r="X343" s="2"/>
      <c r="Y343" s="2"/>
      <c r="Z343" s="2"/>
      <c r="AA343" s="2"/>
      <c r="AB343" s="2"/>
      <c r="AC343" s="2"/>
      <c r="AD343" s="2"/>
      <c r="AE343" s="2"/>
    </row>
    <row r="344" spans="2:31" s="12" customFormat="1" ht="8.85" customHeight="1">
      <c r="B344" s="29"/>
      <c r="C344" s="29"/>
      <c r="D344" s="29"/>
      <c r="E344" s="29"/>
      <c r="F344" s="29"/>
      <c r="G344" s="29"/>
      <c r="H344" s="29"/>
      <c r="I344" s="29"/>
      <c r="J344" s="29"/>
      <c r="K344" s="29"/>
      <c r="L344" s="29"/>
      <c r="M344" s="29"/>
      <c r="N344" s="29"/>
      <c r="O344" s="29"/>
      <c r="P344" s="29"/>
      <c r="Q344" s="29"/>
      <c r="R344" s="18"/>
      <c r="S344" s="2"/>
      <c r="T344" s="48"/>
      <c r="U344" s="2"/>
      <c r="V344" s="2"/>
      <c r="W344" s="2"/>
      <c r="X344" s="2"/>
      <c r="Y344" s="2"/>
      <c r="Z344" s="2"/>
      <c r="AA344" s="2"/>
      <c r="AB344" s="2"/>
      <c r="AC344" s="2"/>
      <c r="AD344" s="2"/>
      <c r="AE344" s="2"/>
    </row>
    <row r="345" spans="2:31" s="12" customFormat="1" ht="8.85" customHeight="1">
      <c r="B345" s="29"/>
      <c r="C345" s="29"/>
      <c r="D345" s="29"/>
      <c r="E345" s="29"/>
      <c r="F345" s="29"/>
      <c r="G345" s="29"/>
      <c r="H345" s="29"/>
      <c r="I345" s="29"/>
      <c r="J345" s="29"/>
      <c r="K345" s="29"/>
      <c r="L345" s="29"/>
      <c r="M345" s="29"/>
      <c r="N345" s="29"/>
      <c r="O345" s="29"/>
      <c r="P345" s="29"/>
      <c r="Q345" s="29"/>
      <c r="R345" s="18"/>
      <c r="S345" s="2"/>
      <c r="T345" s="48"/>
      <c r="U345" s="2"/>
      <c r="V345" s="2"/>
      <c r="W345" s="2"/>
      <c r="X345" s="2"/>
      <c r="Y345" s="2"/>
      <c r="Z345" s="2"/>
      <c r="AA345" s="2"/>
      <c r="AB345" s="2"/>
      <c r="AC345" s="2"/>
      <c r="AD345" s="2"/>
      <c r="AE345" s="2"/>
    </row>
    <row r="346" spans="2:31" s="12" customFormat="1" ht="8.85" customHeight="1">
      <c r="B346" s="29"/>
      <c r="C346" s="29"/>
      <c r="D346" s="29"/>
      <c r="E346" s="29"/>
      <c r="F346" s="29"/>
      <c r="G346" s="29"/>
      <c r="H346" s="29"/>
      <c r="I346" s="29"/>
      <c r="J346" s="29"/>
      <c r="K346" s="29"/>
      <c r="L346" s="29"/>
      <c r="M346" s="29"/>
      <c r="N346" s="29"/>
      <c r="O346" s="29"/>
      <c r="P346" s="29"/>
      <c r="Q346" s="29"/>
      <c r="R346" s="18"/>
      <c r="S346" s="2"/>
      <c r="T346" s="48"/>
      <c r="U346" s="2"/>
      <c r="V346" s="2"/>
      <c r="W346" s="2"/>
      <c r="X346" s="2"/>
      <c r="Y346" s="2"/>
      <c r="Z346" s="2"/>
      <c r="AA346" s="2"/>
      <c r="AB346" s="2"/>
      <c r="AC346" s="2"/>
      <c r="AD346" s="2"/>
      <c r="AE346" s="2"/>
    </row>
  </sheetData>
  <customSheetViews>
    <customSheetView guid="{7398011F-6792-457D-9968-3CBE3236EAF9}" scale="85" showPageBreaks="1" showGridLines="0" fitToPage="1" printArea="1" hiddenRows="1" view="pageBreakPreview">
      <selection activeCell="J28" sqref="J28"/>
      <colBreaks count="1" manualBreakCount="1">
        <brk id="18" max="73" man="1"/>
      </colBreaks>
      <pageMargins left="0.51181102362204722" right="0.51181102362204722" top="0.59055118110236227" bottom="0.74803149606299213" header="0.31496062992125984" footer="0.31496062992125984"/>
      <printOptions horizontalCentered="1"/>
      <pageSetup paperSize="9" scale="99" fitToHeight="0" orientation="portrait" r:id="rId1"/>
      <headerFooter>
        <oddHeader>&amp;L&amp;"Calibri Light,Regular"&amp;10 &amp;C&amp;"Calibri Light,Regular"&amp;10 &amp;R&amp;"Tahoma,Negrita"&amp;10Informe de la Operación Anual - 2016</oddHeader>
        <oddFooter>&amp;L&amp;"Tahoma,Normal"&amp;10COES SINAC, 2016&amp;C&amp;"Calibri Light,Regular"&amp;10 1&amp;R&amp;"Tahoma,Normal"&amp;10Dirección Ejecutiva
Sub Dirección de Gestión de Información</oddFooter>
      </headerFooter>
    </customSheetView>
  </customSheetViews>
  <mergeCells count="1">
    <mergeCell ref="A3:Q4"/>
  </mergeCells>
  <hyperlinks>
    <hyperlink ref="P7" location="'Principles and Definitions'!A1" display="ii"/>
    <hyperlink ref="P14" location="Table1!A1" display="Table1!A1"/>
    <hyperlink ref="P15" location="Table2!A1" display="Table2!A1"/>
    <hyperlink ref="P16" location="Table3!A1" display="Table3!A1"/>
    <hyperlink ref="P18" location="Table4!A1" display="Table4!A1"/>
    <hyperlink ref="P21" location="Table5!A1" display="Table5!A1"/>
    <hyperlink ref="P34" location="Table6!A1" display="Table6!A1"/>
    <hyperlink ref="P22" location="Table5!A1" display="Table5!A1"/>
    <hyperlink ref="P25" location="Table5!A1" display="Table5!A1"/>
    <hyperlink ref="P27" location="Table5!A1" display="Table5!A1"/>
    <hyperlink ref="P31" location="Table5!A1" display="Table5!A1"/>
    <hyperlink ref="P10" location="Table1!A1" display="Table1!A1"/>
    <hyperlink ref="P40" location="'Principles and Definitions'!A1" display="ii"/>
    <hyperlink ref="P41" location="'Principles and Definitions'!A1" display="ii"/>
    <hyperlink ref="P42" location="'Principles and Definitions'!A1" display="ii"/>
    <hyperlink ref="P28" location="Table5!A1" display="Table5!A1"/>
  </hyperlinks>
  <printOptions horizontalCentered="1"/>
  <pageMargins left="0.51181102362204722" right="0.51181102362204722" top="1.0415624999999999" bottom="0.74803149606299213" header="0.31496062992125984" footer="0.31496062992125984"/>
  <pageSetup paperSize="9" scale="99" fitToHeight="0" orientation="portrait" r:id="rId2"/>
  <headerFooter>
    <oddHeader>&amp;L&amp;"Calibri Light,Regular"&amp;10 &amp;C&amp;"Calibri Light,Regular"&amp;10 &amp;R&amp;"Tahoma,Negrita"&amp;10Informe de la Operación Mensual - Abril 2017
INFSGI-MES-04-2017
08/05/2017
Versión: 01</oddHeader>
    <oddFooter>&amp;L&amp;"Tahoma,Normal"&amp;10COES SINAC, 2017&amp;R&amp;"Tahoma,Normal"&amp;10Dirección Ejecutiva
Sub Dirección de Gestión de Información</oddFooter>
  </headerFooter>
  <colBreaks count="1" manualBreakCount="1">
    <brk id="18"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sheetPr>
  <dimension ref="A1:J164"/>
  <sheetViews>
    <sheetView view="pageBreakPreview" zoomScale="55" zoomScaleNormal="100" zoomScaleSheetLayoutView="55" zoomScalePageLayoutView="70" workbookViewId="0">
      <selection activeCell="M86" sqref="M86"/>
    </sheetView>
  </sheetViews>
  <sheetFormatPr defaultRowHeight="11.25"/>
  <cols>
    <col min="1" max="1" width="7.1640625" style="197" customWidth="1"/>
    <col min="2" max="2" width="102" style="197" customWidth="1"/>
    <col min="3" max="3" width="48.83203125" style="197" customWidth="1"/>
    <col min="4" max="4" width="31" style="197" customWidth="1"/>
    <col min="5" max="5" width="33.6640625" style="197" customWidth="1"/>
    <col min="6" max="6" width="20.33203125" style="197" customWidth="1"/>
    <col min="7" max="8" width="30.5" style="197" customWidth="1"/>
    <col min="9" max="9" width="11.1640625" style="197" customWidth="1"/>
    <col min="10" max="16384" width="9.33203125" style="197"/>
  </cols>
  <sheetData>
    <row r="1" spans="1:10" ht="6.75" customHeight="1">
      <c r="A1" s="194"/>
      <c r="B1" s="195"/>
      <c r="C1" s="195"/>
      <c r="D1" s="195"/>
      <c r="E1" s="195"/>
      <c r="F1" s="195"/>
      <c r="G1" s="196"/>
      <c r="H1" s="196"/>
      <c r="I1" s="196"/>
    </row>
    <row r="2" spans="1:10" ht="12" customHeight="1">
      <c r="B2" s="378"/>
      <c r="C2" s="361"/>
      <c r="D2" s="361"/>
      <c r="E2" s="361"/>
      <c r="F2" s="361"/>
      <c r="G2" s="361"/>
      <c r="H2" s="361"/>
      <c r="I2" s="361"/>
    </row>
    <row r="3" spans="1:10" ht="8.25" customHeight="1">
      <c r="A3" s="195"/>
      <c r="B3" s="371"/>
      <c r="C3" s="372"/>
      <c r="D3" s="373"/>
      <c r="E3" s="373"/>
      <c r="F3" s="374"/>
      <c r="G3" s="202"/>
      <c r="H3" s="202"/>
      <c r="I3" s="202"/>
    </row>
    <row r="4" spans="1:10" s="389" customFormat="1" ht="24.75" customHeight="1">
      <c r="A4" s="384"/>
      <c r="B4" s="1329" t="s">
        <v>277</v>
      </c>
      <c r="C4" s="1329" t="s">
        <v>367</v>
      </c>
      <c r="D4" s="1330" t="str">
        <f>+'19. Anexos_Producción (1)'!D4:G4</f>
        <v>ENERGÍA PRODUCIDA ABRIL 2017</v>
      </c>
      <c r="E4" s="1330"/>
      <c r="F4" s="1330"/>
      <c r="G4" s="1330"/>
      <c r="H4" s="406" t="s">
        <v>389</v>
      </c>
      <c r="I4" s="384"/>
    </row>
    <row r="5" spans="1:10" s="389" customFormat="1" ht="24.75" customHeight="1">
      <c r="A5" s="384"/>
      <c r="B5" s="1329"/>
      <c r="C5" s="1329"/>
      <c r="D5" s="1331" t="s">
        <v>369</v>
      </c>
      <c r="E5" s="1331"/>
      <c r="F5" s="1331"/>
      <c r="G5" s="1332" t="str">
        <f>+'19. Anexos_Producción (1)'!G5</f>
        <v>TOTAL ABRIL</v>
      </c>
      <c r="H5" s="436" t="s">
        <v>390</v>
      </c>
      <c r="I5" s="384"/>
    </row>
    <row r="6" spans="1:10" s="389" customFormat="1" ht="24.75" customHeight="1">
      <c r="A6" s="384"/>
      <c r="B6" s="1329"/>
      <c r="C6" s="1329"/>
      <c r="D6" s="436" t="s">
        <v>300</v>
      </c>
      <c r="E6" s="436" t="s">
        <v>301</v>
      </c>
      <c r="F6" s="436" t="s">
        <v>403</v>
      </c>
      <c r="G6" s="1332"/>
      <c r="H6" s="436">
        <v>2017</v>
      </c>
      <c r="I6" s="384"/>
    </row>
    <row r="7" spans="1:10" s="389" customFormat="1" ht="24.75" customHeight="1">
      <c r="A7" s="384"/>
      <c r="B7" s="1334"/>
      <c r="C7" s="1329"/>
      <c r="D7" s="436" t="s">
        <v>368</v>
      </c>
      <c r="E7" s="436" t="s">
        <v>368</v>
      </c>
      <c r="F7" s="436" t="s">
        <v>368</v>
      </c>
      <c r="G7" s="436" t="s">
        <v>368</v>
      </c>
      <c r="H7" s="407" t="s">
        <v>386</v>
      </c>
      <c r="I7" s="384"/>
    </row>
    <row r="8" spans="1:10" s="389" customFormat="1" ht="24.75" customHeight="1">
      <c r="A8" s="384"/>
      <c r="B8" s="862" t="s">
        <v>259</v>
      </c>
      <c r="C8" s="858" t="s">
        <v>208</v>
      </c>
      <c r="D8" s="1099">
        <v>10449.871999999999</v>
      </c>
      <c r="E8" s="1099"/>
      <c r="F8" s="1099"/>
      <c r="G8" s="1099">
        <v>10449.871999999999</v>
      </c>
      <c r="H8" s="1099">
        <v>44172.824000000001</v>
      </c>
      <c r="I8" s="384"/>
    </row>
    <row r="9" spans="1:10" s="389" customFormat="1" ht="24.75" customHeight="1">
      <c r="A9" s="384"/>
      <c r="B9" s="863" t="s">
        <v>501</v>
      </c>
      <c r="C9" s="860"/>
      <c r="D9" s="1100">
        <v>10449.871999999999</v>
      </c>
      <c r="E9" s="1100"/>
      <c r="F9" s="1100"/>
      <c r="G9" s="1100">
        <v>10449.871999999999</v>
      </c>
      <c r="H9" s="1100">
        <v>44172.824000000001</v>
      </c>
      <c r="I9" s="384"/>
    </row>
    <row r="10" spans="1:10" s="389" customFormat="1" ht="27" customHeight="1">
      <c r="A10" s="384"/>
      <c r="B10" s="859" t="s">
        <v>518</v>
      </c>
      <c r="C10" s="858" t="s">
        <v>340</v>
      </c>
      <c r="D10" s="1099"/>
      <c r="E10" s="1099"/>
      <c r="F10" s="1099">
        <v>5698.691699</v>
      </c>
      <c r="G10" s="1099">
        <v>5698.691699</v>
      </c>
      <c r="H10" s="1099">
        <v>23681.10831</v>
      </c>
      <c r="I10" s="384"/>
    </row>
    <row r="11" spans="1:10" s="389" customFormat="1" ht="27" customHeight="1">
      <c r="A11" s="384"/>
      <c r="B11" s="859"/>
      <c r="C11" s="858" t="s">
        <v>341</v>
      </c>
      <c r="D11" s="1099"/>
      <c r="E11" s="1099"/>
      <c r="F11" s="1099">
        <v>6080.074552</v>
      </c>
      <c r="G11" s="1099">
        <v>6080.074552</v>
      </c>
      <c r="H11" s="1099">
        <v>23901.287511999999</v>
      </c>
      <c r="I11" s="384"/>
    </row>
    <row r="12" spans="1:10" s="389" customFormat="1" ht="27" customHeight="1">
      <c r="A12" s="384"/>
      <c r="B12" s="859"/>
      <c r="C12" s="858" t="s">
        <v>342</v>
      </c>
      <c r="D12" s="1099"/>
      <c r="E12" s="1099"/>
      <c r="F12" s="1099">
        <v>4619.3023363449001</v>
      </c>
      <c r="G12" s="1099">
        <v>4619.3023363449001</v>
      </c>
      <c r="H12" s="1099">
        <v>17668.631659616476</v>
      </c>
      <c r="I12" s="384"/>
      <c r="J12" s="384"/>
    </row>
    <row r="13" spans="1:10" s="389" customFormat="1" ht="24.75" customHeight="1">
      <c r="A13" s="384"/>
      <c r="B13" s="859"/>
      <c r="C13" s="858" t="s">
        <v>343</v>
      </c>
      <c r="D13" s="1099"/>
      <c r="E13" s="1099"/>
      <c r="F13" s="1099">
        <v>4752.2738381348254</v>
      </c>
      <c r="G13" s="1099">
        <v>4752.2738381348254</v>
      </c>
      <c r="H13" s="1099">
        <v>18125.472035146424</v>
      </c>
      <c r="I13" s="384"/>
    </row>
    <row r="14" spans="1:10" s="389" customFormat="1" ht="24.75" customHeight="1">
      <c r="A14" s="384"/>
      <c r="B14" s="863" t="s">
        <v>764</v>
      </c>
      <c r="C14" s="860"/>
      <c r="D14" s="1100"/>
      <c r="E14" s="1100"/>
      <c r="F14" s="1100">
        <v>21150.342425479725</v>
      </c>
      <c r="G14" s="1100">
        <v>21150.342425479725</v>
      </c>
      <c r="H14" s="1100">
        <v>83376.499516762895</v>
      </c>
      <c r="I14" s="384"/>
    </row>
    <row r="15" spans="1:10" s="389" customFormat="1" ht="24.75" customHeight="1">
      <c r="A15" s="384"/>
      <c r="B15" s="859" t="s">
        <v>254</v>
      </c>
      <c r="C15" s="858" t="s">
        <v>344</v>
      </c>
      <c r="D15" s="1099"/>
      <c r="E15" s="1099">
        <v>0</v>
      </c>
      <c r="F15" s="1099"/>
      <c r="G15" s="1099">
        <v>0</v>
      </c>
      <c r="H15" s="1099">
        <v>172.36752393800001</v>
      </c>
      <c r="I15" s="384"/>
    </row>
    <row r="16" spans="1:10" s="389" customFormat="1" ht="24.75" customHeight="1">
      <c r="A16" s="384"/>
      <c r="B16" s="859"/>
      <c r="C16" s="858" t="s">
        <v>345</v>
      </c>
      <c r="D16" s="1099"/>
      <c r="E16" s="1099">
        <v>95.383416513775003</v>
      </c>
      <c r="F16" s="1099"/>
      <c r="G16" s="1099">
        <v>95.383416513775003</v>
      </c>
      <c r="H16" s="1099">
        <v>464.222067290425</v>
      </c>
      <c r="I16" s="384"/>
    </row>
    <row r="17" spans="1:9" s="389" customFormat="1" ht="24.75" customHeight="1">
      <c r="A17" s="384"/>
      <c r="B17" s="863" t="s">
        <v>502</v>
      </c>
      <c r="C17" s="860"/>
      <c r="D17" s="1100"/>
      <c r="E17" s="1100">
        <v>95.383416513775003</v>
      </c>
      <c r="F17" s="1100"/>
      <c r="G17" s="1100">
        <v>95.383416513775003</v>
      </c>
      <c r="H17" s="1100">
        <v>636.58959122842498</v>
      </c>
      <c r="I17" s="384"/>
    </row>
    <row r="18" spans="1:9" s="389" customFormat="1" ht="24.75" customHeight="1">
      <c r="A18" s="384"/>
      <c r="B18" s="859" t="s">
        <v>261</v>
      </c>
      <c r="C18" s="858" t="s">
        <v>232</v>
      </c>
      <c r="D18" s="1099"/>
      <c r="E18" s="1099">
        <v>309282.40560351568</v>
      </c>
      <c r="F18" s="1099"/>
      <c r="G18" s="1099">
        <v>309282.40560351568</v>
      </c>
      <c r="H18" s="1099">
        <v>1145730.0596310731</v>
      </c>
      <c r="I18" s="384"/>
    </row>
    <row r="19" spans="1:9" s="389" customFormat="1" ht="24.75" customHeight="1">
      <c r="A19" s="384"/>
      <c r="B19" s="859"/>
      <c r="C19" s="858" t="s">
        <v>346</v>
      </c>
      <c r="D19" s="1099"/>
      <c r="E19" s="1099">
        <v>5224.1430124127746</v>
      </c>
      <c r="F19" s="1099"/>
      <c r="G19" s="1099">
        <v>5224.1430124127746</v>
      </c>
      <c r="H19" s="1099">
        <v>72327.237622374363</v>
      </c>
      <c r="I19" s="384"/>
    </row>
    <row r="20" spans="1:9" s="389" customFormat="1" ht="24.75" customHeight="1">
      <c r="A20" s="384"/>
      <c r="B20" s="863" t="s">
        <v>503</v>
      </c>
      <c r="C20" s="860"/>
      <c r="D20" s="1100"/>
      <c r="E20" s="1100">
        <v>314506.54861592845</v>
      </c>
      <c r="F20" s="1100"/>
      <c r="G20" s="1100">
        <v>314506.54861592845</v>
      </c>
      <c r="H20" s="1100">
        <v>1218057.2972534476</v>
      </c>
      <c r="I20" s="384"/>
    </row>
    <row r="21" spans="1:9" s="389" customFormat="1" ht="24.75" customHeight="1">
      <c r="A21" s="384"/>
      <c r="B21" s="862" t="s">
        <v>72</v>
      </c>
      <c r="C21" s="858" t="s">
        <v>240</v>
      </c>
      <c r="D21" s="1099">
        <v>63404.422631592126</v>
      </c>
      <c r="E21" s="1099"/>
      <c r="F21" s="1099"/>
      <c r="G21" s="1099">
        <v>63404.422631592126</v>
      </c>
      <c r="H21" s="1099">
        <v>255058.21420550405</v>
      </c>
      <c r="I21" s="384"/>
    </row>
    <row r="22" spans="1:9" s="389" customFormat="1" ht="24.75" customHeight="1">
      <c r="A22" s="384"/>
      <c r="B22" s="863" t="s">
        <v>347</v>
      </c>
      <c r="C22" s="860"/>
      <c r="D22" s="1100">
        <v>63404.422631592126</v>
      </c>
      <c r="E22" s="1100"/>
      <c r="F22" s="1100"/>
      <c r="G22" s="1100">
        <v>63404.422631592126</v>
      </c>
      <c r="H22" s="1100">
        <v>255058.21420550405</v>
      </c>
      <c r="I22" s="384"/>
    </row>
    <row r="23" spans="1:9" s="389" customFormat="1" ht="24.75" customHeight="1">
      <c r="A23" s="384"/>
      <c r="B23" s="862" t="s">
        <v>264</v>
      </c>
      <c r="C23" s="858" t="s">
        <v>348</v>
      </c>
      <c r="D23" s="1099"/>
      <c r="E23" s="1099"/>
      <c r="F23" s="1099">
        <v>1872.2867500000002</v>
      </c>
      <c r="G23" s="1099">
        <v>1872.2867500000002</v>
      </c>
      <c r="H23" s="1099">
        <v>8360.8984999999993</v>
      </c>
      <c r="I23" s="384"/>
    </row>
    <row r="24" spans="1:9" s="389" customFormat="1" ht="24.75" customHeight="1">
      <c r="A24" s="384"/>
      <c r="B24" s="863" t="s">
        <v>504</v>
      </c>
      <c r="C24" s="860"/>
      <c r="D24" s="1100"/>
      <c r="E24" s="1100"/>
      <c r="F24" s="1100">
        <v>1872.2867500000002</v>
      </c>
      <c r="G24" s="1100">
        <v>1872.2867500000002</v>
      </c>
      <c r="H24" s="1100">
        <v>8360.8984999999993</v>
      </c>
      <c r="I24" s="384"/>
    </row>
    <row r="25" spans="1:9" s="389" customFormat="1" ht="24.75" customHeight="1">
      <c r="A25" s="384"/>
      <c r="B25" s="862" t="s">
        <v>275</v>
      </c>
      <c r="C25" s="858" t="s">
        <v>242</v>
      </c>
      <c r="D25" s="1099"/>
      <c r="E25" s="1099">
        <v>407.76897899699998</v>
      </c>
      <c r="F25" s="1099"/>
      <c r="G25" s="1099">
        <v>407.76897899699998</v>
      </c>
      <c r="H25" s="1099">
        <v>838.20706110799995</v>
      </c>
      <c r="I25" s="384"/>
    </row>
    <row r="26" spans="1:9" s="389" customFormat="1" ht="24.75" customHeight="1">
      <c r="A26" s="384"/>
      <c r="B26" s="863" t="s">
        <v>505</v>
      </c>
      <c r="C26" s="860"/>
      <c r="D26" s="1100"/>
      <c r="E26" s="1100">
        <v>407.76897899699998</v>
      </c>
      <c r="F26" s="1100"/>
      <c r="G26" s="1100">
        <v>407.76897899699998</v>
      </c>
      <c r="H26" s="1100">
        <v>838.20706110799995</v>
      </c>
      <c r="I26" s="384"/>
    </row>
    <row r="27" spans="1:9" s="389" customFormat="1" ht="24.75" customHeight="1">
      <c r="A27" s="384"/>
      <c r="B27" s="862" t="s">
        <v>271</v>
      </c>
      <c r="C27" s="858" t="s">
        <v>349</v>
      </c>
      <c r="D27" s="1099"/>
      <c r="E27" s="1099"/>
      <c r="F27" s="1099">
        <v>3828.5052097500002</v>
      </c>
      <c r="G27" s="1099">
        <v>3828.5052097500002</v>
      </c>
      <c r="H27" s="1099">
        <v>14514.785912097999</v>
      </c>
      <c r="I27" s="384"/>
    </row>
    <row r="28" spans="1:9" s="389" customFormat="1" ht="24.75" customHeight="1">
      <c r="A28" s="384"/>
      <c r="B28" s="863" t="s">
        <v>506</v>
      </c>
      <c r="C28" s="860"/>
      <c r="D28" s="1100"/>
      <c r="E28" s="1100"/>
      <c r="F28" s="1100">
        <v>3828.5052097500002</v>
      </c>
      <c r="G28" s="1100">
        <v>3828.5052097500002</v>
      </c>
      <c r="H28" s="1100">
        <v>14514.785912097999</v>
      </c>
      <c r="I28" s="384"/>
    </row>
    <row r="29" spans="1:9" s="389" customFormat="1" ht="24.75" customHeight="1">
      <c r="A29" s="384"/>
      <c r="B29" s="859" t="s">
        <v>779</v>
      </c>
      <c r="C29" s="858" t="s">
        <v>217</v>
      </c>
      <c r="D29" s="1099"/>
      <c r="E29" s="1099"/>
      <c r="F29" s="1099">
        <v>3230.0949890523002</v>
      </c>
      <c r="G29" s="1099">
        <v>3230.0949890523002</v>
      </c>
      <c r="H29" s="1099">
        <v>13844.228937341601</v>
      </c>
      <c r="I29" s="384"/>
    </row>
    <row r="30" spans="1:9" s="389" customFormat="1" ht="24.75" customHeight="1">
      <c r="A30" s="384"/>
      <c r="B30" s="859"/>
      <c r="C30" s="858" t="s">
        <v>218</v>
      </c>
      <c r="D30" s="1099">
        <v>164463.15427617109</v>
      </c>
      <c r="E30" s="1099"/>
      <c r="F30" s="1099"/>
      <c r="G30" s="1099">
        <v>164463.15427617109</v>
      </c>
      <c r="H30" s="1099">
        <v>646909.58519365708</v>
      </c>
      <c r="I30" s="384"/>
    </row>
    <row r="31" spans="1:9" s="389" customFormat="1" ht="24.75" customHeight="1">
      <c r="A31" s="384"/>
      <c r="B31" s="859"/>
      <c r="C31" s="858" t="s">
        <v>215</v>
      </c>
      <c r="D31" s="1099">
        <v>64388.403848662099</v>
      </c>
      <c r="E31" s="1099"/>
      <c r="F31" s="1099"/>
      <c r="G31" s="1099">
        <v>64388.403848662099</v>
      </c>
      <c r="H31" s="1099">
        <v>248550.33344368846</v>
      </c>
      <c r="I31" s="384"/>
    </row>
    <row r="32" spans="1:9" s="389" customFormat="1" ht="24.75" customHeight="1">
      <c r="A32" s="384"/>
      <c r="B32" s="859"/>
      <c r="C32" s="858" t="s">
        <v>216</v>
      </c>
      <c r="D32" s="1099"/>
      <c r="E32" s="1099"/>
      <c r="F32" s="1099">
        <v>6989.0936287261002</v>
      </c>
      <c r="G32" s="1099">
        <v>6989.0936287261002</v>
      </c>
      <c r="H32" s="1099">
        <v>27574.5231837135</v>
      </c>
      <c r="I32" s="384"/>
    </row>
    <row r="33" spans="1:9" s="389" customFormat="1" ht="24.75" customHeight="1">
      <c r="A33" s="384"/>
      <c r="B33" s="863" t="s">
        <v>507</v>
      </c>
      <c r="C33" s="860"/>
      <c r="D33" s="1100">
        <v>228851.55812483319</v>
      </c>
      <c r="E33" s="1100"/>
      <c r="F33" s="1100">
        <v>10219.1886177784</v>
      </c>
      <c r="G33" s="1100">
        <v>239070.74674261161</v>
      </c>
      <c r="H33" s="1100">
        <v>936878.67075840069</v>
      </c>
      <c r="I33" s="384"/>
    </row>
    <row r="34" spans="1:9" s="389" customFormat="1" ht="24.75" customHeight="1">
      <c r="A34" s="384"/>
      <c r="B34" s="862" t="s">
        <v>513</v>
      </c>
      <c r="C34" s="858" t="s">
        <v>350</v>
      </c>
      <c r="D34" s="1099"/>
      <c r="E34" s="1099"/>
      <c r="F34" s="1099">
        <v>4085.5275000000001</v>
      </c>
      <c r="G34" s="1099">
        <v>4085.5275000000001</v>
      </c>
      <c r="H34" s="1099">
        <v>15726.12775</v>
      </c>
      <c r="I34" s="384"/>
    </row>
    <row r="35" spans="1:9" s="389" customFormat="1" ht="24.75" customHeight="1">
      <c r="A35" s="384"/>
      <c r="B35" s="863" t="s">
        <v>765</v>
      </c>
      <c r="C35" s="860"/>
      <c r="D35" s="1100"/>
      <c r="E35" s="1100"/>
      <c r="F35" s="1100">
        <v>4085.5275000000001</v>
      </c>
      <c r="G35" s="1100">
        <v>4085.5275000000001</v>
      </c>
      <c r="H35" s="1100">
        <v>15726.12775</v>
      </c>
      <c r="I35" s="384"/>
    </row>
    <row r="36" spans="1:9" s="389" customFormat="1" ht="24.75" customHeight="1">
      <c r="A36" s="384"/>
      <c r="B36" s="862" t="s">
        <v>238</v>
      </c>
      <c r="C36" s="858" t="s">
        <v>351</v>
      </c>
      <c r="D36" s="1099"/>
      <c r="E36" s="1099"/>
      <c r="F36" s="1099">
        <v>16073.583687792499</v>
      </c>
      <c r="G36" s="1099">
        <v>16073.583687792499</v>
      </c>
      <c r="H36" s="1099">
        <v>51651.63821107793</v>
      </c>
      <c r="I36" s="384"/>
    </row>
    <row r="37" spans="1:9" s="389" customFormat="1" ht="24.75" customHeight="1">
      <c r="A37" s="384"/>
      <c r="B37" s="863" t="s">
        <v>508</v>
      </c>
      <c r="C37" s="860"/>
      <c r="D37" s="1100"/>
      <c r="E37" s="1100"/>
      <c r="F37" s="1100">
        <v>16073.583687792499</v>
      </c>
      <c r="G37" s="1100">
        <v>16073.583687792499</v>
      </c>
      <c r="H37" s="1100">
        <v>51651.63821107793</v>
      </c>
      <c r="I37" s="384"/>
    </row>
    <row r="38" spans="1:9" s="389" customFormat="1" ht="24.75" customHeight="1">
      <c r="A38" s="384"/>
      <c r="B38" s="862" t="s">
        <v>244</v>
      </c>
      <c r="C38" s="858" t="s">
        <v>352</v>
      </c>
      <c r="D38" s="1099"/>
      <c r="E38" s="1099"/>
      <c r="F38" s="1099">
        <v>45858.805531236248</v>
      </c>
      <c r="G38" s="1099">
        <v>45858.805531236248</v>
      </c>
      <c r="H38" s="1099">
        <v>150715.91674372679</v>
      </c>
      <c r="I38" s="384"/>
    </row>
    <row r="39" spans="1:9" s="389" customFormat="1" ht="24.75" customHeight="1">
      <c r="A39" s="384"/>
      <c r="B39" s="863" t="s">
        <v>509</v>
      </c>
      <c r="C39" s="860"/>
      <c r="D39" s="1100"/>
      <c r="E39" s="1100"/>
      <c r="F39" s="1100">
        <v>45858.805531236248</v>
      </c>
      <c r="G39" s="1100">
        <v>45858.805531236248</v>
      </c>
      <c r="H39" s="1100">
        <v>150715.91674372679</v>
      </c>
      <c r="I39" s="384"/>
    </row>
    <row r="40" spans="1:9" s="389" customFormat="1" ht="24.75" customHeight="1">
      <c r="A40" s="384"/>
      <c r="B40" s="862" t="s">
        <v>73</v>
      </c>
      <c r="C40" s="858" t="s">
        <v>353</v>
      </c>
      <c r="D40" s="1099"/>
      <c r="E40" s="1099"/>
      <c r="F40" s="1099">
        <v>2865.7664250000003</v>
      </c>
      <c r="G40" s="1099">
        <v>2865.7664250000003</v>
      </c>
      <c r="H40" s="1099">
        <v>10618.762833276</v>
      </c>
      <c r="I40" s="384"/>
    </row>
    <row r="41" spans="1:9" s="389" customFormat="1" ht="24.75" customHeight="1">
      <c r="A41" s="384"/>
      <c r="B41" s="863" t="s">
        <v>514</v>
      </c>
      <c r="C41" s="860"/>
      <c r="D41" s="1100"/>
      <c r="E41" s="1100"/>
      <c r="F41" s="1100">
        <v>2865.7664250000003</v>
      </c>
      <c r="G41" s="1100">
        <v>2865.7664250000003</v>
      </c>
      <c r="H41" s="1100">
        <v>10618.762833276</v>
      </c>
      <c r="I41" s="384"/>
    </row>
    <row r="42" spans="1:9" s="389" customFormat="1" ht="24.75" customHeight="1">
      <c r="A42" s="384"/>
      <c r="B42" s="862" t="s">
        <v>515</v>
      </c>
      <c r="C42" s="858" t="s">
        <v>354</v>
      </c>
      <c r="D42" s="1099"/>
      <c r="E42" s="1099">
        <v>0</v>
      </c>
      <c r="F42" s="1099"/>
      <c r="G42" s="1099">
        <v>0</v>
      </c>
      <c r="H42" s="1099">
        <v>915.97207438299995</v>
      </c>
      <c r="I42" s="384"/>
    </row>
    <row r="43" spans="1:9" s="389" customFormat="1" ht="24.75" customHeight="1">
      <c r="A43" s="384"/>
      <c r="B43" s="863" t="s">
        <v>516</v>
      </c>
      <c r="C43" s="860"/>
      <c r="D43" s="1100"/>
      <c r="E43" s="1100">
        <v>0</v>
      </c>
      <c r="F43" s="1100"/>
      <c r="G43" s="1100">
        <v>0</v>
      </c>
      <c r="H43" s="1100">
        <v>915.97207438299995</v>
      </c>
      <c r="I43" s="384"/>
    </row>
    <row r="44" spans="1:9" s="389" customFormat="1" ht="24.75" customHeight="1">
      <c r="A44" s="384"/>
      <c r="B44" s="862" t="s">
        <v>247</v>
      </c>
      <c r="C44" s="858" t="s">
        <v>248</v>
      </c>
      <c r="D44" s="1099"/>
      <c r="E44" s="1099">
        <v>4574.458358871525</v>
      </c>
      <c r="F44" s="1099"/>
      <c r="G44" s="1099">
        <v>4574.458358871525</v>
      </c>
      <c r="H44" s="1099">
        <v>139291.26300386566</v>
      </c>
      <c r="I44" s="384"/>
    </row>
    <row r="45" spans="1:9" s="389" customFormat="1" ht="24.75" customHeight="1">
      <c r="A45" s="384"/>
      <c r="B45" s="863" t="s">
        <v>510</v>
      </c>
      <c r="C45" s="860"/>
      <c r="D45" s="1100"/>
      <c r="E45" s="1100">
        <v>4574.458358871525</v>
      </c>
      <c r="F45" s="1100"/>
      <c r="G45" s="1100">
        <v>4574.458358871525</v>
      </c>
      <c r="H45" s="1100">
        <v>139291.26300386566</v>
      </c>
      <c r="I45" s="384"/>
    </row>
    <row r="46" spans="1:9" s="389" customFormat="1" ht="24.75" customHeight="1">
      <c r="A46" s="384"/>
      <c r="B46" s="859" t="s">
        <v>262</v>
      </c>
      <c r="C46" s="858" t="s">
        <v>355</v>
      </c>
      <c r="D46" s="1099">
        <v>78900.483190462997</v>
      </c>
      <c r="E46" s="1099"/>
      <c r="F46" s="1099"/>
      <c r="G46" s="1099">
        <v>78900.483190462997</v>
      </c>
      <c r="H46" s="1099">
        <v>315159.02124757401</v>
      </c>
      <c r="I46" s="384"/>
    </row>
    <row r="47" spans="1:9" s="389" customFormat="1" ht="24.75" customHeight="1">
      <c r="A47" s="384"/>
      <c r="B47" s="859"/>
      <c r="C47" s="858" t="s">
        <v>778</v>
      </c>
      <c r="D47" s="1099"/>
      <c r="E47" s="1099">
        <v>0</v>
      </c>
      <c r="F47" s="1099"/>
      <c r="G47" s="1099">
        <v>0</v>
      </c>
      <c r="H47" s="1099">
        <v>0</v>
      </c>
      <c r="I47" s="384"/>
    </row>
    <row r="48" spans="1:9" s="389" customFormat="1" ht="24.75" customHeight="1">
      <c r="A48" s="384"/>
      <c r="B48" s="863" t="s">
        <v>356</v>
      </c>
      <c r="C48" s="860"/>
      <c r="D48" s="1100">
        <v>78900.483190462997</v>
      </c>
      <c r="E48" s="1100">
        <v>0</v>
      </c>
      <c r="F48" s="1100"/>
      <c r="G48" s="1100">
        <v>78900.483190462997</v>
      </c>
      <c r="H48" s="1100">
        <v>315159.02124757401</v>
      </c>
      <c r="I48" s="384"/>
    </row>
    <row r="49" spans="1:9" s="389" customFormat="1" ht="24.75" customHeight="1">
      <c r="A49" s="384"/>
      <c r="B49" s="862" t="s">
        <v>780</v>
      </c>
      <c r="C49" s="858" t="s">
        <v>357</v>
      </c>
      <c r="D49" s="1099"/>
      <c r="E49" s="1099"/>
      <c r="F49" s="1099"/>
      <c r="G49" s="1099"/>
      <c r="H49" s="1099">
        <v>9703.4091828799992</v>
      </c>
      <c r="I49" s="384"/>
    </row>
    <row r="50" spans="1:9" s="389" customFormat="1" ht="24.75" customHeight="1">
      <c r="A50" s="384"/>
      <c r="B50" s="863" t="s">
        <v>766</v>
      </c>
      <c r="C50" s="860"/>
      <c r="D50" s="1100"/>
      <c r="E50" s="1100"/>
      <c r="F50" s="1100"/>
      <c r="G50" s="1100"/>
      <c r="H50" s="1100">
        <v>9703.4091828799992</v>
      </c>
      <c r="I50" s="384"/>
    </row>
    <row r="51" spans="1:9" s="389" customFormat="1" ht="24.75" customHeight="1">
      <c r="A51" s="384"/>
      <c r="B51" s="862" t="s">
        <v>230</v>
      </c>
      <c r="C51" s="858" t="s">
        <v>231</v>
      </c>
      <c r="D51" s="1099"/>
      <c r="E51" s="1099">
        <v>19464.570390179</v>
      </c>
      <c r="F51" s="1099"/>
      <c r="G51" s="1099">
        <v>19464.570390179</v>
      </c>
      <c r="H51" s="1099">
        <v>75534.561712819006</v>
      </c>
      <c r="I51" s="384"/>
    </row>
    <row r="52" spans="1:9" s="389" customFormat="1" ht="24.75" customHeight="1">
      <c r="A52" s="384"/>
      <c r="B52" s="863" t="s">
        <v>358</v>
      </c>
      <c r="C52" s="860"/>
      <c r="D52" s="1100"/>
      <c r="E52" s="1100">
        <v>19464.570390179</v>
      </c>
      <c r="F52" s="1100"/>
      <c r="G52" s="1100">
        <v>19464.570390179</v>
      </c>
      <c r="H52" s="1100">
        <v>75534.561712819006</v>
      </c>
      <c r="I52" s="384"/>
    </row>
    <row r="53" spans="1:9" s="389" customFormat="1" ht="24.75" customHeight="1">
      <c r="A53" s="384"/>
      <c r="B53" s="862" t="s">
        <v>77</v>
      </c>
      <c r="C53" s="858" t="s">
        <v>359</v>
      </c>
      <c r="D53" s="1099"/>
      <c r="E53" s="1099">
        <v>244.70727025085</v>
      </c>
      <c r="F53" s="1099"/>
      <c r="G53" s="1099">
        <v>244.70727025085</v>
      </c>
      <c r="H53" s="1099">
        <v>552.64316814262497</v>
      </c>
      <c r="I53" s="384"/>
    </row>
    <row r="54" spans="1:9" s="389" customFormat="1" ht="24.75" customHeight="1">
      <c r="A54" s="384"/>
      <c r="B54" s="863" t="s">
        <v>360</v>
      </c>
      <c r="C54" s="860"/>
      <c r="D54" s="1100"/>
      <c r="E54" s="1100">
        <v>244.70727025085</v>
      </c>
      <c r="F54" s="1100"/>
      <c r="G54" s="1100">
        <v>244.70727025085</v>
      </c>
      <c r="H54" s="1100">
        <v>552.64316814262497</v>
      </c>
      <c r="I54" s="384"/>
    </row>
    <row r="55" spans="1:9" s="389" customFormat="1" ht="24.75" customHeight="1">
      <c r="A55" s="384"/>
      <c r="B55" s="859" t="s">
        <v>517</v>
      </c>
      <c r="C55" s="858" t="s">
        <v>252</v>
      </c>
      <c r="D55" s="1099"/>
      <c r="E55" s="1099"/>
      <c r="F55" s="1099">
        <v>0</v>
      </c>
      <c r="G55" s="1099">
        <v>0</v>
      </c>
      <c r="H55" s="1099">
        <v>34061.003159179003</v>
      </c>
      <c r="I55" s="384"/>
    </row>
    <row r="56" spans="1:9" s="389" customFormat="1" ht="24.75" customHeight="1">
      <c r="A56" s="384"/>
      <c r="B56" s="859"/>
      <c r="C56" s="858" t="s">
        <v>361</v>
      </c>
      <c r="D56" s="1099"/>
      <c r="E56" s="1099"/>
      <c r="F56" s="1099">
        <v>426.52965145684999</v>
      </c>
      <c r="G56" s="1099">
        <v>426.52965145684999</v>
      </c>
      <c r="H56" s="1099">
        <v>4773.5629861539746</v>
      </c>
      <c r="I56" s="384"/>
    </row>
    <row r="57" spans="1:9" s="389" customFormat="1" ht="24.75" customHeight="1">
      <c r="A57" s="384"/>
      <c r="B57" s="863" t="s">
        <v>767</v>
      </c>
      <c r="C57" s="860"/>
      <c r="D57" s="1100"/>
      <c r="E57" s="1100"/>
      <c r="F57" s="1100">
        <v>426.52965145684999</v>
      </c>
      <c r="G57" s="1100">
        <v>426.52965145684999</v>
      </c>
      <c r="H57" s="1100">
        <v>38834.566145332981</v>
      </c>
      <c r="I57" s="384"/>
    </row>
    <row r="58" spans="1:9" s="389" customFormat="1" ht="24.75" customHeight="1">
      <c r="A58" s="384"/>
      <c r="B58" s="859" t="s">
        <v>191</v>
      </c>
      <c r="C58" s="858" t="s">
        <v>192</v>
      </c>
      <c r="D58" s="1099">
        <v>810.29057523672509</v>
      </c>
      <c r="E58" s="1099"/>
      <c r="F58" s="1099"/>
      <c r="G58" s="1099">
        <v>810.29057523672509</v>
      </c>
      <c r="H58" s="1099">
        <v>32717.953215451802</v>
      </c>
      <c r="I58" s="384"/>
    </row>
    <row r="59" spans="1:9" s="389" customFormat="1" ht="24.75" customHeight="1">
      <c r="A59" s="384"/>
      <c r="B59" s="859"/>
      <c r="C59" s="858" t="s">
        <v>241</v>
      </c>
      <c r="D59" s="1099">
        <v>107837.43936353148</v>
      </c>
      <c r="E59" s="1099"/>
      <c r="F59" s="1099"/>
      <c r="G59" s="1099">
        <v>107837.43936353148</v>
      </c>
      <c r="H59" s="1099">
        <v>413906.68282117549</v>
      </c>
      <c r="I59" s="384"/>
    </row>
    <row r="60" spans="1:9" s="389" customFormat="1" ht="24.75" customHeight="1">
      <c r="A60" s="384"/>
      <c r="B60" s="859"/>
      <c r="C60" s="858" t="s">
        <v>198</v>
      </c>
      <c r="D60" s="1099">
        <v>24588.6575639164</v>
      </c>
      <c r="E60" s="1099"/>
      <c r="F60" s="1099"/>
      <c r="G60" s="1099">
        <v>24588.6575639164</v>
      </c>
      <c r="H60" s="1099">
        <v>77326.157624559302</v>
      </c>
      <c r="I60" s="384"/>
    </row>
    <row r="61" spans="1:9" s="389" customFormat="1" ht="24.75" customHeight="1">
      <c r="A61" s="384"/>
      <c r="B61" s="859"/>
      <c r="C61" s="858" t="s">
        <v>195</v>
      </c>
      <c r="D61" s="1099">
        <v>43.869407219999999</v>
      </c>
      <c r="E61" s="1099"/>
      <c r="F61" s="1099"/>
      <c r="G61" s="1099">
        <v>43.869407219999999</v>
      </c>
      <c r="H61" s="1099">
        <v>43.869407219999999</v>
      </c>
      <c r="I61" s="384"/>
    </row>
    <row r="62" spans="1:9" s="389" customFormat="1" ht="24.75" customHeight="1">
      <c r="A62" s="384"/>
      <c r="B62" s="859"/>
      <c r="C62" s="858" t="s">
        <v>200</v>
      </c>
      <c r="D62" s="1099">
        <v>26125.219579902972</v>
      </c>
      <c r="E62" s="1099"/>
      <c r="F62" s="1099"/>
      <c r="G62" s="1099">
        <v>26125.219579902972</v>
      </c>
      <c r="H62" s="1099">
        <v>88243.425734952587</v>
      </c>
      <c r="I62" s="384"/>
    </row>
    <row r="63" spans="1:9" s="389" customFormat="1" ht="24.75" customHeight="1">
      <c r="A63" s="384"/>
      <c r="B63" s="859"/>
      <c r="C63" s="858" t="s">
        <v>194</v>
      </c>
      <c r="D63" s="1099">
        <v>2512.8446399999998</v>
      </c>
      <c r="E63" s="1099"/>
      <c r="F63" s="1099"/>
      <c r="G63" s="1099">
        <v>2512.8446399999998</v>
      </c>
      <c r="H63" s="1099">
        <v>9594.0878400000001</v>
      </c>
      <c r="I63" s="384"/>
    </row>
    <row r="64" spans="1:9" s="389" customFormat="1" ht="24.75" customHeight="1">
      <c r="A64" s="384"/>
      <c r="B64" s="859"/>
      <c r="C64" s="858" t="s">
        <v>201</v>
      </c>
      <c r="D64" s="1099">
        <v>2020.49001</v>
      </c>
      <c r="E64" s="1099"/>
      <c r="F64" s="1099"/>
      <c r="G64" s="1099">
        <v>2020.49001</v>
      </c>
      <c r="H64" s="1099">
        <v>13541.225040000001</v>
      </c>
      <c r="I64" s="384"/>
    </row>
    <row r="65" spans="1:9" s="389" customFormat="1" ht="24.75" customHeight="1">
      <c r="A65" s="384"/>
      <c r="B65" s="859"/>
      <c r="C65" s="858" t="s">
        <v>202</v>
      </c>
      <c r="D65" s="1099">
        <v>4474.8177477500003</v>
      </c>
      <c r="E65" s="1099"/>
      <c r="F65" s="1099"/>
      <c r="G65" s="1099">
        <v>4474.8177477500003</v>
      </c>
      <c r="H65" s="1099">
        <v>15832.44006275</v>
      </c>
      <c r="I65" s="384"/>
    </row>
    <row r="66" spans="1:9" s="389" customFormat="1" ht="24.75" customHeight="1">
      <c r="A66" s="384"/>
      <c r="B66" s="859"/>
      <c r="C66" s="858" t="s">
        <v>193</v>
      </c>
      <c r="D66" s="1099">
        <v>1162.9996477775749</v>
      </c>
      <c r="E66" s="1099"/>
      <c r="F66" s="1099"/>
      <c r="G66" s="1099">
        <v>1162.9996477775749</v>
      </c>
      <c r="H66" s="1099">
        <v>9938.5465483360767</v>
      </c>
      <c r="I66" s="384"/>
    </row>
    <row r="67" spans="1:9" s="389" customFormat="1" ht="24.75" customHeight="1">
      <c r="A67" s="384"/>
      <c r="B67" s="859"/>
      <c r="C67" s="858" t="s">
        <v>196</v>
      </c>
      <c r="D67" s="1099">
        <v>373.22835329999998</v>
      </c>
      <c r="E67" s="1099"/>
      <c r="F67" s="1099"/>
      <c r="G67" s="1099">
        <v>373.22835329999998</v>
      </c>
      <c r="H67" s="1099">
        <v>1258.7161050750001</v>
      </c>
      <c r="I67" s="384"/>
    </row>
    <row r="68" spans="1:9" s="389" customFormat="1" ht="24.75" customHeight="1">
      <c r="A68" s="384"/>
      <c r="B68" s="859"/>
      <c r="C68" s="858" t="s">
        <v>197</v>
      </c>
      <c r="D68" s="1099">
        <v>215.26487729999999</v>
      </c>
      <c r="E68" s="1099"/>
      <c r="F68" s="1099"/>
      <c r="G68" s="1099">
        <v>215.26487729999999</v>
      </c>
      <c r="H68" s="1099">
        <v>771.60936104999996</v>
      </c>
      <c r="I68" s="384"/>
    </row>
    <row r="69" spans="1:9" s="389" customFormat="1" ht="24.75" customHeight="1">
      <c r="A69" s="384"/>
      <c r="B69" s="859"/>
      <c r="C69" s="858" t="s">
        <v>199</v>
      </c>
      <c r="D69" s="1099">
        <v>53432.483094899391</v>
      </c>
      <c r="E69" s="1099"/>
      <c r="F69" s="1099"/>
      <c r="G69" s="1099">
        <v>53432.483094899391</v>
      </c>
      <c r="H69" s="1099">
        <v>219580.07733774808</v>
      </c>
      <c r="I69" s="384"/>
    </row>
    <row r="70" spans="1:9" s="389" customFormat="1" ht="24.75" customHeight="1">
      <c r="A70" s="384"/>
      <c r="B70" s="863" t="s">
        <v>362</v>
      </c>
      <c r="C70" s="860"/>
      <c r="D70" s="1100">
        <v>223597.60486083454</v>
      </c>
      <c r="E70" s="1100"/>
      <c r="F70" s="1100"/>
      <c r="G70" s="1100">
        <v>223597.60486083454</v>
      </c>
      <c r="H70" s="1100">
        <v>882754.7910983183</v>
      </c>
      <c r="I70" s="384"/>
    </row>
    <row r="71" spans="1:9" s="389" customFormat="1" ht="24.75" customHeight="1">
      <c r="A71" s="384"/>
      <c r="B71" s="862" t="s">
        <v>269</v>
      </c>
      <c r="C71" s="858" t="s">
        <v>363</v>
      </c>
      <c r="D71" s="1099"/>
      <c r="E71" s="1099"/>
      <c r="F71" s="1099">
        <v>4057.7368216049999</v>
      </c>
      <c r="G71" s="1099">
        <v>4057.7368216049999</v>
      </c>
      <c r="H71" s="1099">
        <v>16685.187164200001</v>
      </c>
      <c r="I71" s="384"/>
    </row>
    <row r="72" spans="1:9" s="389" customFormat="1" ht="24.75" customHeight="1">
      <c r="A72" s="384"/>
      <c r="B72" s="863" t="s">
        <v>768</v>
      </c>
      <c r="C72" s="860"/>
      <c r="D72" s="1100"/>
      <c r="E72" s="1100"/>
      <c r="F72" s="1100">
        <v>4057.7368216049999</v>
      </c>
      <c r="G72" s="1100">
        <v>4057.7368216049999</v>
      </c>
      <c r="H72" s="1100">
        <v>16685.187164200001</v>
      </c>
      <c r="I72" s="384"/>
    </row>
    <row r="73" spans="1:9" s="389" customFormat="1" ht="24.75" customHeight="1">
      <c r="A73" s="384"/>
      <c r="B73" s="862" t="s">
        <v>79</v>
      </c>
      <c r="C73" s="858" t="s">
        <v>364</v>
      </c>
      <c r="D73" s="1099"/>
      <c r="E73" s="1099">
        <v>0</v>
      </c>
      <c r="F73" s="1099"/>
      <c r="G73" s="1099">
        <v>0</v>
      </c>
      <c r="H73" s="1099">
        <v>87649.391646652002</v>
      </c>
      <c r="I73" s="384"/>
    </row>
    <row r="74" spans="1:9" s="389" customFormat="1" ht="24.75" customHeight="1">
      <c r="A74" s="384"/>
      <c r="B74" s="863" t="s">
        <v>365</v>
      </c>
      <c r="C74" s="860"/>
      <c r="D74" s="1100"/>
      <c r="E74" s="1100">
        <v>0</v>
      </c>
      <c r="F74" s="1100"/>
      <c r="G74" s="1100">
        <v>0</v>
      </c>
      <c r="H74" s="1100">
        <v>87649.391646652002</v>
      </c>
      <c r="I74" s="384"/>
    </row>
    <row r="75" spans="1:9" s="389" customFormat="1" ht="24.75" customHeight="1">
      <c r="A75" s="384"/>
      <c r="B75" s="862" t="s">
        <v>80</v>
      </c>
      <c r="C75" s="858" t="s">
        <v>190</v>
      </c>
      <c r="D75" s="1099"/>
      <c r="E75" s="1099">
        <v>3.1329999999999998E-7</v>
      </c>
      <c r="F75" s="1099"/>
      <c r="G75" s="1099">
        <v>3.1329999999999998E-7</v>
      </c>
      <c r="H75" s="1099">
        <v>39824.347569949699</v>
      </c>
      <c r="I75" s="384"/>
    </row>
    <row r="76" spans="1:9" s="389" customFormat="1" ht="24.75" customHeight="1">
      <c r="A76" s="384"/>
      <c r="B76" s="864" t="s">
        <v>366</v>
      </c>
      <c r="C76" s="860"/>
      <c r="D76" s="1100"/>
      <c r="E76" s="1100">
        <v>3.1329999999999998E-7</v>
      </c>
      <c r="F76" s="1100"/>
      <c r="G76" s="1100">
        <v>3.1329999999999998E-7</v>
      </c>
      <c r="H76" s="1100">
        <v>39824.347569949699</v>
      </c>
      <c r="I76" s="384"/>
    </row>
    <row r="77" spans="1:9" s="389" customFormat="1" ht="24.75" customHeight="1">
      <c r="A77" s="384"/>
      <c r="B77" s="865" t="s">
        <v>769</v>
      </c>
      <c r="C77" s="866"/>
      <c r="D77" s="1101">
        <v>2485347.8271066099</v>
      </c>
      <c r="E77" s="1101">
        <v>1268813.4431719801</v>
      </c>
      <c r="F77" s="1101">
        <v>209573.893776379</v>
      </c>
      <c r="G77" s="1101">
        <v>3963735.1640549698</v>
      </c>
      <c r="H77" s="1101">
        <v>16251879.0360571</v>
      </c>
      <c r="I77" s="384"/>
    </row>
    <row r="78" spans="1:9" s="389" customFormat="1" ht="24.75" customHeight="1">
      <c r="A78" s="384"/>
      <c r="B78" s="868" t="s">
        <v>402</v>
      </c>
      <c r="C78" s="867"/>
      <c r="D78" s="1102"/>
      <c r="E78" s="1102"/>
      <c r="F78" s="1103"/>
      <c r="G78" s="1104">
        <v>2299.1389999999992</v>
      </c>
      <c r="H78" s="1104">
        <v>12953.248</v>
      </c>
      <c r="I78" s="384"/>
    </row>
    <row r="79" spans="1:9" s="389" customFormat="1" ht="24.75" customHeight="1">
      <c r="A79" s="384"/>
      <c r="B79" s="868" t="s">
        <v>401</v>
      </c>
      <c r="C79" s="867"/>
      <c r="D79" s="1102"/>
      <c r="E79" s="1102"/>
      <c r="F79" s="1103"/>
      <c r="G79" s="1104">
        <v>0</v>
      </c>
      <c r="H79" s="1104">
        <v>0</v>
      </c>
      <c r="I79" s="384"/>
    </row>
    <row r="80" spans="1:9" s="389" customFormat="1" ht="24.75" customHeight="1">
      <c r="A80" s="384"/>
      <c r="B80" s="958"/>
      <c r="C80" s="959"/>
      <c r="D80" s="960"/>
      <c r="E80" s="960"/>
      <c r="F80" s="960"/>
      <c r="G80" s="960"/>
      <c r="H80" s="960"/>
      <c r="I80" s="384"/>
    </row>
    <row r="81" spans="1:9" s="389" customFormat="1" ht="24.75" customHeight="1">
      <c r="A81" s="384"/>
      <c r="B81" s="961" t="s">
        <v>770</v>
      </c>
      <c r="C81" s="959"/>
      <c r="D81" s="960"/>
      <c r="E81" s="960"/>
      <c r="F81" s="960"/>
      <c r="G81" s="960"/>
      <c r="H81" s="960"/>
      <c r="I81" s="384"/>
    </row>
    <row r="82" spans="1:9" s="389" customFormat="1" ht="24.75" customHeight="1">
      <c r="A82" s="384"/>
      <c r="B82" s="865" t="s">
        <v>769</v>
      </c>
      <c r="C82" s="866"/>
      <c r="D82" s="1101">
        <v>2163592.9700000002</v>
      </c>
      <c r="E82" s="1101">
        <v>1600151.388</v>
      </c>
      <c r="F82" s="1101">
        <v>216101.21960000001</v>
      </c>
      <c r="G82" s="1101">
        <v>3979845.5772144101</v>
      </c>
      <c r="H82" s="1101">
        <v>16066839.8906141</v>
      </c>
      <c r="I82" s="384"/>
    </row>
    <row r="83" spans="1:9" s="389" customFormat="1" ht="24.75" customHeight="1">
      <c r="A83" s="384"/>
      <c r="B83" s="868" t="s">
        <v>402</v>
      </c>
      <c r="C83" s="867"/>
      <c r="D83" s="1102"/>
      <c r="E83" s="1102"/>
      <c r="F83" s="1103"/>
      <c r="G83" s="1157">
        <v>0</v>
      </c>
      <c r="H83" s="1104">
        <v>0</v>
      </c>
      <c r="I83" s="384"/>
    </row>
    <row r="84" spans="1:9" s="389" customFormat="1" ht="24.75" customHeight="1">
      <c r="A84" s="384"/>
      <c r="B84" s="868" t="s">
        <v>401</v>
      </c>
      <c r="C84" s="867"/>
      <c r="D84" s="1102"/>
      <c r="E84" s="1102"/>
      <c r="F84" s="1103"/>
      <c r="G84" s="1104">
        <v>0</v>
      </c>
      <c r="H84" s="1104">
        <v>37881.596949999999</v>
      </c>
      <c r="I84" s="384"/>
    </row>
    <row r="85" spans="1:9" s="389" customFormat="1" ht="24.75" customHeight="1">
      <c r="A85" s="384"/>
      <c r="B85" s="958"/>
      <c r="C85" s="959"/>
      <c r="D85" s="960"/>
      <c r="E85" s="960"/>
      <c r="F85" s="960"/>
      <c r="G85" s="960"/>
      <c r="H85" s="960"/>
      <c r="I85" s="384"/>
    </row>
    <row r="86" spans="1:9" s="389" customFormat="1" ht="46.5" customHeight="1">
      <c r="A86" s="384"/>
      <c r="B86" s="1333" t="s">
        <v>412</v>
      </c>
      <c r="C86" s="1333"/>
      <c r="D86" s="1333"/>
      <c r="E86" s="1333"/>
      <c r="F86" s="1333"/>
      <c r="G86" s="1333"/>
      <c r="H86" s="1333"/>
      <c r="I86" s="384"/>
    </row>
    <row r="87" spans="1:9" s="389" customFormat="1" ht="18" customHeight="1">
      <c r="A87" s="384"/>
      <c r="B87" s="959"/>
      <c r="C87" s="959"/>
      <c r="D87" s="960"/>
      <c r="E87" s="960"/>
      <c r="F87" s="960"/>
      <c r="G87" s="960"/>
      <c r="H87" s="960"/>
      <c r="I87" s="384"/>
    </row>
    <row r="88" spans="1:9" s="389" customFormat="1" ht="24.75" customHeight="1">
      <c r="A88" s="384"/>
      <c r="B88" s="959" t="s">
        <v>774</v>
      </c>
      <c r="C88" s="962"/>
      <c r="D88" s="963"/>
      <c r="E88" s="963"/>
      <c r="F88" s="963"/>
      <c r="G88" s="963"/>
      <c r="H88" s="963"/>
      <c r="I88" s="384"/>
    </row>
    <row r="89" spans="1:9" s="389" customFormat="1" ht="24.75" customHeight="1">
      <c r="A89" s="384"/>
      <c r="B89" s="959" t="s">
        <v>771</v>
      </c>
      <c r="C89" s="959"/>
      <c r="D89" s="960"/>
      <c r="E89" s="960"/>
      <c r="F89" s="960"/>
      <c r="G89" s="960"/>
      <c r="H89" s="960"/>
      <c r="I89" s="384"/>
    </row>
    <row r="90" spans="1:9" s="389" customFormat="1" ht="24.75" customHeight="1">
      <c r="A90" s="384"/>
      <c r="B90" s="959" t="s">
        <v>772</v>
      </c>
      <c r="C90" s="962"/>
      <c r="D90" s="963"/>
      <c r="E90" s="963"/>
      <c r="F90" s="963"/>
      <c r="G90" s="963"/>
      <c r="H90" s="963"/>
      <c r="I90" s="384"/>
    </row>
    <row r="91" spans="1:9" s="389" customFormat="1" ht="24.75" customHeight="1">
      <c r="A91" s="384"/>
      <c r="B91" s="959" t="s">
        <v>773</v>
      </c>
      <c r="C91" s="959"/>
      <c r="D91" s="960"/>
      <c r="E91" s="960"/>
      <c r="F91" s="960"/>
      <c r="G91" s="960"/>
      <c r="H91" s="960"/>
      <c r="I91" s="384"/>
    </row>
    <row r="92" spans="1:9" s="389" customFormat="1" ht="24.75" customHeight="1">
      <c r="A92" s="384"/>
      <c r="B92" s="959" t="s">
        <v>775</v>
      </c>
      <c r="C92" s="962"/>
      <c r="D92" s="963"/>
      <c r="E92" s="963"/>
      <c r="F92" s="963"/>
      <c r="G92" s="963"/>
      <c r="H92" s="963"/>
      <c r="I92" s="384"/>
    </row>
    <row r="93" spans="1:9" s="389" customFormat="1" ht="24.75" customHeight="1">
      <c r="A93" s="384"/>
      <c r="B93" s="959" t="s">
        <v>776</v>
      </c>
      <c r="C93" s="959"/>
      <c r="D93" s="960"/>
      <c r="E93" s="960"/>
      <c r="F93" s="960"/>
      <c r="G93" s="960"/>
      <c r="H93" s="960"/>
      <c r="I93" s="384"/>
    </row>
    <row r="94" spans="1:9" s="389" customFormat="1" ht="24.75" customHeight="1">
      <c r="A94" s="384"/>
      <c r="B94" s="962"/>
      <c r="C94" s="959"/>
      <c r="D94" s="960"/>
      <c r="E94" s="960"/>
      <c r="F94" s="960"/>
      <c r="G94" s="960"/>
      <c r="H94" s="960"/>
      <c r="I94" s="384"/>
    </row>
    <row r="95" spans="1:9" s="389" customFormat="1" ht="24.75" customHeight="1">
      <c r="A95" s="384"/>
      <c r="B95" s="848"/>
      <c r="C95" s="848"/>
      <c r="D95" s="851"/>
      <c r="E95" s="851"/>
      <c r="F95" s="851"/>
      <c r="G95" s="851"/>
      <c r="H95" s="851"/>
      <c r="I95" s="384"/>
    </row>
    <row r="96" spans="1:9" s="389" customFormat="1" ht="24.75" customHeight="1">
      <c r="A96" s="384"/>
      <c r="B96" s="848"/>
      <c r="C96" s="849"/>
      <c r="D96" s="850"/>
      <c r="E96" s="850"/>
      <c r="F96" s="850"/>
      <c r="G96" s="850"/>
      <c r="H96" s="850"/>
      <c r="I96" s="384"/>
    </row>
    <row r="97" spans="1:9" s="389" customFormat="1" ht="24.75" customHeight="1">
      <c r="A97" s="384"/>
      <c r="B97" s="848"/>
      <c r="C97" s="848"/>
      <c r="D97" s="851"/>
      <c r="E97" s="851"/>
      <c r="F97" s="851"/>
      <c r="G97" s="851"/>
      <c r="H97" s="851"/>
      <c r="I97" s="384"/>
    </row>
    <row r="98" spans="1:9" s="389" customFormat="1" ht="24.75" customHeight="1">
      <c r="A98" s="384"/>
      <c r="B98" s="848"/>
      <c r="C98" s="849"/>
      <c r="D98" s="850"/>
      <c r="E98" s="850"/>
      <c r="F98" s="850"/>
      <c r="G98" s="850"/>
      <c r="H98" s="850"/>
      <c r="I98" s="384"/>
    </row>
    <row r="99" spans="1:9" s="389" customFormat="1" ht="33.75" customHeight="1">
      <c r="A99" s="384"/>
      <c r="B99" s="848"/>
      <c r="C99" s="848"/>
      <c r="D99" s="851"/>
      <c r="E99" s="851"/>
      <c r="F99" s="851"/>
      <c r="G99" s="851"/>
      <c r="H99" s="851"/>
      <c r="I99" s="384"/>
    </row>
    <row r="100" spans="1:9" s="389" customFormat="1" ht="24.75" customHeight="1">
      <c r="A100" s="384"/>
      <c r="B100" s="384"/>
      <c r="C100" s="384"/>
      <c r="D100" s="433"/>
      <c r="E100" s="433"/>
      <c r="F100" s="433"/>
      <c r="G100" s="433"/>
      <c r="H100" s="433"/>
      <c r="I100" s="384"/>
    </row>
    <row r="101" spans="1:9" s="379" customFormat="1">
      <c r="A101" s="197"/>
      <c r="B101" s="197"/>
      <c r="C101" s="197"/>
      <c r="D101" s="197"/>
      <c r="E101" s="197"/>
      <c r="F101" s="197"/>
      <c r="G101" s="197"/>
      <c r="H101" s="197"/>
      <c r="I101" s="197"/>
    </row>
    <row r="102" spans="1:9" s="379" customFormat="1">
      <c r="A102" s="197"/>
      <c r="B102" s="197"/>
      <c r="C102" s="197"/>
      <c r="D102" s="197"/>
      <c r="E102" s="197"/>
      <c r="F102" s="197"/>
      <c r="G102" s="197"/>
      <c r="H102" s="197"/>
      <c r="I102" s="197"/>
    </row>
    <row r="103" spans="1:9" s="379" customFormat="1">
      <c r="A103" s="197"/>
      <c r="B103" s="197"/>
      <c r="C103" s="197"/>
      <c r="D103" s="197"/>
      <c r="E103" s="197"/>
      <c r="F103" s="197"/>
      <c r="G103" s="197"/>
      <c r="H103" s="197"/>
      <c r="I103" s="197"/>
    </row>
    <row r="104" spans="1:9" s="379" customFormat="1">
      <c r="A104" s="197"/>
      <c r="B104" s="197"/>
      <c r="C104" s="197"/>
      <c r="D104" s="197"/>
      <c r="E104" s="197"/>
      <c r="F104" s="197"/>
      <c r="G104" s="197"/>
      <c r="H104" s="197"/>
      <c r="I104" s="197"/>
    </row>
    <row r="105" spans="1:9" s="379" customFormat="1">
      <c r="A105" s="197"/>
      <c r="B105" s="197"/>
      <c r="C105" s="197"/>
      <c r="D105" s="197"/>
      <c r="E105" s="197"/>
      <c r="F105" s="197"/>
      <c r="G105" s="197"/>
      <c r="H105" s="197"/>
      <c r="I105" s="197"/>
    </row>
    <row r="106" spans="1:9" s="379" customFormat="1">
      <c r="A106" s="197"/>
      <c r="B106" s="197"/>
      <c r="C106" s="197"/>
      <c r="D106" s="197"/>
      <c r="E106" s="197"/>
      <c r="F106" s="197"/>
      <c r="G106" s="197"/>
      <c r="H106" s="197"/>
      <c r="I106" s="197"/>
    </row>
    <row r="107" spans="1:9" s="379" customFormat="1">
      <c r="A107" s="197"/>
      <c r="B107" s="197"/>
      <c r="C107" s="197"/>
      <c r="D107" s="197"/>
      <c r="E107" s="197"/>
      <c r="F107" s="197"/>
      <c r="G107" s="197"/>
      <c r="H107" s="197"/>
      <c r="I107" s="197"/>
    </row>
    <row r="108" spans="1:9" s="379" customFormat="1">
      <c r="A108" s="197"/>
      <c r="B108" s="197"/>
      <c r="C108" s="197"/>
      <c r="D108" s="197"/>
      <c r="E108" s="197"/>
      <c r="F108" s="197"/>
      <c r="G108" s="197"/>
      <c r="H108" s="197"/>
      <c r="I108" s="197"/>
    </row>
    <row r="109" spans="1:9" s="379" customFormat="1">
      <c r="A109" s="197"/>
      <c r="B109" s="197"/>
      <c r="C109" s="197"/>
      <c r="D109" s="197"/>
      <c r="E109" s="197"/>
      <c r="F109" s="197"/>
      <c r="G109" s="197"/>
      <c r="H109" s="197"/>
      <c r="I109" s="197"/>
    </row>
    <row r="110" spans="1:9" s="379" customFormat="1">
      <c r="A110" s="197"/>
      <c r="B110" s="197"/>
      <c r="C110" s="197"/>
      <c r="D110" s="197"/>
      <c r="E110" s="197"/>
      <c r="F110" s="197"/>
      <c r="G110" s="197"/>
      <c r="H110" s="197"/>
      <c r="I110" s="197"/>
    </row>
    <row r="111" spans="1:9" s="379" customFormat="1">
      <c r="A111" s="197"/>
      <c r="B111" s="197"/>
      <c r="C111" s="197"/>
      <c r="D111" s="197"/>
      <c r="E111" s="197"/>
      <c r="F111" s="197"/>
      <c r="G111" s="197"/>
      <c r="H111" s="197"/>
      <c r="I111" s="197"/>
    </row>
    <row r="112" spans="1:9" s="379" customFormat="1">
      <c r="A112" s="197"/>
      <c r="B112" s="197"/>
      <c r="C112" s="197"/>
      <c r="D112" s="197"/>
      <c r="E112" s="197"/>
      <c r="F112" s="197"/>
      <c r="G112" s="197"/>
      <c r="H112" s="197"/>
      <c r="I112" s="197"/>
    </row>
    <row r="113" spans="1:9" s="379" customFormat="1">
      <c r="A113" s="197"/>
      <c r="B113" s="197"/>
      <c r="C113" s="197"/>
      <c r="D113" s="197"/>
      <c r="E113" s="197"/>
      <c r="F113" s="197"/>
      <c r="G113" s="197"/>
      <c r="H113" s="197"/>
      <c r="I113" s="197"/>
    </row>
    <row r="114" spans="1:9" s="379" customFormat="1">
      <c r="A114" s="197"/>
      <c r="B114" s="197"/>
      <c r="C114" s="197"/>
      <c r="D114" s="197"/>
      <c r="E114" s="197"/>
      <c r="F114" s="197"/>
      <c r="G114" s="197"/>
      <c r="H114" s="197"/>
      <c r="I114" s="197"/>
    </row>
    <row r="115" spans="1:9" s="379" customFormat="1">
      <c r="A115" s="197"/>
      <c r="B115" s="197"/>
      <c r="C115" s="197"/>
      <c r="D115" s="197"/>
      <c r="E115" s="197"/>
      <c r="F115" s="197"/>
      <c r="G115" s="197"/>
      <c r="H115" s="197"/>
      <c r="I115" s="197"/>
    </row>
    <row r="116" spans="1:9" s="379" customFormat="1">
      <c r="A116" s="197"/>
      <c r="B116" s="197"/>
      <c r="C116" s="197"/>
      <c r="D116" s="197"/>
      <c r="E116" s="197"/>
      <c r="F116" s="197"/>
      <c r="G116" s="197"/>
      <c r="H116" s="197"/>
      <c r="I116" s="197"/>
    </row>
    <row r="117" spans="1:9" s="379" customFormat="1">
      <c r="A117" s="197"/>
      <c r="B117" s="197"/>
      <c r="C117" s="197"/>
      <c r="D117" s="197"/>
      <c r="E117" s="197"/>
      <c r="F117" s="197"/>
      <c r="G117" s="197"/>
      <c r="H117" s="197"/>
      <c r="I117" s="197"/>
    </row>
    <row r="118" spans="1:9" s="379" customFormat="1">
      <c r="A118" s="197"/>
      <c r="B118" s="197"/>
      <c r="C118" s="197"/>
      <c r="D118" s="197"/>
      <c r="E118" s="197"/>
      <c r="F118" s="197"/>
      <c r="G118" s="197"/>
      <c r="H118" s="197"/>
      <c r="I118" s="197"/>
    </row>
    <row r="119" spans="1:9" s="379" customFormat="1">
      <c r="A119" s="197"/>
      <c r="B119" s="197"/>
      <c r="C119" s="197"/>
      <c r="D119" s="197"/>
      <c r="E119" s="197"/>
      <c r="F119" s="197"/>
      <c r="G119" s="197"/>
      <c r="H119" s="197"/>
      <c r="I119" s="197"/>
    </row>
    <row r="120" spans="1:9" s="379" customFormat="1">
      <c r="A120" s="197"/>
      <c r="B120" s="197"/>
      <c r="C120" s="197"/>
      <c r="D120" s="197"/>
      <c r="E120" s="197"/>
      <c r="F120" s="197"/>
      <c r="G120" s="197"/>
      <c r="H120" s="197"/>
      <c r="I120" s="197"/>
    </row>
    <row r="121" spans="1:9" s="379" customFormat="1">
      <c r="A121" s="197"/>
      <c r="B121" s="197"/>
      <c r="C121" s="197"/>
      <c r="D121" s="197"/>
      <c r="E121" s="197"/>
      <c r="F121" s="197"/>
      <c r="G121" s="197"/>
      <c r="H121" s="197"/>
      <c r="I121" s="197"/>
    </row>
    <row r="122" spans="1:9" s="379" customFormat="1">
      <c r="A122" s="197"/>
      <c r="B122" s="197"/>
      <c r="C122" s="197"/>
      <c r="D122" s="197"/>
      <c r="E122" s="197"/>
      <c r="F122" s="197"/>
      <c r="G122" s="197"/>
      <c r="H122" s="197"/>
      <c r="I122" s="197"/>
    </row>
    <row r="123" spans="1:9" s="379" customFormat="1">
      <c r="A123" s="197"/>
      <c r="B123" s="197"/>
      <c r="C123" s="197"/>
      <c r="D123" s="197"/>
      <c r="E123" s="197"/>
      <c r="F123" s="197"/>
      <c r="G123" s="197"/>
      <c r="H123" s="197"/>
      <c r="I123" s="197"/>
    </row>
    <row r="124" spans="1:9" s="379" customFormat="1">
      <c r="A124" s="197"/>
      <c r="B124" s="197"/>
      <c r="C124" s="197"/>
      <c r="D124" s="197"/>
      <c r="E124" s="197"/>
      <c r="F124" s="197"/>
      <c r="G124" s="197"/>
      <c r="H124" s="197"/>
      <c r="I124" s="197"/>
    </row>
    <row r="125" spans="1:9" s="379" customFormat="1">
      <c r="A125" s="197"/>
      <c r="B125" s="197"/>
      <c r="C125" s="197"/>
      <c r="D125" s="197"/>
      <c r="E125" s="197"/>
      <c r="F125" s="197"/>
      <c r="G125" s="197"/>
      <c r="H125" s="197"/>
      <c r="I125" s="197"/>
    </row>
    <row r="126" spans="1:9" s="379" customFormat="1">
      <c r="A126" s="197"/>
      <c r="B126" s="197"/>
      <c r="C126" s="197"/>
      <c r="D126" s="197"/>
      <c r="E126" s="197"/>
      <c r="F126" s="197"/>
      <c r="G126" s="197"/>
      <c r="H126" s="197"/>
      <c r="I126" s="197"/>
    </row>
    <row r="127" spans="1:9" s="379" customFormat="1">
      <c r="A127" s="197"/>
      <c r="B127" s="197"/>
      <c r="C127" s="197"/>
      <c r="D127" s="197"/>
      <c r="E127" s="197"/>
      <c r="F127" s="197"/>
      <c r="G127" s="197"/>
      <c r="H127" s="197"/>
      <c r="I127" s="197"/>
    </row>
    <row r="128" spans="1:9" s="379" customFormat="1">
      <c r="A128" s="197"/>
      <c r="B128" s="197"/>
      <c r="C128" s="197"/>
      <c r="D128" s="197"/>
      <c r="E128" s="197"/>
      <c r="F128" s="197"/>
      <c r="G128" s="197"/>
      <c r="H128" s="197"/>
      <c r="I128" s="197"/>
    </row>
    <row r="129" spans="1:9" s="379" customFormat="1">
      <c r="A129" s="197"/>
      <c r="B129" s="197"/>
      <c r="C129" s="197"/>
      <c r="D129" s="197"/>
      <c r="E129" s="197"/>
      <c r="F129" s="197"/>
      <c r="G129" s="197"/>
      <c r="H129" s="197"/>
      <c r="I129" s="197"/>
    </row>
    <row r="130" spans="1:9" s="379" customFormat="1">
      <c r="A130" s="197"/>
      <c r="B130" s="197"/>
      <c r="C130" s="197"/>
      <c r="D130" s="197"/>
      <c r="E130" s="197"/>
      <c r="F130" s="197"/>
      <c r="G130" s="197"/>
      <c r="H130" s="197"/>
      <c r="I130" s="197"/>
    </row>
    <row r="131" spans="1:9" s="379" customFormat="1">
      <c r="A131" s="197"/>
      <c r="B131" s="197"/>
      <c r="C131" s="197"/>
      <c r="D131" s="197"/>
      <c r="E131" s="197"/>
      <c r="F131" s="197"/>
      <c r="G131" s="197"/>
      <c r="H131" s="197"/>
      <c r="I131" s="197"/>
    </row>
    <row r="132" spans="1:9" s="379" customFormat="1">
      <c r="A132" s="197"/>
      <c r="B132" s="197"/>
      <c r="C132" s="197"/>
      <c r="D132" s="197"/>
      <c r="E132" s="197"/>
      <c r="F132" s="197"/>
      <c r="G132" s="197"/>
      <c r="H132" s="197"/>
      <c r="I132" s="197"/>
    </row>
    <row r="133" spans="1:9" s="379" customFormat="1">
      <c r="A133" s="197"/>
      <c r="B133" s="197"/>
      <c r="C133" s="197"/>
      <c r="D133" s="197"/>
      <c r="E133" s="197"/>
      <c r="F133" s="197"/>
      <c r="G133" s="197"/>
      <c r="H133" s="197"/>
      <c r="I133" s="197"/>
    </row>
    <row r="134" spans="1:9" s="379" customFormat="1">
      <c r="A134" s="197"/>
      <c r="B134" s="197"/>
      <c r="C134" s="197"/>
      <c r="D134" s="197"/>
      <c r="E134" s="197"/>
      <c r="F134" s="197"/>
      <c r="G134" s="197"/>
      <c r="H134" s="197"/>
      <c r="I134" s="197"/>
    </row>
    <row r="135" spans="1:9" s="379" customFormat="1">
      <c r="A135" s="197"/>
      <c r="B135" s="197"/>
      <c r="C135" s="197"/>
      <c r="D135" s="197"/>
      <c r="E135" s="197"/>
      <c r="F135" s="197"/>
      <c r="G135" s="197"/>
      <c r="H135" s="197"/>
      <c r="I135" s="197"/>
    </row>
    <row r="136" spans="1:9" s="379" customFormat="1">
      <c r="A136" s="197"/>
      <c r="B136" s="197"/>
      <c r="C136" s="197"/>
      <c r="D136" s="197"/>
      <c r="E136" s="197"/>
      <c r="F136" s="197"/>
      <c r="G136" s="197"/>
      <c r="H136" s="197"/>
      <c r="I136" s="197"/>
    </row>
    <row r="137" spans="1:9" s="379" customFormat="1">
      <c r="A137" s="197"/>
      <c r="B137" s="197"/>
      <c r="C137" s="197"/>
      <c r="D137" s="197"/>
      <c r="E137" s="197"/>
      <c r="F137" s="197"/>
      <c r="G137" s="197"/>
      <c r="H137" s="197"/>
      <c r="I137" s="197"/>
    </row>
    <row r="138" spans="1:9" s="379" customFormat="1">
      <c r="A138" s="197"/>
      <c r="B138" s="197"/>
      <c r="C138" s="197"/>
      <c r="D138" s="197"/>
      <c r="E138" s="197"/>
      <c r="F138" s="197"/>
      <c r="G138" s="197"/>
      <c r="H138" s="197"/>
      <c r="I138" s="197"/>
    </row>
    <row r="139" spans="1:9" s="379" customFormat="1">
      <c r="A139" s="197"/>
      <c r="B139" s="197"/>
      <c r="C139" s="197"/>
      <c r="D139" s="197"/>
      <c r="E139" s="197"/>
      <c r="F139" s="197"/>
      <c r="G139" s="197"/>
      <c r="H139" s="197"/>
      <c r="I139" s="197"/>
    </row>
    <row r="140" spans="1:9" s="379" customFormat="1">
      <c r="A140" s="197"/>
      <c r="B140" s="197"/>
      <c r="C140" s="197"/>
      <c r="D140" s="197"/>
      <c r="E140" s="197"/>
      <c r="F140" s="197"/>
      <c r="G140" s="197"/>
      <c r="H140" s="197"/>
      <c r="I140" s="197"/>
    </row>
    <row r="141" spans="1:9" s="379" customFormat="1">
      <c r="A141" s="197"/>
      <c r="B141" s="197"/>
      <c r="C141" s="197"/>
      <c r="D141" s="197"/>
      <c r="E141" s="197"/>
      <c r="F141" s="197"/>
      <c r="G141" s="197"/>
      <c r="H141" s="197"/>
      <c r="I141" s="197"/>
    </row>
    <row r="142" spans="1:9" s="379" customFormat="1">
      <c r="A142" s="197"/>
      <c r="B142" s="197"/>
      <c r="C142" s="197"/>
      <c r="D142" s="197"/>
      <c r="E142" s="197"/>
      <c r="F142" s="197"/>
      <c r="G142" s="197"/>
      <c r="H142" s="197"/>
      <c r="I142" s="197"/>
    </row>
    <row r="143" spans="1:9" s="379" customFormat="1">
      <c r="A143" s="197"/>
      <c r="B143" s="197"/>
      <c r="C143" s="197"/>
      <c r="D143" s="197"/>
      <c r="E143" s="197"/>
      <c r="F143" s="197"/>
      <c r="G143" s="197"/>
      <c r="H143" s="197"/>
      <c r="I143" s="197"/>
    </row>
    <row r="144" spans="1:9" s="379" customFormat="1">
      <c r="A144" s="197"/>
      <c r="B144" s="197"/>
      <c r="C144" s="197"/>
      <c r="D144" s="197"/>
      <c r="E144" s="197"/>
      <c r="F144" s="197"/>
      <c r="G144" s="197"/>
      <c r="H144" s="197"/>
      <c r="I144" s="197"/>
    </row>
    <row r="145" spans="1:9" s="379" customFormat="1">
      <c r="A145" s="197"/>
      <c r="B145" s="197"/>
      <c r="C145" s="197"/>
      <c r="D145" s="197"/>
      <c r="E145" s="197"/>
      <c r="F145" s="197"/>
      <c r="G145" s="197"/>
      <c r="H145" s="197"/>
      <c r="I145" s="197"/>
    </row>
    <row r="146" spans="1:9" s="379" customFormat="1">
      <c r="A146" s="197"/>
      <c r="B146" s="197"/>
      <c r="C146" s="197"/>
      <c r="D146" s="197"/>
      <c r="E146" s="197"/>
      <c r="F146" s="197"/>
      <c r="G146" s="197"/>
      <c r="H146" s="197"/>
      <c r="I146" s="197"/>
    </row>
    <row r="147" spans="1:9" s="379" customFormat="1">
      <c r="A147" s="197"/>
      <c r="B147" s="197"/>
      <c r="C147" s="197"/>
      <c r="D147" s="197"/>
      <c r="E147" s="197"/>
      <c r="F147" s="197"/>
      <c r="G147" s="197"/>
      <c r="H147" s="197"/>
      <c r="I147" s="197"/>
    </row>
    <row r="148" spans="1:9" s="379" customFormat="1">
      <c r="A148" s="197"/>
      <c r="B148" s="197"/>
      <c r="C148" s="197"/>
      <c r="D148" s="197"/>
      <c r="E148" s="197"/>
      <c r="F148" s="197"/>
      <c r="G148" s="197"/>
      <c r="H148" s="197"/>
      <c r="I148" s="197"/>
    </row>
    <row r="149" spans="1:9" s="379" customFormat="1">
      <c r="A149" s="197"/>
      <c r="B149" s="197"/>
      <c r="C149" s="197"/>
      <c r="D149" s="197"/>
      <c r="E149" s="197"/>
      <c r="F149" s="197"/>
      <c r="G149" s="197"/>
      <c r="H149" s="197"/>
      <c r="I149" s="197"/>
    </row>
    <row r="150" spans="1:9" s="379" customFormat="1">
      <c r="A150" s="197"/>
      <c r="B150" s="197"/>
      <c r="C150" s="197"/>
      <c r="D150" s="197"/>
      <c r="E150" s="197"/>
      <c r="F150" s="197"/>
      <c r="G150" s="197"/>
      <c r="H150" s="197"/>
      <c r="I150" s="197"/>
    </row>
    <row r="151" spans="1:9" s="379" customFormat="1">
      <c r="A151" s="197"/>
      <c r="B151" s="197"/>
      <c r="C151" s="197"/>
      <c r="D151" s="197"/>
      <c r="E151" s="197"/>
      <c r="F151" s="197"/>
      <c r="G151" s="197"/>
      <c r="H151" s="197"/>
      <c r="I151" s="197"/>
    </row>
    <row r="152" spans="1:9" s="379" customFormat="1">
      <c r="A152" s="197"/>
      <c r="B152" s="197"/>
      <c r="C152" s="197"/>
      <c r="D152" s="197"/>
      <c r="E152" s="197"/>
      <c r="F152" s="197"/>
      <c r="G152" s="197"/>
      <c r="H152" s="197"/>
      <c r="I152" s="197"/>
    </row>
    <row r="153" spans="1:9" s="379" customFormat="1">
      <c r="A153" s="197"/>
      <c r="B153" s="197"/>
      <c r="C153" s="197"/>
      <c r="D153" s="197"/>
      <c r="E153" s="197"/>
      <c r="F153" s="197"/>
      <c r="G153" s="197"/>
      <c r="H153" s="197"/>
      <c r="I153" s="197"/>
    </row>
    <row r="154" spans="1:9" s="379" customFormat="1">
      <c r="A154" s="197"/>
      <c r="B154" s="197"/>
      <c r="C154" s="197"/>
      <c r="D154" s="197"/>
      <c r="E154" s="197"/>
      <c r="F154" s="197"/>
      <c r="G154" s="197"/>
      <c r="H154" s="197"/>
      <c r="I154" s="197"/>
    </row>
    <row r="155" spans="1:9" s="379" customFormat="1">
      <c r="A155" s="197"/>
      <c r="B155" s="197"/>
      <c r="C155" s="197"/>
      <c r="D155" s="197"/>
      <c r="E155" s="197"/>
      <c r="F155" s="197"/>
      <c r="G155" s="197"/>
      <c r="H155" s="197"/>
      <c r="I155" s="197"/>
    </row>
    <row r="156" spans="1:9" s="379" customFormat="1">
      <c r="A156" s="197"/>
      <c r="B156" s="197"/>
      <c r="C156" s="197"/>
      <c r="D156" s="197"/>
      <c r="E156" s="197"/>
      <c r="F156" s="197"/>
      <c r="G156" s="197"/>
      <c r="H156" s="197"/>
      <c r="I156" s="197"/>
    </row>
    <row r="157" spans="1:9" s="379" customFormat="1">
      <c r="A157" s="197"/>
      <c r="B157" s="197"/>
      <c r="C157" s="197"/>
      <c r="D157" s="197"/>
      <c r="E157" s="197"/>
      <c r="F157" s="197"/>
      <c r="G157" s="197"/>
      <c r="H157" s="197"/>
      <c r="I157" s="197"/>
    </row>
    <row r="158" spans="1:9" s="379" customFormat="1">
      <c r="A158" s="197"/>
      <c r="B158" s="197"/>
      <c r="C158" s="197"/>
      <c r="D158" s="197"/>
      <c r="E158" s="197"/>
      <c r="F158" s="197"/>
      <c r="G158" s="197"/>
      <c r="H158" s="197"/>
      <c r="I158" s="197"/>
    </row>
    <row r="159" spans="1:9" s="379" customFormat="1">
      <c r="A159" s="197"/>
      <c r="B159" s="197"/>
      <c r="C159" s="197"/>
      <c r="D159" s="197"/>
      <c r="E159" s="197"/>
      <c r="F159" s="197"/>
      <c r="G159" s="197"/>
      <c r="H159" s="197"/>
      <c r="I159" s="197"/>
    </row>
    <row r="160" spans="1:9" s="379" customFormat="1">
      <c r="A160" s="197"/>
      <c r="B160" s="197"/>
      <c r="C160" s="197"/>
      <c r="D160" s="197"/>
      <c r="E160" s="197"/>
      <c r="F160" s="197"/>
      <c r="G160" s="197"/>
      <c r="H160" s="197"/>
      <c r="I160" s="197"/>
    </row>
    <row r="161" spans="1:9" s="379" customFormat="1">
      <c r="A161" s="197"/>
      <c r="B161" s="197"/>
      <c r="C161" s="197"/>
      <c r="D161" s="197"/>
      <c r="E161" s="197"/>
      <c r="F161" s="197"/>
      <c r="G161" s="197"/>
      <c r="H161" s="197"/>
      <c r="I161" s="197"/>
    </row>
    <row r="162" spans="1:9" s="379" customFormat="1">
      <c r="A162" s="197"/>
      <c r="B162" s="197"/>
      <c r="C162" s="197"/>
      <c r="D162" s="197"/>
      <c r="E162" s="197"/>
      <c r="F162" s="197"/>
      <c r="G162" s="197"/>
      <c r="H162" s="197"/>
      <c r="I162" s="197"/>
    </row>
    <row r="163" spans="1:9" s="379" customFormat="1">
      <c r="A163" s="197"/>
      <c r="B163" s="197"/>
      <c r="C163" s="197"/>
      <c r="D163" s="197"/>
      <c r="E163" s="197"/>
      <c r="F163" s="197"/>
      <c r="G163" s="197"/>
      <c r="H163" s="197"/>
      <c r="I163" s="197"/>
    </row>
    <row r="164" spans="1:9" s="379" customFormat="1">
      <c r="A164" s="197"/>
      <c r="B164" s="197"/>
      <c r="C164" s="197"/>
      <c r="D164" s="197"/>
      <c r="E164" s="197"/>
      <c r="F164" s="197"/>
      <c r="G164" s="197"/>
      <c r="H164" s="197"/>
      <c r="I164" s="197"/>
    </row>
  </sheetData>
  <mergeCells count="6">
    <mergeCell ref="B86:H86"/>
    <mergeCell ref="B4:B7"/>
    <mergeCell ref="C4:C7"/>
    <mergeCell ref="D4:G4"/>
    <mergeCell ref="D5:F5"/>
    <mergeCell ref="G5:G6"/>
  </mergeCells>
  <pageMargins left="0.51181102362204722" right="0.51181102362204722" top="0.59055118110236227" bottom="0.74803149606299213" header="0.31496062992125984" footer="0.31496062992125984"/>
  <pageSetup paperSize="9" scale="35"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18&amp;R&amp;"Calibri Light,Regular"&amp;10Dirección Ejecutiva
Sub Dirección de Gestión de Información</oddFooter>
  </headerFooter>
  <rowBreaks count="1" manualBreakCount="1">
    <brk id="99" max="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sheetPr>
  <dimension ref="A1:K119"/>
  <sheetViews>
    <sheetView view="pageBreakPreview" zoomScale="70" zoomScaleNormal="100" zoomScaleSheetLayoutView="70" workbookViewId="0"/>
  </sheetViews>
  <sheetFormatPr defaultRowHeight="11.25"/>
  <cols>
    <col min="1" max="1" width="12.83203125" style="197" customWidth="1"/>
    <col min="2" max="2" width="66.5" style="197" customWidth="1"/>
    <col min="3" max="3" width="39.6640625" style="197" customWidth="1"/>
    <col min="4" max="6" width="26.1640625" style="197" customWidth="1"/>
    <col min="7" max="7" width="28.33203125" style="197" customWidth="1"/>
    <col min="8" max="8" width="12.5" style="197" customWidth="1"/>
    <col min="9" max="9" width="7.83203125" style="197" customWidth="1"/>
    <col min="10" max="10" width="9.83203125" style="197" customWidth="1"/>
    <col min="11" max="16384" width="9.33203125" style="197"/>
  </cols>
  <sheetData>
    <row r="1" spans="1:10" ht="6.75" customHeight="1">
      <c r="A1" s="194"/>
      <c r="B1" s="195"/>
      <c r="C1" s="195"/>
      <c r="D1" s="195"/>
      <c r="E1" s="195"/>
      <c r="F1" s="195"/>
      <c r="G1" s="195"/>
      <c r="H1" s="196"/>
      <c r="I1" s="196"/>
      <c r="J1" s="196"/>
    </row>
    <row r="2" spans="1:10" ht="20.25" customHeight="1">
      <c r="B2" s="378" t="s">
        <v>919</v>
      </c>
      <c r="C2" s="361"/>
      <c r="D2" s="361"/>
      <c r="E2" s="361"/>
      <c r="F2" s="361"/>
      <c r="G2" s="361"/>
      <c r="H2" s="361"/>
      <c r="I2" s="361"/>
      <c r="J2" s="361"/>
    </row>
    <row r="3" spans="1:10" ht="6" customHeight="1">
      <c r="A3" s="195"/>
      <c r="B3" s="371"/>
      <c r="C3" s="372"/>
      <c r="D3" s="373"/>
      <c r="E3" s="373"/>
      <c r="F3" s="373"/>
      <c r="G3" s="373"/>
      <c r="H3" s="202"/>
      <c r="I3" s="202"/>
      <c r="J3" s="203"/>
    </row>
    <row r="4" spans="1:10" ht="14.25" customHeight="1">
      <c r="A4" s="375"/>
      <c r="B4" s="1335" t="s">
        <v>277</v>
      </c>
      <c r="C4" s="1335" t="s">
        <v>367</v>
      </c>
      <c r="D4" s="1337" t="s">
        <v>394</v>
      </c>
      <c r="E4" s="1337"/>
      <c r="F4" s="1337"/>
      <c r="G4" s="1337"/>
      <c r="H4" s="216"/>
      <c r="I4" s="216"/>
      <c r="J4" s="203"/>
    </row>
    <row r="5" spans="1:10" ht="14.25" customHeight="1">
      <c r="A5" s="375"/>
      <c r="B5" s="1335"/>
      <c r="C5" s="1335"/>
      <c r="D5" s="869" t="s">
        <v>647</v>
      </c>
      <c r="E5" s="869" t="s">
        <v>648</v>
      </c>
      <c r="F5" s="509" t="s">
        <v>391</v>
      </c>
      <c r="G5" s="408" t="s">
        <v>777</v>
      </c>
      <c r="H5" s="216"/>
      <c r="I5" s="216"/>
      <c r="J5" s="203"/>
    </row>
    <row r="6" spans="1:10" ht="14.25" customHeight="1">
      <c r="A6" s="375"/>
      <c r="B6" s="1335"/>
      <c r="C6" s="1335"/>
      <c r="D6" s="569">
        <f>+'10. MáxDemandaSEIN (1)'!D11</f>
        <v>42853.791666666664</v>
      </c>
      <c r="E6" s="569">
        <f>+'10. MáxDemandaSEIN (1)'!E11</f>
        <v>42468.791666666664</v>
      </c>
      <c r="F6" s="569">
        <f>+'10. MáxDemandaSEIN (1)'!G11</f>
        <v>42801.8125</v>
      </c>
      <c r="G6" s="408" t="s">
        <v>421</v>
      </c>
      <c r="H6" s="216"/>
      <c r="I6" s="216"/>
      <c r="J6" s="203"/>
    </row>
    <row r="7" spans="1:10" ht="14.25" customHeight="1">
      <c r="A7" s="375"/>
      <c r="B7" s="1336"/>
      <c r="C7" s="1335"/>
      <c r="D7" s="570">
        <f>+'10. MáxDemandaSEIN (1)'!D12</f>
        <v>42853.791666666664</v>
      </c>
      <c r="E7" s="570">
        <f>+'10. MáxDemandaSEIN (1)'!E12</f>
        <v>42468.791666666664</v>
      </c>
      <c r="F7" s="570">
        <f>+'10. MáxDemandaSEIN (1)'!G12</f>
        <v>42801.8125</v>
      </c>
      <c r="G7" s="408" t="s">
        <v>393</v>
      </c>
      <c r="H7" s="216"/>
      <c r="I7" s="216"/>
      <c r="J7" s="203"/>
    </row>
    <row r="8" spans="1:10" ht="14.25" customHeight="1">
      <c r="A8" s="376"/>
      <c r="B8" s="897" t="s">
        <v>263</v>
      </c>
      <c r="C8" s="870" t="s">
        <v>233</v>
      </c>
      <c r="D8" s="872">
        <v>13.26709</v>
      </c>
      <c r="E8" s="875">
        <v>10.923</v>
      </c>
      <c r="F8" s="878">
        <v>0</v>
      </c>
      <c r="G8" s="568">
        <f>+IF(E8=0,"",D8/E8-1)</f>
        <v>0.21460130000915489</v>
      </c>
      <c r="H8" s="434"/>
      <c r="I8" s="216"/>
      <c r="J8" s="203"/>
    </row>
    <row r="9" spans="1:10" ht="14.25" customHeight="1">
      <c r="A9" s="376"/>
      <c r="B9" s="898" t="s">
        <v>482</v>
      </c>
      <c r="C9" s="887"/>
      <c r="D9" s="888">
        <v>13.26709</v>
      </c>
      <c r="E9" s="889">
        <v>10.923</v>
      </c>
      <c r="F9" s="890">
        <v>0</v>
      </c>
      <c r="G9" s="891">
        <f t="shared" ref="G9:G73" si="0">+IF(E9=0,"",D9/E9-1)</f>
        <v>0.21460130000915489</v>
      </c>
      <c r="H9" s="434"/>
      <c r="I9" s="216"/>
      <c r="J9" s="203"/>
    </row>
    <row r="10" spans="1:10" ht="14.25" customHeight="1">
      <c r="A10" s="376"/>
      <c r="B10" s="897" t="s">
        <v>266</v>
      </c>
      <c r="C10" s="870" t="s">
        <v>234</v>
      </c>
      <c r="D10" s="872">
        <v>0</v>
      </c>
      <c r="E10" s="875">
        <v>0</v>
      </c>
      <c r="F10" s="878">
        <v>0</v>
      </c>
      <c r="G10" s="568" t="str">
        <f t="shared" si="0"/>
        <v/>
      </c>
      <c r="H10" s="434"/>
      <c r="I10" s="216"/>
      <c r="J10" s="203"/>
    </row>
    <row r="11" spans="1:10" ht="14.25" customHeight="1">
      <c r="A11" s="376"/>
      <c r="B11" s="898" t="s">
        <v>483</v>
      </c>
      <c r="C11" s="887"/>
      <c r="D11" s="888">
        <v>0</v>
      </c>
      <c r="E11" s="889">
        <v>0</v>
      </c>
      <c r="F11" s="890">
        <v>0</v>
      </c>
      <c r="G11" s="891" t="str">
        <f t="shared" si="0"/>
        <v/>
      </c>
      <c r="H11" s="434"/>
      <c r="I11" s="216"/>
      <c r="J11" s="203"/>
    </row>
    <row r="12" spans="1:10" ht="14.25" customHeight="1">
      <c r="A12" s="376"/>
      <c r="B12" s="897" t="s">
        <v>476</v>
      </c>
      <c r="C12" s="870" t="s">
        <v>302</v>
      </c>
      <c r="D12" s="872">
        <v>11.9505</v>
      </c>
      <c r="E12" s="875">
        <v>11.684000000000001</v>
      </c>
      <c r="F12" s="878">
        <v>11.861000000000001</v>
      </c>
      <c r="G12" s="568">
        <f t="shared" si="0"/>
        <v>2.2808969530982548E-2</v>
      </c>
      <c r="H12" s="434"/>
      <c r="I12" s="216"/>
      <c r="J12" s="203"/>
    </row>
    <row r="13" spans="1:10" ht="14.25" customHeight="1">
      <c r="A13" s="377"/>
      <c r="B13" s="898" t="s">
        <v>511</v>
      </c>
      <c r="C13" s="887"/>
      <c r="D13" s="888">
        <v>11.9505</v>
      </c>
      <c r="E13" s="889">
        <v>11.684000000000001</v>
      </c>
      <c r="F13" s="890">
        <v>11.861000000000001</v>
      </c>
      <c r="G13" s="891">
        <f t="shared" si="0"/>
        <v>2.2808969530982548E-2</v>
      </c>
      <c r="H13" s="434"/>
      <c r="I13" s="216"/>
      <c r="J13" s="203"/>
    </row>
    <row r="14" spans="1:10" ht="14.25" customHeight="1">
      <c r="A14" s="195"/>
      <c r="B14" s="897" t="s">
        <v>68</v>
      </c>
      <c r="C14" s="870"/>
      <c r="D14" s="874">
        <v>186.74880999999999</v>
      </c>
      <c r="E14" s="877">
        <v>169.1771</v>
      </c>
      <c r="F14" s="880">
        <v>215.91942999999998</v>
      </c>
      <c r="G14" s="568">
        <f t="shared" si="0"/>
        <v>0.10386577143123987</v>
      </c>
      <c r="H14" s="434"/>
      <c r="I14" s="216"/>
      <c r="J14" s="203"/>
    </row>
    <row r="15" spans="1:10" ht="14.25" customHeight="1">
      <c r="A15" s="195"/>
      <c r="B15" s="898" t="s">
        <v>304</v>
      </c>
      <c r="C15" s="887"/>
      <c r="D15" s="888">
        <v>186.74880999999999</v>
      </c>
      <c r="E15" s="889">
        <v>169.1771</v>
      </c>
      <c r="F15" s="890">
        <v>215.91942999999998</v>
      </c>
      <c r="G15" s="891">
        <f t="shared" si="0"/>
        <v>0.10386577143123987</v>
      </c>
      <c r="H15" s="434"/>
      <c r="I15" s="216"/>
      <c r="J15" s="203"/>
    </row>
    <row r="16" spans="1:10" ht="14.25" customHeight="1">
      <c r="A16" s="195"/>
      <c r="B16" s="897" t="s">
        <v>250</v>
      </c>
      <c r="C16" s="870" t="s">
        <v>251</v>
      </c>
      <c r="D16" s="872">
        <v>320.34894000000003</v>
      </c>
      <c r="E16" s="875"/>
      <c r="F16" s="878">
        <v>238.51833999999999</v>
      </c>
      <c r="G16" s="568" t="str">
        <f t="shared" si="0"/>
        <v/>
      </c>
      <c r="H16" s="434"/>
      <c r="I16" s="216"/>
    </row>
    <row r="17" spans="1:10" ht="14.25" customHeight="1">
      <c r="A17" s="195"/>
      <c r="B17" s="898" t="s">
        <v>484</v>
      </c>
      <c r="C17" s="887"/>
      <c r="D17" s="888">
        <v>320.34894000000003</v>
      </c>
      <c r="E17" s="889"/>
      <c r="F17" s="890">
        <v>238.51833999999999</v>
      </c>
      <c r="G17" s="891" t="str">
        <f t="shared" si="0"/>
        <v/>
      </c>
      <c r="H17" s="434"/>
      <c r="I17" s="216"/>
      <c r="J17" s="203"/>
    </row>
    <row r="18" spans="1:10" ht="14.25" customHeight="1">
      <c r="A18" s="195"/>
      <c r="B18" s="886" t="s">
        <v>258</v>
      </c>
      <c r="C18" s="870" t="s">
        <v>207</v>
      </c>
      <c r="D18" s="872">
        <v>155.16583</v>
      </c>
      <c r="E18" s="875">
        <v>128.43209999999999</v>
      </c>
      <c r="F18" s="878">
        <v>155.19824</v>
      </c>
      <c r="G18" s="568">
        <f t="shared" si="0"/>
        <v>0.20815458129237174</v>
      </c>
      <c r="H18" s="434"/>
      <c r="I18" s="216"/>
      <c r="J18" s="203"/>
    </row>
    <row r="19" spans="1:10" ht="14.25" customHeight="1">
      <c r="A19" s="195"/>
      <c r="B19" s="886"/>
      <c r="C19" s="870" t="s">
        <v>209</v>
      </c>
      <c r="D19" s="872">
        <v>42.520479999999999</v>
      </c>
      <c r="E19" s="875">
        <v>26.044740000000001</v>
      </c>
      <c r="F19" s="878">
        <v>42.192070000000001</v>
      </c>
      <c r="G19" s="568">
        <f t="shared" si="0"/>
        <v>0.63259375981484167</v>
      </c>
      <c r="H19" s="434"/>
      <c r="I19" s="202"/>
      <c r="J19" s="203"/>
    </row>
    <row r="20" spans="1:10" ht="14.25" customHeight="1">
      <c r="A20" s="195"/>
      <c r="B20" s="898" t="s">
        <v>485</v>
      </c>
      <c r="C20" s="887"/>
      <c r="D20" s="888">
        <v>197.68630999999999</v>
      </c>
      <c r="E20" s="889">
        <v>154.47683999999998</v>
      </c>
      <c r="F20" s="890">
        <v>197.39031</v>
      </c>
      <c r="G20" s="891">
        <f t="shared" si="0"/>
        <v>0.27971487505829362</v>
      </c>
      <c r="H20" s="434"/>
      <c r="I20" s="202"/>
      <c r="J20" s="203"/>
    </row>
    <row r="21" spans="1:10" ht="14.25" customHeight="1">
      <c r="A21" s="195"/>
      <c r="B21" s="886" t="s">
        <v>69</v>
      </c>
      <c r="C21" s="870" t="s">
        <v>220</v>
      </c>
      <c r="D21" s="872">
        <v>1.7034</v>
      </c>
      <c r="E21" s="875">
        <v>1.59314</v>
      </c>
      <c r="F21" s="878">
        <v>0.85384000000000004</v>
      </c>
      <c r="G21" s="568">
        <f t="shared" si="0"/>
        <v>6.9209234593318847E-2</v>
      </c>
      <c r="H21" s="434"/>
      <c r="I21" s="202"/>
      <c r="J21" s="203"/>
    </row>
    <row r="22" spans="1:10" ht="14.25" customHeight="1">
      <c r="A22" s="195"/>
      <c r="B22" s="886"/>
      <c r="C22" s="870" t="s">
        <v>221</v>
      </c>
      <c r="D22" s="872">
        <v>0.56028</v>
      </c>
      <c r="E22" s="875">
        <v>0.56857999999999997</v>
      </c>
      <c r="F22" s="878">
        <v>0.56032000000000004</v>
      </c>
      <c r="G22" s="568">
        <f t="shared" si="0"/>
        <v>-1.4597769882866096E-2</v>
      </c>
      <c r="H22" s="434"/>
      <c r="I22" s="202"/>
      <c r="J22" s="203"/>
    </row>
    <row r="23" spans="1:10" s="244" customFormat="1" ht="14.25" customHeight="1">
      <c r="A23" s="195"/>
      <c r="B23" s="886"/>
      <c r="C23" s="870" t="s">
        <v>222</v>
      </c>
      <c r="D23" s="872">
        <v>4.5111400000000001</v>
      </c>
      <c r="E23" s="875">
        <v>4.5364300000000002</v>
      </c>
      <c r="F23" s="878">
        <v>4.1962799999999998</v>
      </c>
      <c r="G23" s="568">
        <f t="shared" si="0"/>
        <v>-5.5748683436094293E-3</v>
      </c>
      <c r="H23" s="434"/>
      <c r="I23" s="202"/>
      <c r="J23" s="203"/>
    </row>
    <row r="24" spans="1:10" s="244" customFormat="1" ht="14.25" customHeight="1">
      <c r="A24" s="195"/>
      <c r="B24" s="886"/>
      <c r="C24" s="870" t="s">
        <v>223</v>
      </c>
      <c r="D24" s="872">
        <v>14.532360000000001</v>
      </c>
      <c r="E24" s="875">
        <v>14.763839999999998</v>
      </c>
      <c r="F24" s="878">
        <v>14.53248</v>
      </c>
      <c r="G24" s="568">
        <f t="shared" si="0"/>
        <v>-1.5678847779439287E-2</v>
      </c>
      <c r="H24" s="434"/>
      <c r="I24" s="202"/>
      <c r="J24" s="203"/>
    </row>
    <row r="25" spans="1:10" s="244" customFormat="1" ht="14.25" customHeight="1">
      <c r="A25" s="195"/>
      <c r="B25" s="886"/>
      <c r="C25" s="870" t="s">
        <v>224</v>
      </c>
      <c r="D25" s="872">
        <v>121.67651999999998</v>
      </c>
      <c r="E25" s="875">
        <v>92.66434000000001</v>
      </c>
      <c r="F25" s="878">
        <v>74.700410000000005</v>
      </c>
      <c r="G25" s="568">
        <f t="shared" si="0"/>
        <v>0.31308894014677024</v>
      </c>
      <c r="H25" s="434"/>
      <c r="I25" s="202"/>
      <c r="J25" s="203"/>
    </row>
    <row r="26" spans="1:10" s="244" customFormat="1" ht="14.25" customHeight="1">
      <c r="A26" s="195"/>
      <c r="B26" s="886"/>
      <c r="C26" s="870" t="s">
        <v>225</v>
      </c>
      <c r="D26" s="872">
        <v>8.2366499999999991</v>
      </c>
      <c r="E26" s="875">
        <v>8.7438500000000001</v>
      </c>
      <c r="F26" s="878">
        <v>8.3080700000000007</v>
      </c>
      <c r="G26" s="568">
        <f t="shared" si="0"/>
        <v>-5.8006484557717841E-2</v>
      </c>
      <c r="H26" s="434"/>
      <c r="I26" s="202"/>
      <c r="J26" s="203"/>
    </row>
    <row r="27" spans="1:10" s="244" customFormat="1" ht="14.25" customHeight="1">
      <c r="A27" s="195"/>
      <c r="B27" s="886"/>
      <c r="C27" s="870" t="s">
        <v>305</v>
      </c>
      <c r="D27" s="872">
        <v>0</v>
      </c>
      <c r="E27" s="875">
        <v>0</v>
      </c>
      <c r="F27" s="878">
        <v>9.5647900000000003</v>
      </c>
      <c r="G27" s="568" t="str">
        <f t="shared" si="0"/>
        <v/>
      </c>
      <c r="H27" s="434"/>
      <c r="I27" s="202"/>
      <c r="J27" s="203"/>
    </row>
    <row r="28" spans="1:10" s="244" customFormat="1" ht="14.25" customHeight="1">
      <c r="A28" s="195"/>
      <c r="B28" s="886"/>
      <c r="C28" s="870" t="s">
        <v>306</v>
      </c>
      <c r="D28" s="872"/>
      <c r="E28" s="875">
        <v>0</v>
      </c>
      <c r="F28" s="878"/>
      <c r="G28" s="568" t="str">
        <f t="shared" si="0"/>
        <v/>
      </c>
      <c r="H28" s="434"/>
      <c r="I28" s="202"/>
      <c r="J28" s="203"/>
    </row>
    <row r="29" spans="1:10" s="244" customFormat="1" ht="14.25" customHeight="1">
      <c r="A29" s="195"/>
      <c r="B29" s="886"/>
      <c r="C29" s="870" t="s">
        <v>307</v>
      </c>
      <c r="D29" s="872">
        <v>0</v>
      </c>
      <c r="E29" s="875">
        <v>0</v>
      </c>
      <c r="F29" s="878">
        <v>14.632280000000002</v>
      </c>
      <c r="G29" s="568" t="str">
        <f t="shared" si="0"/>
        <v/>
      </c>
      <c r="H29" s="434"/>
      <c r="I29" s="202"/>
      <c r="J29" s="203"/>
    </row>
    <row r="30" spans="1:10" s="244" customFormat="1" ht="14.25" customHeight="1">
      <c r="A30" s="195"/>
      <c r="B30" s="886"/>
      <c r="C30" s="870" t="s">
        <v>226</v>
      </c>
      <c r="D30" s="872">
        <v>70.35338999999999</v>
      </c>
      <c r="E30" s="875">
        <v>69.908410000000003</v>
      </c>
      <c r="F30" s="878">
        <v>69.89461</v>
      </c>
      <c r="G30" s="568">
        <f t="shared" si="0"/>
        <v>6.3651855334714291E-3</v>
      </c>
      <c r="H30" s="434"/>
      <c r="I30" s="202"/>
      <c r="J30" s="203"/>
    </row>
    <row r="31" spans="1:10" s="244" customFormat="1" ht="15">
      <c r="A31" s="195"/>
      <c r="B31" s="898" t="s">
        <v>308</v>
      </c>
      <c r="C31" s="887"/>
      <c r="D31" s="888">
        <v>221.57373999999999</v>
      </c>
      <c r="E31" s="889">
        <v>192.77859000000001</v>
      </c>
      <c r="F31" s="890">
        <v>197.24308000000002</v>
      </c>
      <c r="G31" s="891">
        <f t="shared" si="0"/>
        <v>0.14936902484866166</v>
      </c>
      <c r="H31" s="434"/>
      <c r="I31" s="202"/>
      <c r="J31" s="216"/>
    </row>
    <row r="32" spans="1:10" s="244" customFormat="1" ht="15">
      <c r="A32" s="195"/>
      <c r="B32" s="886" t="s">
        <v>70</v>
      </c>
      <c r="C32" s="870" t="s">
        <v>229</v>
      </c>
      <c r="D32" s="872">
        <v>167.18489</v>
      </c>
      <c r="E32" s="875">
        <v>168.04609000000002</v>
      </c>
      <c r="F32" s="878">
        <v>168.08004999999997</v>
      </c>
      <c r="G32" s="568">
        <f t="shared" si="0"/>
        <v>-5.1247845159624328E-3</v>
      </c>
      <c r="H32" s="434"/>
      <c r="I32" s="202"/>
      <c r="J32" s="216"/>
    </row>
    <row r="33" spans="1:10" s="244" customFormat="1" ht="15">
      <c r="A33" s="195"/>
      <c r="B33" s="886"/>
      <c r="C33" s="870" t="s">
        <v>428</v>
      </c>
      <c r="D33" s="872"/>
      <c r="E33" s="875">
        <v>0</v>
      </c>
      <c r="F33" s="878"/>
      <c r="G33" s="568" t="str">
        <f t="shared" si="0"/>
        <v/>
      </c>
      <c r="H33" s="434"/>
      <c r="I33" s="202"/>
      <c r="J33" s="216"/>
    </row>
    <row r="34" spans="1:10" s="244" customFormat="1" ht="15">
      <c r="A34" s="195"/>
      <c r="B34" s="886"/>
      <c r="C34" s="870" t="s">
        <v>429</v>
      </c>
      <c r="D34" s="872"/>
      <c r="E34" s="875">
        <v>0</v>
      </c>
      <c r="F34" s="878"/>
      <c r="G34" s="568" t="str">
        <f t="shared" si="0"/>
        <v/>
      </c>
      <c r="H34" s="434"/>
      <c r="I34" s="202"/>
      <c r="J34" s="216"/>
    </row>
    <row r="35" spans="1:10" s="244" customFormat="1" ht="15">
      <c r="A35" s="195"/>
      <c r="B35" s="898" t="s">
        <v>309</v>
      </c>
      <c r="C35" s="887"/>
      <c r="D35" s="888">
        <v>167.18489</v>
      </c>
      <c r="E35" s="889">
        <v>168.04609000000002</v>
      </c>
      <c r="F35" s="890">
        <v>168.08004999999997</v>
      </c>
      <c r="G35" s="891">
        <f t="shared" si="0"/>
        <v>-5.1247845159624328E-3</v>
      </c>
      <c r="H35" s="434"/>
      <c r="I35" s="202"/>
      <c r="J35" s="216"/>
    </row>
    <row r="36" spans="1:10" s="244" customFormat="1" ht="15">
      <c r="A36" s="195"/>
      <c r="B36" s="886" t="s">
        <v>71</v>
      </c>
      <c r="C36" s="870" t="s">
        <v>227</v>
      </c>
      <c r="D36" s="872">
        <v>17.364000000000001</v>
      </c>
      <c r="E36" s="875">
        <v>17.352</v>
      </c>
      <c r="F36" s="878">
        <v>17.021999999999998</v>
      </c>
      <c r="G36" s="568">
        <f t="shared" si="0"/>
        <v>6.9156293222683018E-4</v>
      </c>
      <c r="H36" s="434"/>
      <c r="I36" s="202"/>
      <c r="J36" s="216"/>
    </row>
    <row r="37" spans="1:10" s="244" customFormat="1" ht="15">
      <c r="A37" s="195"/>
      <c r="B37" s="886"/>
      <c r="C37" s="870" t="s">
        <v>310</v>
      </c>
      <c r="D37" s="872">
        <v>10.295999999999999</v>
      </c>
      <c r="E37" s="875">
        <v>9.798</v>
      </c>
      <c r="F37" s="878">
        <v>10.11</v>
      </c>
      <c r="G37" s="568">
        <f t="shared" si="0"/>
        <v>5.0826699326393054E-2</v>
      </c>
      <c r="H37" s="434"/>
      <c r="I37" s="202"/>
      <c r="J37" s="216"/>
    </row>
    <row r="38" spans="1:10" s="244" customFormat="1" ht="15">
      <c r="A38" s="195"/>
      <c r="B38" s="886"/>
      <c r="C38" s="870" t="s">
        <v>228</v>
      </c>
      <c r="D38" s="872">
        <v>16.059270000000001</v>
      </c>
      <c r="E38" s="875">
        <v>16.975639999999999</v>
      </c>
      <c r="F38" s="878">
        <v>22.261899999999997</v>
      </c>
      <c r="G38" s="568">
        <f t="shared" si="0"/>
        <v>-5.3981469918070624E-2</v>
      </c>
      <c r="H38" s="434"/>
      <c r="I38" s="202"/>
      <c r="J38" s="216"/>
    </row>
    <row r="39" spans="1:10" s="379" customFormat="1" ht="15">
      <c r="A39" s="195"/>
      <c r="B39" s="898" t="s">
        <v>311</v>
      </c>
      <c r="C39" s="887"/>
      <c r="D39" s="888">
        <v>43.719270000000002</v>
      </c>
      <c r="E39" s="889">
        <v>44.125639999999997</v>
      </c>
      <c r="F39" s="890">
        <v>49.393899999999995</v>
      </c>
      <c r="G39" s="891">
        <f t="shared" si="0"/>
        <v>-9.2093848383840715E-3</v>
      </c>
      <c r="H39" s="434"/>
      <c r="I39" s="197"/>
      <c r="J39" s="197"/>
    </row>
    <row r="40" spans="1:10" s="379" customFormat="1" ht="15">
      <c r="A40" s="195"/>
      <c r="B40" s="897" t="s">
        <v>265</v>
      </c>
      <c r="C40" s="870" t="s">
        <v>312</v>
      </c>
      <c r="D40" s="872">
        <v>0</v>
      </c>
      <c r="E40" s="875">
        <v>1.4288799999999999</v>
      </c>
      <c r="F40" s="878">
        <v>0</v>
      </c>
      <c r="G40" s="568">
        <f t="shared" si="0"/>
        <v>-1</v>
      </c>
      <c r="H40" s="434"/>
      <c r="I40" s="197"/>
      <c r="J40" s="197"/>
    </row>
    <row r="41" spans="1:10" s="379" customFormat="1" ht="15">
      <c r="A41" s="195"/>
      <c r="B41" s="898" t="s">
        <v>486</v>
      </c>
      <c r="C41" s="887"/>
      <c r="D41" s="888">
        <v>0</v>
      </c>
      <c r="E41" s="889">
        <v>1.4288799999999999</v>
      </c>
      <c r="F41" s="890">
        <v>0</v>
      </c>
      <c r="G41" s="891">
        <f t="shared" si="0"/>
        <v>-1</v>
      </c>
      <c r="H41" s="434"/>
      <c r="I41" s="197"/>
      <c r="J41" s="197"/>
    </row>
    <row r="42" spans="1:10" s="379" customFormat="1" ht="15">
      <c r="A42" s="195"/>
      <c r="B42" s="897" t="s">
        <v>270</v>
      </c>
      <c r="C42" s="870" t="s">
        <v>235</v>
      </c>
      <c r="D42" s="872">
        <v>0</v>
      </c>
      <c r="E42" s="875">
        <v>0</v>
      </c>
      <c r="F42" s="878">
        <v>3.2308500000000002</v>
      </c>
      <c r="G42" s="568" t="str">
        <f t="shared" si="0"/>
        <v/>
      </c>
      <c r="H42" s="434"/>
      <c r="I42" s="197"/>
      <c r="J42" s="197"/>
    </row>
    <row r="43" spans="1:10" s="379" customFormat="1" ht="15">
      <c r="A43" s="195"/>
      <c r="B43" s="898" t="s">
        <v>487</v>
      </c>
      <c r="C43" s="887"/>
      <c r="D43" s="888">
        <v>0</v>
      </c>
      <c r="E43" s="889">
        <v>0</v>
      </c>
      <c r="F43" s="890">
        <v>3.2308500000000002</v>
      </c>
      <c r="G43" s="891" t="str">
        <f t="shared" si="0"/>
        <v/>
      </c>
      <c r="H43" s="434"/>
      <c r="I43" s="197"/>
      <c r="J43" s="197"/>
    </row>
    <row r="44" spans="1:10" s="379" customFormat="1" ht="15">
      <c r="A44" s="195"/>
      <c r="B44" s="886" t="s">
        <v>257</v>
      </c>
      <c r="C44" s="870" t="s">
        <v>203</v>
      </c>
      <c r="D44" s="872">
        <v>615.48</v>
      </c>
      <c r="E44" s="875">
        <v>654.1751999999999</v>
      </c>
      <c r="F44" s="878">
        <v>641.0376</v>
      </c>
      <c r="G44" s="568">
        <f t="shared" si="0"/>
        <v>-5.9151126487216099E-2</v>
      </c>
      <c r="H44" s="434"/>
      <c r="I44" s="197"/>
      <c r="J44" s="197"/>
    </row>
    <row r="45" spans="1:10" s="379" customFormat="1" ht="15">
      <c r="A45" s="195"/>
      <c r="B45" s="886"/>
      <c r="C45" s="870" t="s">
        <v>204</v>
      </c>
      <c r="D45" s="872">
        <v>201.23712</v>
      </c>
      <c r="E45" s="875">
        <v>218.63616000000002</v>
      </c>
      <c r="F45" s="878">
        <v>210.42239999999998</v>
      </c>
      <c r="G45" s="568">
        <f t="shared" si="0"/>
        <v>-7.9579882851949169E-2</v>
      </c>
      <c r="H45" s="434"/>
      <c r="I45" s="197"/>
      <c r="J45" s="197"/>
    </row>
    <row r="46" spans="1:10" s="379" customFormat="1" ht="15">
      <c r="A46" s="195"/>
      <c r="B46" s="886"/>
      <c r="C46" s="870" t="s">
        <v>205</v>
      </c>
      <c r="D46" s="872">
        <v>0</v>
      </c>
      <c r="E46" s="875">
        <v>0</v>
      </c>
      <c r="F46" s="878">
        <v>0</v>
      </c>
      <c r="G46" s="568" t="str">
        <f t="shared" si="0"/>
        <v/>
      </c>
      <c r="H46" s="434"/>
      <c r="I46" s="197"/>
      <c r="J46" s="197"/>
    </row>
    <row r="47" spans="1:10" s="379" customFormat="1" ht="15">
      <c r="A47" s="195"/>
      <c r="B47" s="898" t="s">
        <v>313</v>
      </c>
      <c r="C47" s="887"/>
      <c r="D47" s="888">
        <v>816.71712000000002</v>
      </c>
      <c r="E47" s="889">
        <v>872.81135999999992</v>
      </c>
      <c r="F47" s="890">
        <v>851.46</v>
      </c>
      <c r="G47" s="891">
        <f t="shared" si="0"/>
        <v>-6.4268457734097173E-2</v>
      </c>
      <c r="H47" s="434"/>
      <c r="I47" s="197"/>
      <c r="J47" s="197"/>
    </row>
    <row r="48" spans="1:10" s="379" customFormat="1" ht="15">
      <c r="A48" s="195"/>
      <c r="B48" s="897" t="s">
        <v>276</v>
      </c>
      <c r="C48" s="870" t="s">
        <v>314</v>
      </c>
      <c r="D48" s="872">
        <v>0</v>
      </c>
      <c r="E48" s="875">
        <v>2.9028</v>
      </c>
      <c r="F48" s="878">
        <v>0</v>
      </c>
      <c r="G48" s="568">
        <f t="shared" si="0"/>
        <v>-1</v>
      </c>
      <c r="H48" s="434"/>
      <c r="I48" s="197"/>
      <c r="J48" s="197"/>
    </row>
    <row r="49" spans="1:10" s="379" customFormat="1" ht="15">
      <c r="A49" s="195"/>
      <c r="B49" s="898" t="s">
        <v>488</v>
      </c>
      <c r="C49" s="887"/>
      <c r="D49" s="888">
        <v>0</v>
      </c>
      <c r="E49" s="889">
        <v>2.9028</v>
      </c>
      <c r="F49" s="890">
        <v>0</v>
      </c>
      <c r="G49" s="891">
        <f t="shared" si="0"/>
        <v>-1</v>
      </c>
      <c r="H49" s="434"/>
      <c r="I49" s="197"/>
      <c r="J49" s="197"/>
    </row>
    <row r="50" spans="1:10" s="379" customFormat="1" ht="15">
      <c r="A50" s="195"/>
      <c r="B50" s="897" t="s">
        <v>274</v>
      </c>
      <c r="C50" s="870" t="s">
        <v>239</v>
      </c>
      <c r="D50" s="872">
        <v>2.52</v>
      </c>
      <c r="E50" s="875">
        <v>5.0600000000000005</v>
      </c>
      <c r="F50" s="878">
        <v>0</v>
      </c>
      <c r="G50" s="568">
        <f t="shared" si="0"/>
        <v>-0.50197628458498023</v>
      </c>
      <c r="H50" s="434"/>
      <c r="I50" s="197"/>
      <c r="J50" s="197"/>
    </row>
    <row r="51" spans="1:10" s="379" customFormat="1" ht="15">
      <c r="A51" s="195"/>
      <c r="B51" s="898" t="s">
        <v>489</v>
      </c>
      <c r="C51" s="887"/>
      <c r="D51" s="888">
        <v>2.52</v>
      </c>
      <c r="E51" s="889">
        <v>5.0600000000000005</v>
      </c>
      <c r="F51" s="890">
        <v>0</v>
      </c>
      <c r="G51" s="891">
        <f t="shared" si="0"/>
        <v>-0.50197628458498023</v>
      </c>
      <c r="H51" s="434"/>
      <c r="I51" s="197"/>
      <c r="J51" s="197"/>
    </row>
    <row r="52" spans="1:10" s="379" customFormat="1" ht="15">
      <c r="A52" s="197"/>
      <c r="B52" s="886" t="s">
        <v>272</v>
      </c>
      <c r="C52" s="870" t="s">
        <v>315</v>
      </c>
      <c r="D52" s="872">
        <v>17.24052</v>
      </c>
      <c r="E52" s="875">
        <v>10.379200000000001</v>
      </c>
      <c r="F52" s="878">
        <v>17.2622</v>
      </c>
      <c r="G52" s="568">
        <f t="shared" si="0"/>
        <v>0.66106443656543834</v>
      </c>
      <c r="H52" s="434"/>
      <c r="I52" s="197"/>
      <c r="J52" s="197"/>
    </row>
    <row r="53" spans="1:10" s="379" customFormat="1" ht="15">
      <c r="A53" s="197"/>
      <c r="B53" s="886"/>
      <c r="C53" s="870" t="s">
        <v>316</v>
      </c>
      <c r="D53" s="872">
        <v>20.098600000000001</v>
      </c>
      <c r="E53" s="875">
        <v>14.917400000000001</v>
      </c>
      <c r="F53" s="878">
        <v>20.065079999999998</v>
      </c>
      <c r="G53" s="568">
        <f t="shared" si="0"/>
        <v>0.34732594151795881</v>
      </c>
      <c r="H53" s="434"/>
      <c r="I53" s="197"/>
      <c r="J53" s="197"/>
    </row>
    <row r="54" spans="1:10" s="379" customFormat="1" ht="15">
      <c r="A54" s="197"/>
      <c r="B54" s="898" t="s">
        <v>490</v>
      </c>
      <c r="C54" s="887"/>
      <c r="D54" s="888">
        <v>37.339120000000001</v>
      </c>
      <c r="E54" s="889">
        <v>25.296600000000002</v>
      </c>
      <c r="F54" s="890">
        <v>37.327280000000002</v>
      </c>
      <c r="G54" s="891">
        <f t="shared" si="0"/>
        <v>0.47605290829597657</v>
      </c>
      <c r="H54" s="434"/>
      <c r="I54" s="197"/>
      <c r="J54" s="197"/>
    </row>
    <row r="55" spans="1:10" s="379" customFormat="1" ht="15">
      <c r="A55" s="197"/>
      <c r="B55" s="897" t="s">
        <v>317</v>
      </c>
      <c r="C55" s="870" t="s">
        <v>253</v>
      </c>
      <c r="D55" s="872">
        <v>0</v>
      </c>
      <c r="E55" s="875"/>
      <c r="F55" s="878">
        <v>20.295780000000001</v>
      </c>
      <c r="G55" s="568" t="str">
        <f t="shared" si="0"/>
        <v/>
      </c>
      <c r="H55" s="434"/>
      <c r="I55" s="197"/>
      <c r="J55" s="197"/>
    </row>
    <row r="56" spans="1:10" s="379" customFormat="1" ht="15">
      <c r="A56" s="197"/>
      <c r="B56" s="898" t="s">
        <v>491</v>
      </c>
      <c r="C56" s="887"/>
      <c r="D56" s="888">
        <v>0</v>
      </c>
      <c r="E56" s="889"/>
      <c r="F56" s="890">
        <v>20.295780000000001</v>
      </c>
      <c r="G56" s="891" t="str">
        <f t="shared" si="0"/>
        <v/>
      </c>
      <c r="H56" s="434"/>
      <c r="I56" s="197"/>
      <c r="J56" s="197"/>
    </row>
    <row r="57" spans="1:10" s="379" customFormat="1" ht="15">
      <c r="A57" s="197"/>
      <c r="B57" s="886" t="s">
        <v>245</v>
      </c>
      <c r="C57" s="870" t="s">
        <v>246</v>
      </c>
      <c r="D57" s="872">
        <v>446.48066</v>
      </c>
      <c r="E57" s="875">
        <v>0</v>
      </c>
      <c r="F57" s="878">
        <v>449.02729999999997</v>
      </c>
      <c r="G57" s="568" t="str">
        <f t="shared" si="0"/>
        <v/>
      </c>
      <c r="H57" s="434"/>
      <c r="I57" s="197"/>
      <c r="J57" s="197"/>
    </row>
    <row r="58" spans="1:10" s="379" customFormat="1" ht="15">
      <c r="A58" s="197"/>
      <c r="B58" s="886"/>
      <c r="C58" s="870" t="s">
        <v>318</v>
      </c>
      <c r="D58" s="872">
        <v>6.40489</v>
      </c>
      <c r="E58" s="875">
        <v>6.1676599999999997</v>
      </c>
      <c r="F58" s="878">
        <v>6.2766099999999998</v>
      </c>
      <c r="G58" s="568">
        <f t="shared" si="0"/>
        <v>3.8463533982093789E-2</v>
      </c>
      <c r="H58" s="434"/>
      <c r="I58" s="197"/>
      <c r="J58" s="197"/>
    </row>
    <row r="59" spans="1:10" s="379" customFormat="1" ht="15">
      <c r="A59" s="197"/>
      <c r="B59" s="898" t="s">
        <v>492</v>
      </c>
      <c r="C59" s="887"/>
      <c r="D59" s="888">
        <v>452.88555000000002</v>
      </c>
      <c r="E59" s="889">
        <v>6.1676599999999997</v>
      </c>
      <c r="F59" s="890">
        <v>455.30390999999997</v>
      </c>
      <c r="G59" s="891">
        <f t="shared" si="0"/>
        <v>72.429071965704992</v>
      </c>
      <c r="H59" s="434"/>
      <c r="I59" s="197"/>
      <c r="J59" s="197"/>
    </row>
    <row r="60" spans="1:10" s="379" customFormat="1" ht="15">
      <c r="A60" s="197"/>
      <c r="B60" s="897" t="s">
        <v>475</v>
      </c>
      <c r="C60" s="870" t="s">
        <v>319</v>
      </c>
      <c r="D60" s="872">
        <v>61.216259999999991</v>
      </c>
      <c r="E60" s="875">
        <v>47.0807</v>
      </c>
      <c r="F60" s="878">
        <v>93.507350000000002</v>
      </c>
      <c r="G60" s="568">
        <f t="shared" si="0"/>
        <v>0.30024107543005929</v>
      </c>
      <c r="H60" s="434"/>
      <c r="I60" s="197"/>
      <c r="J60" s="197"/>
    </row>
    <row r="61" spans="1:10" s="379" customFormat="1" ht="15">
      <c r="A61" s="197"/>
      <c r="B61" s="898" t="s">
        <v>512</v>
      </c>
      <c r="C61" s="887"/>
      <c r="D61" s="888">
        <v>61.216259999999991</v>
      </c>
      <c r="E61" s="889">
        <v>47.0807</v>
      </c>
      <c r="F61" s="890">
        <v>93.507350000000002</v>
      </c>
      <c r="G61" s="891">
        <f t="shared" si="0"/>
        <v>0.30024107543005929</v>
      </c>
      <c r="H61" s="434"/>
      <c r="I61" s="197"/>
      <c r="J61" s="197"/>
    </row>
    <row r="62" spans="1:10" s="379" customFormat="1" ht="15">
      <c r="A62" s="197"/>
      <c r="B62" s="897" t="s">
        <v>761</v>
      </c>
      <c r="C62" s="870" t="s">
        <v>788</v>
      </c>
      <c r="D62" s="872">
        <v>0</v>
      </c>
      <c r="E62" s="875"/>
      <c r="F62" s="878">
        <v>0</v>
      </c>
      <c r="G62" s="568" t="str">
        <f t="shared" si="0"/>
        <v/>
      </c>
      <c r="H62" s="434"/>
      <c r="I62" s="197"/>
      <c r="J62" s="197"/>
    </row>
    <row r="63" spans="1:10" s="379" customFormat="1" ht="15">
      <c r="A63" s="197"/>
      <c r="B63" s="898" t="s">
        <v>762</v>
      </c>
      <c r="C63" s="887"/>
      <c r="D63" s="888">
        <v>0</v>
      </c>
      <c r="E63" s="889"/>
      <c r="F63" s="890">
        <v>0</v>
      </c>
      <c r="G63" s="891" t="str">
        <f t="shared" si="0"/>
        <v/>
      </c>
      <c r="H63" s="434"/>
      <c r="I63" s="197"/>
      <c r="J63" s="197"/>
    </row>
    <row r="64" spans="1:10" s="379" customFormat="1" ht="15">
      <c r="A64" s="197"/>
      <c r="B64" s="897" t="s">
        <v>273</v>
      </c>
      <c r="C64" s="870" t="s">
        <v>236</v>
      </c>
      <c r="D64" s="872">
        <v>19.126629999999999</v>
      </c>
      <c r="E64" s="875">
        <v>19.214120000000001</v>
      </c>
      <c r="F64" s="878">
        <v>19.433199999999999</v>
      </c>
      <c r="G64" s="568">
        <f t="shared" si="0"/>
        <v>-4.5534221707786982E-3</v>
      </c>
      <c r="H64" s="434"/>
      <c r="I64" s="197"/>
      <c r="J64" s="197"/>
    </row>
    <row r="65" spans="1:10" s="379" customFormat="1" ht="15">
      <c r="A65" s="197"/>
      <c r="B65" s="898" t="s">
        <v>763</v>
      </c>
      <c r="C65" s="887"/>
      <c r="D65" s="888">
        <v>19.126629999999999</v>
      </c>
      <c r="E65" s="889">
        <v>19.214120000000001</v>
      </c>
      <c r="F65" s="890">
        <v>19.433199999999999</v>
      </c>
      <c r="G65" s="891">
        <f t="shared" si="0"/>
        <v>-4.5534221707786982E-3</v>
      </c>
      <c r="H65" s="434"/>
      <c r="I65" s="197"/>
      <c r="J65" s="197"/>
    </row>
    <row r="66" spans="1:10" s="379" customFormat="1" ht="15">
      <c r="A66" s="197"/>
      <c r="B66" s="886" t="s">
        <v>260</v>
      </c>
      <c r="C66" s="870" t="s">
        <v>210</v>
      </c>
      <c r="D66" s="872">
        <v>0</v>
      </c>
      <c r="E66" s="875">
        <v>77.794629999999998</v>
      </c>
      <c r="F66" s="878">
        <v>76.854900000000001</v>
      </c>
      <c r="G66" s="568">
        <f t="shared" si="0"/>
        <v>-1</v>
      </c>
      <c r="H66" s="434"/>
      <c r="I66" s="197"/>
      <c r="J66" s="197"/>
    </row>
    <row r="67" spans="1:10" s="379" customFormat="1" ht="15">
      <c r="A67" s="197"/>
      <c r="B67" s="886"/>
      <c r="C67" s="870" t="s">
        <v>212</v>
      </c>
      <c r="D67" s="872">
        <v>20.739359999999998</v>
      </c>
      <c r="E67" s="875">
        <v>25.938130000000001</v>
      </c>
      <c r="F67" s="878">
        <v>0</v>
      </c>
      <c r="G67" s="568">
        <f t="shared" si="0"/>
        <v>-0.20042963775723244</v>
      </c>
      <c r="H67" s="434"/>
      <c r="I67" s="197"/>
      <c r="J67" s="197"/>
    </row>
    <row r="68" spans="1:10" s="379" customFormat="1" ht="15">
      <c r="A68" s="197"/>
      <c r="B68" s="886"/>
      <c r="C68" s="870" t="s">
        <v>211</v>
      </c>
      <c r="D68" s="872">
        <v>149.27870000000001</v>
      </c>
      <c r="E68" s="875">
        <v>126.64304999999999</v>
      </c>
      <c r="F68" s="878">
        <v>265.18813999999998</v>
      </c>
      <c r="G68" s="568">
        <f t="shared" si="0"/>
        <v>0.17873582482418127</v>
      </c>
      <c r="H68" s="434"/>
      <c r="I68" s="197"/>
      <c r="J68" s="197"/>
    </row>
    <row r="69" spans="1:10" s="379" customFormat="1" ht="15">
      <c r="A69" s="197"/>
      <c r="B69" s="886"/>
      <c r="C69" s="870" t="s">
        <v>213</v>
      </c>
      <c r="D69" s="872">
        <v>133.88330999999999</v>
      </c>
      <c r="E69" s="875">
        <v>133.41075000000001</v>
      </c>
      <c r="F69" s="878">
        <v>131.82886999999999</v>
      </c>
      <c r="G69" s="568">
        <f t="shared" si="0"/>
        <v>3.5421433430213867E-3</v>
      </c>
      <c r="H69" s="434"/>
      <c r="I69" s="197"/>
      <c r="J69" s="197"/>
    </row>
    <row r="70" spans="1:10" s="379" customFormat="1" ht="15">
      <c r="A70" s="197"/>
      <c r="B70" s="886"/>
      <c r="C70" s="870" t="s">
        <v>214</v>
      </c>
      <c r="D70" s="872">
        <v>0</v>
      </c>
      <c r="E70" s="875">
        <v>61.166870000000003</v>
      </c>
      <c r="F70" s="878">
        <v>69.080100000000002</v>
      </c>
      <c r="G70" s="568">
        <f t="shared" si="0"/>
        <v>-1</v>
      </c>
      <c r="H70" s="434"/>
      <c r="I70" s="197"/>
      <c r="J70" s="197"/>
    </row>
    <row r="71" spans="1:10" s="379" customFormat="1" ht="15">
      <c r="A71" s="197"/>
      <c r="B71" s="886"/>
      <c r="C71" s="870" t="s">
        <v>320</v>
      </c>
      <c r="D71" s="872">
        <v>0</v>
      </c>
      <c r="E71" s="875">
        <v>0</v>
      </c>
      <c r="F71" s="878">
        <v>0</v>
      </c>
      <c r="G71" s="568" t="str">
        <f t="shared" si="0"/>
        <v/>
      </c>
      <c r="H71" s="434"/>
      <c r="I71" s="197"/>
      <c r="J71" s="197"/>
    </row>
    <row r="72" spans="1:10" s="379" customFormat="1" ht="15">
      <c r="A72" s="197"/>
      <c r="B72" s="886"/>
      <c r="C72" s="870" t="s">
        <v>321</v>
      </c>
      <c r="D72" s="872">
        <v>0</v>
      </c>
      <c r="E72" s="875">
        <v>173.10086000000001</v>
      </c>
      <c r="F72" s="878">
        <v>0</v>
      </c>
      <c r="G72" s="568">
        <f t="shared" si="0"/>
        <v>-1</v>
      </c>
      <c r="H72" s="434"/>
      <c r="I72" s="197"/>
      <c r="J72" s="197"/>
    </row>
    <row r="73" spans="1:10" s="379" customFormat="1" ht="15">
      <c r="A73" s="197"/>
      <c r="B73" s="886"/>
      <c r="C73" s="870" t="s">
        <v>206</v>
      </c>
      <c r="D73" s="872">
        <v>296.56216000000001</v>
      </c>
      <c r="E73" s="875">
        <v>442.14008999999999</v>
      </c>
      <c r="F73" s="878">
        <v>357.03409999999997</v>
      </c>
      <c r="G73" s="568">
        <f t="shared" si="0"/>
        <v>-0.32925747583757892</v>
      </c>
      <c r="H73" s="434"/>
      <c r="I73" s="197"/>
      <c r="J73" s="197"/>
    </row>
    <row r="74" spans="1:10" s="379" customFormat="1" ht="15">
      <c r="A74" s="197"/>
      <c r="B74" s="898" t="s">
        <v>493</v>
      </c>
      <c r="C74" s="887"/>
      <c r="D74" s="888">
        <v>600.46352999999999</v>
      </c>
      <c r="E74" s="889">
        <v>1040.1943799999999</v>
      </c>
      <c r="F74" s="890">
        <v>899.98610999999994</v>
      </c>
      <c r="G74" s="891">
        <f t="shared" ref="G74:G106" si="1">+IF(E74=0,"",D74/E74-1)</f>
        <v>-0.42273911343377957</v>
      </c>
      <c r="H74" s="434"/>
      <c r="I74" s="197"/>
      <c r="J74" s="197"/>
    </row>
    <row r="75" spans="1:10" s="379" customFormat="1" ht="15">
      <c r="A75" s="197"/>
      <c r="B75" s="886" t="s">
        <v>256</v>
      </c>
      <c r="C75" s="870" t="s">
        <v>786</v>
      </c>
      <c r="D75" s="872">
        <v>0</v>
      </c>
      <c r="E75" s="875"/>
      <c r="F75" s="878">
        <v>0</v>
      </c>
      <c r="G75" s="568" t="str">
        <f t="shared" si="1"/>
        <v/>
      </c>
      <c r="H75" s="434"/>
      <c r="I75" s="197"/>
      <c r="J75" s="197"/>
    </row>
    <row r="76" spans="1:10" s="379" customFormat="1" ht="15">
      <c r="A76" s="197"/>
      <c r="B76" s="886"/>
      <c r="C76" s="870" t="s">
        <v>322</v>
      </c>
      <c r="D76" s="872">
        <v>85.297970000000007</v>
      </c>
      <c r="E76" s="875">
        <v>83.252409999999998</v>
      </c>
      <c r="F76" s="878">
        <v>83.772379999999998</v>
      </c>
      <c r="G76" s="568">
        <f t="shared" si="1"/>
        <v>2.4570579998825393E-2</v>
      </c>
      <c r="H76" s="434"/>
      <c r="I76" s="197"/>
      <c r="J76" s="197"/>
    </row>
    <row r="77" spans="1:10" s="379" customFormat="1" ht="15">
      <c r="A77" s="197"/>
      <c r="B77" s="886"/>
      <c r="C77" s="870" t="s">
        <v>785</v>
      </c>
      <c r="D77" s="872">
        <v>0</v>
      </c>
      <c r="E77" s="875">
        <v>0</v>
      </c>
      <c r="F77" s="878">
        <v>0</v>
      </c>
      <c r="G77" s="568" t="str">
        <f t="shared" si="1"/>
        <v/>
      </c>
      <c r="H77" s="434"/>
      <c r="I77" s="197"/>
      <c r="J77" s="197"/>
    </row>
    <row r="78" spans="1:10" s="379" customFormat="1" ht="15">
      <c r="A78" s="197"/>
      <c r="B78" s="898" t="s">
        <v>494</v>
      </c>
      <c r="C78" s="887"/>
      <c r="D78" s="888">
        <v>85.297970000000007</v>
      </c>
      <c r="E78" s="889">
        <v>83.252409999999998</v>
      </c>
      <c r="F78" s="890">
        <v>83.772379999999998</v>
      </c>
      <c r="G78" s="891">
        <f t="shared" si="1"/>
        <v>2.4570579998825393E-2</v>
      </c>
      <c r="H78" s="434"/>
      <c r="I78" s="197"/>
      <c r="J78" s="197"/>
    </row>
    <row r="79" spans="1:10" s="379" customFormat="1" ht="15">
      <c r="A79" s="197"/>
      <c r="B79" s="886" t="s">
        <v>324</v>
      </c>
      <c r="C79" s="870" t="s">
        <v>325</v>
      </c>
      <c r="D79" s="872">
        <v>51.083559999999999</v>
      </c>
      <c r="E79" s="875">
        <v>77.550110000000004</v>
      </c>
      <c r="F79" s="878">
        <v>16.051100000000002</v>
      </c>
      <c r="G79" s="568">
        <f t="shared" si="1"/>
        <v>-0.34128320385361155</v>
      </c>
      <c r="H79" s="434"/>
      <c r="I79" s="197"/>
      <c r="J79" s="197"/>
    </row>
    <row r="80" spans="1:10" s="379" customFormat="1" ht="15">
      <c r="A80" s="197"/>
      <c r="B80" s="886"/>
      <c r="C80" s="870" t="s">
        <v>326</v>
      </c>
      <c r="D80" s="872">
        <v>12.808999999999999</v>
      </c>
      <c r="E80" s="875">
        <v>12.056469999999999</v>
      </c>
      <c r="F80" s="878">
        <v>1.5239799999999999</v>
      </c>
      <c r="G80" s="568">
        <f t="shared" si="1"/>
        <v>6.241710882206819E-2</v>
      </c>
      <c r="H80" s="434"/>
      <c r="I80" s="197"/>
      <c r="J80" s="197"/>
    </row>
    <row r="81" spans="1:10" s="379" customFormat="1" ht="15">
      <c r="A81" s="197"/>
      <c r="B81" s="898" t="s">
        <v>495</v>
      </c>
      <c r="C81" s="887"/>
      <c r="D81" s="888">
        <v>63.892559999999996</v>
      </c>
      <c r="E81" s="889">
        <v>89.606580000000008</v>
      </c>
      <c r="F81" s="890">
        <v>17.57508</v>
      </c>
      <c r="G81" s="891">
        <f t="shared" si="1"/>
        <v>-0.28696575630941401</v>
      </c>
      <c r="H81" s="434"/>
      <c r="I81" s="197"/>
      <c r="J81" s="197"/>
    </row>
    <row r="82" spans="1:10" s="379" customFormat="1" ht="15">
      <c r="A82" s="197"/>
      <c r="B82" s="886" t="s">
        <v>219</v>
      </c>
      <c r="C82" s="870" t="s">
        <v>243</v>
      </c>
      <c r="D82" s="872">
        <v>88.439880000000002</v>
      </c>
      <c r="E82" s="875">
        <v>107.93136</v>
      </c>
      <c r="F82" s="878">
        <v>108.92604</v>
      </c>
      <c r="G82" s="568">
        <f t="shared" si="1"/>
        <v>-0.18059144256127224</v>
      </c>
      <c r="H82" s="434"/>
      <c r="I82" s="197"/>
      <c r="J82" s="197"/>
    </row>
    <row r="83" spans="1:10" s="379" customFormat="1" ht="15">
      <c r="A83" s="197"/>
      <c r="B83" s="886"/>
      <c r="C83" s="870" t="s">
        <v>327</v>
      </c>
      <c r="D83" s="872">
        <v>129.45964000000001</v>
      </c>
      <c r="E83" s="875">
        <v>129.32320999999999</v>
      </c>
      <c r="F83" s="878">
        <v>129.98971</v>
      </c>
      <c r="G83" s="568">
        <f t="shared" si="1"/>
        <v>1.0549537086190774E-3</v>
      </c>
      <c r="H83" s="434"/>
      <c r="I83" s="197"/>
      <c r="J83" s="197"/>
    </row>
    <row r="84" spans="1:10" s="379" customFormat="1" ht="15">
      <c r="A84" s="197"/>
      <c r="B84" s="886"/>
      <c r="C84" s="870" t="s">
        <v>328</v>
      </c>
      <c r="D84" s="872">
        <v>753.63176999999996</v>
      </c>
      <c r="E84" s="875">
        <v>737.34793999999999</v>
      </c>
      <c r="F84" s="878">
        <v>736.24751999999989</v>
      </c>
      <c r="G84" s="568">
        <f t="shared" si="1"/>
        <v>2.208432290459772E-2</v>
      </c>
      <c r="H84" s="434"/>
      <c r="I84" s="197"/>
      <c r="J84" s="197"/>
    </row>
    <row r="85" spans="1:10" s="379" customFormat="1" ht="15">
      <c r="A85" s="197"/>
      <c r="B85" s="886"/>
      <c r="C85" s="870" t="s">
        <v>249</v>
      </c>
      <c r="D85" s="872">
        <v>0</v>
      </c>
      <c r="E85" s="875"/>
      <c r="F85" s="878">
        <v>0</v>
      </c>
      <c r="G85" s="568" t="str">
        <f t="shared" si="1"/>
        <v/>
      </c>
      <c r="H85" s="434"/>
      <c r="I85" s="197"/>
      <c r="J85" s="197"/>
    </row>
    <row r="86" spans="1:10" s="379" customFormat="1" ht="15">
      <c r="A86" s="197"/>
      <c r="B86" s="886"/>
      <c r="C86" s="870" t="s">
        <v>787</v>
      </c>
      <c r="D86" s="872">
        <v>0</v>
      </c>
      <c r="E86" s="875">
        <v>0</v>
      </c>
      <c r="F86" s="878">
        <v>0</v>
      </c>
      <c r="G86" s="568" t="str">
        <f t="shared" si="1"/>
        <v/>
      </c>
      <c r="H86" s="434"/>
      <c r="I86" s="197"/>
      <c r="J86" s="197"/>
    </row>
    <row r="87" spans="1:10" s="379" customFormat="1" ht="15">
      <c r="A87" s="197"/>
      <c r="B87" s="886"/>
      <c r="C87" s="870" t="s">
        <v>330</v>
      </c>
      <c r="D87" s="872">
        <v>132.05737999999999</v>
      </c>
      <c r="E87" s="875">
        <v>99.456819999999993</v>
      </c>
      <c r="F87" s="878">
        <v>130.17498000000001</v>
      </c>
      <c r="G87" s="568">
        <f t="shared" si="1"/>
        <v>0.32778606836615132</v>
      </c>
      <c r="H87" s="434"/>
      <c r="I87" s="197"/>
      <c r="J87" s="197"/>
    </row>
    <row r="88" spans="1:10" s="379" customFormat="1" ht="15">
      <c r="A88" s="197"/>
      <c r="B88" s="886"/>
      <c r="C88" s="870" t="s">
        <v>255</v>
      </c>
      <c r="D88" s="872">
        <v>0</v>
      </c>
      <c r="E88" s="875"/>
      <c r="F88" s="878">
        <v>0</v>
      </c>
      <c r="G88" s="568" t="str">
        <f t="shared" si="1"/>
        <v/>
      </c>
      <c r="H88" s="434"/>
      <c r="I88" s="197"/>
      <c r="J88" s="197"/>
    </row>
    <row r="89" spans="1:10" s="379" customFormat="1" ht="15">
      <c r="A89" s="197"/>
      <c r="B89" s="886"/>
      <c r="C89" s="870" t="s">
        <v>331</v>
      </c>
      <c r="D89" s="872">
        <v>0</v>
      </c>
      <c r="E89" s="875">
        <v>0</v>
      </c>
      <c r="F89" s="878">
        <v>0</v>
      </c>
      <c r="G89" s="568" t="str">
        <f t="shared" si="1"/>
        <v/>
      </c>
      <c r="H89" s="434"/>
      <c r="I89" s="197"/>
      <c r="J89" s="197"/>
    </row>
    <row r="90" spans="1:10" s="379" customFormat="1" ht="15">
      <c r="A90" s="197"/>
      <c r="B90" s="898" t="s">
        <v>332</v>
      </c>
      <c r="C90" s="887"/>
      <c r="D90" s="888">
        <v>1103.5886699999999</v>
      </c>
      <c r="E90" s="889">
        <v>1074.05933</v>
      </c>
      <c r="F90" s="890">
        <v>1105.3382499999998</v>
      </c>
      <c r="G90" s="891">
        <f t="shared" si="1"/>
        <v>2.7493211199049794E-2</v>
      </c>
      <c r="H90" s="434"/>
      <c r="I90" s="197"/>
      <c r="J90" s="197"/>
    </row>
    <row r="91" spans="1:10" s="379" customFormat="1" ht="15">
      <c r="A91" s="197"/>
      <c r="B91" s="897" t="s">
        <v>237</v>
      </c>
      <c r="C91" s="870" t="s">
        <v>333</v>
      </c>
      <c r="D91" s="872">
        <v>544.14576</v>
      </c>
      <c r="E91" s="875">
        <v>270.21077000000002</v>
      </c>
      <c r="F91" s="878">
        <v>0</v>
      </c>
      <c r="G91" s="568">
        <f t="shared" si="1"/>
        <v>1.0137826482637977</v>
      </c>
      <c r="H91" s="434"/>
      <c r="I91" s="197"/>
      <c r="J91" s="197"/>
    </row>
    <row r="92" spans="1:10" s="379" customFormat="1" ht="15">
      <c r="A92" s="197"/>
      <c r="B92" s="898" t="s">
        <v>496</v>
      </c>
      <c r="C92" s="887"/>
      <c r="D92" s="888">
        <v>544.14576</v>
      </c>
      <c r="E92" s="889">
        <v>270.21077000000002</v>
      </c>
      <c r="F92" s="890">
        <v>0</v>
      </c>
      <c r="G92" s="891">
        <f t="shared" si="1"/>
        <v>1.0137826482637977</v>
      </c>
      <c r="H92" s="434"/>
      <c r="I92" s="197"/>
      <c r="J92" s="197"/>
    </row>
    <row r="93" spans="1:10" s="379" customFormat="1" ht="15">
      <c r="A93" s="197"/>
      <c r="B93" s="897" t="s">
        <v>334</v>
      </c>
      <c r="C93" s="870" t="s">
        <v>335</v>
      </c>
      <c r="D93" s="872">
        <v>6.8010599999999997</v>
      </c>
      <c r="E93" s="875">
        <v>5.8760300000000001</v>
      </c>
      <c r="F93" s="878">
        <v>6.8383699999999994</v>
      </c>
      <c r="G93" s="568">
        <f t="shared" si="1"/>
        <v>0.15742431539661972</v>
      </c>
      <c r="H93" s="434"/>
      <c r="I93" s="197"/>
      <c r="J93" s="197"/>
    </row>
    <row r="94" spans="1:10" s="379" customFormat="1" ht="15">
      <c r="A94" s="197"/>
      <c r="B94" s="898" t="s">
        <v>497</v>
      </c>
      <c r="C94" s="887"/>
      <c r="D94" s="888">
        <v>6.8010599999999997</v>
      </c>
      <c r="E94" s="889">
        <v>5.8760300000000001</v>
      </c>
      <c r="F94" s="890">
        <v>6.8383699999999994</v>
      </c>
      <c r="G94" s="891">
        <f t="shared" si="1"/>
        <v>0.15742431539661972</v>
      </c>
      <c r="H94" s="434"/>
      <c r="I94" s="197"/>
      <c r="J94" s="197"/>
    </row>
    <row r="95" spans="1:10" s="379" customFormat="1" ht="15">
      <c r="A95" s="197"/>
      <c r="B95" s="897" t="s">
        <v>267</v>
      </c>
      <c r="C95" s="870" t="s">
        <v>336</v>
      </c>
      <c r="D95" s="872">
        <v>0</v>
      </c>
      <c r="E95" s="875">
        <v>0</v>
      </c>
      <c r="F95" s="878">
        <v>0</v>
      </c>
      <c r="G95" s="568" t="str">
        <f t="shared" si="1"/>
        <v/>
      </c>
      <c r="H95" s="434"/>
      <c r="I95" s="197"/>
      <c r="J95" s="197"/>
    </row>
    <row r="96" spans="1:10" s="379" customFormat="1" ht="15">
      <c r="A96" s="197"/>
      <c r="B96" s="898" t="s">
        <v>498</v>
      </c>
      <c r="C96" s="887"/>
      <c r="D96" s="888">
        <v>0</v>
      </c>
      <c r="E96" s="889">
        <v>0</v>
      </c>
      <c r="F96" s="890">
        <v>0</v>
      </c>
      <c r="G96" s="891" t="str">
        <f t="shared" si="1"/>
        <v/>
      </c>
      <c r="H96" s="434"/>
      <c r="I96" s="197"/>
      <c r="J96" s="197"/>
    </row>
    <row r="97" spans="1:10" s="379" customFormat="1" ht="15">
      <c r="A97" s="197"/>
      <c r="B97" s="897" t="s">
        <v>268</v>
      </c>
      <c r="C97" s="870" t="s">
        <v>337</v>
      </c>
      <c r="D97" s="872">
        <v>0</v>
      </c>
      <c r="E97" s="875">
        <v>0</v>
      </c>
      <c r="F97" s="878">
        <v>0</v>
      </c>
      <c r="G97" s="568" t="str">
        <f t="shared" si="1"/>
        <v/>
      </c>
      <c r="H97" s="434"/>
      <c r="I97" s="197"/>
      <c r="J97" s="197"/>
    </row>
    <row r="98" spans="1:10" s="379" customFormat="1" ht="15">
      <c r="A98" s="197"/>
      <c r="B98" s="898" t="s">
        <v>499</v>
      </c>
      <c r="C98" s="887"/>
      <c r="D98" s="888">
        <v>0</v>
      </c>
      <c r="E98" s="889">
        <v>0</v>
      </c>
      <c r="F98" s="890">
        <v>0</v>
      </c>
      <c r="G98" s="891" t="str">
        <f t="shared" si="1"/>
        <v/>
      </c>
      <c r="H98" s="434"/>
      <c r="I98" s="197"/>
      <c r="J98" s="197"/>
    </row>
    <row r="99" spans="1:10" s="379" customFormat="1" ht="15">
      <c r="A99" s="197"/>
      <c r="B99" s="897" t="s">
        <v>338</v>
      </c>
      <c r="C99" s="870" t="s">
        <v>339</v>
      </c>
      <c r="D99" s="872">
        <v>2.8</v>
      </c>
      <c r="E99" s="875">
        <v>3.6</v>
      </c>
      <c r="F99" s="878">
        <v>3.2</v>
      </c>
      <c r="G99" s="568">
        <f t="shared" si="1"/>
        <v>-0.22222222222222232</v>
      </c>
      <c r="H99" s="434"/>
      <c r="I99" s="197"/>
      <c r="J99" s="197"/>
    </row>
    <row r="100" spans="1:10" s="379" customFormat="1" ht="15">
      <c r="A100" s="197"/>
      <c r="B100" s="898" t="s">
        <v>500</v>
      </c>
      <c r="C100" s="887"/>
      <c r="D100" s="888">
        <v>2.8</v>
      </c>
      <c r="E100" s="889">
        <v>3.6</v>
      </c>
      <c r="F100" s="890">
        <v>3.2</v>
      </c>
      <c r="G100" s="891">
        <f t="shared" si="1"/>
        <v>-0.22222222222222232</v>
      </c>
      <c r="H100" s="434"/>
      <c r="I100" s="197"/>
      <c r="J100" s="197"/>
    </row>
    <row r="101" spans="1:10" s="379" customFormat="1" ht="15">
      <c r="A101" s="197"/>
      <c r="B101" s="897" t="s">
        <v>259</v>
      </c>
      <c r="C101" s="870" t="s">
        <v>208</v>
      </c>
      <c r="D101" s="872">
        <v>19.084</v>
      </c>
      <c r="E101" s="875">
        <v>19.103999999999999</v>
      </c>
      <c r="F101" s="878">
        <v>0</v>
      </c>
      <c r="G101" s="568">
        <f t="shared" si="1"/>
        <v>-1.0469011725292576E-3</v>
      </c>
      <c r="H101" s="434"/>
      <c r="I101" s="197"/>
      <c r="J101" s="197"/>
    </row>
    <row r="102" spans="1:10" s="379" customFormat="1" ht="15">
      <c r="A102" s="197"/>
      <c r="B102" s="898" t="s">
        <v>501</v>
      </c>
      <c r="C102" s="887"/>
      <c r="D102" s="888">
        <v>19.084</v>
      </c>
      <c r="E102" s="889">
        <v>19.103999999999999</v>
      </c>
      <c r="F102" s="890">
        <v>0</v>
      </c>
      <c r="G102" s="891">
        <f t="shared" si="1"/>
        <v>-1.0469011725292576E-3</v>
      </c>
      <c r="H102" s="434"/>
      <c r="I102" s="197"/>
      <c r="J102" s="197"/>
    </row>
    <row r="103" spans="1:10" s="379" customFormat="1" ht="15">
      <c r="A103" s="197"/>
      <c r="B103" s="886" t="s">
        <v>518</v>
      </c>
      <c r="C103" s="870" t="s">
        <v>340</v>
      </c>
      <c r="D103" s="872">
        <v>8.58216</v>
      </c>
      <c r="E103" s="875">
        <v>4.2447600000000003</v>
      </c>
      <c r="F103" s="878">
        <v>9.7515800000000006</v>
      </c>
      <c r="G103" s="568">
        <f t="shared" si="1"/>
        <v>1.0218245554518983</v>
      </c>
      <c r="H103" s="434"/>
      <c r="I103" s="197"/>
      <c r="J103" s="197"/>
    </row>
    <row r="104" spans="1:10" s="379" customFormat="1" ht="15">
      <c r="A104" s="197"/>
      <c r="B104" s="886"/>
      <c r="C104" s="870" t="s">
        <v>341</v>
      </c>
      <c r="D104" s="872">
        <v>9.8996999999999993</v>
      </c>
      <c r="E104" s="875">
        <v>4.8023600000000002</v>
      </c>
      <c r="F104" s="878">
        <v>9.7962900000000008</v>
      </c>
      <c r="G104" s="568">
        <f t="shared" si="1"/>
        <v>1.0614239665497793</v>
      </c>
      <c r="H104" s="434"/>
      <c r="I104" s="197"/>
      <c r="J104" s="197"/>
    </row>
    <row r="105" spans="1:10" s="379" customFormat="1" ht="15">
      <c r="A105" s="197"/>
      <c r="B105" s="886"/>
      <c r="C105" s="870" t="s">
        <v>342</v>
      </c>
      <c r="D105" s="872">
        <v>5.6909200000000002</v>
      </c>
      <c r="E105" s="875">
        <v>5.8652300000000004</v>
      </c>
      <c r="F105" s="878">
        <v>6.6998499999999996</v>
      </c>
      <c r="G105" s="568">
        <f t="shared" si="1"/>
        <v>-2.9719209647362521E-2</v>
      </c>
      <c r="H105" s="434"/>
      <c r="I105" s="197"/>
      <c r="J105" s="197"/>
    </row>
    <row r="106" spans="1:10" s="379" customFormat="1" ht="15">
      <c r="A106" s="197"/>
      <c r="B106" s="886"/>
      <c r="C106" s="870" t="s">
        <v>343</v>
      </c>
      <c r="D106" s="872">
        <v>6.4407399999999999</v>
      </c>
      <c r="E106" s="875">
        <v>6.5907</v>
      </c>
      <c r="F106" s="878">
        <v>6.6899600000000001</v>
      </c>
      <c r="G106" s="568">
        <f t="shared" si="1"/>
        <v>-2.2753273552126529E-2</v>
      </c>
      <c r="H106" s="434"/>
      <c r="I106" s="197"/>
      <c r="J106" s="197"/>
    </row>
    <row r="107" spans="1:10" s="379" customFormat="1" ht="15">
      <c r="A107" s="197"/>
      <c r="B107" s="898" t="s">
        <v>764</v>
      </c>
      <c r="C107" s="887"/>
      <c r="D107" s="888">
        <v>30.613519999999994</v>
      </c>
      <c r="E107" s="889">
        <v>21.503050000000002</v>
      </c>
      <c r="F107" s="890">
        <v>32.93768</v>
      </c>
      <c r="G107" s="891">
        <f>+IF(E107=0,"",D107/E107-1)</f>
        <v>0.42368268687465238</v>
      </c>
      <c r="H107" s="434"/>
      <c r="I107" s="197"/>
      <c r="J107" s="197"/>
    </row>
    <row r="108" spans="1:10" s="379" customFormat="1" ht="15">
      <c r="A108" s="197"/>
      <c r="B108" s="886" t="s">
        <v>254</v>
      </c>
      <c r="C108" s="870" t="s">
        <v>344</v>
      </c>
      <c r="D108" s="872">
        <v>0</v>
      </c>
      <c r="E108" s="875"/>
      <c r="F108" s="878">
        <v>0</v>
      </c>
      <c r="G108" s="568" t="str">
        <f t="shared" ref="G108:G117" si="2">+IF(E108=0,"",D108/E108-1)</f>
        <v/>
      </c>
      <c r="H108" s="434"/>
      <c r="I108" s="197"/>
      <c r="J108" s="197"/>
    </row>
    <row r="109" spans="1:10" s="379" customFormat="1" ht="15">
      <c r="A109" s="197"/>
      <c r="B109" s="886"/>
      <c r="C109" s="870" t="s">
        <v>345</v>
      </c>
      <c r="D109" s="872">
        <v>0</v>
      </c>
      <c r="E109" s="875"/>
      <c r="F109" s="878">
        <v>0</v>
      </c>
      <c r="G109" s="568" t="str">
        <f t="shared" si="2"/>
        <v/>
      </c>
      <c r="H109" s="434"/>
      <c r="I109" s="197"/>
      <c r="J109" s="197"/>
    </row>
    <row r="110" spans="1:10" s="379" customFormat="1" ht="15">
      <c r="A110" s="197"/>
      <c r="B110" s="898" t="s">
        <v>502</v>
      </c>
      <c r="C110" s="887"/>
      <c r="D110" s="888">
        <v>0</v>
      </c>
      <c r="E110" s="889"/>
      <c r="F110" s="890">
        <v>0</v>
      </c>
      <c r="G110" s="891" t="str">
        <f t="shared" si="2"/>
        <v/>
      </c>
      <c r="H110" s="434"/>
      <c r="I110" s="197"/>
      <c r="J110" s="197"/>
    </row>
    <row r="111" spans="1:10" s="379" customFormat="1" ht="15">
      <c r="A111" s="197"/>
      <c r="B111" s="886" t="s">
        <v>261</v>
      </c>
      <c r="C111" s="870" t="s">
        <v>232</v>
      </c>
      <c r="D111" s="872">
        <v>407.98996</v>
      </c>
      <c r="E111" s="875">
        <v>529.29516000000001</v>
      </c>
      <c r="F111" s="878">
        <v>407.56466</v>
      </c>
      <c r="G111" s="568">
        <f t="shared" si="2"/>
        <v>-0.22918252265900185</v>
      </c>
      <c r="H111" s="434"/>
      <c r="I111" s="197"/>
      <c r="J111" s="197"/>
    </row>
    <row r="112" spans="1:10" s="379" customFormat="1" ht="15">
      <c r="A112" s="197"/>
      <c r="B112" s="886"/>
      <c r="C112" s="870" t="s">
        <v>346</v>
      </c>
      <c r="D112" s="872">
        <v>0</v>
      </c>
      <c r="E112" s="875">
        <v>179.87263999999999</v>
      </c>
      <c r="F112" s="878">
        <v>0</v>
      </c>
      <c r="G112" s="568">
        <f t="shared" si="2"/>
        <v>-1</v>
      </c>
      <c r="H112" s="434"/>
      <c r="I112" s="197"/>
      <c r="J112" s="197"/>
    </row>
    <row r="113" spans="1:11" s="379" customFormat="1" ht="15">
      <c r="A113" s="197"/>
      <c r="B113" s="898" t="s">
        <v>503</v>
      </c>
      <c r="C113" s="887"/>
      <c r="D113" s="888">
        <v>407.98996</v>
      </c>
      <c r="E113" s="889">
        <v>709.16779999999994</v>
      </c>
      <c r="F113" s="890">
        <v>407.56466</v>
      </c>
      <c r="G113" s="891">
        <f t="shared" si="2"/>
        <v>-0.42469192763687236</v>
      </c>
      <c r="H113" s="434"/>
      <c r="I113" s="197"/>
      <c r="J113" s="197"/>
    </row>
    <row r="114" spans="1:11" s="379" customFormat="1" ht="15">
      <c r="A114" s="197"/>
      <c r="B114" s="897" t="s">
        <v>72</v>
      </c>
      <c r="C114" s="871" t="s">
        <v>240</v>
      </c>
      <c r="D114" s="873">
        <v>89.998429999999999</v>
      </c>
      <c r="E114" s="876">
        <v>89.613720000000001</v>
      </c>
      <c r="F114" s="879">
        <v>90.278629999999993</v>
      </c>
      <c r="G114" s="885">
        <f t="shared" si="2"/>
        <v>4.2929810301368665E-3</v>
      </c>
      <c r="H114" s="434"/>
      <c r="I114" s="197"/>
      <c r="J114" s="197"/>
    </row>
    <row r="115" spans="1:11" s="379" customFormat="1" ht="15">
      <c r="A115" s="197"/>
      <c r="B115" s="898" t="s">
        <v>347</v>
      </c>
      <c r="C115" s="892"/>
      <c r="D115" s="893">
        <v>89.998429999999999</v>
      </c>
      <c r="E115" s="894">
        <v>89.613720000000001</v>
      </c>
      <c r="F115" s="895">
        <v>90.278629999999993</v>
      </c>
      <c r="G115" s="896">
        <f t="shared" si="2"/>
        <v>4.2929810301368665E-3</v>
      </c>
      <c r="H115" s="434"/>
      <c r="I115" s="197"/>
      <c r="J115" s="197"/>
    </row>
    <row r="116" spans="1:11" s="379" customFormat="1" ht="15">
      <c r="A116" s="197"/>
      <c r="B116" s="897" t="s">
        <v>264</v>
      </c>
      <c r="C116" s="871" t="s">
        <v>348</v>
      </c>
      <c r="D116" s="873">
        <v>3.2210000000000001</v>
      </c>
      <c r="E116" s="876">
        <v>3.3769999999999998</v>
      </c>
      <c r="F116" s="879">
        <v>3.8529999999999998</v>
      </c>
      <c r="G116" s="885">
        <f t="shared" si="2"/>
        <v>-4.6194847497779024E-2</v>
      </c>
      <c r="H116" s="434"/>
      <c r="I116" s="197"/>
      <c r="J116" s="197"/>
    </row>
    <row r="117" spans="1:11" s="379" customFormat="1" ht="15">
      <c r="A117" s="197"/>
      <c r="B117" s="898" t="s">
        <v>504</v>
      </c>
      <c r="C117" s="892"/>
      <c r="D117" s="893">
        <v>3.2210000000000001</v>
      </c>
      <c r="E117" s="894">
        <v>3.3769999999999998</v>
      </c>
      <c r="F117" s="895">
        <v>3.8529999999999998</v>
      </c>
      <c r="G117" s="896">
        <f t="shared" si="2"/>
        <v>-4.6194847497779024E-2</v>
      </c>
      <c r="H117" s="434"/>
      <c r="I117" s="197"/>
      <c r="J117" s="197"/>
    </row>
    <row r="118" spans="1:11" s="379" customFormat="1">
      <c r="A118" s="197"/>
      <c r="B118" s="197"/>
      <c r="C118" s="197"/>
      <c r="D118" s="197"/>
      <c r="E118" s="197"/>
      <c r="F118" s="197"/>
      <c r="G118" s="197"/>
      <c r="H118" s="197"/>
      <c r="I118" s="197"/>
      <c r="J118" s="197"/>
      <c r="K118" s="197"/>
    </row>
    <row r="119" spans="1:11" s="379" customFormat="1">
      <c r="A119" s="197"/>
      <c r="B119" s="197"/>
      <c r="C119" s="197"/>
      <c r="D119" s="197"/>
      <c r="E119" s="197"/>
      <c r="F119" s="197"/>
      <c r="G119" s="197"/>
      <c r="H119" s="197"/>
      <c r="I119" s="197"/>
      <c r="J119" s="197"/>
    </row>
  </sheetData>
  <customSheetViews>
    <customSheetView guid="{7398011F-6792-457D-9968-3CBE3236EAF9}" scale="85" showPageBreaks="1" printArea="1" view="pageBreakPreview">
      <selection activeCell="L2" sqref="L2"/>
      <pageMargins left="0.51181102362204722" right="0.51181102362204722" top="0.59055118110236227" bottom="0.74803149606299213" header="0.31496062992125984" footer="0.31496062992125984"/>
      <pageSetup paperSize="9" scale="59"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3">
    <mergeCell ref="B4:B7"/>
    <mergeCell ref="C4:C7"/>
    <mergeCell ref="D4:G4"/>
  </mergeCells>
  <pageMargins left="0.51181102362204722" right="0.51181102362204722" top="0.69520833333333332" bottom="0.74803149606299213" header="0.31496062992125984" footer="0.31496062992125984"/>
  <pageSetup paperSize="9" scale="47" orientation="portrait" r:id="rId2"/>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19&amp;R&amp;"Calibri Light,Regular"&amp;10Dirección Ejecutiva
Sub Dirección de Gestión de Información</oddFooter>
  </headerFooter>
  <rowBreaks count="1" manualBreakCount="1">
    <brk id="118" max="8"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sheetPr>
  <dimension ref="B1:K131"/>
  <sheetViews>
    <sheetView view="pageBreakPreview" zoomScale="70" zoomScaleNormal="100" zoomScaleSheetLayoutView="70" zoomScalePageLayoutView="115" workbookViewId="0"/>
  </sheetViews>
  <sheetFormatPr defaultRowHeight="11.25"/>
  <cols>
    <col min="1" max="1" width="1.83203125" style="197" customWidth="1"/>
    <col min="2" max="2" width="6" style="197" customWidth="1"/>
    <col min="3" max="3" width="64.83203125" style="197" customWidth="1"/>
    <col min="4" max="4" width="37.1640625" style="197" customWidth="1"/>
    <col min="5" max="7" width="25.6640625" style="197" customWidth="1"/>
    <col min="8" max="8" width="24.6640625" style="197" customWidth="1"/>
    <col min="9" max="9" width="5.5" style="197" customWidth="1"/>
    <col min="10" max="10" width="3.1640625" style="197" customWidth="1"/>
    <col min="11" max="11" width="9.83203125" style="197" customWidth="1"/>
    <col min="12" max="16384" width="9.33203125" style="197"/>
  </cols>
  <sheetData>
    <row r="1" spans="2:11" ht="5.25" customHeight="1">
      <c r="B1" s="194"/>
      <c r="C1" s="195"/>
      <c r="D1" s="195"/>
      <c r="E1" s="195"/>
      <c r="F1" s="195"/>
      <c r="G1" s="195"/>
      <c r="H1" s="195"/>
      <c r="I1" s="196"/>
      <c r="J1" s="196"/>
      <c r="K1" s="196"/>
    </row>
    <row r="2" spans="2:11" ht="9" customHeight="1">
      <c r="C2" s="409"/>
      <c r="D2" s="361"/>
      <c r="E2" s="361"/>
      <c r="F2" s="361"/>
      <c r="G2" s="361"/>
      <c r="H2" s="361"/>
      <c r="I2" s="361"/>
      <c r="J2" s="361"/>
      <c r="K2" s="361"/>
    </row>
    <row r="3" spans="2:11" s="379" customFormat="1" ht="4.5" customHeight="1">
      <c r="B3" s="197"/>
      <c r="C3" s="197"/>
      <c r="D3" s="197"/>
      <c r="E3" s="197"/>
      <c r="F3" s="197"/>
      <c r="G3" s="197"/>
      <c r="H3" s="197"/>
      <c r="I3" s="197"/>
      <c r="J3" s="197"/>
      <c r="K3" s="197"/>
    </row>
    <row r="4" spans="2:11" s="379" customFormat="1" ht="15.75">
      <c r="B4" s="197"/>
      <c r="C4" s="1340" t="s">
        <v>277</v>
      </c>
      <c r="D4" s="1340" t="s">
        <v>367</v>
      </c>
      <c r="E4" s="1342" t="s">
        <v>394</v>
      </c>
      <c r="F4" s="1342"/>
      <c r="G4" s="1342"/>
      <c r="H4" s="1342"/>
      <c r="I4" s="197"/>
      <c r="J4" s="197"/>
      <c r="K4" s="197"/>
    </row>
    <row r="5" spans="2:11" s="379" customFormat="1" ht="15.75">
      <c r="B5" s="197"/>
      <c r="C5" s="1340"/>
      <c r="D5" s="1340"/>
      <c r="E5" s="695">
        <v>2017</v>
      </c>
      <c r="F5" s="695">
        <v>2016</v>
      </c>
      <c r="G5" s="695" t="s">
        <v>391</v>
      </c>
      <c r="H5" s="695" t="s">
        <v>392</v>
      </c>
      <c r="I5" s="197"/>
      <c r="J5" s="197"/>
      <c r="K5" s="197"/>
    </row>
    <row r="6" spans="2:11" s="379" customFormat="1" ht="15.75">
      <c r="B6" s="197"/>
      <c r="C6" s="1340"/>
      <c r="D6" s="1340"/>
      <c r="E6" s="696">
        <f>+'21.Anexos_MáxDemanda (1)'!D6</f>
        <v>42853.791666666664</v>
      </c>
      <c r="F6" s="696">
        <f>+'21.Anexos_MáxDemanda (1)'!E6</f>
        <v>42468.791666666664</v>
      </c>
      <c r="G6" s="696">
        <f>+'21.Anexos_MáxDemanda (1)'!F6</f>
        <v>42801.8125</v>
      </c>
      <c r="H6" s="695" t="s">
        <v>421</v>
      </c>
      <c r="I6" s="197"/>
      <c r="J6" s="197"/>
      <c r="K6" s="197"/>
    </row>
    <row r="7" spans="2:11" s="379" customFormat="1" ht="15.75">
      <c r="B7" s="197"/>
      <c r="C7" s="1341"/>
      <c r="D7" s="1340"/>
      <c r="E7" s="697">
        <f>+'21.Anexos_MáxDemanda (1)'!D7</f>
        <v>42853.791666666664</v>
      </c>
      <c r="F7" s="697">
        <f>+'21.Anexos_MáxDemanda (1)'!E7</f>
        <v>42468.791666666664</v>
      </c>
      <c r="G7" s="697">
        <f>+'21.Anexos_MáxDemanda (1)'!F7</f>
        <v>42801.8125</v>
      </c>
      <c r="H7" s="695" t="s">
        <v>393</v>
      </c>
      <c r="I7" s="197"/>
      <c r="J7" s="197"/>
      <c r="K7" s="197"/>
    </row>
    <row r="8" spans="2:11" s="379" customFormat="1" ht="15.75">
      <c r="B8" s="197"/>
      <c r="C8" s="905" t="s">
        <v>275</v>
      </c>
      <c r="D8" s="881" t="s">
        <v>242</v>
      </c>
      <c r="E8" s="882">
        <v>0</v>
      </c>
      <c r="F8" s="883">
        <v>177.63265999999999</v>
      </c>
      <c r="G8" s="884">
        <v>0</v>
      </c>
      <c r="H8" s="698">
        <f t="shared" ref="H8:H61" si="0">+IF(F8=0,"",E8/F8-1)</f>
        <v>-1</v>
      </c>
      <c r="I8" s="197"/>
      <c r="J8" s="197"/>
      <c r="K8" s="197"/>
    </row>
    <row r="9" spans="2:11" s="379" customFormat="1" ht="15.75">
      <c r="B9" s="197"/>
      <c r="C9" s="906" t="s">
        <v>505</v>
      </c>
      <c r="D9" s="901"/>
      <c r="E9" s="902">
        <v>0</v>
      </c>
      <c r="F9" s="903">
        <v>177.63265999999999</v>
      </c>
      <c r="G9" s="904">
        <v>0</v>
      </c>
      <c r="H9" s="899">
        <f t="shared" si="0"/>
        <v>-1</v>
      </c>
      <c r="I9" s="197"/>
      <c r="J9" s="197"/>
      <c r="K9" s="197"/>
    </row>
    <row r="10" spans="2:11" s="379" customFormat="1" ht="15.75">
      <c r="B10" s="197"/>
      <c r="C10" s="905" t="s">
        <v>271</v>
      </c>
      <c r="D10" s="881" t="s">
        <v>349</v>
      </c>
      <c r="E10" s="882">
        <v>0</v>
      </c>
      <c r="F10" s="883">
        <v>0</v>
      </c>
      <c r="G10" s="884">
        <v>0</v>
      </c>
      <c r="H10" s="698" t="str">
        <f t="shared" si="0"/>
        <v/>
      </c>
      <c r="I10" s="197"/>
      <c r="J10" s="197"/>
      <c r="K10" s="197"/>
    </row>
    <row r="11" spans="2:11" s="379" customFormat="1" ht="15.75">
      <c r="B11" s="197"/>
      <c r="C11" s="906" t="s">
        <v>506</v>
      </c>
      <c r="D11" s="901"/>
      <c r="E11" s="902">
        <v>0</v>
      </c>
      <c r="F11" s="903">
        <v>0</v>
      </c>
      <c r="G11" s="904">
        <v>0</v>
      </c>
      <c r="H11" s="899" t="str">
        <f t="shared" si="0"/>
        <v/>
      </c>
      <c r="I11" s="197"/>
      <c r="J11" s="197"/>
      <c r="K11" s="197"/>
    </row>
    <row r="12" spans="2:11" s="379" customFormat="1" ht="15.75">
      <c r="B12" s="197"/>
      <c r="C12" s="900" t="s">
        <v>938</v>
      </c>
      <c r="D12" s="881" t="s">
        <v>217</v>
      </c>
      <c r="E12" s="882">
        <v>5.2490100000000002</v>
      </c>
      <c r="F12" s="883">
        <v>5.0753199999999996</v>
      </c>
      <c r="G12" s="884">
        <v>5.2111700000000001</v>
      </c>
      <c r="H12" s="698">
        <f t="shared" si="0"/>
        <v>3.4222472671673998E-2</v>
      </c>
      <c r="I12" s="197"/>
      <c r="J12" s="197"/>
      <c r="K12" s="197"/>
    </row>
    <row r="13" spans="2:11" s="379" customFormat="1" ht="15.75">
      <c r="B13" s="197"/>
      <c r="C13" s="900"/>
      <c r="D13" s="881" t="s">
        <v>218</v>
      </c>
      <c r="E13" s="882">
        <v>239.32827999999998</v>
      </c>
      <c r="F13" s="883">
        <v>255.80374</v>
      </c>
      <c r="G13" s="884">
        <v>255.26062999999999</v>
      </c>
      <c r="H13" s="698">
        <f t="shared" si="0"/>
        <v>-6.4406642373563527E-2</v>
      </c>
      <c r="I13" s="197"/>
      <c r="J13" s="197"/>
      <c r="K13" s="197"/>
    </row>
    <row r="14" spans="2:11" s="379" customFormat="1" ht="15.75">
      <c r="B14" s="197"/>
      <c r="C14" s="900"/>
      <c r="D14" s="881" t="s">
        <v>215</v>
      </c>
      <c r="E14" s="882">
        <v>91.813299999999998</v>
      </c>
      <c r="F14" s="883">
        <v>90.396690000000007</v>
      </c>
      <c r="G14" s="884">
        <v>90.766520000000014</v>
      </c>
      <c r="H14" s="698">
        <f t="shared" si="0"/>
        <v>1.5671038397534254E-2</v>
      </c>
      <c r="I14" s="197"/>
      <c r="J14" s="197"/>
      <c r="K14" s="197"/>
    </row>
    <row r="15" spans="2:11" s="379" customFormat="1" ht="15.75">
      <c r="B15" s="197"/>
      <c r="C15" s="900"/>
      <c r="D15" s="881" t="s">
        <v>216</v>
      </c>
      <c r="E15" s="882">
        <v>10.000909999999999</v>
      </c>
      <c r="F15" s="883">
        <v>9.9860699999999998</v>
      </c>
      <c r="G15" s="884">
        <v>9.9999000000000002</v>
      </c>
      <c r="H15" s="698">
        <f t="shared" si="0"/>
        <v>1.4860700956431661E-3</v>
      </c>
      <c r="I15" s="197"/>
      <c r="J15" s="197"/>
      <c r="K15" s="197"/>
    </row>
    <row r="16" spans="2:11" s="379" customFormat="1" ht="15.75">
      <c r="B16" s="197"/>
      <c r="C16" s="906" t="s">
        <v>507</v>
      </c>
      <c r="D16" s="901"/>
      <c r="E16" s="902">
        <v>346.39149999999995</v>
      </c>
      <c r="F16" s="903">
        <v>361.26182</v>
      </c>
      <c r="G16" s="904">
        <v>361.23822000000001</v>
      </c>
      <c r="H16" s="899">
        <f t="shared" si="0"/>
        <v>-4.1162168756167072E-2</v>
      </c>
      <c r="I16" s="197"/>
      <c r="J16" s="197"/>
      <c r="K16" s="197"/>
    </row>
    <row r="17" spans="2:11" s="379" customFormat="1" ht="15.75">
      <c r="B17" s="197"/>
      <c r="C17" s="905" t="s">
        <v>513</v>
      </c>
      <c r="D17" s="881" t="s">
        <v>350</v>
      </c>
      <c r="E17" s="882">
        <v>0</v>
      </c>
      <c r="F17" s="883">
        <v>0</v>
      </c>
      <c r="G17" s="884">
        <v>0</v>
      </c>
      <c r="H17" s="698" t="str">
        <f t="shared" si="0"/>
        <v/>
      </c>
      <c r="I17" s="197"/>
      <c r="J17" s="197"/>
      <c r="K17" s="197"/>
    </row>
    <row r="18" spans="2:11" s="379" customFormat="1" ht="15.75">
      <c r="B18" s="197"/>
      <c r="C18" s="906" t="s">
        <v>765</v>
      </c>
      <c r="D18" s="901"/>
      <c r="E18" s="902">
        <v>0</v>
      </c>
      <c r="F18" s="903">
        <v>0</v>
      </c>
      <c r="G18" s="904">
        <v>0</v>
      </c>
      <c r="H18" s="899" t="str">
        <f t="shared" si="0"/>
        <v/>
      </c>
      <c r="I18" s="197"/>
      <c r="J18" s="197"/>
      <c r="K18" s="197"/>
    </row>
    <row r="19" spans="2:11" s="379" customFormat="1" ht="15.75">
      <c r="B19" s="197"/>
      <c r="C19" s="905" t="s">
        <v>238</v>
      </c>
      <c r="D19" s="881" t="s">
        <v>351</v>
      </c>
      <c r="E19" s="882">
        <v>23.47186</v>
      </c>
      <c r="F19" s="883">
        <v>20.205359999999999</v>
      </c>
      <c r="G19" s="884">
        <v>16.99982</v>
      </c>
      <c r="H19" s="698">
        <f t="shared" si="0"/>
        <v>0.16166502353830858</v>
      </c>
      <c r="I19" s="197"/>
      <c r="J19" s="197"/>
      <c r="K19" s="197"/>
    </row>
    <row r="20" spans="2:11" s="379" customFormat="1" ht="15.75">
      <c r="B20" s="197"/>
      <c r="C20" s="906" t="s">
        <v>508</v>
      </c>
      <c r="D20" s="901"/>
      <c r="E20" s="902">
        <v>23.47186</v>
      </c>
      <c r="F20" s="903">
        <v>20.205359999999999</v>
      </c>
      <c r="G20" s="904">
        <v>16.99982</v>
      </c>
      <c r="H20" s="899">
        <f t="shared" si="0"/>
        <v>0.16166502353830858</v>
      </c>
      <c r="I20" s="197"/>
      <c r="J20" s="197"/>
      <c r="K20" s="197"/>
    </row>
    <row r="21" spans="2:11" s="379" customFormat="1" ht="15.75">
      <c r="B21" s="197"/>
      <c r="C21" s="905" t="s">
        <v>244</v>
      </c>
      <c r="D21" s="881" t="s">
        <v>352</v>
      </c>
      <c r="E21" s="882">
        <v>89.310940000000002</v>
      </c>
      <c r="F21" s="883">
        <v>74.971590000000006</v>
      </c>
      <c r="G21" s="884">
        <v>56.634650000000001</v>
      </c>
      <c r="H21" s="698">
        <f t="shared" si="0"/>
        <v>0.1912637840547331</v>
      </c>
      <c r="I21" s="197"/>
      <c r="J21" s="197"/>
      <c r="K21" s="197"/>
    </row>
    <row r="22" spans="2:11" s="379" customFormat="1" ht="15.75">
      <c r="B22" s="197"/>
      <c r="C22" s="906" t="s">
        <v>509</v>
      </c>
      <c r="D22" s="901"/>
      <c r="E22" s="902">
        <v>89.310940000000002</v>
      </c>
      <c r="F22" s="903">
        <v>74.971590000000006</v>
      </c>
      <c r="G22" s="904">
        <v>56.634650000000001</v>
      </c>
      <c r="H22" s="899">
        <f t="shared" si="0"/>
        <v>0.1912637840547331</v>
      </c>
      <c r="I22" s="197"/>
      <c r="J22" s="197"/>
      <c r="K22" s="197"/>
    </row>
    <row r="23" spans="2:11" s="379" customFormat="1" ht="15.75">
      <c r="B23" s="197"/>
      <c r="C23" s="905" t="s">
        <v>73</v>
      </c>
      <c r="D23" s="881" t="s">
        <v>353</v>
      </c>
      <c r="E23" s="882">
        <v>4.5514000000000001</v>
      </c>
      <c r="F23" s="883">
        <v>4.4429999999999996</v>
      </c>
      <c r="G23" s="884">
        <v>4.5600999999999994</v>
      </c>
      <c r="H23" s="698">
        <f t="shared" si="0"/>
        <v>2.4397929327031331E-2</v>
      </c>
      <c r="I23" s="197"/>
      <c r="J23" s="197"/>
      <c r="K23" s="197"/>
    </row>
    <row r="24" spans="2:11" s="379" customFormat="1" ht="15.75">
      <c r="B24" s="197"/>
      <c r="C24" s="906" t="s">
        <v>514</v>
      </c>
      <c r="D24" s="901"/>
      <c r="E24" s="902">
        <v>4.5514000000000001</v>
      </c>
      <c r="F24" s="903">
        <v>4.4429999999999996</v>
      </c>
      <c r="G24" s="904">
        <v>4.5600999999999994</v>
      </c>
      <c r="H24" s="899">
        <f t="shared" si="0"/>
        <v>2.4397929327031331E-2</v>
      </c>
      <c r="I24" s="197"/>
      <c r="J24" s="197"/>
      <c r="K24" s="197"/>
    </row>
    <row r="25" spans="2:11" s="379" customFormat="1" ht="15.75">
      <c r="B25" s="197"/>
      <c r="C25" s="905" t="s">
        <v>515</v>
      </c>
      <c r="D25" s="881" t="s">
        <v>354</v>
      </c>
      <c r="E25" s="882">
        <v>0</v>
      </c>
      <c r="F25" s="883">
        <v>0</v>
      </c>
      <c r="G25" s="884">
        <v>0</v>
      </c>
      <c r="H25" s="698" t="str">
        <f t="shared" si="0"/>
        <v/>
      </c>
      <c r="I25" s="197"/>
      <c r="J25" s="197"/>
      <c r="K25" s="197"/>
    </row>
    <row r="26" spans="2:11" s="379" customFormat="1" ht="15.75">
      <c r="B26" s="197"/>
      <c r="C26" s="906" t="s">
        <v>516</v>
      </c>
      <c r="D26" s="901"/>
      <c r="E26" s="902">
        <v>0</v>
      </c>
      <c r="F26" s="903">
        <v>0</v>
      </c>
      <c r="G26" s="904">
        <v>0</v>
      </c>
      <c r="H26" s="899" t="str">
        <f t="shared" si="0"/>
        <v/>
      </c>
      <c r="I26" s="197"/>
      <c r="J26" s="197"/>
      <c r="K26" s="197"/>
    </row>
    <row r="27" spans="2:11" s="379" customFormat="1" ht="15.75">
      <c r="B27" s="197"/>
      <c r="C27" s="905" t="s">
        <v>247</v>
      </c>
      <c r="D27" s="881" t="s">
        <v>248</v>
      </c>
      <c r="E27" s="882">
        <v>0</v>
      </c>
      <c r="F27" s="883">
        <v>0</v>
      </c>
      <c r="G27" s="884">
        <v>129.16291000000001</v>
      </c>
      <c r="H27" s="698" t="str">
        <f t="shared" si="0"/>
        <v/>
      </c>
      <c r="I27" s="197"/>
      <c r="J27" s="197"/>
      <c r="K27" s="197"/>
    </row>
    <row r="28" spans="2:11" s="379" customFormat="1" ht="15.75">
      <c r="B28" s="197"/>
      <c r="C28" s="906" t="s">
        <v>510</v>
      </c>
      <c r="D28" s="901"/>
      <c r="E28" s="902">
        <v>0</v>
      </c>
      <c r="F28" s="903">
        <v>0</v>
      </c>
      <c r="G28" s="904">
        <v>129.16291000000001</v>
      </c>
      <c r="H28" s="899" t="str">
        <f t="shared" si="0"/>
        <v/>
      </c>
      <c r="I28" s="197"/>
      <c r="J28" s="197"/>
      <c r="K28" s="197"/>
    </row>
    <row r="29" spans="2:11" s="379" customFormat="1" ht="15.75">
      <c r="B29" s="197"/>
      <c r="C29" s="900" t="s">
        <v>262</v>
      </c>
      <c r="D29" s="881" t="s">
        <v>355</v>
      </c>
      <c r="E29" s="882">
        <v>111.24132</v>
      </c>
      <c r="F29" s="883">
        <v>110.36072</v>
      </c>
      <c r="G29" s="884">
        <v>110.68579</v>
      </c>
      <c r="H29" s="698">
        <f t="shared" si="0"/>
        <v>7.9792882830049816E-3</v>
      </c>
      <c r="I29" s="197"/>
      <c r="J29" s="197"/>
      <c r="K29" s="197"/>
    </row>
    <row r="30" spans="2:11" s="379" customFormat="1" ht="15.75">
      <c r="B30" s="197"/>
      <c r="C30" s="900"/>
      <c r="D30" s="881" t="s">
        <v>430</v>
      </c>
      <c r="E30" s="882"/>
      <c r="F30" s="883">
        <v>0</v>
      </c>
      <c r="G30" s="884"/>
      <c r="H30" s="698" t="str">
        <f t="shared" si="0"/>
        <v/>
      </c>
      <c r="I30" s="197"/>
      <c r="J30" s="197"/>
      <c r="K30" s="197"/>
    </row>
    <row r="31" spans="2:11" s="379" customFormat="1" ht="15.75">
      <c r="B31" s="197"/>
      <c r="C31" s="900"/>
      <c r="D31" s="881" t="s">
        <v>783</v>
      </c>
      <c r="E31" s="882">
        <v>0</v>
      </c>
      <c r="F31" s="883">
        <v>0</v>
      </c>
      <c r="G31" s="884">
        <v>0</v>
      </c>
      <c r="H31" s="698" t="str">
        <f t="shared" si="0"/>
        <v/>
      </c>
      <c r="I31" s="197"/>
      <c r="J31" s="197"/>
      <c r="K31" s="197"/>
    </row>
    <row r="32" spans="2:11" s="379" customFormat="1" ht="15.75">
      <c r="B32" s="197"/>
      <c r="C32" s="906" t="s">
        <v>356</v>
      </c>
      <c r="D32" s="901"/>
      <c r="E32" s="902">
        <v>111.24132</v>
      </c>
      <c r="F32" s="903">
        <v>110.36072</v>
      </c>
      <c r="G32" s="904">
        <v>110.68579</v>
      </c>
      <c r="H32" s="899">
        <f t="shared" si="0"/>
        <v>7.9792882830049816E-3</v>
      </c>
      <c r="I32" s="197"/>
      <c r="J32" s="197"/>
      <c r="K32" s="197"/>
    </row>
    <row r="33" spans="2:11" s="379" customFormat="1" ht="15.75">
      <c r="B33" s="197"/>
      <c r="C33" s="905" t="s">
        <v>784</v>
      </c>
      <c r="D33" s="881" t="s">
        <v>357</v>
      </c>
      <c r="E33" s="882"/>
      <c r="F33" s="883">
        <v>10.272650000000001</v>
      </c>
      <c r="G33" s="884">
        <v>0</v>
      </c>
      <c r="H33" s="698">
        <f t="shared" si="0"/>
        <v>-1</v>
      </c>
      <c r="I33" s="197"/>
      <c r="J33" s="197"/>
      <c r="K33" s="197"/>
    </row>
    <row r="34" spans="2:11" s="379" customFormat="1" ht="15.75">
      <c r="B34" s="197"/>
      <c r="C34" s="906" t="s">
        <v>766</v>
      </c>
      <c r="D34" s="901"/>
      <c r="E34" s="902"/>
      <c r="F34" s="903">
        <v>10.272650000000001</v>
      </c>
      <c r="G34" s="904">
        <v>0</v>
      </c>
      <c r="H34" s="899">
        <f t="shared" si="0"/>
        <v>-1</v>
      </c>
      <c r="I34" s="197"/>
      <c r="J34" s="197"/>
      <c r="K34" s="197"/>
    </row>
    <row r="35" spans="2:11" s="379" customFormat="1" ht="15.75">
      <c r="B35" s="197"/>
      <c r="C35" s="905" t="s">
        <v>230</v>
      </c>
      <c r="D35" s="881" t="s">
        <v>231</v>
      </c>
      <c r="E35" s="882">
        <v>27.472549999999998</v>
      </c>
      <c r="F35" s="883">
        <v>26.68262</v>
      </c>
      <c r="G35" s="884">
        <v>26.39648</v>
      </c>
      <c r="H35" s="698">
        <f t="shared" si="0"/>
        <v>2.9604664009756032E-2</v>
      </c>
      <c r="I35" s="197"/>
      <c r="J35" s="197"/>
      <c r="K35" s="197"/>
    </row>
    <row r="36" spans="2:11" s="379" customFormat="1" ht="15.75">
      <c r="B36" s="197"/>
      <c r="C36" s="906" t="s">
        <v>358</v>
      </c>
      <c r="D36" s="901"/>
      <c r="E36" s="902">
        <v>27.472549999999998</v>
      </c>
      <c r="F36" s="903">
        <v>26.68262</v>
      </c>
      <c r="G36" s="904">
        <v>26.39648</v>
      </c>
      <c r="H36" s="899">
        <f t="shared" si="0"/>
        <v>2.9604664009756032E-2</v>
      </c>
      <c r="I36" s="197"/>
      <c r="J36" s="197"/>
      <c r="K36" s="197"/>
    </row>
    <row r="37" spans="2:11" s="379" customFormat="1" ht="15.75">
      <c r="B37" s="197"/>
      <c r="C37" s="905" t="s">
        <v>77</v>
      </c>
      <c r="D37" s="881" t="s">
        <v>359</v>
      </c>
      <c r="E37" s="882">
        <v>0</v>
      </c>
      <c r="F37" s="883">
        <v>0</v>
      </c>
      <c r="G37" s="884">
        <v>0</v>
      </c>
      <c r="H37" s="698" t="str">
        <f t="shared" si="0"/>
        <v/>
      </c>
      <c r="I37" s="197"/>
      <c r="J37" s="197"/>
      <c r="K37" s="197"/>
    </row>
    <row r="38" spans="2:11" s="379" customFormat="1" ht="15.75">
      <c r="B38" s="197"/>
      <c r="C38" s="906" t="s">
        <v>360</v>
      </c>
      <c r="D38" s="901"/>
      <c r="E38" s="902">
        <v>0</v>
      </c>
      <c r="F38" s="903">
        <v>0</v>
      </c>
      <c r="G38" s="904">
        <v>0</v>
      </c>
      <c r="H38" s="899" t="str">
        <f t="shared" si="0"/>
        <v/>
      </c>
      <c r="I38" s="197"/>
      <c r="J38" s="197"/>
      <c r="K38" s="197"/>
    </row>
    <row r="39" spans="2:11" s="379" customFormat="1" ht="15.75">
      <c r="B39" s="197"/>
      <c r="C39" s="900" t="s">
        <v>517</v>
      </c>
      <c r="D39" s="881" t="s">
        <v>252</v>
      </c>
      <c r="E39" s="882">
        <v>0</v>
      </c>
      <c r="F39" s="883"/>
      <c r="G39" s="884">
        <v>20.301360000000003</v>
      </c>
      <c r="H39" s="698" t="str">
        <f t="shared" si="0"/>
        <v/>
      </c>
      <c r="I39" s="197"/>
      <c r="J39" s="197"/>
      <c r="K39" s="197"/>
    </row>
    <row r="40" spans="2:11" s="379" customFormat="1" ht="15.75">
      <c r="B40" s="197"/>
      <c r="C40" s="900"/>
      <c r="D40" s="881" t="s">
        <v>361</v>
      </c>
      <c r="E40" s="882">
        <v>2.6274099999999998</v>
      </c>
      <c r="F40" s="883">
        <v>9.2201199999999996</v>
      </c>
      <c r="G40" s="884">
        <v>0</v>
      </c>
      <c r="H40" s="698">
        <f t="shared" si="0"/>
        <v>-0.71503516223216179</v>
      </c>
      <c r="I40" s="197"/>
      <c r="J40" s="197"/>
      <c r="K40" s="197"/>
    </row>
    <row r="41" spans="2:11" s="379" customFormat="1" ht="15.75">
      <c r="B41" s="197"/>
      <c r="C41" s="906" t="s">
        <v>767</v>
      </c>
      <c r="D41" s="901"/>
      <c r="E41" s="902">
        <v>2.6274099999999998</v>
      </c>
      <c r="F41" s="903">
        <v>9.2201199999999996</v>
      </c>
      <c r="G41" s="904">
        <v>20.301360000000003</v>
      </c>
      <c r="H41" s="899">
        <f t="shared" si="0"/>
        <v>-0.71503516223216179</v>
      </c>
      <c r="I41" s="197"/>
      <c r="J41" s="197"/>
      <c r="K41" s="197"/>
    </row>
    <row r="42" spans="2:11" s="379" customFormat="1" ht="15.75">
      <c r="B42" s="197"/>
      <c r="C42" s="900" t="s">
        <v>191</v>
      </c>
      <c r="D42" s="881" t="s">
        <v>192</v>
      </c>
      <c r="E42" s="882">
        <v>0</v>
      </c>
      <c r="F42" s="883">
        <v>45.320949999999996</v>
      </c>
      <c r="G42" s="884">
        <v>0</v>
      </c>
      <c r="H42" s="698">
        <f t="shared" si="0"/>
        <v>-1</v>
      </c>
      <c r="I42" s="197"/>
      <c r="J42" s="197"/>
      <c r="K42" s="197"/>
    </row>
    <row r="43" spans="2:11" s="379" customFormat="1" ht="15.75">
      <c r="B43" s="197"/>
      <c r="C43" s="900"/>
      <c r="D43" s="881" t="s">
        <v>241</v>
      </c>
      <c r="E43" s="882">
        <v>166.40295</v>
      </c>
      <c r="F43" s="883">
        <v>174.77077</v>
      </c>
      <c r="G43" s="884">
        <v>166.6456</v>
      </c>
      <c r="H43" s="698">
        <f t="shared" si="0"/>
        <v>-4.7878830081254375E-2</v>
      </c>
      <c r="I43" s="197"/>
      <c r="J43" s="197"/>
      <c r="K43" s="197"/>
    </row>
    <row r="44" spans="2:11" s="379" customFormat="1" ht="15.75">
      <c r="B44" s="197"/>
      <c r="C44" s="900"/>
      <c r="D44" s="881" t="s">
        <v>198</v>
      </c>
      <c r="E44" s="882">
        <v>38.246120000000005</v>
      </c>
      <c r="F44" s="883">
        <v>11.433529999999999</v>
      </c>
      <c r="G44" s="884">
        <v>28.80293</v>
      </c>
      <c r="H44" s="698">
        <f t="shared" si="0"/>
        <v>2.3450841516137193</v>
      </c>
      <c r="I44" s="197"/>
      <c r="J44" s="197"/>
      <c r="K44" s="197"/>
    </row>
    <row r="45" spans="2:11" s="379" customFormat="1" ht="15.75">
      <c r="B45" s="197"/>
      <c r="C45" s="900"/>
      <c r="D45" s="881" t="s">
        <v>195</v>
      </c>
      <c r="E45" s="882">
        <v>0.21643000000000001</v>
      </c>
      <c r="F45" s="883">
        <v>0.21922</v>
      </c>
      <c r="G45" s="884">
        <v>0</v>
      </c>
      <c r="H45" s="698">
        <f t="shared" si="0"/>
        <v>-1.2726940972538903E-2</v>
      </c>
      <c r="I45" s="197"/>
      <c r="J45" s="197"/>
      <c r="K45" s="197"/>
    </row>
    <row r="46" spans="2:11" s="379" customFormat="1" ht="15.75">
      <c r="B46" s="197"/>
      <c r="C46" s="900"/>
      <c r="D46" s="881" t="s">
        <v>200</v>
      </c>
      <c r="E46" s="882">
        <v>45.745570000000001</v>
      </c>
      <c r="F46" s="883">
        <v>43.645389999999999</v>
      </c>
      <c r="G46" s="884">
        <v>46.008020000000002</v>
      </c>
      <c r="H46" s="698">
        <f t="shared" si="0"/>
        <v>4.8119171348909973E-2</v>
      </c>
      <c r="I46" s="197"/>
      <c r="J46" s="197"/>
      <c r="K46" s="197"/>
    </row>
    <row r="47" spans="2:11" s="379" customFormat="1" ht="15.75">
      <c r="B47" s="197"/>
      <c r="C47" s="900"/>
      <c r="D47" s="881" t="s">
        <v>194</v>
      </c>
      <c r="E47" s="882">
        <v>2.88144</v>
      </c>
      <c r="F47" s="883">
        <v>2.9793599999999998</v>
      </c>
      <c r="G47" s="884">
        <v>0</v>
      </c>
      <c r="H47" s="698">
        <f t="shared" si="0"/>
        <v>-3.2866118898018271E-2</v>
      </c>
      <c r="I47" s="197"/>
      <c r="J47" s="197"/>
      <c r="K47" s="197"/>
    </row>
    <row r="48" spans="2:11" s="379" customFormat="1" ht="15.75">
      <c r="B48" s="197"/>
      <c r="C48" s="900"/>
      <c r="D48" s="881" t="s">
        <v>201</v>
      </c>
      <c r="E48" s="882">
        <v>4.1900399999999998</v>
      </c>
      <c r="F48" s="883">
        <v>5.9072399999999998</v>
      </c>
      <c r="G48" s="884">
        <v>7.9963200000000008</v>
      </c>
      <c r="H48" s="698">
        <f t="shared" si="0"/>
        <v>-0.29069413126942534</v>
      </c>
      <c r="I48" s="197"/>
      <c r="J48" s="197"/>
      <c r="K48" s="197"/>
    </row>
    <row r="49" spans="2:11" s="379" customFormat="1" ht="15.75">
      <c r="B49" s="197"/>
      <c r="C49" s="900"/>
      <c r="D49" s="881" t="s">
        <v>202</v>
      </c>
      <c r="E49" s="882">
        <v>8.6660900000000005</v>
      </c>
      <c r="F49" s="883">
        <v>1.0551600000000001</v>
      </c>
      <c r="G49" s="884">
        <v>8.2912300000000005</v>
      </c>
      <c r="H49" s="698">
        <f t="shared" si="0"/>
        <v>7.2130577353197616</v>
      </c>
      <c r="I49" s="197"/>
      <c r="J49" s="197"/>
      <c r="K49" s="197"/>
    </row>
    <row r="50" spans="2:11" s="379" customFormat="1" ht="15.75">
      <c r="B50" s="197"/>
      <c r="C50" s="900"/>
      <c r="D50" s="881" t="s">
        <v>193</v>
      </c>
      <c r="E50" s="882">
        <v>3.2539000000000002</v>
      </c>
      <c r="F50" s="883">
        <v>4.7434800000000008</v>
      </c>
      <c r="G50" s="884">
        <v>4.3943700000000003</v>
      </c>
      <c r="H50" s="698">
        <f t="shared" si="0"/>
        <v>-0.31402683262077635</v>
      </c>
      <c r="I50" s="197"/>
      <c r="J50" s="197"/>
      <c r="K50" s="197"/>
    </row>
    <row r="51" spans="2:11" s="379" customFormat="1" ht="15.75">
      <c r="B51" s="197"/>
      <c r="C51" s="900"/>
      <c r="D51" s="881" t="s">
        <v>196</v>
      </c>
      <c r="E51" s="882">
        <v>0.51805000000000001</v>
      </c>
      <c r="F51" s="883">
        <v>0.55815000000000003</v>
      </c>
      <c r="G51" s="884">
        <v>0.55896999999999997</v>
      </c>
      <c r="H51" s="698">
        <f t="shared" si="0"/>
        <v>-7.1844486249216244E-2</v>
      </c>
      <c r="I51" s="197"/>
      <c r="J51" s="197"/>
      <c r="K51" s="197"/>
    </row>
    <row r="52" spans="2:11" s="379" customFormat="1" ht="15.75">
      <c r="B52" s="197"/>
      <c r="C52" s="900"/>
      <c r="D52" s="881" t="s">
        <v>197</v>
      </c>
      <c r="E52" s="882">
        <v>0.28643999999999997</v>
      </c>
      <c r="F52" s="883">
        <v>0.32982</v>
      </c>
      <c r="G52" s="884">
        <v>0.32122000000000001</v>
      </c>
      <c r="H52" s="698">
        <f t="shared" si="0"/>
        <v>-0.13152628706567226</v>
      </c>
      <c r="I52" s="197"/>
      <c r="J52" s="197"/>
      <c r="K52" s="197"/>
    </row>
    <row r="53" spans="2:11" s="379" customFormat="1" ht="15.75">
      <c r="B53" s="197"/>
      <c r="C53" s="900"/>
      <c r="D53" s="881" t="s">
        <v>199</v>
      </c>
      <c r="E53" s="882">
        <v>64.336539999999999</v>
      </c>
      <c r="F53" s="883">
        <v>105.6983</v>
      </c>
      <c r="G53" s="884">
        <v>64.893129999999999</v>
      </c>
      <c r="H53" s="698">
        <f t="shared" si="0"/>
        <v>-0.39131906568033736</v>
      </c>
      <c r="I53" s="197"/>
      <c r="J53" s="197"/>
      <c r="K53" s="197"/>
    </row>
    <row r="54" spans="2:11" s="379" customFormat="1" ht="15.75">
      <c r="B54" s="197"/>
      <c r="C54" s="906" t="s">
        <v>362</v>
      </c>
      <c r="D54" s="901"/>
      <c r="E54" s="902">
        <v>334.74357000000003</v>
      </c>
      <c r="F54" s="903">
        <v>396.66136999999998</v>
      </c>
      <c r="G54" s="904">
        <v>327.91178999999994</v>
      </c>
      <c r="H54" s="899">
        <f t="shared" si="0"/>
        <v>-0.15609737847675953</v>
      </c>
      <c r="I54" s="197"/>
      <c r="J54" s="197"/>
      <c r="K54" s="197"/>
    </row>
    <row r="55" spans="2:11" s="379" customFormat="1" ht="15.75">
      <c r="B55" s="197"/>
      <c r="C55" s="905" t="s">
        <v>269</v>
      </c>
      <c r="D55" s="881" t="s">
        <v>363</v>
      </c>
      <c r="E55" s="882">
        <v>0</v>
      </c>
      <c r="F55" s="883">
        <v>0</v>
      </c>
      <c r="G55" s="884">
        <v>0</v>
      </c>
      <c r="H55" s="698" t="str">
        <f t="shared" si="0"/>
        <v/>
      </c>
      <c r="I55" s="197"/>
      <c r="J55" s="197"/>
      <c r="K55" s="197"/>
    </row>
    <row r="56" spans="2:11" s="379" customFormat="1" ht="15.75">
      <c r="B56" s="197"/>
      <c r="C56" s="906" t="s">
        <v>768</v>
      </c>
      <c r="D56" s="901"/>
      <c r="E56" s="902">
        <v>0</v>
      </c>
      <c r="F56" s="903">
        <v>0</v>
      </c>
      <c r="G56" s="904">
        <v>0</v>
      </c>
      <c r="H56" s="899" t="str">
        <f t="shared" si="0"/>
        <v/>
      </c>
      <c r="I56" s="197"/>
      <c r="J56" s="197"/>
      <c r="K56" s="197"/>
    </row>
    <row r="57" spans="2:11" s="379" customFormat="1" ht="15.75">
      <c r="B57" s="197"/>
      <c r="C57" s="905" t="s">
        <v>79</v>
      </c>
      <c r="D57" s="881" t="s">
        <v>364</v>
      </c>
      <c r="E57" s="882">
        <v>0</v>
      </c>
      <c r="F57" s="883">
        <v>0</v>
      </c>
      <c r="G57" s="884">
        <v>172.17124999999999</v>
      </c>
      <c r="H57" s="698" t="str">
        <f t="shared" si="0"/>
        <v/>
      </c>
      <c r="I57" s="197"/>
      <c r="J57" s="197"/>
      <c r="K57" s="197"/>
    </row>
    <row r="58" spans="2:11" s="379" customFormat="1" ht="15.75">
      <c r="B58" s="197"/>
      <c r="C58" s="906" t="s">
        <v>365</v>
      </c>
      <c r="D58" s="901"/>
      <c r="E58" s="902">
        <v>0</v>
      </c>
      <c r="F58" s="903">
        <v>0</v>
      </c>
      <c r="G58" s="904">
        <v>172.17124999999999</v>
      </c>
      <c r="H58" s="899" t="str">
        <f t="shared" si="0"/>
        <v/>
      </c>
      <c r="I58" s="197"/>
      <c r="J58" s="197"/>
      <c r="K58" s="197"/>
    </row>
    <row r="59" spans="2:11" s="379" customFormat="1" ht="15.75">
      <c r="B59" s="197"/>
      <c r="C59" s="905" t="s">
        <v>80</v>
      </c>
      <c r="D59" s="881" t="s">
        <v>190</v>
      </c>
      <c r="E59" s="882">
        <v>0</v>
      </c>
      <c r="F59" s="883">
        <v>60.387129999999999</v>
      </c>
      <c r="G59" s="884">
        <v>122.69233</v>
      </c>
      <c r="H59" s="698">
        <f t="shared" si="0"/>
        <v>-1</v>
      </c>
      <c r="I59" s="197"/>
      <c r="J59" s="197"/>
      <c r="K59" s="197"/>
    </row>
    <row r="60" spans="2:11" s="379" customFormat="1" ht="15.75">
      <c r="B60" s="197"/>
      <c r="C60" s="901" t="s">
        <v>366</v>
      </c>
      <c r="D60" s="901"/>
      <c r="E60" s="902">
        <v>0</v>
      </c>
      <c r="F60" s="903">
        <v>60.387129999999999</v>
      </c>
      <c r="G60" s="904">
        <v>122.69233</v>
      </c>
      <c r="H60" s="899">
        <f t="shared" si="0"/>
        <v>-1</v>
      </c>
      <c r="I60" s="197"/>
      <c r="J60" s="197"/>
      <c r="K60" s="197"/>
    </row>
    <row r="61" spans="2:11" s="379" customFormat="1" ht="17.25">
      <c r="B61" s="197"/>
      <c r="C61" s="907" t="s">
        <v>769</v>
      </c>
      <c r="D61" s="908"/>
      <c r="E61" s="1107">
        <v>6449.99</v>
      </c>
      <c r="F61" s="1107">
        <v>6392.84</v>
      </c>
      <c r="G61" s="1107">
        <v>6559.06</v>
      </c>
      <c r="H61" s="910">
        <f t="shared" si="0"/>
        <v>8.9396887768189437E-3</v>
      </c>
      <c r="I61" s="197"/>
      <c r="J61" s="197"/>
      <c r="K61" s="197"/>
    </row>
    <row r="62" spans="2:11" s="379" customFormat="1" ht="17.25">
      <c r="B62" s="197"/>
      <c r="C62" s="911" t="s">
        <v>402</v>
      </c>
      <c r="D62" s="908"/>
      <c r="E62" s="1107">
        <v>0</v>
      </c>
      <c r="F62" s="1107">
        <v>0</v>
      </c>
      <c r="G62" s="1107">
        <v>36.515999999999998</v>
      </c>
      <c r="H62" s="909"/>
      <c r="I62" s="197"/>
      <c r="J62" s="197"/>
      <c r="K62" s="197"/>
    </row>
    <row r="63" spans="2:11" s="379" customFormat="1" ht="17.25">
      <c r="B63" s="197"/>
      <c r="C63" s="911" t="s">
        <v>401</v>
      </c>
      <c r="D63" s="908"/>
      <c r="E63" s="1107">
        <v>0</v>
      </c>
      <c r="F63" s="1107">
        <v>0</v>
      </c>
      <c r="G63" s="1107">
        <v>0</v>
      </c>
      <c r="H63" s="909"/>
      <c r="I63" s="197"/>
      <c r="J63" s="197"/>
      <c r="K63" s="197"/>
    </row>
    <row r="64" spans="2:11" s="379" customFormat="1">
      <c r="B64" s="197"/>
      <c r="C64" s="197"/>
      <c r="D64" s="197"/>
      <c r="E64" s="197"/>
      <c r="F64" s="197"/>
      <c r="G64" s="197"/>
      <c r="H64" s="197"/>
      <c r="I64" s="197"/>
      <c r="J64" s="197"/>
      <c r="K64" s="197"/>
    </row>
    <row r="65" spans="2:11" s="379" customFormat="1">
      <c r="B65" s="197"/>
      <c r="C65" s="197"/>
      <c r="D65" s="197"/>
      <c r="E65" s="197"/>
      <c r="F65" s="197"/>
      <c r="G65" s="197"/>
      <c r="H65" s="197"/>
      <c r="I65" s="197"/>
      <c r="J65" s="197"/>
      <c r="K65" s="197"/>
    </row>
    <row r="66" spans="2:11" s="379" customFormat="1" ht="15.75">
      <c r="B66" s="197"/>
      <c r="C66" s="1343" t="s">
        <v>412</v>
      </c>
      <c r="D66" s="1343"/>
      <c r="E66" s="1343"/>
      <c r="F66" s="1343"/>
      <c r="G66" s="1343"/>
      <c r="H66" s="1343"/>
      <c r="I66" s="1343"/>
      <c r="J66" s="197"/>
      <c r="K66" s="197"/>
    </row>
    <row r="67" spans="2:11" s="379" customFormat="1" ht="15.75">
      <c r="B67" s="197"/>
      <c r="C67" s="964"/>
      <c r="D67" s="964"/>
      <c r="E67" s="965"/>
      <c r="F67" s="965"/>
      <c r="G67" s="965"/>
      <c r="H67" s="965"/>
      <c r="I67" s="965"/>
      <c r="J67" s="197"/>
      <c r="K67" s="197"/>
    </row>
    <row r="68" spans="2:11" s="379" customFormat="1" ht="15.75">
      <c r="B68" s="197"/>
      <c r="C68" s="964" t="s">
        <v>774</v>
      </c>
      <c r="D68" s="966"/>
      <c r="E68" s="967"/>
      <c r="F68" s="967"/>
      <c r="G68" s="967"/>
      <c r="H68" s="967"/>
      <c r="I68" s="967"/>
      <c r="J68" s="197"/>
      <c r="K68" s="197"/>
    </row>
    <row r="69" spans="2:11" s="379" customFormat="1" ht="15.75">
      <c r="B69" s="197"/>
      <c r="C69" s="964" t="s">
        <v>771</v>
      </c>
      <c r="D69" s="964"/>
      <c r="E69" s="965"/>
      <c r="F69" s="965"/>
      <c r="G69" s="965"/>
      <c r="H69" s="965"/>
      <c r="I69" s="965"/>
      <c r="J69" s="197"/>
      <c r="K69" s="197"/>
    </row>
    <row r="70" spans="2:11" s="379" customFormat="1" ht="15.75">
      <c r="B70" s="197"/>
      <c r="C70" s="964" t="s">
        <v>772</v>
      </c>
      <c r="D70" s="966"/>
      <c r="E70" s="967"/>
      <c r="F70" s="967"/>
      <c r="G70" s="967"/>
      <c r="H70" s="967"/>
      <c r="I70" s="967"/>
      <c r="J70" s="197"/>
      <c r="K70" s="197"/>
    </row>
    <row r="71" spans="2:11" s="379" customFormat="1" ht="15.75">
      <c r="B71" s="197"/>
      <c r="C71" s="964" t="s">
        <v>773</v>
      </c>
      <c r="D71" s="964"/>
      <c r="E71" s="965"/>
      <c r="F71" s="965"/>
      <c r="G71" s="965"/>
      <c r="H71" s="965"/>
      <c r="I71" s="965"/>
      <c r="J71" s="197"/>
      <c r="K71" s="197"/>
    </row>
    <row r="72" spans="2:11" s="379" customFormat="1" ht="15.75">
      <c r="B72" s="197"/>
      <c r="C72" s="964" t="s">
        <v>775</v>
      </c>
      <c r="D72" s="966"/>
      <c r="E72" s="967"/>
      <c r="F72" s="967"/>
      <c r="G72" s="967"/>
      <c r="H72" s="967"/>
      <c r="I72" s="967"/>
      <c r="J72" s="197"/>
      <c r="K72" s="197"/>
    </row>
    <row r="73" spans="2:11" s="379" customFormat="1" ht="15.75">
      <c r="B73" s="197"/>
      <c r="C73" s="964" t="s">
        <v>776</v>
      </c>
      <c r="D73" s="964"/>
      <c r="E73" s="965"/>
      <c r="F73" s="965"/>
      <c r="G73" s="965"/>
      <c r="H73" s="965"/>
      <c r="I73" s="965"/>
      <c r="J73" s="197"/>
      <c r="K73" s="197"/>
    </row>
    <row r="74" spans="2:11" s="379" customFormat="1">
      <c r="B74" s="197"/>
      <c r="C74" s="197"/>
      <c r="D74" s="197"/>
      <c r="E74" s="197"/>
      <c r="F74" s="197"/>
      <c r="G74" s="197"/>
      <c r="H74" s="197"/>
      <c r="I74" s="197"/>
      <c r="J74" s="197"/>
      <c r="K74" s="197"/>
    </row>
    <row r="75" spans="2:11" s="379" customFormat="1">
      <c r="B75" s="197"/>
      <c r="C75" s="197"/>
      <c r="D75" s="197"/>
      <c r="E75" s="197"/>
      <c r="F75" s="197"/>
      <c r="G75" s="197"/>
      <c r="H75" s="197"/>
      <c r="I75" s="197"/>
      <c r="J75" s="197"/>
      <c r="K75" s="197"/>
    </row>
    <row r="76" spans="2:11" s="379" customFormat="1">
      <c r="B76" s="197"/>
      <c r="C76" s="197"/>
      <c r="D76" s="197"/>
      <c r="E76" s="197"/>
      <c r="F76" s="197"/>
      <c r="G76" s="197"/>
      <c r="H76" s="197"/>
      <c r="I76" s="197"/>
      <c r="J76" s="197"/>
      <c r="K76" s="197"/>
    </row>
    <row r="77" spans="2:11" s="379" customFormat="1">
      <c r="B77" s="197"/>
      <c r="C77" s="197"/>
      <c r="D77" s="197"/>
      <c r="E77" s="197"/>
      <c r="F77" s="197"/>
      <c r="G77" s="197"/>
      <c r="H77" s="197"/>
      <c r="I77" s="197"/>
      <c r="J77" s="197"/>
      <c r="K77" s="197"/>
    </row>
    <row r="78" spans="2:11" s="379" customFormat="1">
      <c r="B78" s="197"/>
      <c r="C78" s="197"/>
      <c r="D78" s="197"/>
      <c r="E78" s="197"/>
      <c r="F78" s="197"/>
      <c r="G78" s="197"/>
      <c r="H78" s="197"/>
      <c r="I78" s="197"/>
      <c r="J78" s="197"/>
      <c r="K78" s="197"/>
    </row>
    <row r="79" spans="2:11" s="379" customFormat="1">
      <c r="B79" s="197"/>
      <c r="C79" s="197"/>
      <c r="D79" s="197"/>
      <c r="E79" s="197"/>
      <c r="F79" s="197"/>
      <c r="G79" s="197"/>
      <c r="H79" s="197"/>
      <c r="I79" s="197"/>
      <c r="J79" s="197"/>
      <c r="K79" s="197"/>
    </row>
    <row r="80" spans="2:11" s="379" customFormat="1">
      <c r="B80" s="197"/>
      <c r="C80" s="197"/>
      <c r="D80" s="197"/>
      <c r="E80" s="197"/>
      <c r="F80" s="197"/>
      <c r="G80" s="197"/>
      <c r="H80" s="197"/>
      <c r="I80" s="197"/>
      <c r="J80" s="197"/>
      <c r="K80" s="197"/>
    </row>
    <row r="81" spans="2:11" s="379" customFormat="1">
      <c r="B81" s="197"/>
      <c r="C81" s="197"/>
      <c r="D81" s="197"/>
      <c r="E81" s="197"/>
      <c r="F81" s="197"/>
      <c r="G81" s="197"/>
      <c r="H81" s="197"/>
      <c r="I81" s="197"/>
      <c r="J81" s="197"/>
      <c r="K81" s="197"/>
    </row>
    <row r="82" spans="2:11" s="379" customFormat="1">
      <c r="B82" s="197"/>
      <c r="C82" s="197"/>
      <c r="D82" s="197"/>
      <c r="E82" s="197"/>
      <c r="F82" s="197"/>
      <c r="G82" s="197"/>
      <c r="H82" s="197"/>
      <c r="I82" s="197"/>
      <c r="J82" s="197"/>
      <c r="K82" s="197"/>
    </row>
    <row r="83" spans="2:11" s="379" customFormat="1">
      <c r="B83" s="197"/>
      <c r="C83" s="197"/>
      <c r="D83" s="197"/>
      <c r="E83" s="197"/>
      <c r="F83" s="197"/>
      <c r="G83" s="197"/>
      <c r="H83" s="197"/>
      <c r="I83" s="197"/>
      <c r="J83" s="197"/>
      <c r="K83" s="197"/>
    </row>
    <row r="85" spans="2:11" ht="15" customHeight="1"/>
    <row r="86" spans="2:11" ht="14.25">
      <c r="C86" s="686"/>
    </row>
    <row r="87" spans="2:11" ht="14.25">
      <c r="C87" s="686"/>
    </row>
    <row r="88" spans="2:11" ht="14.25">
      <c r="C88" s="686"/>
    </row>
    <row r="89" spans="2:11" ht="15.75">
      <c r="C89" s="411"/>
    </row>
    <row r="90" spans="2:11" ht="12.75">
      <c r="C90" s="410"/>
      <c r="D90" s="637"/>
    </row>
    <row r="91" spans="2:11" ht="12.75">
      <c r="B91" s="195"/>
      <c r="C91" s="688"/>
      <c r="D91" s="689"/>
      <c r="E91" s="195"/>
      <c r="F91" s="195"/>
      <c r="G91" s="195"/>
      <c r="H91" s="195"/>
      <c r="I91" s="195"/>
    </row>
    <row r="92" spans="2:11" ht="12.75">
      <c r="B92" s="195"/>
      <c r="C92" s="688"/>
      <c r="D92" s="690"/>
      <c r="E92" s="195"/>
      <c r="F92" s="195"/>
      <c r="G92" s="195"/>
      <c r="H92" s="195"/>
      <c r="I92" s="195"/>
    </row>
    <row r="93" spans="2:11" ht="5.25" customHeight="1">
      <c r="B93" s="195"/>
      <c r="C93" s="195"/>
      <c r="D93" s="195"/>
      <c r="E93" s="195"/>
      <c r="F93" s="195"/>
      <c r="G93" s="195"/>
      <c r="H93" s="195"/>
      <c r="I93" s="195"/>
    </row>
    <row r="94" spans="2:11" ht="12.75">
      <c r="B94" s="1339"/>
      <c r="C94" s="1338"/>
      <c r="D94" s="1338"/>
      <c r="E94" s="1338"/>
      <c r="F94" s="1338"/>
      <c r="G94" s="1338"/>
      <c r="H94" s="1338"/>
      <c r="I94" s="1338"/>
    </row>
    <row r="95" spans="2:11" ht="12.75">
      <c r="B95" s="1339"/>
      <c r="C95" s="691"/>
      <c r="D95" s="691"/>
      <c r="E95" s="691"/>
      <c r="F95" s="691"/>
      <c r="G95" s="691"/>
      <c r="H95" s="691"/>
      <c r="I95" s="691"/>
    </row>
    <row r="96" spans="2:11" ht="12.75">
      <c r="B96" s="1339"/>
      <c r="C96" s="691"/>
      <c r="D96" s="691"/>
      <c r="E96" s="691"/>
      <c r="F96" s="691"/>
      <c r="G96" s="691"/>
      <c r="H96" s="691"/>
      <c r="I96" s="691"/>
    </row>
    <row r="97" spans="2:9" ht="12.75">
      <c r="B97" s="692"/>
      <c r="C97" s="693"/>
      <c r="D97" s="694"/>
      <c r="E97" s="694"/>
      <c r="F97" s="694"/>
      <c r="G97" s="693"/>
      <c r="H97" s="694"/>
      <c r="I97" s="694"/>
    </row>
    <row r="98" spans="2:9" ht="12.75">
      <c r="B98" s="692"/>
      <c r="C98" s="693"/>
      <c r="D98" s="694"/>
      <c r="E98" s="694"/>
      <c r="F98" s="694"/>
      <c r="G98" s="693"/>
      <c r="H98" s="694"/>
      <c r="I98" s="694"/>
    </row>
    <row r="99" spans="2:9" ht="12.75">
      <c r="B99" s="692"/>
      <c r="C99" s="693"/>
      <c r="D99" s="694"/>
      <c r="E99" s="694"/>
      <c r="F99" s="694"/>
      <c r="G99" s="693"/>
      <c r="H99" s="694"/>
      <c r="I99" s="694"/>
    </row>
    <row r="100" spans="2:9" ht="12.75">
      <c r="B100" s="692"/>
      <c r="C100" s="693"/>
      <c r="D100" s="694"/>
      <c r="E100" s="694"/>
      <c r="F100" s="694"/>
      <c r="G100" s="693"/>
      <c r="H100" s="694"/>
      <c r="I100" s="694"/>
    </row>
    <row r="101" spans="2:9" ht="12.75">
      <c r="B101" s="692"/>
      <c r="C101" s="693"/>
      <c r="D101" s="694"/>
      <c r="E101" s="694"/>
      <c r="F101" s="694"/>
      <c r="G101" s="693"/>
      <c r="H101" s="694"/>
      <c r="I101" s="694"/>
    </row>
    <row r="102" spans="2:9" ht="12.75">
      <c r="B102" s="692"/>
      <c r="C102" s="693"/>
      <c r="D102" s="694"/>
      <c r="E102" s="694"/>
      <c r="F102" s="694"/>
      <c r="G102" s="693"/>
      <c r="H102" s="694"/>
      <c r="I102" s="694"/>
    </row>
    <row r="103" spans="2:9" ht="12.75">
      <c r="B103" s="692"/>
      <c r="C103" s="693"/>
      <c r="D103" s="694"/>
      <c r="E103" s="694"/>
      <c r="F103" s="694"/>
      <c r="G103" s="693"/>
      <c r="H103" s="694"/>
      <c r="I103" s="694"/>
    </row>
    <row r="104" spans="2:9" ht="12.75">
      <c r="B104" s="692"/>
      <c r="C104" s="693"/>
      <c r="D104" s="694"/>
      <c r="E104" s="694"/>
      <c r="F104" s="694"/>
      <c r="G104" s="693"/>
      <c r="H104" s="694"/>
      <c r="I104" s="694"/>
    </row>
    <row r="105" spans="2:9" ht="12.75">
      <c r="B105" s="692"/>
      <c r="C105" s="693"/>
      <c r="D105" s="694"/>
      <c r="E105" s="694"/>
      <c r="F105" s="694"/>
      <c r="G105" s="693"/>
      <c r="H105" s="694"/>
      <c r="I105" s="694"/>
    </row>
    <row r="106" spans="2:9" ht="12.75">
      <c r="B106" s="692"/>
      <c r="C106" s="693"/>
      <c r="D106" s="694"/>
      <c r="E106" s="694"/>
      <c r="F106" s="694"/>
      <c r="G106" s="693"/>
      <c r="H106" s="694"/>
      <c r="I106" s="694"/>
    </row>
    <row r="107" spans="2:9" ht="12.75">
      <c r="B107" s="692"/>
      <c r="C107" s="693"/>
      <c r="D107" s="694"/>
      <c r="E107" s="694"/>
      <c r="F107" s="694"/>
      <c r="G107" s="693"/>
      <c r="H107" s="694"/>
      <c r="I107" s="694"/>
    </row>
    <row r="108" spans="2:9" ht="12.75">
      <c r="B108" s="692"/>
      <c r="C108" s="693"/>
      <c r="D108" s="694"/>
      <c r="E108" s="694"/>
      <c r="F108" s="694"/>
      <c r="G108" s="693"/>
      <c r="H108" s="694"/>
      <c r="I108" s="694"/>
    </row>
    <row r="109" spans="2:9" ht="12.75">
      <c r="B109" s="692"/>
      <c r="C109" s="693"/>
      <c r="D109" s="694"/>
      <c r="E109" s="694"/>
      <c r="F109" s="694"/>
      <c r="G109" s="693"/>
      <c r="H109" s="694"/>
      <c r="I109" s="694"/>
    </row>
    <row r="110" spans="2:9" ht="12.75">
      <c r="B110" s="692"/>
      <c r="C110" s="693"/>
      <c r="D110" s="694"/>
      <c r="E110" s="694"/>
      <c r="F110" s="694"/>
      <c r="G110" s="693"/>
      <c r="H110" s="694"/>
      <c r="I110" s="694"/>
    </row>
    <row r="111" spans="2:9" ht="12.75">
      <c r="B111" s="692"/>
      <c r="C111" s="693"/>
      <c r="D111" s="694"/>
      <c r="E111" s="694"/>
      <c r="F111" s="694"/>
      <c r="G111" s="693"/>
      <c r="H111" s="694"/>
      <c r="I111" s="694"/>
    </row>
    <row r="112" spans="2:9" ht="12.75">
      <c r="B112" s="692"/>
      <c r="C112" s="693"/>
      <c r="D112" s="694"/>
      <c r="E112" s="694"/>
      <c r="F112" s="694"/>
      <c r="G112" s="693"/>
      <c r="H112" s="694"/>
      <c r="I112" s="694"/>
    </row>
    <row r="113" spans="2:9" ht="12.75">
      <c r="B113" s="692"/>
      <c r="C113" s="693"/>
      <c r="D113" s="694"/>
      <c r="E113" s="694"/>
      <c r="F113" s="694"/>
      <c r="G113" s="693"/>
      <c r="H113" s="694"/>
      <c r="I113" s="694"/>
    </row>
    <row r="114" spans="2:9" ht="12.75">
      <c r="B114" s="692"/>
      <c r="C114" s="693"/>
      <c r="D114" s="694"/>
      <c r="E114" s="694"/>
      <c r="F114" s="694"/>
      <c r="G114" s="693"/>
      <c r="H114" s="694"/>
      <c r="I114" s="694"/>
    </row>
    <row r="115" spans="2:9" ht="12.75">
      <c r="B115" s="692"/>
      <c r="C115" s="693"/>
      <c r="D115" s="694"/>
      <c r="E115" s="694"/>
      <c r="F115" s="694"/>
      <c r="G115" s="693"/>
      <c r="H115" s="694"/>
      <c r="I115" s="694"/>
    </row>
    <row r="116" spans="2:9" ht="12.75">
      <c r="B116" s="692"/>
      <c r="C116" s="693"/>
      <c r="D116" s="694"/>
      <c r="E116" s="694"/>
      <c r="F116" s="694"/>
      <c r="G116" s="693"/>
      <c r="H116" s="694"/>
      <c r="I116" s="694"/>
    </row>
    <row r="117" spans="2:9" ht="12.75">
      <c r="B117" s="692"/>
      <c r="C117" s="693"/>
      <c r="D117" s="694"/>
      <c r="E117" s="694"/>
      <c r="F117" s="694"/>
      <c r="G117" s="693"/>
      <c r="H117" s="694"/>
      <c r="I117" s="694"/>
    </row>
    <row r="118" spans="2:9" ht="12.75">
      <c r="B118" s="692"/>
      <c r="C118" s="693"/>
      <c r="D118" s="694"/>
      <c r="E118" s="694"/>
      <c r="F118" s="694"/>
      <c r="G118" s="693"/>
      <c r="H118" s="694"/>
      <c r="I118" s="694"/>
    </row>
    <row r="119" spans="2:9" ht="12.75">
      <c r="B119" s="692"/>
      <c r="C119" s="693"/>
      <c r="D119" s="694"/>
      <c r="E119" s="694"/>
      <c r="F119" s="694"/>
      <c r="G119" s="693"/>
      <c r="H119" s="694"/>
      <c r="I119" s="694"/>
    </row>
    <row r="120" spans="2:9" ht="12.75">
      <c r="B120" s="692"/>
      <c r="C120" s="693"/>
      <c r="D120" s="694"/>
      <c r="E120" s="694"/>
      <c r="F120" s="694"/>
      <c r="G120" s="693"/>
      <c r="H120" s="694"/>
      <c r="I120" s="694"/>
    </row>
    <row r="121" spans="2:9" ht="12.75">
      <c r="B121" s="692"/>
      <c r="C121" s="693"/>
      <c r="D121" s="694"/>
      <c r="E121" s="694"/>
      <c r="F121" s="694"/>
      <c r="G121" s="693"/>
      <c r="H121" s="694"/>
      <c r="I121" s="694"/>
    </row>
    <row r="122" spans="2:9" ht="12.75">
      <c r="B122" s="692"/>
      <c r="C122" s="693"/>
      <c r="D122" s="694"/>
      <c r="E122" s="694"/>
      <c r="F122" s="694"/>
      <c r="G122" s="693"/>
      <c r="H122" s="694"/>
      <c r="I122" s="694"/>
    </row>
    <row r="123" spans="2:9" ht="12.75">
      <c r="B123" s="692"/>
      <c r="C123" s="693"/>
      <c r="D123" s="694"/>
      <c r="E123" s="694"/>
      <c r="F123" s="694"/>
      <c r="G123" s="693"/>
      <c r="H123" s="694"/>
      <c r="I123" s="694"/>
    </row>
    <row r="124" spans="2:9" ht="12.75">
      <c r="B124" s="692"/>
      <c r="C124" s="693"/>
      <c r="D124" s="694"/>
      <c r="E124" s="694"/>
      <c r="F124" s="694"/>
      <c r="G124" s="693"/>
      <c r="H124" s="694"/>
      <c r="I124" s="694"/>
    </row>
    <row r="125" spans="2:9" ht="12.75">
      <c r="B125" s="692"/>
      <c r="C125" s="693"/>
      <c r="D125" s="694"/>
      <c r="E125" s="694"/>
      <c r="F125" s="694"/>
      <c r="G125" s="693"/>
      <c r="H125" s="694"/>
      <c r="I125" s="694"/>
    </row>
    <row r="126" spans="2:9" ht="12.75">
      <c r="B126" s="692"/>
      <c r="C126" s="693"/>
      <c r="D126" s="694"/>
      <c r="E126" s="694"/>
      <c r="F126" s="694"/>
      <c r="G126" s="693"/>
      <c r="H126" s="694"/>
      <c r="I126" s="694"/>
    </row>
    <row r="127" spans="2:9" ht="12.75">
      <c r="B127" s="692"/>
      <c r="C127" s="693"/>
      <c r="D127" s="694"/>
      <c r="E127" s="694"/>
      <c r="F127" s="694"/>
      <c r="G127" s="693"/>
      <c r="H127" s="694"/>
      <c r="I127" s="694"/>
    </row>
    <row r="128" spans="2:9" ht="4.5" customHeight="1">
      <c r="B128" s="195"/>
      <c r="C128" s="195"/>
      <c r="D128" s="195"/>
      <c r="E128" s="195"/>
      <c r="F128" s="195"/>
      <c r="G128" s="195"/>
      <c r="H128" s="195"/>
      <c r="I128" s="195"/>
    </row>
    <row r="129" spans="2:2" ht="14.25">
      <c r="B129" s="686"/>
    </row>
    <row r="130" spans="2:2" ht="14.25">
      <c r="B130" s="686"/>
    </row>
    <row r="131" spans="2:2" ht="14.25">
      <c r="B131" s="686"/>
    </row>
  </sheetData>
  <mergeCells count="7">
    <mergeCell ref="G94:I94"/>
    <mergeCell ref="C94:F94"/>
    <mergeCell ref="B94:B96"/>
    <mergeCell ref="C4:C7"/>
    <mergeCell ref="D4:D7"/>
    <mergeCell ref="E4:H4"/>
    <mergeCell ref="C66:I66"/>
  </mergeCells>
  <pageMargins left="0.51181102362204722" right="0.51181102362204722" top="0.70866141732283472" bottom="0.74803149606299213" header="0.31496062992125984" footer="0.31496062992125984"/>
  <pageSetup paperSize="9" scale="50"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20&amp;R&amp;"Calibri Light,Regular"&amp;10Dirección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L44"/>
  <sheetViews>
    <sheetView view="pageBreakPreview" zoomScale="70" zoomScaleNormal="100" zoomScaleSheetLayoutView="70" zoomScalePageLayoutView="115" workbookViewId="0"/>
  </sheetViews>
  <sheetFormatPr defaultRowHeight="11.25"/>
  <cols>
    <col min="1" max="1" width="1.83203125" style="197" customWidth="1"/>
    <col min="2" max="2" width="54.5" style="197" customWidth="1"/>
    <col min="3" max="3" width="19" style="197" customWidth="1"/>
    <col min="4" max="6" width="27.33203125" style="197" customWidth="1"/>
    <col min="7" max="7" width="15.5" style="197" customWidth="1"/>
    <col min="8" max="8" width="27.33203125" style="197" customWidth="1"/>
    <col min="9" max="9" width="23.33203125" style="197" customWidth="1"/>
    <col min="10" max="10" width="27.33203125" style="197" customWidth="1"/>
    <col min="11" max="11" width="3.1640625" style="197" customWidth="1"/>
    <col min="12" max="12" width="9.83203125" style="197" customWidth="1"/>
    <col min="13" max="16384" width="9.33203125" style="197"/>
  </cols>
  <sheetData>
    <row r="1" spans="2:12" ht="5.25" customHeight="1">
      <c r="B1" s="194"/>
      <c r="C1" s="195"/>
      <c r="D1" s="195"/>
      <c r="E1" s="195"/>
      <c r="F1" s="195"/>
      <c r="G1" s="195"/>
      <c r="H1" s="195"/>
      <c r="I1" s="196"/>
      <c r="J1" s="196"/>
      <c r="K1" s="196"/>
      <c r="L1" s="196"/>
    </row>
    <row r="2" spans="2:12" ht="12">
      <c r="C2" s="412"/>
    </row>
    <row r="3" spans="2:12" ht="20.25">
      <c r="B3" s="687" t="str">
        <f>+"MAXIMA DEMANDA DIARIA DE "&amp;UPPER('3. Resumen_Relevante'!U2)&amp;" 2017"</f>
        <v>MAXIMA DEMANDA DIARIA DE ABRIL 2017</v>
      </c>
      <c r="C3" s="405"/>
    </row>
    <row r="4" spans="2:12" ht="18">
      <c r="B4" s="912" t="s">
        <v>409</v>
      </c>
      <c r="C4" s="913">
        <v>6449.9912400000003</v>
      </c>
    </row>
    <row r="5" spans="2:12" ht="18">
      <c r="B5" s="912" t="s">
        <v>410</v>
      </c>
      <c r="C5" s="914" t="s">
        <v>835</v>
      </c>
    </row>
    <row r="6" spans="2:12" ht="18">
      <c r="B6" s="912" t="s">
        <v>411</v>
      </c>
      <c r="C6" s="915" t="s">
        <v>791</v>
      </c>
    </row>
    <row r="7" spans="2:12" ht="5.25" customHeight="1"/>
    <row r="8" spans="2:12" ht="21">
      <c r="B8" s="1344" t="s">
        <v>279</v>
      </c>
      <c r="C8" s="1347" t="s">
        <v>404</v>
      </c>
      <c r="D8" s="1348"/>
      <c r="E8" s="1348"/>
      <c r="F8" s="1349"/>
      <c r="G8" s="1347" t="s">
        <v>405</v>
      </c>
      <c r="H8" s="1348"/>
      <c r="I8" s="1348"/>
      <c r="J8" s="1350"/>
    </row>
    <row r="9" spans="2:12" ht="58.5">
      <c r="B9" s="1345"/>
      <c r="C9" s="1351" t="s">
        <v>406</v>
      </c>
      <c r="D9" s="916" t="s">
        <v>623</v>
      </c>
      <c r="E9" s="917" t="s">
        <v>402</v>
      </c>
      <c r="F9" s="917" t="s">
        <v>407</v>
      </c>
      <c r="G9" s="1351" t="s">
        <v>406</v>
      </c>
      <c r="H9" s="916" t="s">
        <v>623</v>
      </c>
      <c r="I9" s="917" t="s">
        <v>402</v>
      </c>
      <c r="J9" s="1132" t="s">
        <v>407</v>
      </c>
    </row>
    <row r="10" spans="2:12" ht="19.5">
      <c r="B10" s="1346"/>
      <c r="C10" s="1352"/>
      <c r="D10" s="1133" t="s">
        <v>408</v>
      </c>
      <c r="E10" s="1133" t="s">
        <v>408</v>
      </c>
      <c r="F10" s="1133" t="s">
        <v>408</v>
      </c>
      <c r="G10" s="1352"/>
      <c r="H10" s="1133" t="s">
        <v>408</v>
      </c>
      <c r="I10" s="1133" t="s">
        <v>408</v>
      </c>
      <c r="J10" s="1134" t="s">
        <v>408</v>
      </c>
    </row>
    <row r="11" spans="2:12" ht="18.75" customHeight="1">
      <c r="B11" s="1125" t="s">
        <v>789</v>
      </c>
      <c r="C11" s="1126" t="s">
        <v>790</v>
      </c>
      <c r="D11" s="1127">
        <v>5708.4817899999998</v>
      </c>
      <c r="E11" s="1127">
        <v>0</v>
      </c>
      <c r="F11" s="1127">
        <v>5708.4817899999998</v>
      </c>
      <c r="G11" s="1128" t="s">
        <v>791</v>
      </c>
      <c r="H11" s="1127">
        <v>5901.5406400000002</v>
      </c>
      <c r="I11" s="1127">
        <v>39.771999999999998</v>
      </c>
      <c r="J11" s="1127">
        <v>5941.3126400000001</v>
      </c>
    </row>
    <row r="12" spans="2:12" ht="18.75" customHeight="1">
      <c r="B12" s="1121" t="s">
        <v>792</v>
      </c>
      <c r="C12" s="1122" t="s">
        <v>793</v>
      </c>
      <c r="D12" s="1123">
        <v>5127.5190199999997</v>
      </c>
      <c r="E12" s="1123">
        <v>0</v>
      </c>
      <c r="F12" s="1123">
        <v>5127.5190199999997</v>
      </c>
      <c r="G12" s="1124" t="s">
        <v>794</v>
      </c>
      <c r="H12" s="1123">
        <v>5789.3303400000004</v>
      </c>
      <c r="I12" s="1123">
        <v>0</v>
      </c>
      <c r="J12" s="1123">
        <v>5789.3303400000004</v>
      </c>
    </row>
    <row r="13" spans="2:12" ht="18.75" customHeight="1">
      <c r="B13" s="1125" t="s">
        <v>795</v>
      </c>
      <c r="C13" s="1126" t="s">
        <v>796</v>
      </c>
      <c r="D13" s="1127">
        <v>5967.6883399999997</v>
      </c>
      <c r="E13" s="1127">
        <v>36.1</v>
      </c>
      <c r="F13" s="1127">
        <v>6003.7883400000001</v>
      </c>
      <c r="G13" s="1128" t="s">
        <v>791</v>
      </c>
      <c r="H13" s="1127">
        <v>6153.7705599999999</v>
      </c>
      <c r="I13" s="1127">
        <v>35.603999999999999</v>
      </c>
      <c r="J13" s="1127">
        <v>6189.3745600000002</v>
      </c>
    </row>
    <row r="14" spans="2:12" ht="18.75" customHeight="1">
      <c r="B14" s="1121" t="s">
        <v>797</v>
      </c>
      <c r="C14" s="1122" t="s">
        <v>798</v>
      </c>
      <c r="D14" s="1123">
        <v>6070.4980999999998</v>
      </c>
      <c r="E14" s="1123">
        <v>0</v>
      </c>
      <c r="F14" s="1123">
        <v>6070.4980999999998</v>
      </c>
      <c r="G14" s="1124" t="s">
        <v>791</v>
      </c>
      <c r="H14" s="1123">
        <v>6314.70622</v>
      </c>
      <c r="I14" s="1123">
        <v>0</v>
      </c>
      <c r="J14" s="1123">
        <v>6314.70622</v>
      </c>
    </row>
    <row r="15" spans="2:12" ht="18.75" customHeight="1">
      <c r="B15" s="1125" t="s">
        <v>799</v>
      </c>
      <c r="C15" s="1126" t="s">
        <v>800</v>
      </c>
      <c r="D15" s="1127">
        <v>6202.9406600000002</v>
      </c>
      <c r="E15" s="1127">
        <v>0</v>
      </c>
      <c r="F15" s="1127">
        <v>6202.9406600000002</v>
      </c>
      <c r="G15" s="1128" t="s">
        <v>794</v>
      </c>
      <c r="H15" s="1127">
        <v>6266.1872499999999</v>
      </c>
      <c r="I15" s="1127">
        <v>37.543999999999997</v>
      </c>
      <c r="J15" s="1127">
        <v>6303.7312499999998</v>
      </c>
    </row>
    <row r="16" spans="2:12" ht="18.75" customHeight="1">
      <c r="B16" s="1121" t="s">
        <v>801</v>
      </c>
      <c r="C16" s="1122" t="s">
        <v>802</v>
      </c>
      <c r="D16" s="1123">
        <v>5989.5660099999996</v>
      </c>
      <c r="E16" s="1123">
        <v>37.316000000000003</v>
      </c>
      <c r="F16" s="1123">
        <v>6026.8820100000003</v>
      </c>
      <c r="G16" s="1124" t="s">
        <v>803</v>
      </c>
      <c r="H16" s="1123">
        <v>6135.23207</v>
      </c>
      <c r="I16" s="1123">
        <v>35.671999999999997</v>
      </c>
      <c r="J16" s="1123">
        <v>6170.9040699999996</v>
      </c>
    </row>
    <row r="17" spans="2:10" ht="18.75" customHeight="1">
      <c r="B17" s="1125" t="s">
        <v>804</v>
      </c>
      <c r="C17" s="1126" t="s">
        <v>800</v>
      </c>
      <c r="D17" s="1127">
        <v>6204.3518100000001</v>
      </c>
      <c r="E17" s="1127">
        <v>34.207999999999998</v>
      </c>
      <c r="F17" s="1127">
        <v>6238.5598099999997</v>
      </c>
      <c r="G17" s="1128" t="s">
        <v>803</v>
      </c>
      <c r="H17" s="1127">
        <v>6219.5508499999996</v>
      </c>
      <c r="I17" s="1127">
        <v>35.988</v>
      </c>
      <c r="J17" s="1127">
        <v>6255.5388499999999</v>
      </c>
    </row>
    <row r="18" spans="2:10" ht="18.75" customHeight="1">
      <c r="B18" s="1121" t="s">
        <v>805</v>
      </c>
      <c r="C18" s="1122" t="s">
        <v>790</v>
      </c>
      <c r="D18" s="1123">
        <v>5981.4399000000003</v>
      </c>
      <c r="E18" s="1123">
        <v>0</v>
      </c>
      <c r="F18" s="1123">
        <v>5981.4399000000003</v>
      </c>
      <c r="G18" s="1124" t="s">
        <v>791</v>
      </c>
      <c r="H18" s="1123">
        <v>6115.49935</v>
      </c>
      <c r="I18" s="1123">
        <v>37.756</v>
      </c>
      <c r="J18" s="1123">
        <v>6153.2553500000004</v>
      </c>
    </row>
    <row r="19" spans="2:10" ht="18.75" customHeight="1">
      <c r="B19" s="1125" t="s">
        <v>806</v>
      </c>
      <c r="C19" s="1126" t="s">
        <v>793</v>
      </c>
      <c r="D19" s="1127">
        <v>5420.5318100000004</v>
      </c>
      <c r="E19" s="1127">
        <v>0</v>
      </c>
      <c r="F19" s="1127">
        <v>5420.5318100000004</v>
      </c>
      <c r="G19" s="1128" t="s">
        <v>807</v>
      </c>
      <c r="H19" s="1127">
        <v>6037.8029299999998</v>
      </c>
      <c r="I19" s="1127">
        <v>0</v>
      </c>
      <c r="J19" s="1127">
        <v>6037.8029299999998</v>
      </c>
    </row>
    <row r="20" spans="2:10" ht="18.75" customHeight="1">
      <c r="B20" s="1121" t="s">
        <v>808</v>
      </c>
      <c r="C20" s="1122" t="s">
        <v>796</v>
      </c>
      <c r="D20" s="1123">
        <v>6265.8013300000002</v>
      </c>
      <c r="E20" s="1123">
        <v>0</v>
      </c>
      <c r="F20" s="1123">
        <v>6265.8013300000002</v>
      </c>
      <c r="G20" s="1124" t="s">
        <v>794</v>
      </c>
      <c r="H20" s="1123">
        <v>6347.6066600000004</v>
      </c>
      <c r="I20" s="1123">
        <v>0</v>
      </c>
      <c r="J20" s="1123">
        <v>6347.6066600000004</v>
      </c>
    </row>
    <row r="21" spans="2:10" ht="18.75" customHeight="1">
      <c r="B21" s="1125" t="s">
        <v>809</v>
      </c>
      <c r="C21" s="1126" t="s">
        <v>810</v>
      </c>
      <c r="D21" s="1127">
        <v>6051.4297299999998</v>
      </c>
      <c r="E21" s="1127">
        <v>0</v>
      </c>
      <c r="F21" s="1127">
        <v>6051.4297299999998</v>
      </c>
      <c r="G21" s="1128" t="s">
        <v>791</v>
      </c>
      <c r="H21" s="1127">
        <v>6193.9152999999997</v>
      </c>
      <c r="I21" s="1127">
        <v>0</v>
      </c>
      <c r="J21" s="1127">
        <v>6193.9152999999997</v>
      </c>
    </row>
    <row r="22" spans="2:10" ht="18.75" customHeight="1">
      <c r="B22" s="1121" t="s">
        <v>811</v>
      </c>
      <c r="C22" s="1122" t="s">
        <v>812</v>
      </c>
      <c r="D22" s="1123">
        <v>6100.7831200000001</v>
      </c>
      <c r="E22" s="1123">
        <v>0</v>
      </c>
      <c r="F22" s="1123">
        <v>6100.7831200000001</v>
      </c>
      <c r="G22" s="1124" t="s">
        <v>803</v>
      </c>
      <c r="H22" s="1123">
        <v>6136.1290399999998</v>
      </c>
      <c r="I22" s="1123">
        <v>42.96</v>
      </c>
      <c r="J22" s="1123">
        <v>6179.0890399999998</v>
      </c>
    </row>
    <row r="23" spans="2:10" ht="18.75" customHeight="1">
      <c r="B23" s="1125" t="s">
        <v>813</v>
      </c>
      <c r="C23" s="1126" t="s">
        <v>793</v>
      </c>
      <c r="D23" s="1127">
        <v>5452.9348399999999</v>
      </c>
      <c r="E23" s="1127">
        <v>0</v>
      </c>
      <c r="F23" s="1127">
        <v>5452.9348399999999</v>
      </c>
      <c r="G23" s="1128" t="s">
        <v>814</v>
      </c>
      <c r="H23" s="1127">
        <v>6030.7014600000002</v>
      </c>
      <c r="I23" s="1127">
        <v>0</v>
      </c>
      <c r="J23" s="1127">
        <v>6030.7014600000002</v>
      </c>
    </row>
    <row r="24" spans="2:10" ht="18.75" customHeight="1">
      <c r="B24" s="1121" t="s">
        <v>815</v>
      </c>
      <c r="C24" s="1122" t="s">
        <v>793</v>
      </c>
      <c r="D24" s="1123">
        <v>5159.52268</v>
      </c>
      <c r="E24" s="1123">
        <v>0</v>
      </c>
      <c r="F24" s="1123">
        <v>5159.52268</v>
      </c>
      <c r="G24" s="1124" t="s">
        <v>807</v>
      </c>
      <c r="H24" s="1123">
        <v>5722.5338899999997</v>
      </c>
      <c r="I24" s="1123">
        <v>0</v>
      </c>
      <c r="J24" s="1123">
        <v>5722.5338899999997</v>
      </c>
    </row>
    <row r="25" spans="2:10" ht="18.75" customHeight="1">
      <c r="B25" s="1125" t="s">
        <v>816</v>
      </c>
      <c r="C25" s="1126" t="s">
        <v>817</v>
      </c>
      <c r="D25" s="1127">
        <v>5622.5091599999996</v>
      </c>
      <c r="E25" s="1127">
        <v>0</v>
      </c>
      <c r="F25" s="1127">
        <v>5622.5091599999996</v>
      </c>
      <c r="G25" s="1128" t="s">
        <v>818</v>
      </c>
      <c r="H25" s="1127">
        <v>6034.3189000000002</v>
      </c>
      <c r="I25" s="1127">
        <v>0</v>
      </c>
      <c r="J25" s="1127">
        <v>6034.3189000000002</v>
      </c>
    </row>
    <row r="26" spans="2:10" ht="18.75" customHeight="1">
      <c r="B26" s="1121" t="s">
        <v>819</v>
      </c>
      <c r="C26" s="1122" t="s">
        <v>793</v>
      </c>
      <c r="D26" s="1123">
        <v>5333.6754199999996</v>
      </c>
      <c r="E26" s="1123">
        <v>0</v>
      </c>
      <c r="F26" s="1123">
        <v>5333.6754199999996</v>
      </c>
      <c r="G26" s="1124" t="s">
        <v>807</v>
      </c>
      <c r="H26" s="1123">
        <v>5963.5544099999997</v>
      </c>
      <c r="I26" s="1123">
        <v>0</v>
      </c>
      <c r="J26" s="1123">
        <v>5963.5544099999997</v>
      </c>
    </row>
    <row r="27" spans="2:10" ht="18.75" customHeight="1">
      <c r="B27" s="1125" t="s">
        <v>820</v>
      </c>
      <c r="C27" s="1126" t="s">
        <v>812</v>
      </c>
      <c r="D27" s="1127">
        <v>6196.6564600000002</v>
      </c>
      <c r="E27" s="1127">
        <v>0</v>
      </c>
      <c r="F27" s="1127">
        <v>6196.6564600000002</v>
      </c>
      <c r="G27" s="1128" t="s">
        <v>803</v>
      </c>
      <c r="H27" s="1127">
        <v>6335.81531</v>
      </c>
      <c r="I27" s="1127">
        <v>0</v>
      </c>
      <c r="J27" s="1127">
        <v>6335.81531</v>
      </c>
    </row>
    <row r="28" spans="2:10" ht="18.75" customHeight="1">
      <c r="B28" s="1121" t="s">
        <v>821</v>
      </c>
      <c r="C28" s="1129" t="s">
        <v>822</v>
      </c>
      <c r="D28" s="1130">
        <v>6352.0725400000001</v>
      </c>
      <c r="E28" s="1130">
        <v>0</v>
      </c>
      <c r="F28" s="1130">
        <v>6352.0725400000001</v>
      </c>
      <c r="G28" s="1124" t="s">
        <v>807</v>
      </c>
      <c r="H28" s="1123">
        <v>6416.2373699999998</v>
      </c>
      <c r="I28" s="1123">
        <v>0</v>
      </c>
      <c r="J28" s="1123">
        <v>6416.2373699999998</v>
      </c>
    </row>
    <row r="29" spans="2:10" ht="18.75" customHeight="1">
      <c r="B29" s="1125" t="s">
        <v>823</v>
      </c>
      <c r="C29" s="1126" t="s">
        <v>824</v>
      </c>
      <c r="D29" s="1127">
        <v>6167.2747200000003</v>
      </c>
      <c r="E29" s="1127">
        <v>0</v>
      </c>
      <c r="F29" s="1127">
        <v>6167.2747200000003</v>
      </c>
      <c r="G29" s="1128" t="s">
        <v>791</v>
      </c>
      <c r="H29" s="1127">
        <v>6345.7273100000002</v>
      </c>
      <c r="I29" s="1127">
        <v>0</v>
      </c>
      <c r="J29" s="1127">
        <v>6345.7273100000002</v>
      </c>
    </row>
    <row r="30" spans="2:10" ht="18.75" customHeight="1">
      <c r="B30" s="1121" t="s">
        <v>825</v>
      </c>
      <c r="C30" s="1122" t="s">
        <v>800</v>
      </c>
      <c r="D30" s="1123">
        <v>6351.1159699999998</v>
      </c>
      <c r="E30" s="1123">
        <v>0</v>
      </c>
      <c r="F30" s="1123">
        <v>6351.1159699999998</v>
      </c>
      <c r="G30" s="1124" t="s">
        <v>814</v>
      </c>
      <c r="H30" s="1123">
        <v>6393.0034299999998</v>
      </c>
      <c r="I30" s="1123">
        <v>0</v>
      </c>
      <c r="J30" s="1123">
        <v>6393.0034299999998</v>
      </c>
    </row>
    <row r="31" spans="2:10" ht="18.75" customHeight="1">
      <c r="B31" s="1125" t="s">
        <v>826</v>
      </c>
      <c r="C31" s="1126" t="s">
        <v>812</v>
      </c>
      <c r="D31" s="1127">
        <v>6287.0037700000003</v>
      </c>
      <c r="E31" s="1127">
        <v>0</v>
      </c>
      <c r="F31" s="1127">
        <v>6287.0037700000003</v>
      </c>
      <c r="G31" s="1128" t="s">
        <v>791</v>
      </c>
      <c r="H31" s="1127">
        <v>6380.64732</v>
      </c>
      <c r="I31" s="1127">
        <v>0</v>
      </c>
      <c r="J31" s="1127">
        <v>6380.64732</v>
      </c>
    </row>
    <row r="32" spans="2:10" ht="18.75" customHeight="1">
      <c r="B32" s="1121" t="s">
        <v>827</v>
      </c>
      <c r="C32" s="1122" t="s">
        <v>822</v>
      </c>
      <c r="D32" s="1123">
        <v>6103.5815499999999</v>
      </c>
      <c r="E32" s="1123">
        <v>0</v>
      </c>
      <c r="F32" s="1123">
        <v>6103.5815499999999</v>
      </c>
      <c r="G32" s="1124" t="s">
        <v>828</v>
      </c>
      <c r="H32" s="1123">
        <v>6348.2116999999998</v>
      </c>
      <c r="I32" s="1123">
        <v>0</v>
      </c>
      <c r="J32" s="1123">
        <v>6348.2116999999998</v>
      </c>
    </row>
    <row r="33" spans="2:10" ht="18.75" customHeight="1">
      <c r="B33" s="1125" t="s">
        <v>829</v>
      </c>
      <c r="C33" s="1126" t="s">
        <v>793</v>
      </c>
      <c r="D33" s="1127">
        <v>5508.6814199999999</v>
      </c>
      <c r="E33" s="1127">
        <v>0</v>
      </c>
      <c r="F33" s="1127">
        <v>5508.6814199999999</v>
      </c>
      <c r="G33" s="1128" t="s">
        <v>830</v>
      </c>
      <c r="H33" s="1127">
        <v>6170.0329099999999</v>
      </c>
      <c r="I33" s="1127">
        <v>0</v>
      </c>
      <c r="J33" s="1127">
        <v>6170.0329099999999</v>
      </c>
    </row>
    <row r="34" spans="2:10" ht="18.75" customHeight="1">
      <c r="B34" s="1121" t="s">
        <v>831</v>
      </c>
      <c r="C34" s="1122" t="s">
        <v>800</v>
      </c>
      <c r="D34" s="1123">
        <v>6245.6123399999997</v>
      </c>
      <c r="E34" s="1123">
        <v>0</v>
      </c>
      <c r="F34" s="1123">
        <v>6245.6123399999997</v>
      </c>
      <c r="G34" s="1124" t="s">
        <v>803</v>
      </c>
      <c r="H34" s="1123">
        <v>6423.1875799999998</v>
      </c>
      <c r="I34" s="1123">
        <v>0</v>
      </c>
      <c r="J34" s="1123">
        <v>6423.1875799999998</v>
      </c>
    </row>
    <row r="35" spans="2:10" ht="18.75" customHeight="1">
      <c r="B35" s="1125" t="s">
        <v>832</v>
      </c>
      <c r="C35" s="1126" t="s">
        <v>800</v>
      </c>
      <c r="D35" s="1127">
        <v>6344.0096000000003</v>
      </c>
      <c r="E35" s="1127">
        <v>0</v>
      </c>
      <c r="F35" s="1127">
        <v>6344.0096000000003</v>
      </c>
      <c r="G35" s="1128" t="s">
        <v>803</v>
      </c>
      <c r="H35" s="1127">
        <v>6375.0227000000004</v>
      </c>
      <c r="I35" s="1127">
        <v>0</v>
      </c>
      <c r="J35" s="1127">
        <v>6375.0227000000004</v>
      </c>
    </row>
    <row r="36" spans="2:10" ht="18.75" customHeight="1">
      <c r="B36" s="1121" t="s">
        <v>833</v>
      </c>
      <c r="C36" s="1122" t="s">
        <v>800</v>
      </c>
      <c r="D36" s="1123">
        <v>6342.9463800000003</v>
      </c>
      <c r="E36" s="1123">
        <v>0</v>
      </c>
      <c r="F36" s="1123">
        <v>6342.9463800000003</v>
      </c>
      <c r="G36" s="1124" t="s">
        <v>818</v>
      </c>
      <c r="H36" s="1123">
        <v>6360.4639999999999</v>
      </c>
      <c r="I36" s="1123">
        <v>0</v>
      </c>
      <c r="J36" s="1123">
        <v>6360.4639999999999</v>
      </c>
    </row>
    <row r="37" spans="2:10" ht="18.75" customHeight="1">
      <c r="B37" s="1125" t="s">
        <v>834</v>
      </c>
      <c r="C37" s="1126" t="s">
        <v>790</v>
      </c>
      <c r="D37" s="1127">
        <v>6293.4993000000004</v>
      </c>
      <c r="E37" s="1127">
        <v>0</v>
      </c>
      <c r="F37" s="1127">
        <v>6293.4993000000004</v>
      </c>
      <c r="G37" s="1128" t="s">
        <v>803</v>
      </c>
      <c r="H37" s="1127">
        <v>6392.1391899999999</v>
      </c>
      <c r="I37" s="1127">
        <v>44.936</v>
      </c>
      <c r="J37" s="1127">
        <v>6437.0751899999996</v>
      </c>
    </row>
    <row r="38" spans="2:10" ht="18.75" customHeight="1">
      <c r="B38" s="1121" t="s">
        <v>835</v>
      </c>
      <c r="C38" s="1122" t="s">
        <v>800</v>
      </c>
      <c r="D38" s="1123">
        <v>6336.1909599999999</v>
      </c>
      <c r="E38" s="1123">
        <v>0</v>
      </c>
      <c r="F38" s="1123">
        <v>6336.1909599999999</v>
      </c>
      <c r="G38" s="1131" t="s">
        <v>791</v>
      </c>
      <c r="H38" s="1130">
        <v>6449.9912400000003</v>
      </c>
      <c r="I38" s="1130">
        <v>0</v>
      </c>
      <c r="J38" s="1130">
        <v>6449.9912400000003</v>
      </c>
    </row>
    <row r="39" spans="2:10" ht="18.75" customHeight="1">
      <c r="B39" s="1125" t="s">
        <v>836</v>
      </c>
      <c r="C39" s="1126" t="s">
        <v>796</v>
      </c>
      <c r="D39" s="1127">
        <v>6212.1038900000003</v>
      </c>
      <c r="E39" s="1127">
        <v>0</v>
      </c>
      <c r="F39" s="1127">
        <v>6212.1038900000003</v>
      </c>
      <c r="G39" s="1128" t="s">
        <v>791</v>
      </c>
      <c r="H39" s="1127">
        <v>6349.5757199999998</v>
      </c>
      <c r="I39" s="1127">
        <v>0</v>
      </c>
      <c r="J39" s="1127">
        <v>6349.5757199999998</v>
      </c>
    </row>
    <row r="40" spans="2:10" ht="18.75" customHeight="1">
      <c r="B40" s="1121" t="s">
        <v>837</v>
      </c>
      <c r="C40" s="1122" t="s">
        <v>838</v>
      </c>
      <c r="D40" s="1123">
        <v>5401.4373900000001</v>
      </c>
      <c r="E40" s="1123">
        <v>0</v>
      </c>
      <c r="F40" s="1123">
        <v>5401.4373900000001</v>
      </c>
      <c r="G40" s="1124" t="s">
        <v>807</v>
      </c>
      <c r="H40" s="1123">
        <v>5995.9907899999998</v>
      </c>
      <c r="I40" s="1123">
        <v>0</v>
      </c>
      <c r="J40" s="1123">
        <v>5995.9907899999998</v>
      </c>
    </row>
    <row r="41" spans="2:10" ht="4.5" customHeight="1"/>
    <row r="42" spans="2:10" ht="14.25">
      <c r="B42" s="686" t="s">
        <v>622</v>
      </c>
    </row>
    <row r="43" spans="2:10" ht="14.25">
      <c r="B43" s="686" t="s">
        <v>431</v>
      </c>
    </row>
    <row r="44" spans="2:10" ht="14.25">
      <c r="B44" s="686"/>
    </row>
  </sheetData>
  <mergeCells count="5">
    <mergeCell ref="B8:B10"/>
    <mergeCell ref="C8:F8"/>
    <mergeCell ref="G8:J8"/>
    <mergeCell ref="G9:G10"/>
    <mergeCell ref="C9:C10"/>
  </mergeCells>
  <pageMargins left="0.51181102362204722" right="0.51181102362204722" top="0.69520833333333332" bottom="0.74803149606299213" header="0.31496062992125984" footer="0.31496062992125984"/>
  <pageSetup paperSize="9" scale="46"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21&amp;R&amp;"Calibri Light,Regular"&amp;10Dirección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sheetPr>
  <dimension ref="A1:J154"/>
  <sheetViews>
    <sheetView view="pageBreakPreview" zoomScale="40" zoomScaleNormal="100" zoomScaleSheetLayoutView="40" zoomScalePageLayoutView="85" workbookViewId="0"/>
  </sheetViews>
  <sheetFormatPr defaultRowHeight="11.25"/>
  <cols>
    <col min="1" max="1" width="70.33203125" style="382"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80"/>
      <c r="B1" s="191"/>
      <c r="C1" s="191"/>
      <c r="D1" s="191"/>
      <c r="E1" s="191"/>
      <c r="F1" s="191"/>
      <c r="G1" s="192"/>
      <c r="H1" s="192"/>
      <c r="I1" s="193"/>
    </row>
    <row r="2" spans="1:9" ht="14.1" customHeight="1">
      <c r="A2" s="374"/>
      <c r="B2" s="195"/>
      <c r="C2" s="195"/>
      <c r="D2" s="195"/>
      <c r="E2" s="195"/>
      <c r="F2" s="195"/>
      <c r="G2" s="196"/>
      <c r="H2" s="196"/>
      <c r="I2" s="196"/>
    </row>
    <row r="3" spans="1:9" ht="3.75" customHeight="1">
      <c r="A3" s="374"/>
      <c r="B3" s="195"/>
      <c r="C3" s="195"/>
      <c r="D3" s="195"/>
      <c r="E3" s="195"/>
      <c r="F3" s="195"/>
      <c r="G3" s="196"/>
      <c r="H3" s="196"/>
      <c r="I3" s="196"/>
    </row>
    <row r="4" spans="1:9" ht="36.75" customHeight="1">
      <c r="A4" s="383" t="s">
        <v>920</v>
      </c>
      <c r="B4" s="361"/>
      <c r="C4" s="361"/>
      <c r="D4" s="361"/>
      <c r="E4" s="361"/>
      <c r="F4" s="361"/>
      <c r="G4" s="361"/>
      <c r="H4" s="361"/>
      <c r="I4" s="361"/>
    </row>
    <row r="5" spans="1:9" ht="15.95" customHeight="1">
      <c r="A5" s="381"/>
      <c r="B5" s="371"/>
      <c r="C5" s="372"/>
      <c r="D5" s="373"/>
      <c r="E5" s="373"/>
      <c r="F5" s="374"/>
      <c r="G5" s="202"/>
      <c r="H5" s="202"/>
      <c r="I5" s="203"/>
    </row>
    <row r="6" spans="1:9" ht="12.75" customHeight="1">
      <c r="A6" s="375"/>
      <c r="B6" s="375"/>
      <c r="C6" s="375"/>
      <c r="D6" s="375"/>
      <c r="E6" s="375"/>
      <c r="F6" s="375"/>
      <c r="G6" s="216"/>
      <c r="H6" s="216"/>
      <c r="I6" s="203"/>
    </row>
    <row r="7" spans="1:9" ht="61.5" customHeight="1">
      <c r="A7" s="491" t="s">
        <v>277</v>
      </c>
      <c r="B7" s="491" t="s">
        <v>278</v>
      </c>
      <c r="C7" s="491" t="s">
        <v>279</v>
      </c>
      <c r="D7" s="1353" t="s">
        <v>280</v>
      </c>
      <c r="E7" s="1353"/>
      <c r="F7" s="1353"/>
      <c r="G7" s="1353"/>
      <c r="H7" s="492" t="s">
        <v>281</v>
      </c>
      <c r="I7" s="492" t="s">
        <v>282</v>
      </c>
    </row>
    <row r="8" spans="1:9" ht="132" customHeight="1">
      <c r="A8" s="494" t="s">
        <v>288</v>
      </c>
      <c r="B8" s="494" t="s">
        <v>298</v>
      </c>
      <c r="C8" s="490">
        <v>42826.302083333336</v>
      </c>
      <c r="D8" s="1354" t="s">
        <v>665</v>
      </c>
      <c r="E8" s="1355"/>
      <c r="F8" s="1355"/>
      <c r="G8" s="1356"/>
      <c r="H8" s="489">
        <v>3.59</v>
      </c>
      <c r="I8" s="489"/>
    </row>
    <row r="9" spans="1:9" ht="211.5" customHeight="1">
      <c r="A9" s="494" t="s">
        <v>72</v>
      </c>
      <c r="B9" s="494" t="s">
        <v>527</v>
      </c>
      <c r="C9" s="490">
        <v>42826.875</v>
      </c>
      <c r="D9" s="1354" t="s">
        <v>666</v>
      </c>
      <c r="E9" s="1355"/>
      <c r="F9" s="1355"/>
      <c r="G9" s="1356"/>
      <c r="H9" s="489">
        <v>22.08</v>
      </c>
      <c r="I9" s="489"/>
    </row>
    <row r="10" spans="1:9" ht="122.25" customHeight="1">
      <c r="A10" s="494" t="s">
        <v>291</v>
      </c>
      <c r="B10" s="494" t="s">
        <v>299</v>
      </c>
      <c r="C10" s="490">
        <v>42826.590277777781</v>
      </c>
      <c r="D10" s="1354" t="s">
        <v>667</v>
      </c>
      <c r="E10" s="1355"/>
      <c r="F10" s="1355"/>
      <c r="G10" s="1356"/>
      <c r="H10" s="489">
        <v>2.0499999999999998</v>
      </c>
      <c r="I10" s="489"/>
    </row>
    <row r="11" spans="1:9" ht="159.75" customHeight="1">
      <c r="A11" s="494" t="s">
        <v>263</v>
      </c>
      <c r="B11" s="494" t="s">
        <v>522</v>
      </c>
      <c r="C11" s="490">
        <v>42826.890972222223</v>
      </c>
      <c r="D11" s="1354" t="s">
        <v>668</v>
      </c>
      <c r="E11" s="1355"/>
      <c r="F11" s="1355"/>
      <c r="G11" s="1356"/>
      <c r="H11" s="489">
        <v>8</v>
      </c>
      <c r="I11" s="489"/>
    </row>
    <row r="12" spans="1:9" ht="138" customHeight="1">
      <c r="A12" s="494" t="s">
        <v>324</v>
      </c>
      <c r="B12" s="494" t="s">
        <v>669</v>
      </c>
      <c r="C12" s="490">
        <v>42826.936805555553</v>
      </c>
      <c r="D12" s="1354" t="s">
        <v>670</v>
      </c>
      <c r="E12" s="1355"/>
      <c r="F12" s="1355"/>
      <c r="G12" s="1356"/>
      <c r="H12" s="489"/>
      <c r="I12" s="489">
        <v>0.22</v>
      </c>
    </row>
    <row r="13" spans="1:9" ht="130.5" customHeight="1">
      <c r="A13" s="494" t="s">
        <v>283</v>
      </c>
      <c r="B13" s="494" t="s">
        <v>297</v>
      </c>
      <c r="C13" s="490">
        <v>42827.298611111109</v>
      </c>
      <c r="D13" s="1354" t="s">
        <v>671</v>
      </c>
      <c r="E13" s="1355"/>
      <c r="F13" s="1355"/>
      <c r="G13" s="1356"/>
      <c r="H13" s="489">
        <v>4.09</v>
      </c>
      <c r="I13" s="489"/>
    </row>
    <row r="14" spans="1:9" ht="119.25" customHeight="1">
      <c r="A14" s="494" t="s">
        <v>283</v>
      </c>
      <c r="B14" s="494" t="s">
        <v>297</v>
      </c>
      <c r="C14" s="490">
        <v>42827.584027777775</v>
      </c>
      <c r="D14" s="1354" t="s">
        <v>672</v>
      </c>
      <c r="E14" s="1355"/>
      <c r="F14" s="1355"/>
      <c r="G14" s="1356"/>
      <c r="H14" s="489">
        <v>4.62</v>
      </c>
      <c r="I14" s="489"/>
    </row>
    <row r="15" spans="1:9" ht="100.5" customHeight="1">
      <c r="A15" s="494" t="s">
        <v>283</v>
      </c>
      <c r="B15" s="494" t="s">
        <v>287</v>
      </c>
      <c r="C15" s="490">
        <v>42827.661805555559</v>
      </c>
      <c r="D15" s="1354" t="s">
        <v>673</v>
      </c>
      <c r="E15" s="1355"/>
      <c r="F15" s="1355"/>
      <c r="G15" s="1356"/>
      <c r="H15" s="489">
        <v>0.81</v>
      </c>
      <c r="I15" s="489"/>
    </row>
    <row r="16" spans="1:9" ht="103.5" customHeight="1">
      <c r="A16" s="494" t="s">
        <v>283</v>
      </c>
      <c r="B16" s="494" t="s">
        <v>674</v>
      </c>
      <c r="C16" s="490">
        <v>42827.72152777778</v>
      </c>
      <c r="D16" s="1354" t="s">
        <v>675</v>
      </c>
      <c r="E16" s="1355"/>
      <c r="F16" s="1355"/>
      <c r="G16" s="1356"/>
      <c r="H16" s="489">
        <v>3.25</v>
      </c>
      <c r="I16" s="489"/>
    </row>
    <row r="17" spans="1:10" ht="120.75" customHeight="1">
      <c r="A17" s="494" t="s">
        <v>275</v>
      </c>
      <c r="B17" s="494" t="s">
        <v>676</v>
      </c>
      <c r="C17" s="490">
        <v>42827.727777777778</v>
      </c>
      <c r="D17" s="1354" t="s">
        <v>677</v>
      </c>
      <c r="E17" s="1355"/>
      <c r="F17" s="1355"/>
      <c r="G17" s="1356"/>
      <c r="H17" s="489"/>
      <c r="I17" s="489">
        <v>43.84</v>
      </c>
    </row>
    <row r="18" spans="1:10" ht="120.75" customHeight="1">
      <c r="A18" s="494" t="s">
        <v>292</v>
      </c>
      <c r="B18" s="494" t="s">
        <v>524</v>
      </c>
      <c r="C18" s="490">
        <v>42827.843055555553</v>
      </c>
      <c r="D18" s="1354" t="s">
        <v>678</v>
      </c>
      <c r="E18" s="1355"/>
      <c r="F18" s="1355"/>
      <c r="G18" s="1356"/>
      <c r="H18" s="489"/>
      <c r="I18" s="489">
        <v>26.5</v>
      </c>
    </row>
    <row r="19" spans="1:10" ht="187.5" customHeight="1">
      <c r="A19" s="494" t="s">
        <v>72</v>
      </c>
      <c r="B19" s="494" t="s">
        <v>527</v>
      </c>
      <c r="C19" s="490">
        <v>42828.857638888891</v>
      </c>
      <c r="D19" s="1354" t="s">
        <v>679</v>
      </c>
      <c r="E19" s="1355"/>
      <c r="F19" s="1355"/>
      <c r="G19" s="1356"/>
      <c r="H19" s="489">
        <v>29.32</v>
      </c>
      <c r="I19" s="489"/>
    </row>
    <row r="20" spans="1:10" ht="135" customHeight="1">
      <c r="A20" s="494" t="s">
        <v>525</v>
      </c>
      <c r="B20" s="494" t="s">
        <v>526</v>
      </c>
      <c r="C20" s="490">
        <v>42828.529861111114</v>
      </c>
      <c r="D20" s="1354" t="s">
        <v>680</v>
      </c>
      <c r="E20" s="1355"/>
      <c r="F20" s="1355"/>
      <c r="G20" s="1356"/>
      <c r="H20" s="489">
        <v>44.3</v>
      </c>
      <c r="I20" s="489"/>
    </row>
    <row r="21" spans="1:10" ht="117.75" customHeight="1">
      <c r="A21" s="494" t="s">
        <v>70</v>
      </c>
      <c r="B21" s="494" t="s">
        <v>681</v>
      </c>
      <c r="C21" s="490">
        <v>42828.550694444442</v>
      </c>
      <c r="D21" s="1354" t="s">
        <v>682</v>
      </c>
      <c r="E21" s="1355"/>
      <c r="F21" s="1355"/>
      <c r="G21" s="1356"/>
      <c r="H21" s="489"/>
      <c r="I21" s="489">
        <v>3.3</v>
      </c>
    </row>
    <row r="22" spans="1:10" s="244" customFormat="1" ht="214.5" customHeight="1">
      <c r="A22" s="494" t="s">
        <v>191</v>
      </c>
      <c r="B22" s="494" t="s">
        <v>519</v>
      </c>
      <c r="C22" s="490">
        <v>42828.591666666667</v>
      </c>
      <c r="D22" s="1354" t="s">
        <v>683</v>
      </c>
      <c r="E22" s="1355"/>
      <c r="F22" s="1355"/>
      <c r="G22" s="1356"/>
      <c r="H22" s="489">
        <v>7.75</v>
      </c>
      <c r="I22" s="489"/>
      <c r="J22" s="197" t="s">
        <v>400</v>
      </c>
    </row>
    <row r="23" spans="1:10" s="244" customFormat="1" ht="197.25" customHeight="1">
      <c r="A23" s="494" t="s">
        <v>684</v>
      </c>
      <c r="B23" s="494" t="s">
        <v>685</v>
      </c>
      <c r="C23" s="490">
        <v>42828.747916666667</v>
      </c>
      <c r="D23" s="1354" t="s">
        <v>686</v>
      </c>
      <c r="E23" s="1355"/>
      <c r="F23" s="1355"/>
      <c r="G23" s="1356"/>
      <c r="H23" s="489"/>
      <c r="I23" s="489">
        <v>16</v>
      </c>
      <c r="J23" s="197"/>
    </row>
    <row r="24" spans="1:10" s="244" customFormat="1" ht="222" customHeight="1">
      <c r="A24" s="494" t="s">
        <v>72</v>
      </c>
      <c r="B24" s="494" t="s">
        <v>527</v>
      </c>
      <c r="C24" s="490">
        <v>42829.876388888886</v>
      </c>
      <c r="D24" s="1354" t="s">
        <v>687</v>
      </c>
      <c r="E24" s="1355"/>
      <c r="F24" s="1355"/>
      <c r="G24" s="1356"/>
      <c r="H24" s="489">
        <v>39.33</v>
      </c>
      <c r="I24" s="489"/>
      <c r="J24" s="197"/>
    </row>
    <row r="25" spans="1:10" s="244" customFormat="1" ht="122.25" customHeight="1">
      <c r="A25" s="494" t="s">
        <v>283</v>
      </c>
      <c r="B25" s="494" t="s">
        <v>287</v>
      </c>
      <c r="C25" s="490">
        <v>42829.605555555558</v>
      </c>
      <c r="D25" s="1354" t="s">
        <v>688</v>
      </c>
      <c r="E25" s="1355"/>
      <c r="F25" s="1355"/>
      <c r="G25" s="1356"/>
      <c r="H25" s="489">
        <v>0.74</v>
      </c>
      <c r="I25" s="489"/>
      <c r="J25" s="197"/>
    </row>
    <row r="26" spans="1:10" s="379" customFormat="1" ht="156" customHeight="1">
      <c r="A26" s="494" t="s">
        <v>292</v>
      </c>
      <c r="B26" s="494" t="s">
        <v>521</v>
      </c>
      <c r="C26" s="490">
        <v>42829.868055555555</v>
      </c>
      <c r="D26" s="1354" t="s">
        <v>689</v>
      </c>
      <c r="E26" s="1355"/>
      <c r="F26" s="1355"/>
      <c r="G26" s="1356"/>
      <c r="H26" s="489">
        <v>60.81</v>
      </c>
      <c r="I26" s="489"/>
    </row>
    <row r="27" spans="1:10" s="379" customFormat="1" ht="219" customHeight="1">
      <c r="A27" s="494" t="s">
        <v>72</v>
      </c>
      <c r="B27" s="494" t="s">
        <v>527</v>
      </c>
      <c r="C27" s="490">
        <v>42830.911111111112</v>
      </c>
      <c r="D27" s="1354" t="s">
        <v>690</v>
      </c>
      <c r="E27" s="1355"/>
      <c r="F27" s="1355"/>
      <c r="G27" s="1356"/>
      <c r="H27" s="489">
        <v>32</v>
      </c>
      <c r="I27" s="489"/>
    </row>
    <row r="28" spans="1:10" s="379" customFormat="1" ht="150" customHeight="1">
      <c r="A28" s="494" t="s">
        <v>283</v>
      </c>
      <c r="B28" s="494" t="s">
        <v>297</v>
      </c>
      <c r="C28" s="490">
        <v>42830.623611111114</v>
      </c>
      <c r="D28" s="1354" t="s">
        <v>691</v>
      </c>
      <c r="E28" s="1355"/>
      <c r="F28" s="1355"/>
      <c r="G28" s="1356"/>
      <c r="H28" s="489">
        <v>7.13</v>
      </c>
      <c r="I28" s="489"/>
    </row>
    <row r="29" spans="1:10" s="379" customFormat="1">
      <c r="A29" s="382"/>
      <c r="B29" s="197"/>
      <c r="C29" s="197"/>
      <c r="D29" s="197"/>
      <c r="E29" s="197"/>
      <c r="F29" s="197"/>
      <c r="G29" s="197"/>
      <c r="H29" s="197"/>
      <c r="I29" s="197"/>
    </row>
    <row r="30" spans="1:10" s="379" customFormat="1">
      <c r="A30" s="382"/>
      <c r="B30" s="197"/>
      <c r="C30" s="197"/>
      <c r="D30" s="197"/>
      <c r="E30" s="197"/>
      <c r="F30" s="197"/>
      <c r="G30" s="197"/>
      <c r="H30" s="197"/>
      <c r="I30" s="197"/>
    </row>
    <row r="31" spans="1:10" s="379" customFormat="1">
      <c r="A31" s="382"/>
      <c r="B31" s="197"/>
      <c r="C31" s="197"/>
      <c r="D31" s="197"/>
      <c r="E31" s="197"/>
      <c r="F31" s="197"/>
      <c r="G31" s="197"/>
      <c r="H31" s="197"/>
      <c r="I31" s="197"/>
    </row>
    <row r="32" spans="1:10" s="379" customFormat="1">
      <c r="A32" s="382"/>
      <c r="B32" s="197"/>
      <c r="C32" s="197"/>
      <c r="D32" s="197"/>
      <c r="E32" s="197"/>
      <c r="F32" s="197"/>
      <c r="G32" s="197"/>
      <c r="H32" s="197"/>
      <c r="I32" s="197"/>
    </row>
    <row r="33" spans="1:9" s="379" customFormat="1">
      <c r="A33" s="382"/>
      <c r="B33" s="197"/>
      <c r="C33" s="197"/>
      <c r="D33" s="197"/>
      <c r="E33" s="197"/>
      <c r="F33" s="197"/>
      <c r="G33" s="197"/>
      <c r="H33" s="197"/>
      <c r="I33" s="197"/>
    </row>
    <row r="34" spans="1:9" s="379" customFormat="1">
      <c r="A34" s="382"/>
      <c r="B34" s="197"/>
      <c r="C34" s="197"/>
      <c r="D34" s="197"/>
      <c r="E34" s="197"/>
      <c r="F34" s="197"/>
      <c r="G34" s="197"/>
      <c r="H34" s="197"/>
      <c r="I34" s="197"/>
    </row>
    <row r="35" spans="1:9" s="379" customFormat="1">
      <c r="A35" s="382"/>
      <c r="B35" s="197"/>
      <c r="C35" s="197"/>
      <c r="D35" s="197"/>
      <c r="E35" s="197"/>
      <c r="F35" s="197"/>
      <c r="G35" s="197"/>
      <c r="H35" s="197"/>
      <c r="I35" s="197"/>
    </row>
    <row r="36" spans="1:9" s="379" customFormat="1">
      <c r="A36" s="382"/>
      <c r="B36" s="197"/>
      <c r="C36" s="197"/>
      <c r="D36" s="197"/>
      <c r="E36" s="197"/>
      <c r="F36" s="197"/>
      <c r="G36" s="197"/>
      <c r="H36" s="197"/>
      <c r="I36" s="197"/>
    </row>
    <row r="37" spans="1:9" s="379" customFormat="1">
      <c r="A37" s="382"/>
      <c r="B37" s="197"/>
      <c r="C37" s="197"/>
      <c r="D37" s="197"/>
      <c r="E37" s="197"/>
      <c r="F37" s="197"/>
      <c r="G37" s="197"/>
      <c r="H37" s="197"/>
      <c r="I37" s="197"/>
    </row>
    <row r="38" spans="1:9" s="379" customFormat="1">
      <c r="A38" s="382"/>
      <c r="B38" s="197"/>
      <c r="C38" s="197"/>
      <c r="D38" s="197"/>
      <c r="E38" s="197"/>
      <c r="F38" s="197"/>
      <c r="G38" s="197"/>
      <c r="H38" s="197"/>
      <c r="I38" s="197"/>
    </row>
    <row r="39" spans="1:9" s="379" customFormat="1">
      <c r="A39" s="382"/>
      <c r="B39" s="197"/>
      <c r="C39" s="197"/>
      <c r="D39" s="197"/>
      <c r="E39" s="197"/>
      <c r="F39" s="197"/>
      <c r="G39" s="197"/>
      <c r="H39" s="197"/>
      <c r="I39" s="197"/>
    </row>
    <row r="40" spans="1:9" s="379" customFormat="1">
      <c r="A40" s="382"/>
      <c r="B40" s="197"/>
      <c r="C40" s="197"/>
      <c r="D40" s="197"/>
      <c r="E40" s="197"/>
      <c r="F40" s="197"/>
      <c r="G40" s="197"/>
      <c r="H40" s="197"/>
      <c r="I40" s="197"/>
    </row>
    <row r="41" spans="1:9" s="379" customFormat="1">
      <c r="A41" s="382"/>
      <c r="B41" s="197"/>
      <c r="C41" s="197"/>
      <c r="D41" s="197"/>
      <c r="E41" s="197"/>
      <c r="F41" s="197"/>
      <c r="G41" s="197"/>
      <c r="H41" s="197"/>
      <c r="I41" s="197"/>
    </row>
    <row r="42" spans="1:9" s="379" customFormat="1">
      <c r="A42" s="382"/>
      <c r="B42" s="197"/>
      <c r="C42" s="197"/>
      <c r="D42" s="197"/>
      <c r="E42" s="197"/>
      <c r="F42" s="197"/>
      <c r="G42" s="197"/>
      <c r="H42" s="197"/>
      <c r="I42" s="197"/>
    </row>
    <row r="43" spans="1:9" s="379" customFormat="1">
      <c r="A43" s="382"/>
      <c r="B43" s="197"/>
      <c r="C43" s="197"/>
      <c r="D43" s="197"/>
      <c r="E43" s="197"/>
      <c r="F43" s="197"/>
      <c r="G43" s="197"/>
      <c r="H43" s="197"/>
      <c r="I43" s="197"/>
    </row>
    <row r="44" spans="1:9" s="379" customFormat="1">
      <c r="A44" s="382"/>
      <c r="B44" s="197"/>
      <c r="C44" s="197"/>
      <c r="D44" s="197"/>
      <c r="E44" s="197"/>
      <c r="F44" s="197"/>
      <c r="G44" s="197"/>
      <c r="H44" s="197"/>
      <c r="I44" s="197"/>
    </row>
    <row r="45" spans="1:9" s="379" customFormat="1">
      <c r="A45" s="382"/>
      <c r="B45" s="197"/>
      <c r="C45" s="197"/>
      <c r="D45" s="197"/>
      <c r="E45" s="197"/>
      <c r="F45" s="197"/>
      <c r="G45" s="197"/>
      <c r="H45" s="197"/>
      <c r="I45" s="197"/>
    </row>
    <row r="46" spans="1:9" s="379" customFormat="1">
      <c r="A46" s="382"/>
      <c r="B46" s="197"/>
      <c r="C46" s="197"/>
      <c r="D46" s="197"/>
      <c r="E46" s="197"/>
      <c r="F46" s="197"/>
      <c r="G46" s="197"/>
      <c r="H46" s="197"/>
      <c r="I46" s="197"/>
    </row>
    <row r="47" spans="1:9" s="379" customFormat="1">
      <c r="A47" s="382"/>
      <c r="B47" s="197"/>
      <c r="C47" s="197"/>
      <c r="D47" s="197"/>
      <c r="E47" s="197"/>
      <c r="F47" s="197"/>
      <c r="G47" s="197"/>
      <c r="H47" s="197"/>
      <c r="I47" s="197"/>
    </row>
    <row r="48" spans="1:9" s="379" customFormat="1">
      <c r="A48" s="382"/>
      <c r="B48" s="197"/>
      <c r="C48" s="197"/>
      <c r="D48" s="197"/>
      <c r="E48" s="197"/>
      <c r="F48" s="197"/>
      <c r="G48" s="197"/>
      <c r="H48" s="197"/>
      <c r="I48" s="197"/>
    </row>
    <row r="49" spans="1:9" s="379" customFormat="1">
      <c r="A49" s="382"/>
      <c r="B49" s="197"/>
      <c r="C49" s="197"/>
      <c r="D49" s="197"/>
      <c r="E49" s="197"/>
      <c r="F49" s="197"/>
      <c r="G49" s="197"/>
      <c r="H49" s="197"/>
      <c r="I49" s="197"/>
    </row>
    <row r="50" spans="1:9" s="379" customFormat="1">
      <c r="A50" s="382"/>
      <c r="B50" s="197"/>
      <c r="C50" s="197"/>
      <c r="D50" s="197"/>
      <c r="E50" s="197"/>
      <c r="F50" s="197"/>
      <c r="G50" s="197"/>
      <c r="H50" s="197"/>
      <c r="I50" s="197"/>
    </row>
    <row r="51" spans="1:9" s="379" customFormat="1">
      <c r="A51" s="382"/>
      <c r="B51" s="197"/>
      <c r="C51" s="197"/>
      <c r="D51" s="197"/>
      <c r="E51" s="197"/>
      <c r="F51" s="197"/>
      <c r="G51" s="197"/>
      <c r="H51" s="197"/>
      <c r="I51" s="197"/>
    </row>
    <row r="52" spans="1:9" s="379" customFormat="1">
      <c r="A52" s="382"/>
      <c r="B52" s="197"/>
      <c r="C52" s="197"/>
      <c r="D52" s="197"/>
      <c r="E52" s="197"/>
      <c r="F52" s="197"/>
      <c r="G52" s="197"/>
      <c r="H52" s="197"/>
      <c r="I52" s="197"/>
    </row>
    <row r="53" spans="1:9" s="379" customFormat="1">
      <c r="A53" s="382"/>
      <c r="B53" s="197"/>
      <c r="C53" s="197"/>
      <c r="D53" s="197"/>
      <c r="E53" s="197"/>
      <c r="F53" s="197"/>
      <c r="G53" s="197"/>
      <c r="H53" s="197"/>
      <c r="I53" s="197"/>
    </row>
    <row r="54" spans="1:9" s="379" customFormat="1">
      <c r="A54" s="382"/>
      <c r="B54" s="197"/>
      <c r="C54" s="197"/>
      <c r="D54" s="197"/>
      <c r="E54" s="197"/>
      <c r="F54" s="197"/>
      <c r="G54" s="197"/>
      <c r="H54" s="197"/>
      <c r="I54" s="197"/>
    </row>
    <row r="55" spans="1:9" s="379" customFormat="1">
      <c r="A55" s="382"/>
      <c r="B55" s="197"/>
      <c r="C55" s="197"/>
      <c r="D55" s="197"/>
      <c r="E55" s="197"/>
      <c r="F55" s="197"/>
      <c r="G55" s="197"/>
      <c r="H55" s="197"/>
      <c r="I55" s="197"/>
    </row>
    <row r="56" spans="1:9" s="379" customFormat="1">
      <c r="A56" s="382"/>
      <c r="B56" s="197"/>
      <c r="C56" s="197"/>
      <c r="D56" s="197"/>
      <c r="E56" s="197"/>
      <c r="F56" s="197"/>
      <c r="G56" s="197"/>
      <c r="H56" s="197"/>
      <c r="I56" s="197"/>
    </row>
    <row r="57" spans="1:9" s="379" customFormat="1">
      <c r="A57" s="382"/>
      <c r="B57" s="197"/>
      <c r="C57" s="197"/>
      <c r="D57" s="197"/>
      <c r="E57" s="197"/>
      <c r="F57" s="197"/>
      <c r="G57" s="197"/>
      <c r="H57" s="197"/>
      <c r="I57" s="197"/>
    </row>
    <row r="58" spans="1:9" s="379" customFormat="1">
      <c r="A58" s="382"/>
      <c r="B58" s="197"/>
      <c r="C58" s="197"/>
      <c r="D58" s="197"/>
      <c r="E58" s="197"/>
      <c r="F58" s="197"/>
      <c r="G58" s="197"/>
      <c r="H58" s="197"/>
      <c r="I58" s="197"/>
    </row>
    <row r="59" spans="1:9" s="379" customFormat="1">
      <c r="A59" s="382"/>
      <c r="B59" s="197"/>
      <c r="C59" s="197"/>
      <c r="D59" s="197"/>
      <c r="E59" s="197"/>
      <c r="F59" s="197"/>
      <c r="G59" s="197"/>
      <c r="H59" s="197"/>
      <c r="I59" s="197"/>
    </row>
    <row r="60" spans="1:9" s="379" customFormat="1">
      <c r="A60" s="382"/>
      <c r="B60" s="197"/>
      <c r="C60" s="197"/>
      <c r="D60" s="197"/>
      <c r="E60" s="197"/>
      <c r="F60" s="197"/>
      <c r="G60" s="197"/>
      <c r="H60" s="197"/>
      <c r="I60" s="197"/>
    </row>
    <row r="61" spans="1:9" s="379" customFormat="1">
      <c r="A61" s="382"/>
      <c r="B61" s="197"/>
      <c r="C61" s="197"/>
      <c r="D61" s="197"/>
      <c r="E61" s="197"/>
      <c r="F61" s="197"/>
      <c r="G61" s="197"/>
      <c r="H61" s="197"/>
      <c r="I61" s="197"/>
    </row>
    <row r="62" spans="1:9" s="379" customFormat="1">
      <c r="A62" s="382"/>
      <c r="B62" s="197"/>
      <c r="C62" s="197"/>
      <c r="D62" s="197"/>
      <c r="E62" s="197"/>
      <c r="F62" s="197"/>
      <c r="G62" s="197"/>
      <c r="H62" s="197"/>
      <c r="I62" s="197"/>
    </row>
    <row r="63" spans="1:9" s="379" customFormat="1">
      <c r="A63" s="382"/>
      <c r="B63" s="197"/>
      <c r="C63" s="197"/>
      <c r="D63" s="197"/>
      <c r="E63" s="197"/>
      <c r="F63" s="197"/>
      <c r="G63" s="197"/>
      <c r="H63" s="197"/>
      <c r="I63" s="197"/>
    </row>
    <row r="64" spans="1:9" s="379" customFormat="1">
      <c r="A64" s="382"/>
      <c r="B64" s="197"/>
      <c r="C64" s="197"/>
      <c r="D64" s="197"/>
      <c r="E64" s="197"/>
      <c r="F64" s="197"/>
      <c r="G64" s="197"/>
      <c r="H64" s="197"/>
      <c r="I64" s="197"/>
    </row>
    <row r="65" spans="1:9" s="379" customFormat="1">
      <c r="A65" s="382"/>
      <c r="B65" s="197"/>
      <c r="C65" s="197"/>
      <c r="D65" s="197"/>
      <c r="E65" s="197"/>
      <c r="F65" s="197"/>
      <c r="G65" s="197"/>
      <c r="H65" s="197"/>
      <c r="I65" s="197"/>
    </row>
    <row r="66" spans="1:9" s="379" customFormat="1">
      <c r="A66" s="382"/>
      <c r="B66" s="197"/>
      <c r="C66" s="197"/>
      <c r="D66" s="197"/>
      <c r="E66" s="197"/>
      <c r="F66" s="197"/>
      <c r="G66" s="197"/>
      <c r="H66" s="197"/>
      <c r="I66" s="197"/>
    </row>
    <row r="67" spans="1:9" s="379" customFormat="1">
      <c r="A67" s="382"/>
      <c r="B67" s="197"/>
      <c r="C67" s="197"/>
      <c r="D67" s="197"/>
      <c r="E67" s="197"/>
      <c r="F67" s="197"/>
      <c r="G67" s="197"/>
      <c r="H67" s="197"/>
      <c r="I67" s="197"/>
    </row>
    <row r="68" spans="1:9" s="379" customFormat="1">
      <c r="A68" s="382"/>
      <c r="B68" s="197"/>
      <c r="C68" s="197"/>
      <c r="D68" s="197"/>
      <c r="E68" s="197"/>
      <c r="F68" s="197"/>
      <c r="G68" s="197"/>
      <c r="H68" s="197"/>
      <c r="I68" s="197"/>
    </row>
    <row r="69" spans="1:9" s="379" customFormat="1">
      <c r="A69" s="382"/>
      <c r="B69" s="197"/>
      <c r="C69" s="197"/>
      <c r="D69" s="197"/>
      <c r="E69" s="197"/>
      <c r="F69" s="197"/>
      <c r="G69" s="197"/>
      <c r="H69" s="197"/>
      <c r="I69" s="197"/>
    </row>
    <row r="70" spans="1:9" s="379" customFormat="1">
      <c r="A70" s="382"/>
      <c r="B70" s="197"/>
      <c r="C70" s="197"/>
      <c r="D70" s="197"/>
      <c r="E70" s="197"/>
      <c r="F70" s="197"/>
      <c r="G70" s="197"/>
      <c r="H70" s="197"/>
      <c r="I70" s="197"/>
    </row>
    <row r="71" spans="1:9" s="379" customFormat="1">
      <c r="A71" s="382"/>
      <c r="B71" s="197"/>
      <c r="C71" s="197"/>
      <c r="D71" s="197"/>
      <c r="E71" s="197"/>
      <c r="F71" s="197"/>
      <c r="G71" s="197"/>
      <c r="H71" s="197"/>
      <c r="I71" s="197"/>
    </row>
    <row r="72" spans="1:9" s="379" customFormat="1">
      <c r="A72" s="382"/>
      <c r="B72" s="197"/>
      <c r="C72" s="197"/>
      <c r="D72" s="197"/>
      <c r="E72" s="197"/>
      <c r="F72" s="197"/>
      <c r="G72" s="197"/>
      <c r="H72" s="197"/>
      <c r="I72" s="197"/>
    </row>
    <row r="73" spans="1:9" s="379" customFormat="1">
      <c r="A73" s="382"/>
      <c r="B73" s="197"/>
      <c r="C73" s="197"/>
      <c r="D73" s="197"/>
      <c r="E73" s="197"/>
      <c r="F73" s="197"/>
      <c r="G73" s="197"/>
      <c r="H73" s="197"/>
      <c r="I73" s="197"/>
    </row>
    <row r="74" spans="1:9" s="379" customFormat="1">
      <c r="A74" s="382"/>
      <c r="B74" s="197"/>
      <c r="C74" s="197"/>
      <c r="D74" s="197"/>
      <c r="E74" s="197"/>
      <c r="F74" s="197"/>
      <c r="G74" s="197"/>
      <c r="H74" s="197"/>
      <c r="I74" s="197"/>
    </row>
    <row r="75" spans="1:9" s="379" customFormat="1">
      <c r="A75" s="382"/>
      <c r="B75" s="197"/>
      <c r="C75" s="197"/>
      <c r="D75" s="197"/>
      <c r="E75" s="197"/>
      <c r="F75" s="197"/>
      <c r="G75" s="197"/>
      <c r="H75" s="197"/>
      <c r="I75" s="197"/>
    </row>
    <row r="76" spans="1:9" s="379" customFormat="1">
      <c r="A76" s="382"/>
      <c r="B76" s="197"/>
      <c r="C76" s="197"/>
      <c r="D76" s="197"/>
      <c r="E76" s="197"/>
      <c r="F76" s="197"/>
      <c r="G76" s="197"/>
      <c r="H76" s="197"/>
      <c r="I76" s="197"/>
    </row>
    <row r="77" spans="1:9" s="379" customFormat="1">
      <c r="A77" s="382"/>
      <c r="B77" s="197"/>
      <c r="C77" s="197"/>
      <c r="D77" s="197"/>
      <c r="E77" s="197"/>
      <c r="F77" s="197"/>
      <c r="G77" s="197"/>
      <c r="H77" s="197"/>
      <c r="I77" s="197"/>
    </row>
    <row r="78" spans="1:9" s="379" customFormat="1">
      <c r="A78" s="382"/>
      <c r="B78" s="197"/>
      <c r="C78" s="197"/>
      <c r="D78" s="197"/>
      <c r="E78" s="197"/>
      <c r="F78" s="197"/>
      <c r="G78" s="197"/>
      <c r="H78" s="197"/>
      <c r="I78" s="197"/>
    </row>
    <row r="79" spans="1:9" s="379" customFormat="1">
      <c r="A79" s="382"/>
      <c r="B79" s="197"/>
      <c r="C79" s="197"/>
      <c r="D79" s="197"/>
      <c r="E79" s="197"/>
      <c r="F79" s="197"/>
      <c r="G79" s="197"/>
      <c r="H79" s="197"/>
      <c r="I79" s="197"/>
    </row>
    <row r="80" spans="1:9" s="379" customFormat="1">
      <c r="A80" s="382"/>
      <c r="B80" s="197"/>
      <c r="C80" s="197"/>
      <c r="D80" s="197"/>
      <c r="E80" s="197"/>
      <c r="F80" s="197"/>
      <c r="G80" s="197"/>
      <c r="H80" s="197"/>
      <c r="I80" s="197"/>
    </row>
    <row r="81" spans="1:9" s="379" customFormat="1">
      <c r="A81" s="382"/>
      <c r="B81" s="197"/>
      <c r="C81" s="197"/>
      <c r="D81" s="197"/>
      <c r="E81" s="197"/>
      <c r="F81" s="197"/>
      <c r="G81" s="197"/>
      <c r="H81" s="197"/>
      <c r="I81" s="197"/>
    </row>
    <row r="82" spans="1:9" s="379" customFormat="1">
      <c r="A82" s="382"/>
      <c r="B82" s="197"/>
      <c r="C82" s="197"/>
      <c r="D82" s="197"/>
      <c r="E82" s="197"/>
      <c r="F82" s="197"/>
      <c r="G82" s="197"/>
      <c r="H82" s="197"/>
      <c r="I82" s="197"/>
    </row>
    <row r="83" spans="1:9" s="379" customFormat="1">
      <c r="A83" s="382"/>
      <c r="B83" s="197"/>
      <c r="C83" s="197"/>
      <c r="D83" s="197"/>
      <c r="E83" s="197"/>
      <c r="F83" s="197"/>
      <c r="G83" s="197"/>
      <c r="H83" s="197"/>
      <c r="I83" s="197"/>
    </row>
    <row r="84" spans="1:9" s="379" customFormat="1">
      <c r="A84" s="382"/>
      <c r="B84" s="197"/>
      <c r="C84" s="197"/>
      <c r="D84" s="197"/>
      <c r="E84" s="197"/>
      <c r="F84" s="197"/>
      <c r="G84" s="197"/>
      <c r="H84" s="197"/>
      <c r="I84" s="197"/>
    </row>
    <row r="85" spans="1:9" s="379" customFormat="1">
      <c r="A85" s="382"/>
      <c r="B85" s="197"/>
      <c r="C85" s="197"/>
      <c r="D85" s="197"/>
      <c r="E85" s="197"/>
      <c r="F85" s="197"/>
      <c r="G85" s="197"/>
      <c r="H85" s="197"/>
      <c r="I85" s="197"/>
    </row>
    <row r="86" spans="1:9" s="379" customFormat="1">
      <c r="A86" s="382"/>
      <c r="B86" s="197"/>
      <c r="C86" s="197"/>
      <c r="D86" s="197"/>
      <c r="E86" s="197"/>
      <c r="F86" s="197"/>
      <c r="G86" s="197"/>
      <c r="H86" s="197"/>
      <c r="I86" s="197"/>
    </row>
    <row r="87" spans="1:9" s="379" customFormat="1">
      <c r="A87" s="382"/>
      <c r="B87" s="197"/>
      <c r="C87" s="197"/>
      <c r="D87" s="197"/>
      <c r="E87" s="197"/>
      <c r="F87" s="197"/>
      <c r="G87" s="197"/>
      <c r="H87" s="197"/>
      <c r="I87" s="197"/>
    </row>
    <row r="88" spans="1:9" s="379" customFormat="1">
      <c r="A88" s="382"/>
      <c r="B88" s="197"/>
      <c r="C88" s="197"/>
      <c r="D88" s="197"/>
      <c r="E88" s="197"/>
      <c r="F88" s="197"/>
      <c r="G88" s="197"/>
      <c r="H88" s="197"/>
      <c r="I88" s="197"/>
    </row>
    <row r="89" spans="1:9" s="379" customFormat="1">
      <c r="A89" s="382"/>
      <c r="B89" s="197"/>
      <c r="C89" s="197"/>
      <c r="D89" s="197"/>
      <c r="E89" s="197"/>
      <c r="F89" s="197"/>
      <c r="G89" s="197"/>
      <c r="H89" s="197"/>
      <c r="I89" s="197"/>
    </row>
    <row r="90" spans="1:9" s="379" customFormat="1">
      <c r="A90" s="382"/>
      <c r="B90" s="197"/>
      <c r="C90" s="197"/>
      <c r="D90" s="197"/>
      <c r="E90" s="197"/>
      <c r="F90" s="197"/>
      <c r="G90" s="197"/>
      <c r="H90" s="197"/>
      <c r="I90" s="197"/>
    </row>
    <row r="91" spans="1:9" s="379" customFormat="1">
      <c r="A91" s="382"/>
      <c r="B91" s="197"/>
      <c r="C91" s="197"/>
      <c r="D91" s="197"/>
      <c r="E91" s="197"/>
      <c r="F91" s="197"/>
      <c r="G91" s="197"/>
      <c r="H91" s="197"/>
      <c r="I91" s="197"/>
    </row>
    <row r="92" spans="1:9" s="379" customFormat="1">
      <c r="A92" s="382"/>
      <c r="B92" s="197"/>
      <c r="C92" s="197"/>
      <c r="D92" s="197"/>
      <c r="E92" s="197"/>
      <c r="F92" s="197"/>
      <c r="G92" s="197"/>
      <c r="H92" s="197"/>
      <c r="I92" s="197"/>
    </row>
    <row r="93" spans="1:9" s="379" customFormat="1">
      <c r="A93" s="382"/>
      <c r="B93" s="197"/>
      <c r="C93" s="197"/>
      <c r="D93" s="197"/>
      <c r="E93" s="197"/>
      <c r="F93" s="197"/>
      <c r="G93" s="197"/>
      <c r="H93" s="197"/>
      <c r="I93" s="197"/>
    </row>
    <row r="94" spans="1:9" s="379" customFormat="1">
      <c r="A94" s="382"/>
      <c r="B94" s="197"/>
      <c r="C94" s="197"/>
      <c r="D94" s="197"/>
      <c r="E94" s="197"/>
      <c r="F94" s="197"/>
      <c r="G94" s="197"/>
      <c r="H94" s="197"/>
      <c r="I94" s="197"/>
    </row>
    <row r="95" spans="1:9" s="379" customFormat="1">
      <c r="A95" s="382"/>
      <c r="B95" s="197"/>
      <c r="C95" s="197"/>
      <c r="D95" s="197"/>
      <c r="E95" s="197"/>
      <c r="F95" s="197"/>
      <c r="G95" s="197"/>
      <c r="H95" s="197"/>
      <c r="I95" s="197"/>
    </row>
    <row r="96" spans="1:9" s="379" customFormat="1">
      <c r="A96" s="382"/>
      <c r="B96" s="197"/>
      <c r="C96" s="197"/>
      <c r="D96" s="197"/>
      <c r="E96" s="197"/>
      <c r="F96" s="197"/>
      <c r="G96" s="197"/>
      <c r="H96" s="197"/>
      <c r="I96" s="197"/>
    </row>
    <row r="97" spans="1:9" s="379" customFormat="1">
      <c r="A97" s="382"/>
      <c r="B97" s="197"/>
      <c r="C97" s="197"/>
      <c r="D97" s="197"/>
      <c r="E97" s="197"/>
      <c r="F97" s="197"/>
      <c r="G97" s="197"/>
      <c r="H97" s="197"/>
      <c r="I97" s="197"/>
    </row>
    <row r="98" spans="1:9" s="379" customFormat="1">
      <c r="A98" s="382"/>
      <c r="B98" s="197"/>
      <c r="C98" s="197"/>
      <c r="D98" s="197"/>
      <c r="E98" s="197"/>
      <c r="F98" s="197"/>
      <c r="G98" s="197"/>
      <c r="H98" s="197"/>
      <c r="I98" s="197"/>
    </row>
    <row r="99" spans="1:9" s="379" customFormat="1">
      <c r="A99" s="382"/>
      <c r="B99" s="197"/>
      <c r="C99" s="197"/>
      <c r="D99" s="197"/>
      <c r="E99" s="197"/>
      <c r="F99" s="197"/>
      <c r="G99" s="197"/>
      <c r="H99" s="197"/>
      <c r="I99" s="197"/>
    </row>
    <row r="100" spans="1:9" s="379" customFormat="1">
      <c r="A100" s="382"/>
      <c r="B100" s="197"/>
      <c r="C100" s="197"/>
      <c r="D100" s="197"/>
      <c r="E100" s="197"/>
      <c r="F100" s="197"/>
      <c r="G100" s="197"/>
      <c r="H100" s="197"/>
      <c r="I100" s="197"/>
    </row>
    <row r="101" spans="1:9" s="379" customFormat="1">
      <c r="A101" s="382"/>
      <c r="B101" s="197"/>
      <c r="C101" s="197"/>
      <c r="D101" s="197"/>
      <c r="E101" s="197"/>
      <c r="F101" s="197"/>
      <c r="G101" s="197"/>
      <c r="H101" s="197"/>
      <c r="I101" s="197"/>
    </row>
    <row r="102" spans="1:9" s="379" customFormat="1">
      <c r="A102" s="382"/>
      <c r="B102" s="197"/>
      <c r="C102" s="197"/>
      <c r="D102" s="197"/>
      <c r="E102" s="197"/>
      <c r="F102" s="197"/>
      <c r="G102" s="197"/>
      <c r="H102" s="197"/>
      <c r="I102" s="197"/>
    </row>
    <row r="103" spans="1:9" s="379" customFormat="1">
      <c r="A103" s="382"/>
      <c r="B103" s="197"/>
      <c r="C103" s="197"/>
      <c r="D103" s="197"/>
      <c r="E103" s="197"/>
      <c r="F103" s="197"/>
      <c r="G103" s="197"/>
      <c r="H103" s="197"/>
      <c r="I103" s="197"/>
    </row>
    <row r="104" spans="1:9" s="379" customFormat="1">
      <c r="A104" s="382"/>
      <c r="B104" s="197"/>
      <c r="C104" s="197"/>
      <c r="D104" s="197"/>
      <c r="E104" s="197"/>
      <c r="F104" s="197"/>
      <c r="G104" s="197"/>
      <c r="H104" s="197"/>
      <c r="I104" s="197"/>
    </row>
    <row r="105" spans="1:9" s="379" customFormat="1">
      <c r="A105" s="382"/>
      <c r="B105" s="197"/>
      <c r="C105" s="197"/>
      <c r="D105" s="197"/>
      <c r="E105" s="197"/>
      <c r="F105" s="197"/>
      <c r="G105" s="197"/>
      <c r="H105" s="197"/>
      <c r="I105" s="197"/>
    </row>
    <row r="106" spans="1:9" s="379" customFormat="1">
      <c r="A106" s="382"/>
      <c r="B106" s="197"/>
      <c r="C106" s="197"/>
      <c r="D106" s="197"/>
      <c r="E106" s="197"/>
      <c r="F106" s="197"/>
      <c r="G106" s="197"/>
      <c r="H106" s="197"/>
      <c r="I106" s="197"/>
    </row>
    <row r="107" spans="1:9" s="379" customFormat="1">
      <c r="A107" s="382"/>
      <c r="B107" s="197"/>
      <c r="C107" s="197"/>
      <c r="D107" s="197"/>
      <c r="E107" s="197"/>
      <c r="F107" s="197"/>
      <c r="G107" s="197"/>
      <c r="H107" s="197"/>
      <c r="I107" s="197"/>
    </row>
    <row r="108" spans="1:9" s="379" customFormat="1">
      <c r="A108" s="382"/>
      <c r="B108" s="197"/>
      <c r="C108" s="197"/>
      <c r="D108" s="197"/>
      <c r="E108" s="197"/>
      <c r="F108" s="197"/>
      <c r="G108" s="197"/>
      <c r="H108" s="197"/>
      <c r="I108" s="197"/>
    </row>
    <row r="109" spans="1:9" s="379" customFormat="1">
      <c r="A109" s="382"/>
      <c r="B109" s="197"/>
      <c r="C109" s="197"/>
      <c r="D109" s="197"/>
      <c r="E109" s="197"/>
      <c r="F109" s="197"/>
      <c r="G109" s="197"/>
      <c r="H109" s="197"/>
      <c r="I109" s="197"/>
    </row>
    <row r="110" spans="1:9" s="379" customFormat="1">
      <c r="A110" s="382"/>
      <c r="B110" s="197"/>
      <c r="C110" s="197"/>
      <c r="D110" s="197"/>
      <c r="E110" s="197"/>
      <c r="F110" s="197"/>
      <c r="G110" s="197"/>
      <c r="H110" s="197"/>
      <c r="I110" s="197"/>
    </row>
    <row r="111" spans="1:9" s="379" customFormat="1">
      <c r="A111" s="382"/>
      <c r="B111" s="197"/>
      <c r="C111" s="197"/>
      <c r="D111" s="197"/>
      <c r="E111" s="197"/>
      <c r="F111" s="197"/>
      <c r="G111" s="197"/>
      <c r="H111" s="197"/>
      <c r="I111" s="197"/>
    </row>
    <row r="112" spans="1:9" s="379" customFormat="1">
      <c r="A112" s="382"/>
      <c r="B112" s="197"/>
      <c r="C112" s="197"/>
      <c r="D112" s="197"/>
      <c r="E112" s="197"/>
      <c r="F112" s="197"/>
      <c r="G112" s="197"/>
      <c r="H112" s="197"/>
      <c r="I112" s="197"/>
    </row>
    <row r="113" spans="1:9" s="379" customFormat="1">
      <c r="A113" s="382"/>
      <c r="B113" s="197"/>
      <c r="C113" s="197"/>
      <c r="D113" s="197"/>
      <c r="E113" s="197"/>
      <c r="F113" s="197"/>
      <c r="G113" s="197"/>
      <c r="H113" s="197"/>
      <c r="I113" s="197"/>
    </row>
    <row r="114" spans="1:9" s="379" customFormat="1">
      <c r="A114" s="382"/>
      <c r="B114" s="197"/>
      <c r="C114" s="197"/>
      <c r="D114" s="197"/>
      <c r="E114" s="197"/>
      <c r="F114" s="197"/>
      <c r="G114" s="197"/>
      <c r="H114" s="197"/>
      <c r="I114" s="197"/>
    </row>
    <row r="115" spans="1:9" s="379" customFormat="1">
      <c r="A115" s="382"/>
      <c r="B115" s="197"/>
      <c r="C115" s="197"/>
      <c r="D115" s="197"/>
      <c r="E115" s="197"/>
      <c r="F115" s="197"/>
      <c r="G115" s="197"/>
      <c r="H115" s="197"/>
      <c r="I115" s="197"/>
    </row>
    <row r="116" spans="1:9" s="379" customFormat="1">
      <c r="A116" s="382"/>
      <c r="B116" s="197"/>
      <c r="C116" s="197"/>
      <c r="D116" s="197"/>
      <c r="E116" s="197"/>
      <c r="F116" s="197"/>
      <c r="G116" s="197"/>
      <c r="H116" s="197"/>
      <c r="I116" s="197"/>
    </row>
    <row r="117" spans="1:9" s="379" customFormat="1">
      <c r="A117" s="382"/>
      <c r="B117" s="197"/>
      <c r="C117" s="197"/>
      <c r="D117" s="197"/>
      <c r="E117" s="197"/>
      <c r="F117" s="197"/>
      <c r="G117" s="197"/>
      <c r="H117" s="197"/>
      <c r="I117" s="197"/>
    </row>
    <row r="118" spans="1:9" s="379" customFormat="1">
      <c r="A118" s="382"/>
      <c r="B118" s="197"/>
      <c r="C118" s="197"/>
      <c r="D118" s="197"/>
      <c r="E118" s="197"/>
      <c r="F118" s="197"/>
      <c r="G118" s="197"/>
      <c r="H118" s="197"/>
      <c r="I118" s="197"/>
    </row>
    <row r="119" spans="1:9" s="379" customFormat="1">
      <c r="A119" s="382"/>
      <c r="B119" s="197"/>
      <c r="C119" s="197"/>
      <c r="D119" s="197"/>
      <c r="E119" s="197"/>
      <c r="F119" s="197"/>
      <c r="G119" s="197"/>
      <c r="H119" s="197"/>
      <c r="I119" s="197"/>
    </row>
    <row r="120" spans="1:9" s="379" customFormat="1">
      <c r="A120" s="382"/>
      <c r="B120" s="197"/>
      <c r="C120" s="197"/>
      <c r="D120" s="197"/>
      <c r="E120" s="197"/>
      <c r="F120" s="197"/>
      <c r="G120" s="197"/>
      <c r="H120" s="197"/>
      <c r="I120" s="197"/>
    </row>
    <row r="121" spans="1:9" s="379" customFormat="1">
      <c r="A121" s="382"/>
      <c r="B121" s="197"/>
      <c r="C121" s="197"/>
      <c r="D121" s="197"/>
      <c r="E121" s="197"/>
      <c r="F121" s="197"/>
      <c r="G121" s="197"/>
      <c r="H121" s="197"/>
      <c r="I121" s="197"/>
    </row>
    <row r="122" spans="1:9" s="379" customFormat="1">
      <c r="A122" s="382"/>
      <c r="B122" s="197"/>
      <c r="C122" s="197"/>
      <c r="D122" s="197"/>
      <c r="E122" s="197"/>
      <c r="F122" s="197"/>
      <c r="G122" s="197"/>
      <c r="H122" s="197"/>
      <c r="I122" s="197"/>
    </row>
    <row r="123" spans="1:9" s="379" customFormat="1">
      <c r="A123" s="382"/>
      <c r="B123" s="197"/>
      <c r="C123" s="197"/>
      <c r="D123" s="197"/>
      <c r="E123" s="197"/>
      <c r="F123" s="197"/>
      <c r="G123" s="197"/>
      <c r="H123" s="197"/>
      <c r="I123" s="197"/>
    </row>
    <row r="124" spans="1:9" s="379" customFormat="1">
      <c r="A124" s="382"/>
      <c r="B124" s="197"/>
      <c r="C124" s="197"/>
      <c r="D124" s="197"/>
      <c r="E124" s="197"/>
      <c r="F124" s="197"/>
      <c r="G124" s="197"/>
      <c r="H124" s="197"/>
      <c r="I124" s="197"/>
    </row>
    <row r="125" spans="1:9" s="379" customFormat="1">
      <c r="A125" s="382"/>
      <c r="B125" s="197"/>
      <c r="C125" s="197"/>
      <c r="D125" s="197"/>
      <c r="E125" s="197"/>
      <c r="F125" s="197"/>
      <c r="G125" s="197"/>
      <c r="H125" s="197"/>
      <c r="I125" s="197"/>
    </row>
    <row r="126" spans="1:9" s="379" customFormat="1">
      <c r="A126" s="382"/>
      <c r="B126" s="197"/>
      <c r="C126" s="197"/>
      <c r="D126" s="197"/>
      <c r="E126" s="197"/>
      <c r="F126" s="197"/>
      <c r="G126" s="197"/>
      <c r="H126" s="197"/>
      <c r="I126" s="197"/>
    </row>
    <row r="127" spans="1:9" s="379" customFormat="1">
      <c r="A127" s="382"/>
      <c r="B127" s="197"/>
      <c r="C127" s="197"/>
      <c r="D127" s="197"/>
      <c r="E127" s="197"/>
      <c r="F127" s="197"/>
      <c r="G127" s="197"/>
      <c r="H127" s="197"/>
      <c r="I127" s="197"/>
    </row>
    <row r="128" spans="1:9" s="379" customFormat="1">
      <c r="A128" s="382"/>
      <c r="B128" s="197"/>
      <c r="C128" s="197"/>
      <c r="D128" s="197"/>
      <c r="E128" s="197"/>
      <c r="F128" s="197"/>
      <c r="G128" s="197"/>
      <c r="H128" s="197"/>
      <c r="I128" s="197"/>
    </row>
    <row r="129" spans="1:9" s="379" customFormat="1">
      <c r="A129" s="382"/>
      <c r="B129" s="197"/>
      <c r="C129" s="197"/>
      <c r="D129" s="197"/>
      <c r="E129" s="197"/>
      <c r="F129" s="197"/>
      <c r="G129" s="197"/>
      <c r="H129" s="197"/>
      <c r="I129" s="197"/>
    </row>
    <row r="130" spans="1:9" s="379" customFormat="1">
      <c r="A130" s="382"/>
      <c r="B130" s="197"/>
      <c r="C130" s="197"/>
      <c r="D130" s="197"/>
      <c r="E130" s="197"/>
      <c r="F130" s="197"/>
      <c r="G130" s="197"/>
      <c r="H130" s="197"/>
      <c r="I130" s="197"/>
    </row>
    <row r="131" spans="1:9" s="379" customFormat="1">
      <c r="A131" s="382"/>
      <c r="B131" s="197"/>
      <c r="C131" s="197"/>
      <c r="D131" s="197"/>
      <c r="E131" s="197"/>
      <c r="F131" s="197"/>
      <c r="G131" s="197"/>
      <c r="H131" s="197"/>
      <c r="I131" s="197"/>
    </row>
    <row r="132" spans="1:9" s="379" customFormat="1">
      <c r="A132" s="382"/>
      <c r="B132" s="197"/>
      <c r="C132" s="197"/>
      <c r="D132" s="197"/>
      <c r="E132" s="197"/>
      <c r="F132" s="197"/>
      <c r="G132" s="197"/>
      <c r="H132" s="197"/>
      <c r="I132" s="197"/>
    </row>
    <row r="133" spans="1:9" s="379" customFormat="1">
      <c r="A133" s="382"/>
      <c r="B133" s="197"/>
      <c r="C133" s="197"/>
      <c r="D133" s="197"/>
      <c r="E133" s="197"/>
      <c r="F133" s="197"/>
      <c r="G133" s="197"/>
      <c r="H133" s="197"/>
      <c r="I133" s="197"/>
    </row>
    <row r="134" spans="1:9" s="379" customFormat="1">
      <c r="A134" s="382"/>
      <c r="B134" s="197"/>
      <c r="C134" s="197"/>
      <c r="D134" s="197"/>
      <c r="E134" s="197"/>
      <c r="F134" s="197"/>
      <c r="G134" s="197"/>
      <c r="H134" s="197"/>
      <c r="I134" s="197"/>
    </row>
    <row r="135" spans="1:9" s="379" customFormat="1">
      <c r="A135" s="382"/>
      <c r="B135" s="197"/>
      <c r="C135" s="197"/>
      <c r="D135" s="197"/>
      <c r="E135" s="197"/>
      <c r="F135" s="197"/>
      <c r="G135" s="197"/>
      <c r="H135" s="197"/>
      <c r="I135" s="197"/>
    </row>
    <row r="136" spans="1:9" s="379" customFormat="1">
      <c r="A136" s="382"/>
      <c r="B136" s="197"/>
      <c r="C136" s="197"/>
      <c r="D136" s="197"/>
      <c r="E136" s="197"/>
      <c r="F136" s="197"/>
      <c r="G136" s="197"/>
      <c r="H136" s="197"/>
      <c r="I136" s="197"/>
    </row>
    <row r="137" spans="1:9" s="379" customFormat="1">
      <c r="A137" s="382"/>
      <c r="B137" s="197"/>
      <c r="C137" s="197"/>
      <c r="D137" s="197"/>
      <c r="E137" s="197"/>
      <c r="F137" s="197"/>
      <c r="G137" s="197"/>
      <c r="H137" s="197"/>
      <c r="I137" s="197"/>
    </row>
    <row r="138" spans="1:9" s="379" customFormat="1">
      <c r="A138" s="382"/>
      <c r="B138" s="197"/>
      <c r="C138" s="197"/>
      <c r="D138" s="197"/>
      <c r="E138" s="197"/>
      <c r="F138" s="197"/>
      <c r="G138" s="197"/>
      <c r="H138" s="197"/>
      <c r="I138" s="197"/>
    </row>
    <row r="139" spans="1:9" s="379" customFormat="1">
      <c r="A139" s="382"/>
      <c r="B139" s="197"/>
      <c r="C139" s="197"/>
      <c r="D139" s="197"/>
      <c r="E139" s="197"/>
      <c r="F139" s="197"/>
      <c r="G139" s="197"/>
      <c r="H139" s="197"/>
      <c r="I139" s="197"/>
    </row>
    <row r="140" spans="1:9" s="379" customFormat="1">
      <c r="A140" s="382"/>
      <c r="B140" s="197"/>
      <c r="C140" s="197"/>
      <c r="D140" s="197"/>
      <c r="E140" s="197"/>
      <c r="F140" s="197"/>
      <c r="G140" s="197"/>
      <c r="H140" s="197"/>
      <c r="I140" s="197"/>
    </row>
    <row r="141" spans="1:9" s="379" customFormat="1">
      <c r="A141" s="382"/>
      <c r="B141" s="197"/>
      <c r="C141" s="197"/>
      <c r="D141" s="197"/>
      <c r="E141" s="197"/>
      <c r="F141" s="197"/>
      <c r="G141" s="197"/>
      <c r="H141" s="197"/>
      <c r="I141" s="197"/>
    </row>
    <row r="142" spans="1:9" s="379" customFormat="1">
      <c r="A142" s="382"/>
      <c r="B142" s="197"/>
      <c r="C142" s="197"/>
      <c r="D142" s="197"/>
      <c r="E142" s="197"/>
      <c r="F142" s="197"/>
      <c r="G142" s="197"/>
      <c r="H142" s="197"/>
      <c r="I142" s="197"/>
    </row>
    <row r="143" spans="1:9" s="379" customFormat="1">
      <c r="A143" s="382"/>
      <c r="B143" s="197"/>
      <c r="C143" s="197"/>
      <c r="D143" s="197"/>
      <c r="E143" s="197"/>
      <c r="F143" s="197"/>
      <c r="G143" s="197"/>
      <c r="H143" s="197"/>
      <c r="I143" s="197"/>
    </row>
    <row r="144" spans="1:9" s="379" customFormat="1">
      <c r="A144" s="382"/>
      <c r="B144" s="197"/>
      <c r="C144" s="197"/>
      <c r="D144" s="197"/>
      <c r="E144" s="197"/>
      <c r="F144" s="197"/>
      <c r="G144" s="197"/>
      <c r="H144" s="197"/>
      <c r="I144" s="197"/>
    </row>
    <row r="145" spans="1:9" s="379" customFormat="1">
      <c r="A145" s="382"/>
      <c r="B145" s="197"/>
      <c r="C145" s="197"/>
      <c r="D145" s="197"/>
      <c r="E145" s="197"/>
      <c r="F145" s="197"/>
      <c r="G145" s="197"/>
      <c r="H145" s="197"/>
      <c r="I145" s="197"/>
    </row>
    <row r="146" spans="1:9" s="379" customFormat="1">
      <c r="A146" s="382"/>
      <c r="B146" s="197"/>
      <c r="C146" s="197"/>
      <c r="D146" s="197"/>
      <c r="E146" s="197"/>
      <c r="F146" s="197"/>
      <c r="G146" s="197"/>
      <c r="H146" s="197"/>
      <c r="I146" s="197"/>
    </row>
    <row r="147" spans="1:9" s="379" customFormat="1">
      <c r="A147" s="382"/>
      <c r="B147" s="197"/>
      <c r="C147" s="197"/>
      <c r="D147" s="197"/>
      <c r="E147" s="197"/>
      <c r="F147" s="197"/>
      <c r="G147" s="197"/>
      <c r="H147" s="197"/>
      <c r="I147" s="197"/>
    </row>
    <row r="148" spans="1:9" s="379" customFormat="1">
      <c r="A148" s="382"/>
      <c r="B148" s="197"/>
      <c r="C148" s="197"/>
      <c r="D148" s="197"/>
      <c r="E148" s="197"/>
      <c r="F148" s="197"/>
      <c r="G148" s="197"/>
      <c r="H148" s="197"/>
      <c r="I148" s="197"/>
    </row>
    <row r="149" spans="1:9" s="379" customFormat="1">
      <c r="A149" s="382"/>
      <c r="B149" s="197"/>
      <c r="C149" s="197"/>
      <c r="D149" s="197"/>
      <c r="E149" s="197"/>
      <c r="F149" s="197"/>
      <c r="G149" s="197"/>
      <c r="H149" s="197"/>
      <c r="I149" s="197"/>
    </row>
    <row r="150" spans="1:9" s="379" customFormat="1">
      <c r="A150" s="382"/>
      <c r="B150" s="197"/>
      <c r="C150" s="197"/>
      <c r="D150" s="197"/>
      <c r="E150" s="197"/>
      <c r="F150" s="197"/>
      <c r="G150" s="197"/>
      <c r="H150" s="197"/>
      <c r="I150" s="197"/>
    </row>
    <row r="151" spans="1:9" s="379" customFormat="1">
      <c r="A151" s="382"/>
      <c r="B151" s="197"/>
      <c r="C151" s="197"/>
      <c r="D151" s="197"/>
      <c r="E151" s="197"/>
      <c r="F151" s="197"/>
      <c r="G151" s="197"/>
      <c r="H151" s="197"/>
      <c r="I151" s="197"/>
    </row>
    <row r="152" spans="1:9" s="379" customFormat="1">
      <c r="A152" s="382"/>
      <c r="B152" s="197"/>
      <c r="C152" s="197"/>
      <c r="D152" s="197"/>
      <c r="E152" s="197"/>
      <c r="F152" s="197"/>
      <c r="G152" s="197"/>
      <c r="H152" s="197"/>
      <c r="I152" s="197"/>
    </row>
    <row r="153" spans="1:9" s="379" customFormat="1">
      <c r="A153" s="382"/>
      <c r="B153" s="197"/>
      <c r="C153" s="197"/>
      <c r="D153" s="197"/>
      <c r="E153" s="197"/>
      <c r="F153" s="197"/>
      <c r="G153" s="197"/>
      <c r="H153" s="197"/>
      <c r="I153" s="197"/>
    </row>
    <row r="154" spans="1:9" s="379" customFormat="1">
      <c r="A154" s="382"/>
      <c r="B154" s="197"/>
      <c r="C154" s="197"/>
      <c r="D154" s="197"/>
      <c r="E154" s="197"/>
      <c r="F154" s="197"/>
      <c r="G154" s="197"/>
      <c r="H154" s="197"/>
      <c r="I154" s="197"/>
    </row>
  </sheetData>
  <customSheetViews>
    <customSheetView guid="{7398011F-6792-457D-9968-3CBE3236EAF9}" scale="85" showPageBreaks="1" printArea="1" view="pageBreakPreview">
      <selection activeCell="S42" sqref="S42"/>
      <pageMargins left="0.51181102362204722" right="0.51181102362204722" top="0.59055118110236227" bottom="0.74803149606299213" header="0.31496062992125984" footer="0.31496062992125984"/>
      <pageSetup paperSize="9" scale="65" orientation="portrait" r:id="rId1"/>
      <headerFooter>
        <oddHeader>&amp;L&amp;"Calibri Light,Regular"&amp;10 &amp;C&amp;"Calibri Light,Regular"&amp;10 &amp;R&amp;"Calibri Light,Bold"&amp;10Informe de la Operación Anual - 2016</oddHeader>
        <oddFooter>&amp;L&amp;"Calibri Light,Regular"&amp;10COES SINAC, 2016&amp;C&amp;"Calibri Light,Regular"&amp;10 1&amp;R&amp;"Calibri Light,Regular"&amp;10Dirección Ejecutiva
Sub Dirección de Gestión de Información</oddFooter>
      </headerFooter>
    </customSheetView>
  </customSheetViews>
  <mergeCells count="22">
    <mergeCell ref="D22:G22"/>
    <mergeCell ref="D26:G26"/>
    <mergeCell ref="D27:G27"/>
    <mergeCell ref="D28:G28"/>
    <mergeCell ref="D17:G17"/>
    <mergeCell ref="D18:G18"/>
    <mergeCell ref="D19:G19"/>
    <mergeCell ref="D20:G20"/>
    <mergeCell ref="D21:G21"/>
    <mergeCell ref="D23:G23"/>
    <mergeCell ref="D24:G24"/>
    <mergeCell ref="D25:G25"/>
    <mergeCell ref="D12:G12"/>
    <mergeCell ref="D13:G13"/>
    <mergeCell ref="D14:G14"/>
    <mergeCell ref="D15:G15"/>
    <mergeCell ref="D16:G16"/>
    <mergeCell ref="D7:G7"/>
    <mergeCell ref="D8:G8"/>
    <mergeCell ref="D9:G9"/>
    <mergeCell ref="D10:G10"/>
    <mergeCell ref="D11:G11"/>
  </mergeCells>
  <pageMargins left="0.51181102362204722" right="0.51181102362204722" top="0.59055118110236227" bottom="0.74803149606299213" header="0.31496062992125984" footer="0.31496062992125984"/>
  <pageSetup paperSize="9" scale="23" orientation="portrait" r:id="rId2"/>
  <headerFooter>
    <oddHeader xml:space="preserve">&amp;L&amp;"Calibri Light,Regular"&amp;10 &amp;C&amp;"Calibri Light,Regular"&amp;10 &amp;R&amp;"Tahoma,Negrita"&amp;12Informe de la Operación Mensual - Abril 2017
INFSGI-MES-04-2017
08/05/2017
Versión: 01 </oddHeader>
    <oddFooter>&amp;L&amp;"Calibri Light,Regular"&amp;10COES SINAC, 2017&amp;C&amp;"Calibri Light,Regular"&amp;10 22&amp;R&amp;"Calibri Light,Regular"&amp;10Dirección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sheetPr>
  <dimension ref="A1:I179"/>
  <sheetViews>
    <sheetView view="pageBreakPreview" zoomScale="40" zoomScaleNormal="100" zoomScaleSheetLayoutView="40" zoomScalePageLayoutView="70" workbookViewId="0"/>
  </sheetViews>
  <sheetFormatPr defaultRowHeight="11.25"/>
  <cols>
    <col min="1" max="1" width="70.33203125" style="382"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80"/>
      <c r="B1" s="191"/>
      <c r="C1" s="191"/>
      <c r="D1" s="191"/>
      <c r="E1" s="191"/>
      <c r="F1" s="191"/>
      <c r="G1" s="192"/>
      <c r="H1" s="192"/>
      <c r="I1" s="193"/>
    </row>
    <row r="2" spans="1:9" ht="19.5" customHeight="1">
      <c r="A2" s="375"/>
      <c r="B2" s="375"/>
      <c r="C2" s="375"/>
      <c r="D2" s="375"/>
      <c r="E2" s="375"/>
      <c r="F2" s="375"/>
      <c r="G2" s="216"/>
      <c r="H2" s="216"/>
      <c r="I2" s="203"/>
    </row>
    <row r="3" spans="1:9" s="244" customFormat="1" ht="73.5" customHeight="1">
      <c r="A3" s="491" t="s">
        <v>277</v>
      </c>
      <c r="B3" s="491" t="s">
        <v>278</v>
      </c>
      <c r="C3" s="491" t="s">
        <v>279</v>
      </c>
      <c r="D3" s="1353" t="s">
        <v>280</v>
      </c>
      <c r="E3" s="1353"/>
      <c r="F3" s="1353"/>
      <c r="G3" s="1353"/>
      <c r="H3" s="492" t="s">
        <v>281</v>
      </c>
      <c r="I3" s="435" t="s">
        <v>282</v>
      </c>
    </row>
    <row r="4" spans="1:9" s="244" customFormat="1" ht="125.25" customHeight="1">
      <c r="A4" s="494" t="s">
        <v>286</v>
      </c>
      <c r="B4" s="494" t="s">
        <v>528</v>
      </c>
      <c r="C4" s="490">
        <v>42830.68472222222</v>
      </c>
      <c r="D4" s="1354" t="s">
        <v>692</v>
      </c>
      <c r="E4" s="1355"/>
      <c r="F4" s="1355"/>
      <c r="G4" s="1356"/>
      <c r="H4" s="918">
        <v>13.72</v>
      </c>
      <c r="I4" s="918"/>
    </row>
    <row r="5" spans="1:9" s="244" customFormat="1" ht="151.5" customHeight="1">
      <c r="A5" s="494" t="s">
        <v>283</v>
      </c>
      <c r="B5" s="494" t="s">
        <v>287</v>
      </c>
      <c r="C5" s="490">
        <v>42830.722916666666</v>
      </c>
      <c r="D5" s="1354" t="s">
        <v>693</v>
      </c>
      <c r="E5" s="1355"/>
      <c r="F5" s="1355"/>
      <c r="G5" s="1356"/>
      <c r="H5" s="918">
        <v>1.07</v>
      </c>
      <c r="I5" s="918"/>
    </row>
    <row r="6" spans="1:9" s="244" customFormat="1" ht="173.25" customHeight="1">
      <c r="A6" s="494" t="s">
        <v>291</v>
      </c>
      <c r="B6" s="494" t="s">
        <v>520</v>
      </c>
      <c r="C6" s="490">
        <v>42831.009027777778</v>
      </c>
      <c r="D6" s="1354" t="s">
        <v>694</v>
      </c>
      <c r="E6" s="1355"/>
      <c r="F6" s="1355"/>
      <c r="G6" s="1356"/>
      <c r="H6" s="918">
        <v>9.3000000000000007</v>
      </c>
      <c r="I6" s="918"/>
    </row>
    <row r="7" spans="1:9" s="244" customFormat="1" ht="238.5" customHeight="1">
      <c r="A7" s="494" t="s">
        <v>72</v>
      </c>
      <c r="B7" s="494" t="s">
        <v>527</v>
      </c>
      <c r="C7" s="490">
        <v>42831.332638888889</v>
      </c>
      <c r="D7" s="1354" t="s">
        <v>695</v>
      </c>
      <c r="E7" s="1355"/>
      <c r="F7" s="1355"/>
      <c r="G7" s="1356"/>
      <c r="H7" s="918">
        <v>35.04</v>
      </c>
      <c r="I7" s="918"/>
    </row>
    <row r="8" spans="1:9" s="244" customFormat="1" ht="364.5" customHeight="1">
      <c r="A8" s="494" t="s">
        <v>191</v>
      </c>
      <c r="B8" s="494" t="s">
        <v>696</v>
      </c>
      <c r="C8" s="490">
        <v>42831.441666666666</v>
      </c>
      <c r="D8" s="1354" t="s">
        <v>697</v>
      </c>
      <c r="E8" s="1355"/>
      <c r="F8" s="1355"/>
      <c r="G8" s="1356"/>
      <c r="H8" s="918">
        <v>27.9</v>
      </c>
      <c r="I8" s="918">
        <v>3.2</v>
      </c>
    </row>
    <row r="9" spans="1:9" s="244" customFormat="1" ht="156.75" customHeight="1">
      <c r="A9" s="494" t="s">
        <v>290</v>
      </c>
      <c r="B9" s="494" t="s">
        <v>698</v>
      </c>
      <c r="C9" s="490">
        <v>42832.337500000001</v>
      </c>
      <c r="D9" s="1354" t="s">
        <v>699</v>
      </c>
      <c r="E9" s="1355"/>
      <c r="F9" s="1355"/>
      <c r="G9" s="1356"/>
      <c r="H9" s="918">
        <v>4</v>
      </c>
      <c r="I9" s="918"/>
    </row>
    <row r="10" spans="1:9" s="244" customFormat="1" ht="201" customHeight="1">
      <c r="A10" s="494" t="s">
        <v>72</v>
      </c>
      <c r="B10" s="494" t="s">
        <v>527</v>
      </c>
      <c r="C10" s="490">
        <v>42832.90347222222</v>
      </c>
      <c r="D10" s="1354" t="s">
        <v>700</v>
      </c>
      <c r="E10" s="1355"/>
      <c r="F10" s="1355"/>
      <c r="G10" s="1356"/>
      <c r="H10" s="918">
        <v>33.270000000000003</v>
      </c>
      <c r="I10" s="918"/>
    </row>
    <row r="11" spans="1:9" s="244" customFormat="1" ht="132.75" customHeight="1">
      <c r="A11" s="494" t="s">
        <v>283</v>
      </c>
      <c r="B11" s="494" t="s">
        <v>297</v>
      </c>
      <c r="C11" s="490">
        <v>42832.576388888891</v>
      </c>
      <c r="D11" s="1354" t="s">
        <v>701</v>
      </c>
      <c r="E11" s="1355"/>
      <c r="F11" s="1355"/>
      <c r="G11" s="1356"/>
      <c r="H11" s="918">
        <v>8.14</v>
      </c>
      <c r="I11" s="918"/>
    </row>
    <row r="12" spans="1:9" s="244" customFormat="1" ht="192" customHeight="1">
      <c r="A12" s="494" t="s">
        <v>702</v>
      </c>
      <c r="B12" s="494" t="s">
        <v>703</v>
      </c>
      <c r="C12" s="490">
        <v>42832.668055555558</v>
      </c>
      <c r="D12" s="1354" t="s">
        <v>704</v>
      </c>
      <c r="E12" s="1355"/>
      <c r="F12" s="1355"/>
      <c r="G12" s="1356"/>
      <c r="H12" s="919"/>
      <c r="I12" s="918">
        <v>42.17</v>
      </c>
    </row>
    <row r="13" spans="1:9" s="244" customFormat="1" ht="174.75" customHeight="1">
      <c r="A13" s="494" t="s">
        <v>291</v>
      </c>
      <c r="B13" s="494" t="s">
        <v>520</v>
      </c>
      <c r="C13" s="490">
        <v>42832.950694444444</v>
      </c>
      <c r="D13" s="1354" t="s">
        <v>705</v>
      </c>
      <c r="E13" s="1355"/>
      <c r="F13" s="1355"/>
      <c r="G13" s="1356"/>
      <c r="H13" s="918">
        <v>11.9</v>
      </c>
      <c r="I13" s="918"/>
    </row>
    <row r="14" spans="1:9" s="244" customFormat="1" ht="229.5" customHeight="1">
      <c r="A14" s="494" t="s">
        <v>72</v>
      </c>
      <c r="B14" s="494" t="s">
        <v>527</v>
      </c>
      <c r="C14" s="490">
        <v>42833.736111111109</v>
      </c>
      <c r="D14" s="1354" t="s">
        <v>706</v>
      </c>
      <c r="E14" s="1355"/>
      <c r="F14" s="1355"/>
      <c r="G14" s="1356"/>
      <c r="H14" s="918">
        <v>19.7</v>
      </c>
      <c r="I14" s="918"/>
    </row>
    <row r="15" spans="1:9" s="244" customFormat="1" ht="167.25" customHeight="1">
      <c r="A15" s="494" t="s">
        <v>191</v>
      </c>
      <c r="B15" s="494" t="s">
        <v>707</v>
      </c>
      <c r="C15" s="490">
        <v>42833.732638888891</v>
      </c>
      <c r="D15" s="1354" t="s">
        <v>708</v>
      </c>
      <c r="E15" s="1355"/>
      <c r="F15" s="1355"/>
      <c r="G15" s="1356"/>
      <c r="H15" s="918">
        <v>7.7</v>
      </c>
      <c r="I15" s="918"/>
    </row>
    <row r="16" spans="1:9" s="244" customFormat="1" ht="230.25" customHeight="1">
      <c r="A16" s="494" t="s">
        <v>72</v>
      </c>
      <c r="B16" s="494" t="s">
        <v>527</v>
      </c>
      <c r="C16" s="490">
        <v>42835.916666666664</v>
      </c>
      <c r="D16" s="1354" t="s">
        <v>709</v>
      </c>
      <c r="E16" s="1355"/>
      <c r="F16" s="1355"/>
      <c r="G16" s="1356"/>
      <c r="H16" s="918">
        <v>26.66</v>
      </c>
      <c r="I16" s="918"/>
    </row>
    <row r="17" spans="1:9" s="244" customFormat="1" ht="142.5" customHeight="1">
      <c r="A17" s="494" t="s">
        <v>283</v>
      </c>
      <c r="B17" s="494" t="s">
        <v>297</v>
      </c>
      <c r="C17" s="490">
        <v>42835.667361111111</v>
      </c>
      <c r="D17" s="1354" t="s">
        <v>710</v>
      </c>
      <c r="E17" s="1355"/>
      <c r="F17" s="1355"/>
      <c r="G17" s="1356"/>
      <c r="H17" s="918">
        <v>7.43</v>
      </c>
      <c r="I17" s="918"/>
    </row>
    <row r="18" spans="1:9" s="244" customFormat="1" ht="149.25" customHeight="1">
      <c r="A18" s="494" t="s">
        <v>283</v>
      </c>
      <c r="B18" s="494" t="s">
        <v>297</v>
      </c>
      <c r="C18" s="490">
        <v>42835.697916666664</v>
      </c>
      <c r="D18" s="1354" t="s">
        <v>711</v>
      </c>
      <c r="E18" s="1355"/>
      <c r="F18" s="1355"/>
      <c r="G18" s="1356"/>
      <c r="H18" s="918">
        <v>8.7799999999999994</v>
      </c>
      <c r="I18" s="918"/>
    </row>
    <row r="19" spans="1:9" s="379" customFormat="1" ht="114.75" customHeight="1">
      <c r="A19" s="494" t="s">
        <v>283</v>
      </c>
      <c r="B19" s="494" t="s">
        <v>287</v>
      </c>
      <c r="C19" s="490">
        <v>42835.741666666669</v>
      </c>
      <c r="D19" s="1354" t="s">
        <v>712</v>
      </c>
      <c r="E19" s="1355"/>
      <c r="F19" s="1355"/>
      <c r="G19" s="1356"/>
      <c r="H19" s="918">
        <v>0.98</v>
      </c>
      <c r="I19" s="918"/>
    </row>
    <row r="20" spans="1:9" s="379" customFormat="1" ht="170.25" customHeight="1">
      <c r="A20" s="494" t="s">
        <v>283</v>
      </c>
      <c r="B20" s="494" t="s">
        <v>674</v>
      </c>
      <c r="C20" s="490">
        <v>42835.806250000001</v>
      </c>
      <c r="D20" s="1354" t="s">
        <v>713</v>
      </c>
      <c r="E20" s="1355"/>
      <c r="F20" s="1355"/>
      <c r="G20" s="1356"/>
      <c r="H20" s="918">
        <v>7.57</v>
      </c>
      <c r="I20" s="918"/>
    </row>
    <row r="21" spans="1:9" s="379" customFormat="1" ht="196.5" customHeight="1">
      <c r="A21" s="494" t="s">
        <v>72</v>
      </c>
      <c r="B21" s="494" t="s">
        <v>527</v>
      </c>
      <c r="C21" s="490">
        <v>42836.897222222222</v>
      </c>
      <c r="D21" s="1354" t="s">
        <v>714</v>
      </c>
      <c r="E21" s="1355"/>
      <c r="F21" s="1355"/>
      <c r="G21" s="1356"/>
      <c r="H21" s="918">
        <v>1338</v>
      </c>
      <c r="I21" s="918"/>
    </row>
    <row r="22" spans="1:9" s="379" customFormat="1">
      <c r="A22" s="382"/>
      <c r="B22" s="197"/>
      <c r="C22" s="197"/>
      <c r="D22" s="197"/>
      <c r="E22" s="197"/>
      <c r="F22" s="197"/>
      <c r="G22" s="197"/>
      <c r="H22" s="197"/>
      <c r="I22" s="197"/>
    </row>
    <row r="23" spans="1:9" s="379" customFormat="1">
      <c r="A23" s="382"/>
      <c r="B23" s="197"/>
      <c r="C23" s="197"/>
      <c r="D23" s="197"/>
      <c r="E23" s="197"/>
      <c r="F23" s="197"/>
      <c r="G23" s="197"/>
      <c r="H23" s="197"/>
      <c r="I23" s="197"/>
    </row>
    <row r="24" spans="1:9" s="379" customFormat="1">
      <c r="A24" s="382"/>
      <c r="B24" s="197"/>
      <c r="C24" s="197"/>
      <c r="D24" s="197"/>
      <c r="E24" s="197"/>
      <c r="F24" s="197"/>
      <c r="G24" s="197"/>
      <c r="H24" s="197"/>
      <c r="I24" s="197"/>
    </row>
    <row r="25" spans="1:9" s="379" customFormat="1">
      <c r="A25" s="382"/>
      <c r="B25" s="197"/>
      <c r="C25" s="197"/>
      <c r="D25" s="197"/>
      <c r="E25" s="197"/>
      <c r="F25" s="197"/>
      <c r="G25" s="197"/>
      <c r="H25" s="197"/>
      <c r="I25" s="197"/>
    </row>
    <row r="26" spans="1:9" s="379" customFormat="1">
      <c r="A26" s="382"/>
      <c r="B26" s="197"/>
      <c r="C26" s="197"/>
      <c r="D26" s="197"/>
      <c r="E26" s="197"/>
      <c r="F26" s="197"/>
      <c r="G26" s="197"/>
      <c r="H26" s="197"/>
      <c r="I26" s="197"/>
    </row>
    <row r="27" spans="1:9" s="379" customFormat="1">
      <c r="A27" s="382"/>
      <c r="B27" s="197"/>
      <c r="C27" s="197"/>
      <c r="D27" s="197"/>
      <c r="E27" s="197"/>
      <c r="F27" s="197"/>
      <c r="G27" s="197"/>
      <c r="H27" s="197"/>
      <c r="I27" s="197"/>
    </row>
    <row r="28" spans="1:9" s="379" customFormat="1">
      <c r="A28" s="382"/>
      <c r="B28" s="197"/>
      <c r="C28" s="197"/>
      <c r="D28" s="197"/>
      <c r="E28" s="197"/>
      <c r="F28" s="197"/>
      <c r="G28" s="197"/>
      <c r="H28" s="197"/>
      <c r="I28" s="197"/>
    </row>
    <row r="29" spans="1:9" s="379" customFormat="1">
      <c r="A29" s="382"/>
      <c r="B29" s="197"/>
      <c r="C29" s="197"/>
      <c r="D29" s="197"/>
      <c r="E29" s="197"/>
      <c r="F29" s="197"/>
      <c r="G29" s="197"/>
      <c r="H29" s="197"/>
      <c r="I29" s="197"/>
    </row>
    <row r="30" spans="1:9" s="379" customFormat="1">
      <c r="A30" s="382"/>
      <c r="B30" s="197"/>
      <c r="C30" s="197"/>
      <c r="D30" s="197"/>
      <c r="E30" s="197"/>
      <c r="F30" s="197"/>
      <c r="G30" s="197"/>
      <c r="H30" s="197"/>
      <c r="I30" s="197"/>
    </row>
    <row r="31" spans="1:9" s="379" customFormat="1">
      <c r="A31" s="382"/>
      <c r="B31" s="197"/>
      <c r="C31" s="197"/>
      <c r="D31" s="197"/>
      <c r="E31" s="197"/>
      <c r="F31" s="197"/>
      <c r="G31" s="197"/>
      <c r="H31" s="197"/>
      <c r="I31" s="197"/>
    </row>
    <row r="32" spans="1:9" s="379" customFormat="1">
      <c r="A32" s="382"/>
      <c r="B32" s="197"/>
      <c r="C32" s="197"/>
      <c r="D32" s="197"/>
      <c r="E32" s="197"/>
      <c r="F32" s="197"/>
      <c r="G32" s="197"/>
      <c r="H32" s="197"/>
      <c r="I32" s="197"/>
    </row>
    <row r="33" spans="1:9" s="379" customFormat="1">
      <c r="A33" s="382"/>
      <c r="B33" s="197"/>
      <c r="C33" s="197"/>
      <c r="D33" s="197"/>
      <c r="E33" s="197"/>
      <c r="F33" s="197"/>
      <c r="G33" s="197"/>
      <c r="H33" s="197"/>
      <c r="I33" s="197"/>
    </row>
    <row r="34" spans="1:9" s="379" customFormat="1">
      <c r="A34" s="382"/>
      <c r="B34" s="197"/>
      <c r="C34" s="197"/>
      <c r="D34" s="197"/>
      <c r="E34" s="197"/>
      <c r="F34" s="197"/>
      <c r="G34" s="197"/>
      <c r="H34" s="197"/>
      <c r="I34" s="197"/>
    </row>
    <row r="35" spans="1:9" s="379" customFormat="1">
      <c r="A35" s="382"/>
      <c r="B35" s="197"/>
      <c r="C35" s="197"/>
      <c r="D35" s="197"/>
      <c r="E35" s="197"/>
      <c r="F35" s="197"/>
      <c r="G35" s="197"/>
      <c r="H35" s="197"/>
      <c r="I35" s="197"/>
    </row>
    <row r="36" spans="1:9" s="379" customFormat="1">
      <c r="A36" s="382"/>
      <c r="B36" s="197"/>
      <c r="C36" s="197"/>
      <c r="D36" s="197"/>
      <c r="E36" s="197"/>
      <c r="F36" s="197"/>
      <c r="G36" s="197"/>
      <c r="H36" s="197"/>
      <c r="I36" s="197"/>
    </row>
    <row r="37" spans="1:9" s="379" customFormat="1">
      <c r="A37" s="382"/>
      <c r="B37" s="197"/>
      <c r="C37" s="197"/>
      <c r="D37" s="197"/>
      <c r="E37" s="197"/>
      <c r="F37" s="197"/>
      <c r="G37" s="197"/>
      <c r="H37" s="197"/>
      <c r="I37" s="197"/>
    </row>
    <row r="38" spans="1:9" s="379" customFormat="1">
      <c r="A38" s="382"/>
      <c r="B38" s="197"/>
      <c r="C38" s="197"/>
      <c r="D38" s="197"/>
      <c r="E38" s="197"/>
      <c r="F38" s="197"/>
      <c r="G38" s="197"/>
      <c r="H38" s="197"/>
      <c r="I38" s="197"/>
    </row>
    <row r="39" spans="1:9" s="379" customFormat="1">
      <c r="A39" s="382"/>
      <c r="B39" s="197"/>
      <c r="C39" s="197"/>
      <c r="D39" s="197"/>
      <c r="E39" s="197"/>
      <c r="F39" s="197"/>
      <c r="G39" s="197"/>
      <c r="H39" s="197"/>
      <c r="I39" s="197"/>
    </row>
    <row r="40" spans="1:9" s="379" customFormat="1">
      <c r="A40" s="382"/>
      <c r="B40" s="197"/>
      <c r="C40" s="197"/>
      <c r="D40" s="197"/>
      <c r="E40" s="197"/>
      <c r="F40" s="197"/>
      <c r="G40" s="197"/>
      <c r="H40" s="197"/>
      <c r="I40" s="197"/>
    </row>
    <row r="41" spans="1:9" s="379" customFormat="1">
      <c r="A41" s="382"/>
      <c r="B41" s="197"/>
      <c r="C41" s="197"/>
      <c r="D41" s="197"/>
      <c r="E41" s="197"/>
      <c r="F41" s="197"/>
      <c r="G41" s="197"/>
      <c r="H41" s="197"/>
      <c r="I41" s="197"/>
    </row>
    <row r="42" spans="1:9" s="379" customFormat="1">
      <c r="A42" s="382"/>
      <c r="B42" s="197"/>
      <c r="C42" s="197"/>
      <c r="D42" s="197"/>
      <c r="E42" s="197"/>
      <c r="F42" s="197"/>
      <c r="G42" s="197"/>
      <c r="H42" s="197"/>
      <c r="I42" s="197"/>
    </row>
    <row r="43" spans="1:9" s="379" customFormat="1">
      <c r="A43" s="382"/>
      <c r="B43" s="197"/>
      <c r="C43" s="197"/>
      <c r="D43" s="197"/>
      <c r="E43" s="197"/>
      <c r="F43" s="197"/>
      <c r="G43" s="197"/>
      <c r="H43" s="197"/>
      <c r="I43" s="197"/>
    </row>
    <row r="44" spans="1:9" s="379" customFormat="1">
      <c r="A44" s="382"/>
      <c r="B44" s="197"/>
      <c r="C44" s="197"/>
      <c r="D44" s="197"/>
      <c r="E44" s="197"/>
      <c r="F44" s="197"/>
      <c r="G44" s="197"/>
      <c r="H44" s="197"/>
      <c r="I44" s="197"/>
    </row>
    <row r="45" spans="1:9" s="379" customFormat="1">
      <c r="A45" s="382"/>
      <c r="B45" s="197"/>
      <c r="C45" s="197"/>
      <c r="D45" s="197"/>
      <c r="E45" s="197"/>
      <c r="F45" s="197"/>
      <c r="G45" s="197"/>
      <c r="H45" s="197"/>
      <c r="I45" s="197"/>
    </row>
    <row r="46" spans="1:9" s="379" customFormat="1">
      <c r="A46" s="382"/>
      <c r="B46" s="197"/>
      <c r="C46" s="197"/>
      <c r="D46" s="197"/>
      <c r="E46" s="197"/>
      <c r="F46" s="197"/>
      <c r="G46" s="197"/>
      <c r="H46" s="197"/>
      <c r="I46" s="197"/>
    </row>
    <row r="47" spans="1:9" s="379" customFormat="1">
      <c r="A47" s="382"/>
      <c r="B47" s="197"/>
      <c r="C47" s="197"/>
      <c r="D47" s="197"/>
      <c r="E47" s="197"/>
      <c r="F47" s="197"/>
      <c r="G47" s="197"/>
      <c r="H47" s="197"/>
      <c r="I47" s="197"/>
    </row>
    <row r="48" spans="1:9" s="379" customFormat="1">
      <c r="A48" s="382"/>
      <c r="B48" s="197"/>
      <c r="C48" s="197"/>
      <c r="D48" s="197"/>
      <c r="E48" s="197"/>
      <c r="F48" s="197"/>
      <c r="G48" s="197"/>
      <c r="H48" s="197"/>
      <c r="I48" s="197"/>
    </row>
    <row r="49" spans="1:9" s="379" customFormat="1">
      <c r="A49" s="382"/>
      <c r="B49" s="197"/>
      <c r="C49" s="197"/>
      <c r="D49" s="197"/>
      <c r="E49" s="197"/>
      <c r="F49" s="197"/>
      <c r="G49" s="197"/>
      <c r="H49" s="197"/>
      <c r="I49" s="197"/>
    </row>
    <row r="50" spans="1:9" s="379" customFormat="1">
      <c r="A50" s="382"/>
      <c r="B50" s="197"/>
      <c r="C50" s="197"/>
      <c r="D50" s="197"/>
      <c r="E50" s="197"/>
      <c r="F50" s="197"/>
      <c r="G50" s="197"/>
      <c r="H50" s="197"/>
      <c r="I50" s="197"/>
    </row>
    <row r="51" spans="1:9" s="379" customFormat="1">
      <c r="A51" s="382"/>
      <c r="B51" s="197"/>
      <c r="C51" s="197"/>
      <c r="D51" s="197"/>
      <c r="E51" s="197"/>
      <c r="F51" s="197"/>
      <c r="G51" s="197"/>
      <c r="H51" s="197"/>
      <c r="I51" s="197"/>
    </row>
    <row r="52" spans="1:9" s="379" customFormat="1">
      <c r="A52" s="382"/>
      <c r="B52" s="197"/>
      <c r="C52" s="197"/>
      <c r="D52" s="197"/>
      <c r="E52" s="197"/>
      <c r="F52" s="197"/>
      <c r="G52" s="197"/>
      <c r="H52" s="197"/>
      <c r="I52" s="197"/>
    </row>
    <row r="53" spans="1:9" s="379" customFormat="1">
      <c r="A53" s="382"/>
      <c r="B53" s="197"/>
      <c r="C53" s="197"/>
      <c r="D53" s="197"/>
      <c r="E53" s="197"/>
      <c r="F53" s="197"/>
      <c r="G53" s="197"/>
      <c r="H53" s="197"/>
      <c r="I53" s="197"/>
    </row>
    <row r="54" spans="1:9" s="379" customFormat="1">
      <c r="A54" s="382"/>
      <c r="B54" s="197"/>
      <c r="C54" s="197"/>
      <c r="D54" s="197"/>
      <c r="E54" s="197"/>
      <c r="F54" s="197"/>
      <c r="G54" s="197"/>
      <c r="H54" s="197"/>
      <c r="I54" s="197"/>
    </row>
    <row r="55" spans="1:9" s="379" customFormat="1">
      <c r="A55" s="382"/>
      <c r="B55" s="197"/>
      <c r="C55" s="197"/>
      <c r="D55" s="197"/>
      <c r="E55" s="197"/>
      <c r="F55" s="197"/>
      <c r="G55" s="197"/>
      <c r="H55" s="197"/>
      <c r="I55" s="197"/>
    </row>
    <row r="56" spans="1:9" s="379" customFormat="1">
      <c r="A56" s="382"/>
      <c r="B56" s="197"/>
      <c r="C56" s="197"/>
      <c r="D56" s="197"/>
      <c r="E56" s="197"/>
      <c r="F56" s="197"/>
      <c r="G56" s="197"/>
      <c r="H56" s="197"/>
      <c r="I56" s="197"/>
    </row>
    <row r="57" spans="1:9" s="379" customFormat="1">
      <c r="A57" s="382"/>
      <c r="B57" s="197"/>
      <c r="C57" s="197"/>
      <c r="D57" s="197"/>
      <c r="E57" s="197"/>
      <c r="F57" s="197"/>
      <c r="G57" s="197"/>
      <c r="H57" s="197"/>
      <c r="I57" s="197"/>
    </row>
    <row r="58" spans="1:9" s="379" customFormat="1">
      <c r="A58" s="382"/>
      <c r="B58" s="197"/>
      <c r="C58" s="197"/>
      <c r="D58" s="197"/>
      <c r="E58" s="197"/>
      <c r="F58" s="197"/>
      <c r="G58" s="197"/>
      <c r="H58" s="197"/>
      <c r="I58" s="197"/>
    </row>
    <row r="59" spans="1:9" s="379" customFormat="1">
      <c r="A59" s="382"/>
      <c r="B59" s="197"/>
      <c r="C59" s="197"/>
      <c r="D59" s="197"/>
      <c r="E59" s="197"/>
      <c r="F59" s="197"/>
      <c r="G59" s="197"/>
      <c r="H59" s="197"/>
      <c r="I59" s="197"/>
    </row>
    <row r="60" spans="1:9" s="379" customFormat="1">
      <c r="A60" s="382"/>
      <c r="B60" s="197"/>
      <c r="C60" s="197"/>
      <c r="D60" s="197"/>
      <c r="E60" s="197"/>
      <c r="F60" s="197"/>
      <c r="G60" s="197"/>
      <c r="H60" s="197"/>
      <c r="I60" s="197"/>
    </row>
    <row r="61" spans="1:9" s="379" customFormat="1">
      <c r="A61" s="382"/>
      <c r="B61" s="197"/>
      <c r="C61" s="197"/>
      <c r="D61" s="197"/>
      <c r="E61" s="197"/>
      <c r="F61" s="197"/>
      <c r="G61" s="197"/>
      <c r="H61" s="197"/>
      <c r="I61" s="197"/>
    </row>
    <row r="62" spans="1:9" s="379" customFormat="1">
      <c r="A62" s="382"/>
      <c r="B62" s="197"/>
      <c r="C62" s="197"/>
      <c r="D62" s="197"/>
      <c r="E62" s="197"/>
      <c r="F62" s="197"/>
      <c r="G62" s="197"/>
      <c r="H62" s="197"/>
      <c r="I62" s="197"/>
    </row>
    <row r="63" spans="1:9" s="379" customFormat="1">
      <c r="A63" s="382"/>
      <c r="B63" s="197"/>
      <c r="C63" s="197"/>
      <c r="D63" s="197"/>
      <c r="E63" s="197"/>
      <c r="F63" s="197"/>
      <c r="G63" s="197"/>
      <c r="H63" s="197"/>
      <c r="I63" s="197"/>
    </row>
    <row r="64" spans="1:9" s="379" customFormat="1">
      <c r="A64" s="382"/>
      <c r="B64" s="197"/>
      <c r="C64" s="197"/>
      <c r="D64" s="197"/>
      <c r="E64" s="197"/>
      <c r="F64" s="197"/>
      <c r="G64" s="197"/>
      <c r="H64" s="197"/>
      <c r="I64" s="197"/>
    </row>
    <row r="65" spans="1:9" s="379" customFormat="1">
      <c r="A65" s="382"/>
      <c r="B65" s="197"/>
      <c r="C65" s="197"/>
      <c r="D65" s="197"/>
      <c r="E65" s="197"/>
      <c r="F65" s="197"/>
      <c r="G65" s="197"/>
      <c r="H65" s="197"/>
      <c r="I65" s="197"/>
    </row>
    <row r="66" spans="1:9" s="379" customFormat="1">
      <c r="A66" s="382"/>
      <c r="B66" s="197"/>
      <c r="C66" s="197"/>
      <c r="D66" s="197"/>
      <c r="E66" s="197"/>
      <c r="F66" s="197"/>
      <c r="G66" s="197"/>
      <c r="H66" s="197"/>
      <c r="I66" s="197"/>
    </row>
    <row r="67" spans="1:9" s="379" customFormat="1">
      <c r="A67" s="382"/>
      <c r="B67" s="197"/>
      <c r="C67" s="197"/>
      <c r="D67" s="197"/>
      <c r="E67" s="197"/>
      <c r="F67" s="197"/>
      <c r="G67" s="197"/>
      <c r="H67" s="197"/>
      <c r="I67" s="197"/>
    </row>
    <row r="68" spans="1:9" s="379" customFormat="1">
      <c r="A68" s="382"/>
      <c r="B68" s="197"/>
      <c r="C68" s="197"/>
      <c r="D68" s="197"/>
      <c r="E68" s="197"/>
      <c r="F68" s="197"/>
      <c r="G68" s="197"/>
      <c r="H68" s="197"/>
      <c r="I68" s="197"/>
    </row>
    <row r="69" spans="1:9" s="379" customFormat="1">
      <c r="A69" s="382"/>
      <c r="B69" s="197"/>
      <c r="C69" s="197"/>
      <c r="D69" s="197"/>
      <c r="E69" s="197"/>
      <c r="F69" s="197"/>
      <c r="G69" s="197"/>
      <c r="H69" s="197"/>
      <c r="I69" s="197"/>
    </row>
    <row r="70" spans="1:9" s="379" customFormat="1">
      <c r="A70" s="382"/>
      <c r="B70" s="197"/>
      <c r="C70" s="197"/>
      <c r="D70" s="197"/>
      <c r="E70" s="197"/>
      <c r="F70" s="197"/>
      <c r="G70" s="197"/>
      <c r="H70" s="197"/>
      <c r="I70" s="197"/>
    </row>
    <row r="71" spans="1:9" s="379" customFormat="1">
      <c r="A71" s="382"/>
      <c r="B71" s="197"/>
      <c r="C71" s="197"/>
      <c r="D71" s="197"/>
      <c r="E71" s="197"/>
      <c r="F71" s="197"/>
      <c r="G71" s="197"/>
      <c r="H71" s="197"/>
      <c r="I71" s="197"/>
    </row>
    <row r="72" spans="1:9" s="379" customFormat="1">
      <c r="A72" s="382"/>
      <c r="B72" s="197"/>
      <c r="C72" s="197"/>
      <c r="D72" s="197"/>
      <c r="E72" s="197"/>
      <c r="F72" s="197"/>
      <c r="G72" s="197"/>
      <c r="H72" s="197"/>
      <c r="I72" s="197"/>
    </row>
    <row r="73" spans="1:9" s="379" customFormat="1">
      <c r="A73" s="382"/>
      <c r="B73" s="197"/>
      <c r="C73" s="197"/>
      <c r="D73" s="197"/>
      <c r="E73" s="197"/>
      <c r="F73" s="197"/>
      <c r="G73" s="197"/>
      <c r="H73" s="197"/>
      <c r="I73" s="197"/>
    </row>
    <row r="74" spans="1:9" s="379" customFormat="1">
      <c r="A74" s="382"/>
      <c r="B74" s="197"/>
      <c r="C74" s="197"/>
      <c r="D74" s="197"/>
      <c r="E74" s="197"/>
      <c r="F74" s="197"/>
      <c r="G74" s="197"/>
      <c r="H74" s="197"/>
      <c r="I74" s="197"/>
    </row>
    <row r="75" spans="1:9" s="379" customFormat="1">
      <c r="A75" s="382"/>
      <c r="B75" s="197"/>
      <c r="C75" s="197"/>
      <c r="D75" s="197"/>
      <c r="E75" s="197"/>
      <c r="F75" s="197"/>
      <c r="G75" s="197"/>
      <c r="H75" s="197"/>
      <c r="I75" s="197"/>
    </row>
    <row r="76" spans="1:9" s="379" customFormat="1">
      <c r="A76" s="382"/>
      <c r="B76" s="197"/>
      <c r="C76" s="197"/>
      <c r="D76" s="197"/>
      <c r="E76" s="197"/>
      <c r="F76" s="197"/>
      <c r="G76" s="197"/>
      <c r="H76" s="197"/>
      <c r="I76" s="197"/>
    </row>
    <row r="77" spans="1:9" s="379" customFormat="1">
      <c r="A77" s="382"/>
      <c r="B77" s="197"/>
      <c r="C77" s="197"/>
      <c r="D77" s="197"/>
      <c r="E77" s="197"/>
      <c r="F77" s="197"/>
      <c r="G77" s="197"/>
      <c r="H77" s="197"/>
      <c r="I77" s="197"/>
    </row>
    <row r="78" spans="1:9" s="379" customFormat="1">
      <c r="A78" s="382"/>
      <c r="B78" s="197"/>
      <c r="C78" s="197"/>
      <c r="D78" s="197"/>
      <c r="E78" s="197"/>
      <c r="F78" s="197"/>
      <c r="G78" s="197"/>
      <c r="H78" s="197"/>
      <c r="I78" s="197"/>
    </row>
    <row r="79" spans="1:9" s="379" customFormat="1">
      <c r="A79" s="382"/>
      <c r="B79" s="197"/>
      <c r="C79" s="197"/>
      <c r="D79" s="197"/>
      <c r="E79" s="197"/>
      <c r="F79" s="197"/>
      <c r="G79" s="197"/>
      <c r="H79" s="197"/>
      <c r="I79" s="197"/>
    </row>
    <row r="80" spans="1:9" s="379" customFormat="1">
      <c r="A80" s="382"/>
      <c r="B80" s="197"/>
      <c r="C80" s="197"/>
      <c r="D80" s="197"/>
      <c r="E80" s="197"/>
      <c r="F80" s="197"/>
      <c r="G80" s="197"/>
      <c r="H80" s="197"/>
      <c r="I80" s="197"/>
    </row>
    <row r="81" spans="1:9" s="379" customFormat="1">
      <c r="A81" s="382"/>
      <c r="B81" s="197"/>
      <c r="C81" s="197"/>
      <c r="D81" s="197"/>
      <c r="E81" s="197"/>
      <c r="F81" s="197"/>
      <c r="G81" s="197"/>
      <c r="H81" s="197"/>
      <c r="I81" s="197"/>
    </row>
    <row r="82" spans="1:9" s="379" customFormat="1">
      <c r="A82" s="382"/>
      <c r="B82" s="197"/>
      <c r="C82" s="197"/>
      <c r="D82" s="197"/>
      <c r="E82" s="197"/>
      <c r="F82" s="197"/>
      <c r="G82" s="197"/>
      <c r="H82" s="197"/>
      <c r="I82" s="197"/>
    </row>
    <row r="83" spans="1:9" s="379" customFormat="1">
      <c r="A83" s="382"/>
      <c r="B83" s="197"/>
      <c r="C83" s="197"/>
      <c r="D83" s="197"/>
      <c r="E83" s="197"/>
      <c r="F83" s="197"/>
      <c r="G83" s="197"/>
      <c r="H83" s="197"/>
      <c r="I83" s="197"/>
    </row>
    <row r="84" spans="1:9" s="379" customFormat="1">
      <c r="A84" s="382"/>
      <c r="B84" s="197"/>
      <c r="C84" s="197"/>
      <c r="D84" s="197"/>
      <c r="E84" s="197"/>
      <c r="F84" s="197"/>
      <c r="G84" s="197"/>
      <c r="H84" s="197"/>
      <c r="I84" s="197"/>
    </row>
    <row r="85" spans="1:9" s="379" customFormat="1">
      <c r="A85" s="382"/>
      <c r="B85" s="197"/>
      <c r="C85" s="197"/>
      <c r="D85" s="197"/>
      <c r="E85" s="197"/>
      <c r="F85" s="197"/>
      <c r="G85" s="197"/>
      <c r="H85" s="197"/>
      <c r="I85" s="197"/>
    </row>
    <row r="86" spans="1:9" s="379" customFormat="1">
      <c r="A86" s="382"/>
      <c r="B86" s="197"/>
      <c r="C86" s="197"/>
      <c r="D86" s="197"/>
      <c r="E86" s="197"/>
      <c r="F86" s="197"/>
      <c r="G86" s="197"/>
      <c r="H86" s="197"/>
      <c r="I86" s="197"/>
    </row>
    <row r="87" spans="1:9" s="379" customFormat="1">
      <c r="A87" s="382"/>
      <c r="B87" s="197"/>
      <c r="C87" s="197"/>
      <c r="D87" s="197"/>
      <c r="E87" s="197"/>
      <c r="F87" s="197"/>
      <c r="G87" s="197"/>
      <c r="H87" s="197"/>
      <c r="I87" s="197"/>
    </row>
    <row r="88" spans="1:9" s="379" customFormat="1">
      <c r="A88" s="382"/>
      <c r="B88" s="197"/>
      <c r="C88" s="197"/>
      <c r="D88" s="197"/>
      <c r="E88" s="197"/>
      <c r="F88" s="197"/>
      <c r="G88" s="197"/>
      <c r="H88" s="197"/>
      <c r="I88" s="197"/>
    </row>
    <row r="89" spans="1:9" s="379" customFormat="1">
      <c r="A89" s="382"/>
      <c r="B89" s="197"/>
      <c r="C89" s="197"/>
      <c r="D89" s="197"/>
      <c r="E89" s="197"/>
      <c r="F89" s="197"/>
      <c r="G89" s="197"/>
      <c r="H89" s="197"/>
      <c r="I89" s="197"/>
    </row>
    <row r="90" spans="1:9" s="379" customFormat="1">
      <c r="A90" s="382"/>
      <c r="B90" s="197"/>
      <c r="C90" s="197"/>
      <c r="D90" s="197"/>
      <c r="E90" s="197"/>
      <c r="F90" s="197"/>
      <c r="G90" s="197"/>
      <c r="H90" s="197"/>
      <c r="I90" s="197"/>
    </row>
    <row r="91" spans="1:9" s="379" customFormat="1">
      <c r="A91" s="382"/>
      <c r="B91" s="197"/>
      <c r="C91" s="197"/>
      <c r="D91" s="197"/>
      <c r="E91" s="197"/>
      <c r="F91" s="197"/>
      <c r="G91" s="197"/>
      <c r="H91" s="197"/>
      <c r="I91" s="197"/>
    </row>
    <row r="92" spans="1:9" s="379" customFormat="1">
      <c r="A92" s="382"/>
      <c r="B92" s="197"/>
      <c r="C92" s="197"/>
      <c r="D92" s="197"/>
      <c r="E92" s="197"/>
      <c r="F92" s="197"/>
      <c r="G92" s="197"/>
      <c r="H92" s="197"/>
      <c r="I92" s="197"/>
    </row>
    <row r="93" spans="1:9" s="379" customFormat="1">
      <c r="A93" s="382"/>
      <c r="B93" s="197"/>
      <c r="C93" s="197"/>
      <c r="D93" s="197"/>
      <c r="E93" s="197"/>
      <c r="F93" s="197"/>
      <c r="G93" s="197"/>
      <c r="H93" s="197"/>
      <c r="I93" s="197"/>
    </row>
    <row r="94" spans="1:9" s="379" customFormat="1">
      <c r="A94" s="382"/>
      <c r="B94" s="197"/>
      <c r="C94" s="197"/>
      <c r="D94" s="197"/>
      <c r="E94" s="197"/>
      <c r="F94" s="197"/>
      <c r="G94" s="197"/>
      <c r="H94" s="197"/>
      <c r="I94" s="197"/>
    </row>
    <row r="95" spans="1:9" s="379" customFormat="1">
      <c r="A95" s="382"/>
      <c r="B95" s="197"/>
      <c r="C95" s="197"/>
      <c r="D95" s="197"/>
      <c r="E95" s="197"/>
      <c r="F95" s="197"/>
      <c r="G95" s="197"/>
      <c r="H95" s="197"/>
      <c r="I95" s="197"/>
    </row>
    <row r="96" spans="1:9" s="379" customFormat="1">
      <c r="A96" s="382"/>
      <c r="B96" s="197"/>
      <c r="C96" s="197"/>
      <c r="D96" s="197"/>
      <c r="E96" s="197"/>
      <c r="F96" s="197"/>
      <c r="G96" s="197"/>
      <c r="H96" s="197"/>
      <c r="I96" s="197"/>
    </row>
    <row r="97" spans="1:9" s="379" customFormat="1">
      <c r="A97" s="382"/>
      <c r="B97" s="197"/>
      <c r="C97" s="197"/>
      <c r="D97" s="197"/>
      <c r="E97" s="197"/>
      <c r="F97" s="197"/>
      <c r="G97" s="197"/>
      <c r="H97" s="197"/>
      <c r="I97" s="197"/>
    </row>
    <row r="98" spans="1:9" s="379" customFormat="1">
      <c r="A98" s="382"/>
      <c r="B98" s="197"/>
      <c r="C98" s="197"/>
      <c r="D98" s="197"/>
      <c r="E98" s="197"/>
      <c r="F98" s="197"/>
      <c r="G98" s="197"/>
      <c r="H98" s="197"/>
      <c r="I98" s="197"/>
    </row>
    <row r="99" spans="1:9" s="379" customFormat="1">
      <c r="A99" s="382"/>
      <c r="B99" s="197"/>
      <c r="C99" s="197"/>
      <c r="D99" s="197"/>
      <c r="E99" s="197"/>
      <c r="F99" s="197"/>
      <c r="G99" s="197"/>
      <c r="H99" s="197"/>
      <c r="I99" s="197"/>
    </row>
    <row r="100" spans="1:9" s="379" customFormat="1">
      <c r="A100" s="382"/>
      <c r="B100" s="197"/>
      <c r="C100" s="197"/>
      <c r="D100" s="197"/>
      <c r="E100" s="197"/>
      <c r="F100" s="197"/>
      <c r="G100" s="197"/>
      <c r="H100" s="197"/>
      <c r="I100" s="197"/>
    </row>
    <row r="101" spans="1:9" s="379" customFormat="1">
      <c r="A101" s="382"/>
      <c r="B101" s="197"/>
      <c r="C101" s="197"/>
      <c r="D101" s="197"/>
      <c r="E101" s="197"/>
      <c r="F101" s="197"/>
      <c r="G101" s="197"/>
      <c r="H101" s="197"/>
      <c r="I101" s="197"/>
    </row>
    <row r="102" spans="1:9" s="379" customFormat="1">
      <c r="A102" s="382"/>
      <c r="B102" s="197"/>
      <c r="C102" s="197"/>
      <c r="D102" s="197"/>
      <c r="E102" s="197"/>
      <c r="F102" s="197"/>
      <c r="G102" s="197"/>
      <c r="H102" s="197"/>
      <c r="I102" s="197"/>
    </row>
    <row r="103" spans="1:9" s="379" customFormat="1">
      <c r="A103" s="382"/>
      <c r="B103" s="197"/>
      <c r="C103" s="197"/>
      <c r="D103" s="197"/>
      <c r="E103" s="197"/>
      <c r="F103" s="197"/>
      <c r="G103" s="197"/>
      <c r="H103" s="197"/>
      <c r="I103" s="197"/>
    </row>
    <row r="104" spans="1:9" s="379" customFormat="1">
      <c r="A104" s="382"/>
      <c r="B104" s="197"/>
      <c r="C104" s="197"/>
      <c r="D104" s="197"/>
      <c r="E104" s="197"/>
      <c r="F104" s="197"/>
      <c r="G104" s="197"/>
      <c r="H104" s="197"/>
      <c r="I104" s="197"/>
    </row>
    <row r="105" spans="1:9" s="379" customFormat="1">
      <c r="A105" s="382"/>
      <c r="B105" s="197"/>
      <c r="C105" s="197"/>
      <c r="D105" s="197"/>
      <c r="E105" s="197"/>
      <c r="F105" s="197"/>
      <c r="G105" s="197"/>
      <c r="H105" s="197"/>
      <c r="I105" s="197"/>
    </row>
    <row r="106" spans="1:9" s="379" customFormat="1">
      <c r="A106" s="382"/>
      <c r="B106" s="197"/>
      <c r="C106" s="197"/>
      <c r="D106" s="197"/>
      <c r="E106" s="197"/>
      <c r="F106" s="197"/>
      <c r="G106" s="197"/>
      <c r="H106" s="197"/>
      <c r="I106" s="197"/>
    </row>
    <row r="107" spans="1:9" s="379" customFormat="1">
      <c r="A107" s="382"/>
      <c r="B107" s="197"/>
      <c r="C107" s="197"/>
      <c r="D107" s="197"/>
      <c r="E107" s="197"/>
      <c r="F107" s="197"/>
      <c r="G107" s="197"/>
      <c r="H107" s="197"/>
      <c r="I107" s="197"/>
    </row>
    <row r="108" spans="1:9" s="379" customFormat="1">
      <c r="A108" s="382"/>
      <c r="B108" s="197"/>
      <c r="C108" s="197"/>
      <c r="D108" s="197"/>
      <c r="E108" s="197"/>
      <c r="F108" s="197"/>
      <c r="G108" s="197"/>
      <c r="H108" s="197"/>
      <c r="I108" s="197"/>
    </row>
    <row r="109" spans="1:9" s="379" customFormat="1">
      <c r="A109" s="382"/>
      <c r="B109" s="197"/>
      <c r="C109" s="197"/>
      <c r="D109" s="197"/>
      <c r="E109" s="197"/>
      <c r="F109" s="197"/>
      <c r="G109" s="197"/>
      <c r="H109" s="197"/>
      <c r="I109" s="197"/>
    </row>
    <row r="110" spans="1:9" s="379" customFormat="1">
      <c r="A110" s="382"/>
      <c r="B110" s="197"/>
      <c r="C110" s="197"/>
      <c r="D110" s="197"/>
      <c r="E110" s="197"/>
      <c r="F110" s="197"/>
      <c r="G110" s="197"/>
      <c r="H110" s="197"/>
      <c r="I110" s="197"/>
    </row>
    <row r="111" spans="1:9" s="379" customFormat="1">
      <c r="A111" s="382"/>
      <c r="B111" s="197"/>
      <c r="C111" s="197"/>
      <c r="D111" s="197"/>
      <c r="E111" s="197"/>
      <c r="F111" s="197"/>
      <c r="G111" s="197"/>
      <c r="H111" s="197"/>
      <c r="I111" s="197"/>
    </row>
    <row r="112" spans="1:9" s="379" customFormat="1">
      <c r="A112" s="382"/>
      <c r="B112" s="197"/>
      <c r="C112" s="197"/>
      <c r="D112" s="197"/>
      <c r="E112" s="197"/>
      <c r="F112" s="197"/>
      <c r="G112" s="197"/>
      <c r="H112" s="197"/>
      <c r="I112" s="197"/>
    </row>
    <row r="113" spans="1:9" s="379" customFormat="1">
      <c r="A113" s="382"/>
      <c r="B113" s="197"/>
      <c r="C113" s="197"/>
      <c r="D113" s="197"/>
      <c r="E113" s="197"/>
      <c r="F113" s="197"/>
      <c r="G113" s="197"/>
      <c r="H113" s="197"/>
      <c r="I113" s="197"/>
    </row>
    <row r="114" spans="1:9" s="379" customFormat="1">
      <c r="A114" s="382"/>
      <c r="B114" s="197"/>
      <c r="C114" s="197"/>
      <c r="D114" s="197"/>
      <c r="E114" s="197"/>
      <c r="F114" s="197"/>
      <c r="G114" s="197"/>
      <c r="H114" s="197"/>
      <c r="I114" s="197"/>
    </row>
    <row r="115" spans="1:9" s="379" customFormat="1">
      <c r="A115" s="382"/>
      <c r="B115" s="197"/>
      <c r="C115" s="197"/>
      <c r="D115" s="197"/>
      <c r="E115" s="197"/>
      <c r="F115" s="197"/>
      <c r="G115" s="197"/>
      <c r="H115" s="197"/>
      <c r="I115" s="197"/>
    </row>
    <row r="116" spans="1:9" s="379" customFormat="1">
      <c r="A116" s="382"/>
      <c r="B116" s="197"/>
      <c r="C116" s="197"/>
      <c r="D116" s="197"/>
      <c r="E116" s="197"/>
      <c r="F116" s="197"/>
      <c r="G116" s="197"/>
      <c r="H116" s="197"/>
      <c r="I116" s="197"/>
    </row>
    <row r="117" spans="1:9" s="379" customFormat="1">
      <c r="A117" s="382"/>
      <c r="B117" s="197"/>
      <c r="C117" s="197"/>
      <c r="D117" s="197"/>
      <c r="E117" s="197"/>
      <c r="F117" s="197"/>
      <c r="G117" s="197"/>
      <c r="H117" s="197"/>
      <c r="I117" s="197"/>
    </row>
    <row r="118" spans="1:9" s="379" customFormat="1">
      <c r="A118" s="382"/>
      <c r="B118" s="197"/>
      <c r="C118" s="197"/>
      <c r="D118" s="197"/>
      <c r="E118" s="197"/>
      <c r="F118" s="197"/>
      <c r="G118" s="197"/>
      <c r="H118" s="197"/>
      <c r="I118" s="197"/>
    </row>
    <row r="119" spans="1:9" s="379" customFormat="1">
      <c r="A119" s="382"/>
      <c r="B119" s="197"/>
      <c r="C119" s="197"/>
      <c r="D119" s="197"/>
      <c r="E119" s="197"/>
      <c r="F119" s="197"/>
      <c r="G119" s="197"/>
      <c r="H119" s="197"/>
      <c r="I119" s="197"/>
    </row>
    <row r="120" spans="1:9" s="379" customFormat="1">
      <c r="A120" s="382"/>
      <c r="B120" s="197"/>
      <c r="C120" s="197"/>
      <c r="D120" s="197"/>
      <c r="E120" s="197"/>
      <c r="F120" s="197"/>
      <c r="G120" s="197"/>
      <c r="H120" s="197"/>
      <c r="I120" s="197"/>
    </row>
    <row r="121" spans="1:9" s="379" customFormat="1">
      <c r="A121" s="382"/>
      <c r="B121" s="197"/>
      <c r="C121" s="197"/>
      <c r="D121" s="197"/>
      <c r="E121" s="197"/>
      <c r="F121" s="197"/>
      <c r="G121" s="197"/>
      <c r="H121" s="197"/>
      <c r="I121" s="197"/>
    </row>
    <row r="122" spans="1:9" s="379" customFormat="1">
      <c r="A122" s="382"/>
      <c r="B122" s="197"/>
      <c r="C122" s="197"/>
      <c r="D122" s="197"/>
      <c r="E122" s="197"/>
      <c r="F122" s="197"/>
      <c r="G122" s="197"/>
      <c r="H122" s="197"/>
      <c r="I122" s="197"/>
    </row>
    <row r="123" spans="1:9" s="379" customFormat="1">
      <c r="A123" s="382"/>
      <c r="B123" s="197"/>
      <c r="C123" s="197"/>
      <c r="D123" s="197"/>
      <c r="E123" s="197"/>
      <c r="F123" s="197"/>
      <c r="G123" s="197"/>
      <c r="H123" s="197"/>
      <c r="I123" s="197"/>
    </row>
    <row r="124" spans="1:9" s="379" customFormat="1">
      <c r="A124" s="382"/>
      <c r="B124" s="197"/>
      <c r="C124" s="197"/>
      <c r="D124" s="197"/>
      <c r="E124" s="197"/>
      <c r="F124" s="197"/>
      <c r="G124" s="197"/>
      <c r="H124" s="197"/>
      <c r="I124" s="197"/>
    </row>
    <row r="125" spans="1:9" s="379" customFormat="1">
      <c r="A125" s="382"/>
      <c r="B125" s="197"/>
      <c r="C125" s="197"/>
      <c r="D125" s="197"/>
      <c r="E125" s="197"/>
      <c r="F125" s="197"/>
      <c r="G125" s="197"/>
      <c r="H125" s="197"/>
      <c r="I125" s="197"/>
    </row>
    <row r="126" spans="1:9" s="379" customFormat="1">
      <c r="A126" s="382"/>
      <c r="B126" s="197"/>
      <c r="C126" s="197"/>
      <c r="D126" s="197"/>
      <c r="E126" s="197"/>
      <c r="F126" s="197"/>
      <c r="G126" s="197"/>
      <c r="H126" s="197"/>
      <c r="I126" s="197"/>
    </row>
    <row r="127" spans="1:9" s="379" customFormat="1">
      <c r="A127" s="382"/>
      <c r="B127" s="197"/>
      <c r="C127" s="197"/>
      <c r="D127" s="197"/>
      <c r="E127" s="197"/>
      <c r="F127" s="197"/>
      <c r="G127" s="197"/>
      <c r="H127" s="197"/>
      <c r="I127" s="197"/>
    </row>
    <row r="128" spans="1:9" s="379" customFormat="1">
      <c r="A128" s="382"/>
      <c r="B128" s="197"/>
      <c r="C128" s="197"/>
      <c r="D128" s="197"/>
      <c r="E128" s="197"/>
      <c r="F128" s="197"/>
      <c r="G128" s="197"/>
      <c r="H128" s="197"/>
      <c r="I128" s="197"/>
    </row>
    <row r="129" spans="1:9" s="379" customFormat="1">
      <c r="A129" s="382"/>
      <c r="B129" s="197"/>
      <c r="C129" s="197"/>
      <c r="D129" s="197"/>
      <c r="E129" s="197"/>
      <c r="F129" s="197"/>
      <c r="G129" s="197"/>
      <c r="H129" s="197"/>
      <c r="I129" s="197"/>
    </row>
    <row r="130" spans="1:9" s="379" customFormat="1">
      <c r="A130" s="382"/>
      <c r="B130" s="197"/>
      <c r="C130" s="197"/>
      <c r="D130" s="197"/>
      <c r="E130" s="197"/>
      <c r="F130" s="197"/>
      <c r="G130" s="197"/>
      <c r="H130" s="197"/>
      <c r="I130" s="197"/>
    </row>
    <row r="131" spans="1:9" s="379" customFormat="1">
      <c r="A131" s="382"/>
      <c r="B131" s="197"/>
      <c r="C131" s="197"/>
      <c r="D131" s="197"/>
      <c r="E131" s="197"/>
      <c r="F131" s="197"/>
      <c r="G131" s="197"/>
      <c r="H131" s="197"/>
      <c r="I131" s="197"/>
    </row>
    <row r="132" spans="1:9" s="379" customFormat="1">
      <c r="A132" s="382"/>
      <c r="B132" s="197"/>
      <c r="C132" s="197"/>
      <c r="D132" s="197"/>
      <c r="E132" s="197"/>
      <c r="F132" s="197"/>
      <c r="G132" s="197"/>
      <c r="H132" s="197"/>
      <c r="I132" s="197"/>
    </row>
    <row r="133" spans="1:9" s="379" customFormat="1">
      <c r="A133" s="382"/>
      <c r="B133" s="197"/>
      <c r="C133" s="197"/>
      <c r="D133" s="197"/>
      <c r="E133" s="197"/>
      <c r="F133" s="197"/>
      <c r="G133" s="197"/>
      <c r="H133" s="197"/>
      <c r="I133" s="197"/>
    </row>
    <row r="134" spans="1:9" s="379" customFormat="1">
      <c r="A134" s="382"/>
      <c r="B134" s="197"/>
      <c r="C134" s="197"/>
      <c r="D134" s="197"/>
      <c r="E134" s="197"/>
      <c r="F134" s="197"/>
      <c r="G134" s="197"/>
      <c r="H134" s="197"/>
      <c r="I134" s="197"/>
    </row>
    <row r="135" spans="1:9" s="379" customFormat="1">
      <c r="A135" s="382"/>
      <c r="B135" s="197"/>
      <c r="C135" s="197"/>
      <c r="D135" s="197"/>
      <c r="E135" s="197"/>
      <c r="F135" s="197"/>
      <c r="G135" s="197"/>
      <c r="H135" s="197"/>
      <c r="I135" s="197"/>
    </row>
    <row r="136" spans="1:9" s="379" customFormat="1">
      <c r="A136" s="382"/>
      <c r="B136" s="197"/>
      <c r="C136" s="197"/>
      <c r="D136" s="197"/>
      <c r="E136" s="197"/>
      <c r="F136" s="197"/>
      <c r="G136" s="197"/>
      <c r="H136" s="197"/>
      <c r="I136" s="197"/>
    </row>
    <row r="137" spans="1:9" s="379" customFormat="1">
      <c r="A137" s="382"/>
      <c r="B137" s="197"/>
      <c r="C137" s="197"/>
      <c r="D137" s="197"/>
      <c r="E137" s="197"/>
      <c r="F137" s="197"/>
      <c r="G137" s="197"/>
      <c r="H137" s="197"/>
      <c r="I137" s="197"/>
    </row>
    <row r="138" spans="1:9" s="379" customFormat="1">
      <c r="A138" s="382"/>
      <c r="B138" s="197"/>
      <c r="C138" s="197"/>
      <c r="D138" s="197"/>
      <c r="E138" s="197"/>
      <c r="F138" s="197"/>
      <c r="G138" s="197"/>
      <c r="H138" s="197"/>
      <c r="I138" s="197"/>
    </row>
    <row r="139" spans="1:9" s="379" customFormat="1">
      <c r="A139" s="382"/>
      <c r="B139" s="197"/>
      <c r="C139" s="197"/>
      <c r="D139" s="197"/>
      <c r="E139" s="197"/>
      <c r="F139" s="197"/>
      <c r="G139" s="197"/>
      <c r="H139" s="197"/>
      <c r="I139" s="197"/>
    </row>
    <row r="140" spans="1:9" s="379" customFormat="1">
      <c r="A140" s="382"/>
      <c r="B140" s="197"/>
      <c r="C140" s="197"/>
      <c r="D140" s="197"/>
      <c r="E140" s="197"/>
      <c r="F140" s="197"/>
      <c r="G140" s="197"/>
      <c r="H140" s="197"/>
      <c r="I140" s="197"/>
    </row>
    <row r="141" spans="1:9" s="379" customFormat="1">
      <c r="A141" s="382"/>
      <c r="B141" s="197"/>
      <c r="C141" s="197"/>
      <c r="D141" s="197"/>
      <c r="E141" s="197"/>
      <c r="F141" s="197"/>
      <c r="G141" s="197"/>
      <c r="H141" s="197"/>
      <c r="I141" s="197"/>
    </row>
    <row r="142" spans="1:9" s="379" customFormat="1">
      <c r="A142" s="382"/>
      <c r="B142" s="197"/>
      <c r="C142" s="197"/>
      <c r="D142" s="197"/>
      <c r="E142" s="197"/>
      <c r="F142" s="197"/>
      <c r="G142" s="197"/>
      <c r="H142" s="197"/>
      <c r="I142" s="197"/>
    </row>
    <row r="143" spans="1:9" s="379" customFormat="1">
      <c r="A143" s="382"/>
      <c r="B143" s="197"/>
      <c r="C143" s="197"/>
      <c r="D143" s="197"/>
      <c r="E143" s="197"/>
      <c r="F143" s="197"/>
      <c r="G143" s="197"/>
      <c r="H143" s="197"/>
      <c r="I143" s="197"/>
    </row>
    <row r="144" spans="1:9" s="379" customFormat="1">
      <c r="A144" s="382"/>
      <c r="B144" s="197"/>
      <c r="C144" s="197"/>
      <c r="D144" s="197"/>
      <c r="E144" s="197"/>
      <c r="F144" s="197"/>
      <c r="G144" s="197"/>
      <c r="H144" s="197"/>
      <c r="I144" s="197"/>
    </row>
    <row r="145" spans="1:9" s="379" customFormat="1">
      <c r="A145" s="382"/>
      <c r="B145" s="197"/>
      <c r="C145" s="197"/>
      <c r="D145" s="197"/>
      <c r="E145" s="197"/>
      <c r="F145" s="197"/>
      <c r="G145" s="197"/>
      <c r="H145" s="197"/>
      <c r="I145" s="197"/>
    </row>
    <row r="146" spans="1:9" s="379" customFormat="1">
      <c r="A146" s="382"/>
      <c r="B146" s="197"/>
      <c r="C146" s="197"/>
      <c r="D146" s="197"/>
      <c r="E146" s="197"/>
      <c r="F146" s="197"/>
      <c r="G146" s="197"/>
      <c r="H146" s="197"/>
      <c r="I146" s="197"/>
    </row>
    <row r="147" spans="1:9" s="379" customFormat="1">
      <c r="A147" s="382"/>
      <c r="B147" s="197"/>
      <c r="C147" s="197"/>
      <c r="D147" s="197"/>
      <c r="E147" s="197"/>
      <c r="F147" s="197"/>
      <c r="G147" s="197"/>
      <c r="H147" s="197"/>
      <c r="I147" s="197"/>
    </row>
    <row r="148" spans="1:9" s="379" customFormat="1">
      <c r="A148" s="382"/>
      <c r="B148" s="197"/>
      <c r="C148" s="197"/>
      <c r="D148" s="197"/>
      <c r="E148" s="197"/>
      <c r="F148" s="197"/>
      <c r="G148" s="197"/>
      <c r="H148" s="197"/>
      <c r="I148" s="197"/>
    </row>
    <row r="149" spans="1:9" s="379" customFormat="1">
      <c r="A149" s="382"/>
      <c r="B149" s="197"/>
      <c r="C149" s="197"/>
      <c r="D149" s="197"/>
      <c r="E149" s="197"/>
      <c r="F149" s="197"/>
      <c r="G149" s="197"/>
      <c r="H149" s="197"/>
      <c r="I149" s="197"/>
    </row>
    <row r="150" spans="1:9" s="379" customFormat="1">
      <c r="A150" s="382"/>
      <c r="B150" s="197"/>
      <c r="C150" s="197"/>
      <c r="D150" s="197"/>
      <c r="E150" s="197"/>
      <c r="F150" s="197"/>
      <c r="G150" s="197"/>
      <c r="H150" s="197"/>
      <c r="I150" s="197"/>
    </row>
    <row r="151" spans="1:9" s="379" customFormat="1">
      <c r="A151" s="382"/>
      <c r="B151" s="197"/>
      <c r="C151" s="197"/>
      <c r="D151" s="197"/>
      <c r="E151" s="197"/>
      <c r="F151" s="197"/>
      <c r="G151" s="197"/>
      <c r="H151" s="197"/>
      <c r="I151" s="197"/>
    </row>
    <row r="152" spans="1:9" s="379" customFormat="1">
      <c r="A152" s="382"/>
      <c r="B152" s="197"/>
      <c r="C152" s="197"/>
      <c r="D152" s="197"/>
      <c r="E152" s="197"/>
      <c r="F152" s="197"/>
      <c r="G152" s="197"/>
      <c r="H152" s="197"/>
      <c r="I152" s="197"/>
    </row>
    <row r="153" spans="1:9" s="379" customFormat="1">
      <c r="A153" s="382"/>
      <c r="B153" s="197"/>
      <c r="C153" s="197"/>
      <c r="D153" s="197"/>
      <c r="E153" s="197"/>
      <c r="F153" s="197"/>
      <c r="G153" s="197"/>
      <c r="H153" s="197"/>
      <c r="I153" s="197"/>
    </row>
    <row r="154" spans="1:9" s="379" customFormat="1">
      <c r="A154" s="382"/>
      <c r="B154" s="197"/>
      <c r="C154" s="197"/>
      <c r="D154" s="197"/>
      <c r="E154" s="197"/>
      <c r="F154" s="197"/>
      <c r="G154" s="197"/>
      <c r="H154" s="197"/>
      <c r="I154" s="197"/>
    </row>
    <row r="155" spans="1:9" s="379" customFormat="1">
      <c r="A155" s="382"/>
      <c r="B155" s="197"/>
      <c r="C155" s="197"/>
      <c r="D155" s="197"/>
      <c r="E155" s="197"/>
      <c r="F155" s="197"/>
      <c r="G155" s="197"/>
      <c r="H155" s="197"/>
      <c r="I155" s="197"/>
    </row>
    <row r="156" spans="1:9" s="379" customFormat="1">
      <c r="A156" s="382"/>
      <c r="B156" s="197"/>
      <c r="C156" s="197"/>
      <c r="D156" s="197"/>
      <c r="E156" s="197"/>
      <c r="F156" s="197"/>
      <c r="G156" s="197"/>
      <c r="H156" s="197"/>
      <c r="I156" s="197"/>
    </row>
    <row r="157" spans="1:9" s="379" customFormat="1">
      <c r="A157" s="382"/>
      <c r="B157" s="197"/>
      <c r="C157" s="197"/>
      <c r="D157" s="197"/>
      <c r="E157" s="197"/>
      <c r="F157" s="197"/>
      <c r="G157" s="197"/>
      <c r="H157" s="197"/>
      <c r="I157" s="197"/>
    </row>
    <row r="158" spans="1:9" s="379" customFormat="1">
      <c r="A158" s="382"/>
      <c r="B158" s="197"/>
      <c r="C158" s="197"/>
      <c r="D158" s="197"/>
      <c r="E158" s="197"/>
      <c r="F158" s="197"/>
      <c r="G158" s="197"/>
      <c r="H158" s="197"/>
      <c r="I158" s="197"/>
    </row>
    <row r="159" spans="1:9" s="379" customFormat="1">
      <c r="A159" s="382"/>
      <c r="B159" s="197"/>
      <c r="C159" s="197"/>
      <c r="D159" s="197"/>
      <c r="E159" s="197"/>
      <c r="F159" s="197"/>
      <c r="G159" s="197"/>
      <c r="H159" s="197"/>
      <c r="I159" s="197"/>
    </row>
    <row r="160" spans="1:9" s="379" customFormat="1">
      <c r="A160" s="382"/>
      <c r="B160" s="197"/>
      <c r="C160" s="197"/>
      <c r="D160" s="197"/>
      <c r="E160" s="197"/>
      <c r="F160" s="197"/>
      <c r="G160" s="197"/>
      <c r="H160" s="197"/>
      <c r="I160" s="197"/>
    </row>
    <row r="161" spans="1:9" s="379" customFormat="1">
      <c r="A161" s="382"/>
      <c r="B161" s="197"/>
      <c r="C161" s="197"/>
      <c r="D161" s="197"/>
      <c r="E161" s="197"/>
      <c r="F161" s="197"/>
      <c r="G161" s="197"/>
      <c r="H161" s="197"/>
      <c r="I161" s="197"/>
    </row>
    <row r="162" spans="1:9" s="379" customFormat="1">
      <c r="A162" s="382"/>
      <c r="B162" s="197"/>
      <c r="C162" s="197"/>
      <c r="D162" s="197"/>
      <c r="E162" s="197"/>
      <c r="F162" s="197"/>
      <c r="G162" s="197"/>
      <c r="H162" s="197"/>
      <c r="I162" s="197"/>
    </row>
    <row r="163" spans="1:9" s="379" customFormat="1">
      <c r="A163" s="382"/>
      <c r="B163" s="197"/>
      <c r="C163" s="197"/>
      <c r="D163" s="197"/>
      <c r="E163" s="197"/>
      <c r="F163" s="197"/>
      <c r="G163" s="197"/>
      <c r="H163" s="197"/>
      <c r="I163" s="197"/>
    </row>
    <row r="164" spans="1:9" s="379" customFormat="1">
      <c r="A164" s="382"/>
      <c r="B164" s="197"/>
      <c r="C164" s="197"/>
      <c r="D164" s="197"/>
      <c r="E164" s="197"/>
      <c r="F164" s="197"/>
      <c r="G164" s="197"/>
      <c r="H164" s="197"/>
      <c r="I164" s="197"/>
    </row>
    <row r="165" spans="1:9" s="379" customFormat="1">
      <c r="A165" s="382"/>
      <c r="B165" s="197"/>
      <c r="C165" s="197"/>
      <c r="D165" s="197"/>
      <c r="E165" s="197"/>
      <c r="F165" s="197"/>
      <c r="G165" s="197"/>
      <c r="H165" s="197"/>
      <c r="I165" s="197"/>
    </row>
    <row r="166" spans="1:9" s="379" customFormat="1">
      <c r="A166" s="382"/>
      <c r="B166" s="197"/>
      <c r="C166" s="197"/>
      <c r="D166" s="197"/>
      <c r="E166" s="197"/>
      <c r="F166" s="197"/>
      <c r="G166" s="197"/>
      <c r="H166" s="197"/>
      <c r="I166" s="197"/>
    </row>
    <row r="167" spans="1:9" s="379" customFormat="1">
      <c r="A167" s="382"/>
      <c r="B167" s="197"/>
      <c r="C167" s="197"/>
      <c r="D167" s="197"/>
      <c r="E167" s="197"/>
      <c r="F167" s="197"/>
      <c r="G167" s="197"/>
      <c r="H167" s="197"/>
      <c r="I167" s="197"/>
    </row>
    <row r="168" spans="1:9" s="379" customFormat="1">
      <c r="A168" s="382"/>
      <c r="B168" s="197"/>
      <c r="C168" s="197"/>
      <c r="D168" s="197"/>
      <c r="E168" s="197"/>
      <c r="F168" s="197"/>
      <c r="G168" s="197"/>
      <c r="H168" s="197"/>
      <c r="I168" s="197"/>
    </row>
    <row r="169" spans="1:9" s="379" customFormat="1">
      <c r="A169" s="382"/>
      <c r="B169" s="197"/>
      <c r="C169" s="197"/>
      <c r="D169" s="197"/>
      <c r="E169" s="197"/>
      <c r="F169" s="197"/>
      <c r="G169" s="197"/>
      <c r="H169" s="197"/>
      <c r="I169" s="197"/>
    </row>
    <row r="170" spans="1:9" s="379" customFormat="1">
      <c r="A170" s="382"/>
      <c r="B170" s="197"/>
      <c r="C170" s="197"/>
      <c r="D170" s="197"/>
      <c r="E170" s="197"/>
      <c r="F170" s="197"/>
      <c r="G170" s="197"/>
      <c r="H170" s="197"/>
      <c r="I170" s="197"/>
    </row>
    <row r="171" spans="1:9" s="379" customFormat="1">
      <c r="A171" s="382"/>
      <c r="B171" s="197"/>
      <c r="C171" s="197"/>
      <c r="D171" s="197"/>
      <c r="E171" s="197"/>
      <c r="F171" s="197"/>
      <c r="G171" s="197"/>
      <c r="H171" s="197"/>
      <c r="I171" s="197"/>
    </row>
    <row r="172" spans="1:9" s="379" customFormat="1">
      <c r="A172" s="382"/>
      <c r="B172" s="197"/>
      <c r="C172" s="197"/>
      <c r="D172" s="197"/>
      <c r="E172" s="197"/>
      <c r="F172" s="197"/>
      <c r="G172" s="197"/>
      <c r="H172" s="197"/>
      <c r="I172" s="197"/>
    </row>
    <row r="173" spans="1:9" s="379" customFormat="1">
      <c r="A173" s="382"/>
      <c r="B173" s="197"/>
      <c r="C173" s="197"/>
      <c r="D173" s="197"/>
      <c r="E173" s="197"/>
      <c r="F173" s="197"/>
      <c r="G173" s="197"/>
      <c r="H173" s="197"/>
      <c r="I173" s="197"/>
    </row>
    <row r="174" spans="1:9" s="379" customFormat="1">
      <c r="A174" s="382"/>
      <c r="B174" s="197"/>
      <c r="C174" s="197"/>
      <c r="D174" s="197"/>
      <c r="E174" s="197"/>
      <c r="F174" s="197"/>
      <c r="G174" s="197"/>
      <c r="H174" s="197"/>
      <c r="I174" s="197"/>
    </row>
    <row r="175" spans="1:9" s="379" customFormat="1">
      <c r="A175" s="382"/>
      <c r="B175" s="197"/>
      <c r="C175" s="197"/>
      <c r="D175" s="197"/>
      <c r="E175" s="197"/>
      <c r="F175" s="197"/>
      <c r="G175" s="197"/>
      <c r="H175" s="197"/>
      <c r="I175" s="197"/>
    </row>
    <row r="176" spans="1:9" s="379" customFormat="1">
      <c r="A176" s="382"/>
      <c r="B176" s="197"/>
      <c r="C176" s="197"/>
      <c r="D176" s="197"/>
      <c r="E176" s="197"/>
      <c r="F176" s="197"/>
      <c r="G176" s="197"/>
      <c r="H176" s="197"/>
      <c r="I176" s="197"/>
    </row>
    <row r="177" spans="1:9" s="379" customFormat="1">
      <c r="A177" s="382"/>
      <c r="B177" s="197"/>
      <c r="C177" s="197"/>
      <c r="D177" s="197"/>
      <c r="E177" s="197"/>
      <c r="F177" s="197"/>
      <c r="G177" s="197"/>
      <c r="H177" s="197"/>
      <c r="I177" s="197"/>
    </row>
    <row r="178" spans="1:9" s="379" customFormat="1">
      <c r="A178" s="382"/>
      <c r="B178" s="197"/>
      <c r="C178" s="197"/>
      <c r="D178" s="197"/>
      <c r="E178" s="197"/>
      <c r="F178" s="197"/>
      <c r="G178" s="197"/>
      <c r="H178" s="197"/>
      <c r="I178" s="197"/>
    </row>
    <row r="179" spans="1:9" s="379" customFormat="1">
      <c r="A179" s="382"/>
      <c r="B179" s="197"/>
      <c r="C179" s="197"/>
      <c r="D179" s="197"/>
      <c r="E179" s="197"/>
      <c r="F179" s="197"/>
      <c r="G179" s="197"/>
      <c r="H179" s="197"/>
      <c r="I179" s="197"/>
    </row>
  </sheetData>
  <mergeCells count="19">
    <mergeCell ref="D17:G17"/>
    <mergeCell ref="D18:G18"/>
    <mergeCell ref="D19:G19"/>
    <mergeCell ref="D21:G21"/>
    <mergeCell ref="D14:G14"/>
    <mergeCell ref="D15:G15"/>
    <mergeCell ref="D16:G16"/>
    <mergeCell ref="D20:G20"/>
    <mergeCell ref="D13:G13"/>
    <mergeCell ref="D10:G10"/>
    <mergeCell ref="D3:G3"/>
    <mergeCell ref="D4:G4"/>
    <mergeCell ref="D11:G11"/>
    <mergeCell ref="D12:G12"/>
    <mergeCell ref="D5:G5"/>
    <mergeCell ref="D6:G6"/>
    <mergeCell ref="D7:G7"/>
    <mergeCell ref="D8:G8"/>
    <mergeCell ref="D9:G9"/>
  </mergeCells>
  <pageMargins left="0.51181102362204722" right="0.51181102362204722" top="0.59055118110236227" bottom="0.74803149606299213" header="0.31496062992125984" footer="0.31496062992125984"/>
  <pageSetup paperSize="9" scale="23" orientation="portrait" r:id="rId1"/>
  <headerFooter>
    <oddHeader>&amp;L&amp;"Calibri Light,Regular"&amp;10 &amp;C&amp;"Calibri Light,Regular"&amp;10 &amp;R&amp;"Tahoma,Negrita"&amp;12Informe de la Operación Mensual - Abril 2017
INFSGI-MES-04-2017
08/05/2017
Versión: 01</oddHeader>
    <oddFooter>&amp;L&amp;"Calibri Light,Regular"&amp;10COES SINAC, 2017&amp;C&amp;"Calibri Light,Regular"&amp;10 23&amp;R&amp;"Calibri Light,Regular"&amp;10Dirección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sheetPr>
  <dimension ref="A1:I20"/>
  <sheetViews>
    <sheetView view="pageBreakPreview" zoomScale="40" zoomScaleNormal="100" zoomScaleSheetLayoutView="40" zoomScalePageLayoutView="55" workbookViewId="0"/>
  </sheetViews>
  <sheetFormatPr defaultRowHeight="11.25"/>
  <cols>
    <col min="1" max="1" width="70.33203125" style="382"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80"/>
      <c r="B1" s="191"/>
      <c r="C1" s="191"/>
      <c r="D1" s="191"/>
      <c r="E1" s="191"/>
      <c r="F1" s="191"/>
      <c r="G1" s="192"/>
      <c r="H1" s="192"/>
      <c r="I1" s="193"/>
    </row>
    <row r="2" spans="1:9" ht="24.75" customHeight="1">
      <c r="A2" s="375"/>
      <c r="B2" s="375"/>
      <c r="C2" s="375"/>
      <c r="D2" s="375"/>
      <c r="E2" s="375"/>
      <c r="F2" s="375"/>
      <c r="G2" s="216"/>
      <c r="H2" s="216"/>
      <c r="I2" s="203"/>
    </row>
    <row r="3" spans="1:9" s="379" customFormat="1" ht="105" customHeight="1">
      <c r="A3" s="491" t="s">
        <v>277</v>
      </c>
      <c r="B3" s="491" t="s">
        <v>278</v>
      </c>
      <c r="C3" s="491" t="s">
        <v>279</v>
      </c>
      <c r="D3" s="1353" t="s">
        <v>280</v>
      </c>
      <c r="E3" s="1353"/>
      <c r="F3" s="1353"/>
      <c r="G3" s="1353"/>
      <c r="H3" s="492" t="s">
        <v>281</v>
      </c>
      <c r="I3" s="492" t="s">
        <v>282</v>
      </c>
    </row>
    <row r="4" spans="1:9" s="379" customFormat="1" ht="204.75" customHeight="1">
      <c r="A4" s="494" t="s">
        <v>72</v>
      </c>
      <c r="B4" s="494" t="s">
        <v>527</v>
      </c>
      <c r="C4" s="490">
        <v>42837.904861111114</v>
      </c>
      <c r="D4" s="1354" t="s">
        <v>715</v>
      </c>
      <c r="E4" s="1355"/>
      <c r="F4" s="1355"/>
      <c r="G4" s="1356"/>
      <c r="H4" s="571">
        <v>22.52</v>
      </c>
      <c r="I4" s="571"/>
    </row>
    <row r="5" spans="1:9" s="379" customFormat="1" ht="158.25" customHeight="1">
      <c r="A5" s="494" t="s">
        <v>72</v>
      </c>
      <c r="B5" s="494" t="s">
        <v>716</v>
      </c>
      <c r="C5" s="490">
        <v>42837.50277777778</v>
      </c>
      <c r="D5" s="1354" t="s">
        <v>717</v>
      </c>
      <c r="E5" s="1355"/>
      <c r="F5" s="1355"/>
      <c r="G5" s="1356"/>
      <c r="H5" s="571">
        <v>27.2</v>
      </c>
      <c r="I5" s="571"/>
    </row>
    <row r="6" spans="1:9" s="379" customFormat="1" ht="186.75" customHeight="1">
      <c r="A6" s="494" t="s">
        <v>293</v>
      </c>
      <c r="B6" s="494" t="s">
        <v>718</v>
      </c>
      <c r="C6" s="490">
        <v>42838.534722222219</v>
      </c>
      <c r="D6" s="1354" t="s">
        <v>719</v>
      </c>
      <c r="E6" s="1355"/>
      <c r="F6" s="1355"/>
      <c r="G6" s="1356"/>
      <c r="H6" s="571">
        <v>1.41</v>
      </c>
      <c r="I6" s="571"/>
    </row>
    <row r="7" spans="1:9" s="379" customFormat="1" ht="237" customHeight="1">
      <c r="A7" s="494" t="s">
        <v>294</v>
      </c>
      <c r="B7" s="494" t="s">
        <v>720</v>
      </c>
      <c r="C7" s="490">
        <v>42840.745833333334</v>
      </c>
      <c r="D7" s="1354" t="s">
        <v>721</v>
      </c>
      <c r="E7" s="1355"/>
      <c r="F7" s="1355"/>
      <c r="G7" s="1356"/>
      <c r="H7" s="571">
        <v>64.92</v>
      </c>
      <c r="I7" s="571">
        <v>34.909999999999997</v>
      </c>
    </row>
    <row r="8" spans="1:9" s="379" customFormat="1" ht="297.75" customHeight="1">
      <c r="A8" s="494" t="s">
        <v>292</v>
      </c>
      <c r="B8" s="494" t="s">
        <v>296</v>
      </c>
      <c r="C8" s="490">
        <v>42840.806250000001</v>
      </c>
      <c r="D8" s="1354" t="s">
        <v>722</v>
      </c>
      <c r="E8" s="1355"/>
      <c r="F8" s="1355"/>
      <c r="G8" s="1356"/>
      <c r="H8" s="571"/>
      <c r="I8" s="571">
        <v>110.9</v>
      </c>
    </row>
    <row r="9" spans="1:9" s="379" customFormat="1" ht="186.75" customHeight="1">
      <c r="A9" s="494" t="s">
        <v>286</v>
      </c>
      <c r="B9" s="494" t="s">
        <v>528</v>
      </c>
      <c r="C9" s="490">
        <v>42841.592361111114</v>
      </c>
      <c r="D9" s="1354" t="s">
        <v>723</v>
      </c>
      <c r="E9" s="1355"/>
      <c r="F9" s="1355"/>
      <c r="G9" s="1356"/>
      <c r="H9" s="571">
        <v>5.56</v>
      </c>
      <c r="I9" s="571"/>
    </row>
    <row r="10" spans="1:9" s="379" customFormat="1" ht="147.75" customHeight="1">
      <c r="A10" s="494" t="s">
        <v>288</v>
      </c>
      <c r="B10" s="494" t="s">
        <v>295</v>
      </c>
      <c r="C10" s="490">
        <v>42842.18472222222</v>
      </c>
      <c r="D10" s="1354" t="s">
        <v>724</v>
      </c>
      <c r="E10" s="1355"/>
      <c r="F10" s="1355"/>
      <c r="G10" s="1356"/>
      <c r="H10" s="571">
        <v>4.28</v>
      </c>
      <c r="I10" s="571">
        <v>13.71</v>
      </c>
    </row>
    <row r="11" spans="1:9" s="379" customFormat="1" ht="176.25" customHeight="1">
      <c r="A11" s="494" t="s">
        <v>725</v>
      </c>
      <c r="B11" s="494" t="s">
        <v>726</v>
      </c>
      <c r="C11" s="490">
        <v>42843.168055555558</v>
      </c>
      <c r="D11" s="1354" t="s">
        <v>727</v>
      </c>
      <c r="E11" s="1355"/>
      <c r="F11" s="1355"/>
      <c r="G11" s="1356"/>
      <c r="H11" s="571">
        <v>30.85</v>
      </c>
      <c r="I11" s="571"/>
    </row>
    <row r="12" spans="1:9" s="379" customFormat="1" ht="176.25" customHeight="1">
      <c r="A12" s="494" t="s">
        <v>72</v>
      </c>
      <c r="B12" s="494" t="s">
        <v>527</v>
      </c>
      <c r="C12" s="490">
        <v>42843.768055555556</v>
      </c>
      <c r="D12" s="1354" t="s">
        <v>728</v>
      </c>
      <c r="E12" s="1355"/>
      <c r="F12" s="1355"/>
      <c r="G12" s="1356"/>
      <c r="H12" s="571">
        <v>4.29</v>
      </c>
      <c r="I12" s="571"/>
    </row>
    <row r="13" spans="1:9" s="379" customFormat="1" ht="168.75" customHeight="1">
      <c r="A13" s="494" t="s">
        <v>72</v>
      </c>
      <c r="B13" s="494" t="s">
        <v>527</v>
      </c>
      <c r="C13" s="490">
        <v>42844.729166666664</v>
      </c>
      <c r="D13" s="1354" t="s">
        <v>729</v>
      </c>
      <c r="E13" s="1355"/>
      <c r="F13" s="1355"/>
      <c r="G13" s="1356"/>
      <c r="H13" s="571">
        <v>7.44</v>
      </c>
      <c r="I13" s="571"/>
    </row>
    <row r="14" spans="1:9" s="379" customFormat="1" ht="172.5" customHeight="1">
      <c r="A14" s="494" t="s">
        <v>288</v>
      </c>
      <c r="B14" s="494" t="s">
        <v>730</v>
      </c>
      <c r="C14" s="490">
        <v>42844.698611111111</v>
      </c>
      <c r="D14" s="1354" t="s">
        <v>731</v>
      </c>
      <c r="E14" s="1355"/>
      <c r="F14" s="1355"/>
      <c r="G14" s="1356"/>
      <c r="H14" s="571">
        <v>23.89</v>
      </c>
      <c r="I14" s="571"/>
    </row>
    <row r="15" spans="1:9" s="379" customFormat="1" ht="162" customHeight="1">
      <c r="A15" s="494" t="s">
        <v>288</v>
      </c>
      <c r="B15" s="494" t="s">
        <v>295</v>
      </c>
      <c r="C15" s="490">
        <v>42844.894444444442</v>
      </c>
      <c r="D15" s="1354" t="s">
        <v>732</v>
      </c>
      <c r="E15" s="1355"/>
      <c r="F15" s="1355"/>
      <c r="G15" s="1356"/>
      <c r="H15" s="571">
        <v>7.7</v>
      </c>
      <c r="I15" s="571">
        <v>3.88</v>
      </c>
    </row>
    <row r="16" spans="1:9" s="379" customFormat="1" ht="111.75" customHeight="1">
      <c r="A16" s="494" t="s">
        <v>284</v>
      </c>
      <c r="B16" s="494" t="s">
        <v>285</v>
      </c>
      <c r="C16" s="490">
        <v>42844.893750000003</v>
      </c>
      <c r="D16" s="1354" t="s">
        <v>733</v>
      </c>
      <c r="E16" s="1355"/>
      <c r="F16" s="1355"/>
      <c r="G16" s="1356"/>
      <c r="H16" s="571">
        <v>4.83</v>
      </c>
      <c r="I16" s="571"/>
    </row>
    <row r="17" spans="1:9" s="379" customFormat="1" ht="117.75" customHeight="1">
      <c r="A17" s="494" t="s">
        <v>284</v>
      </c>
      <c r="B17" s="494" t="s">
        <v>285</v>
      </c>
      <c r="C17" s="490">
        <v>42844.938194444447</v>
      </c>
      <c r="D17" s="1354" t="s">
        <v>734</v>
      </c>
      <c r="E17" s="1355"/>
      <c r="F17" s="1355"/>
      <c r="G17" s="1356"/>
      <c r="H17" s="571">
        <v>4.83</v>
      </c>
      <c r="I17" s="571"/>
    </row>
    <row r="18" spans="1:9" s="379" customFormat="1" ht="195.75" customHeight="1">
      <c r="A18" s="494" t="s">
        <v>72</v>
      </c>
      <c r="B18" s="494" t="s">
        <v>527</v>
      </c>
      <c r="C18" s="490">
        <v>42845.798611111109</v>
      </c>
      <c r="D18" s="1354" t="s">
        <v>735</v>
      </c>
      <c r="E18" s="1355"/>
      <c r="F18" s="1355"/>
      <c r="G18" s="1356"/>
      <c r="H18" s="571">
        <v>20.27</v>
      </c>
      <c r="I18" s="571"/>
    </row>
    <row r="19" spans="1:9" s="379" customFormat="1" ht="232.5" customHeight="1">
      <c r="A19" s="494" t="s">
        <v>245</v>
      </c>
      <c r="B19" s="494" t="s">
        <v>736</v>
      </c>
      <c r="C19" s="490">
        <v>42845.506944444445</v>
      </c>
      <c r="D19" s="1354" t="s">
        <v>737</v>
      </c>
      <c r="E19" s="1355"/>
      <c r="F19" s="1355"/>
      <c r="G19" s="1356"/>
      <c r="H19" s="571">
        <v>247.4</v>
      </c>
      <c r="I19" s="571"/>
    </row>
    <row r="20" spans="1:9" s="379" customFormat="1" ht="150.75" customHeight="1">
      <c r="A20" s="494" t="s">
        <v>293</v>
      </c>
      <c r="B20" s="494" t="s">
        <v>738</v>
      </c>
      <c r="C20" s="490">
        <v>42845.643750000003</v>
      </c>
      <c r="D20" s="1354" t="s">
        <v>739</v>
      </c>
      <c r="E20" s="1355"/>
      <c r="F20" s="1355"/>
      <c r="G20" s="1356"/>
      <c r="H20" s="571">
        <v>45.42</v>
      </c>
      <c r="I20" s="571"/>
    </row>
  </sheetData>
  <mergeCells count="18">
    <mergeCell ref="D20:G20"/>
    <mergeCell ref="D19:G19"/>
    <mergeCell ref="D11:G11"/>
    <mergeCell ref="D12:G12"/>
    <mergeCell ref="D13:G13"/>
    <mergeCell ref="D14:G14"/>
    <mergeCell ref="D15:G15"/>
    <mergeCell ref="D16:G16"/>
    <mergeCell ref="D10:G10"/>
    <mergeCell ref="D3:G3"/>
    <mergeCell ref="D4:G4"/>
    <mergeCell ref="D17:G17"/>
    <mergeCell ref="D18:G18"/>
    <mergeCell ref="D5:G5"/>
    <mergeCell ref="D6:G6"/>
    <mergeCell ref="D7:G7"/>
    <mergeCell ref="D8:G8"/>
    <mergeCell ref="D9:G9"/>
  </mergeCells>
  <pageMargins left="0.51181102362204722" right="0.51181102362204722" top="0.59055118110236227" bottom="0.74803149606299213" header="0.31496062992125984" footer="0.31496062992125984"/>
  <pageSetup paperSize="9" scale="23" orientation="portrait" r:id="rId1"/>
  <headerFooter>
    <oddHeader>&amp;L&amp;"Calibri Light,Regular"&amp;10 &amp;C&amp;"Calibri Light,Regular"&amp;10 &amp;R&amp;"Tahoma,Negrita"&amp;12Informe de la Operación Mensual - Abril 2017
INFSGI-MES-04-2017
08/05/2017
Versión: 01</oddHeader>
    <oddFooter>&amp;L&amp;"Calibri Light,Regular"&amp;10COES SINAC, 2017&amp;C&amp;"Calibri Light,Regular"&amp;10 24&amp;R&amp;"Calibri Light,Regular"&amp;10Dirección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sheetPr>
  <dimension ref="A1:I76"/>
  <sheetViews>
    <sheetView view="pageBreakPreview" zoomScale="40" zoomScaleNormal="100" zoomScaleSheetLayoutView="40" zoomScalePageLayoutView="55" workbookViewId="0"/>
  </sheetViews>
  <sheetFormatPr defaultRowHeight="11.25"/>
  <cols>
    <col min="1" max="1" width="70.33203125" style="382" customWidth="1"/>
    <col min="2" max="2" width="101.83203125" style="197" customWidth="1"/>
    <col min="3" max="3" width="37" style="197" customWidth="1"/>
    <col min="4" max="6" width="33.33203125" style="197" customWidth="1"/>
    <col min="7" max="7" width="78" style="197" customWidth="1"/>
    <col min="8" max="8" width="51.5" style="197" customWidth="1"/>
    <col min="9" max="9" width="48.33203125" style="197" customWidth="1"/>
    <col min="10" max="16384" width="9.33203125" style="197"/>
  </cols>
  <sheetData>
    <row r="1" spans="1:9" ht="14.1" customHeight="1">
      <c r="A1" s="380"/>
      <c r="B1" s="191"/>
      <c r="C1" s="191"/>
      <c r="D1" s="191"/>
      <c r="E1" s="191"/>
      <c r="F1" s="191"/>
      <c r="G1" s="192"/>
      <c r="H1" s="192"/>
      <c r="I1" s="193"/>
    </row>
    <row r="2" spans="1:9" ht="14.1" customHeight="1">
      <c r="A2" s="374"/>
      <c r="B2" s="195"/>
      <c r="C2" s="195"/>
      <c r="D2" s="195"/>
      <c r="E2" s="195"/>
      <c r="F2" s="195"/>
      <c r="G2" s="196"/>
      <c r="H2" s="196"/>
      <c r="I2" s="196"/>
    </row>
    <row r="3" spans="1:9" ht="13.5" customHeight="1">
      <c r="A3" s="375"/>
      <c r="B3" s="375"/>
      <c r="C3" s="375"/>
      <c r="D3" s="375"/>
      <c r="E3" s="375"/>
      <c r="F3" s="375"/>
      <c r="G3" s="216"/>
      <c r="H3" s="216"/>
      <c r="I3" s="203"/>
    </row>
    <row r="4" spans="1:9" s="379" customFormat="1" ht="103.5" customHeight="1">
      <c r="A4" s="491" t="s">
        <v>277</v>
      </c>
      <c r="B4" s="491" t="s">
        <v>278</v>
      </c>
      <c r="C4" s="491" t="s">
        <v>279</v>
      </c>
      <c r="D4" s="1353" t="s">
        <v>280</v>
      </c>
      <c r="E4" s="1353"/>
      <c r="F4" s="1353"/>
      <c r="G4" s="1353"/>
      <c r="H4" s="492" t="s">
        <v>281</v>
      </c>
      <c r="I4" s="492" t="s">
        <v>282</v>
      </c>
    </row>
    <row r="5" spans="1:9" s="379" customFormat="1" ht="234.75" customHeight="1">
      <c r="A5" s="488" t="s">
        <v>72</v>
      </c>
      <c r="B5" s="488" t="s">
        <v>527</v>
      </c>
      <c r="C5" s="490">
        <v>42846.792361111111</v>
      </c>
      <c r="D5" s="1354" t="s">
        <v>740</v>
      </c>
      <c r="E5" s="1355"/>
      <c r="F5" s="1355"/>
      <c r="G5" s="1356"/>
      <c r="H5" s="489">
        <v>13.11</v>
      </c>
      <c r="I5" s="489"/>
    </row>
    <row r="6" spans="1:9" s="379" customFormat="1" ht="367.5" customHeight="1">
      <c r="A6" s="488" t="s">
        <v>702</v>
      </c>
      <c r="B6" s="488" t="s">
        <v>741</v>
      </c>
      <c r="C6" s="490">
        <v>42846.413194444445</v>
      </c>
      <c r="D6" s="1354" t="s">
        <v>742</v>
      </c>
      <c r="E6" s="1355"/>
      <c r="F6" s="1355"/>
      <c r="G6" s="1356"/>
      <c r="H6" s="489">
        <v>57.16</v>
      </c>
      <c r="I6" s="489"/>
    </row>
    <row r="7" spans="1:9" s="493" customFormat="1" ht="149.25" customHeight="1">
      <c r="A7" s="488" t="s">
        <v>71</v>
      </c>
      <c r="B7" s="488" t="s">
        <v>743</v>
      </c>
      <c r="C7" s="490">
        <v>42847.410416666666</v>
      </c>
      <c r="D7" s="1354" t="s">
        <v>744</v>
      </c>
      <c r="E7" s="1355"/>
      <c r="F7" s="1355"/>
      <c r="G7" s="1356"/>
      <c r="H7" s="489">
        <v>0.7</v>
      </c>
      <c r="I7" s="489"/>
    </row>
    <row r="8" spans="1:9" s="493" customFormat="1" ht="125.25" customHeight="1">
      <c r="A8" s="488" t="s">
        <v>427</v>
      </c>
      <c r="B8" s="488" t="s">
        <v>745</v>
      </c>
      <c r="C8" s="490">
        <v>42848.25</v>
      </c>
      <c r="D8" s="1354" t="s">
        <v>746</v>
      </c>
      <c r="E8" s="1355"/>
      <c r="F8" s="1355"/>
      <c r="G8" s="1356"/>
      <c r="H8" s="489">
        <v>3.5</v>
      </c>
      <c r="I8" s="489"/>
    </row>
    <row r="9" spans="1:9" s="379" customFormat="1" ht="170.25" customHeight="1">
      <c r="A9" s="488" t="s">
        <v>288</v>
      </c>
      <c r="B9" s="488" t="s">
        <v>295</v>
      </c>
      <c r="C9" s="490">
        <v>42848.871527777781</v>
      </c>
      <c r="D9" s="1354" t="s">
        <v>747</v>
      </c>
      <c r="E9" s="1355"/>
      <c r="F9" s="1355"/>
      <c r="G9" s="1356"/>
      <c r="H9" s="489">
        <v>7.5</v>
      </c>
      <c r="I9" s="489">
        <v>9.07</v>
      </c>
    </row>
    <row r="10" spans="1:9" s="379" customFormat="1" ht="135.75" customHeight="1">
      <c r="A10" s="488" t="s">
        <v>283</v>
      </c>
      <c r="B10" s="488" t="s">
        <v>287</v>
      </c>
      <c r="C10" s="490">
        <v>42851.602777777778</v>
      </c>
      <c r="D10" s="1354" t="s">
        <v>748</v>
      </c>
      <c r="E10" s="1355"/>
      <c r="F10" s="1355"/>
      <c r="G10" s="1356"/>
      <c r="H10" s="489">
        <v>0.76</v>
      </c>
      <c r="I10" s="489"/>
    </row>
    <row r="11" spans="1:9" s="379" customFormat="1" ht="195.75" customHeight="1">
      <c r="A11" s="488" t="s">
        <v>523</v>
      </c>
      <c r="B11" s="488" t="s">
        <v>749</v>
      </c>
      <c r="C11" s="490">
        <v>42852.279861111114</v>
      </c>
      <c r="D11" s="1354" t="s">
        <v>750</v>
      </c>
      <c r="E11" s="1355"/>
      <c r="F11" s="1355"/>
      <c r="G11" s="1356"/>
      <c r="H11" s="489">
        <v>3.2</v>
      </c>
      <c r="I11" s="489"/>
    </row>
    <row r="12" spans="1:9" s="379" customFormat="1" ht="178.5" customHeight="1">
      <c r="A12" s="488" t="s">
        <v>72</v>
      </c>
      <c r="B12" s="488" t="s">
        <v>527</v>
      </c>
      <c r="C12" s="490">
        <v>42852.784722222219</v>
      </c>
      <c r="D12" s="1354" t="s">
        <v>751</v>
      </c>
      <c r="E12" s="1355"/>
      <c r="F12" s="1355"/>
      <c r="G12" s="1356"/>
      <c r="H12" s="489">
        <v>3.22</v>
      </c>
      <c r="I12" s="489"/>
    </row>
    <row r="13" spans="1:9" s="379" customFormat="1" ht="187.5" customHeight="1">
      <c r="A13" s="488" t="s">
        <v>752</v>
      </c>
      <c r="B13" s="488" t="s">
        <v>753</v>
      </c>
      <c r="C13" s="490">
        <v>42853.432638888888</v>
      </c>
      <c r="D13" s="1354" t="s">
        <v>754</v>
      </c>
      <c r="E13" s="1355"/>
      <c r="F13" s="1355"/>
      <c r="G13" s="1356"/>
      <c r="H13" s="489">
        <v>1.8</v>
      </c>
      <c r="I13" s="489"/>
    </row>
    <row r="14" spans="1:9" s="379" customFormat="1" ht="212.25" customHeight="1">
      <c r="A14" s="488" t="s">
        <v>288</v>
      </c>
      <c r="B14" s="488" t="s">
        <v>755</v>
      </c>
      <c r="C14" s="490">
        <v>42854.435416666667</v>
      </c>
      <c r="D14" s="1354" t="s">
        <v>756</v>
      </c>
      <c r="E14" s="1355"/>
      <c r="F14" s="1355"/>
      <c r="G14" s="1356"/>
      <c r="H14" s="489">
        <v>33</v>
      </c>
      <c r="I14" s="489"/>
    </row>
    <row r="15" spans="1:9" s="379" customFormat="1" ht="152.25" customHeight="1">
      <c r="A15" s="488" t="s">
        <v>289</v>
      </c>
      <c r="B15" s="488" t="s">
        <v>757</v>
      </c>
      <c r="C15" s="490">
        <v>42854.661111111112</v>
      </c>
      <c r="D15" s="1354" t="s">
        <v>758</v>
      </c>
      <c r="E15" s="1355"/>
      <c r="F15" s="1355"/>
      <c r="G15" s="1356"/>
      <c r="H15" s="489">
        <v>7.81</v>
      </c>
      <c r="I15" s="489"/>
    </row>
    <row r="16" spans="1:9" s="379" customFormat="1" ht="209.25" customHeight="1">
      <c r="A16" s="494" t="s">
        <v>254</v>
      </c>
      <c r="B16" s="488" t="s">
        <v>759</v>
      </c>
      <c r="C16" s="490">
        <v>42855.470138888886</v>
      </c>
      <c r="D16" s="1354" t="s">
        <v>760</v>
      </c>
      <c r="E16" s="1355"/>
      <c r="F16" s="1355"/>
      <c r="G16" s="1356"/>
      <c r="H16" s="489">
        <v>28.67</v>
      </c>
      <c r="I16" s="489"/>
    </row>
    <row r="17" spans="1:9" s="379" customFormat="1">
      <c r="A17" s="382"/>
      <c r="B17" s="197"/>
      <c r="C17" s="197"/>
      <c r="D17" s="197"/>
      <c r="E17" s="197"/>
      <c r="F17" s="197"/>
      <c r="G17" s="197"/>
      <c r="H17" s="197"/>
      <c r="I17" s="197"/>
    </row>
    <row r="18" spans="1:9" s="379" customFormat="1">
      <c r="A18" s="382"/>
      <c r="B18" s="197"/>
      <c r="C18" s="197"/>
      <c r="D18" s="197"/>
      <c r="E18" s="197"/>
      <c r="F18" s="197"/>
      <c r="G18" s="197"/>
      <c r="H18" s="197"/>
      <c r="I18" s="197"/>
    </row>
    <row r="19" spans="1:9" s="379" customFormat="1">
      <c r="A19" s="382"/>
      <c r="B19" s="197"/>
      <c r="C19" s="197"/>
      <c r="D19" s="197"/>
      <c r="E19" s="197"/>
      <c r="F19" s="197"/>
      <c r="G19" s="197"/>
      <c r="H19" s="197"/>
      <c r="I19" s="197"/>
    </row>
    <row r="20" spans="1:9" s="379" customFormat="1">
      <c r="A20" s="382"/>
      <c r="B20" s="197"/>
      <c r="C20" s="197"/>
      <c r="D20" s="197"/>
      <c r="E20" s="197"/>
      <c r="F20" s="197"/>
      <c r="G20" s="197"/>
      <c r="H20" s="197"/>
      <c r="I20" s="197"/>
    </row>
    <row r="21" spans="1:9" s="379" customFormat="1">
      <c r="A21" s="382"/>
      <c r="B21" s="197"/>
      <c r="C21" s="197"/>
      <c r="D21" s="197"/>
      <c r="E21" s="197"/>
      <c r="F21" s="197"/>
      <c r="G21" s="197"/>
      <c r="H21" s="197"/>
      <c r="I21" s="197"/>
    </row>
    <row r="22" spans="1:9" s="379" customFormat="1">
      <c r="A22" s="382"/>
      <c r="B22" s="197"/>
      <c r="C22" s="197"/>
      <c r="D22" s="197"/>
      <c r="E22" s="197"/>
      <c r="F22" s="197"/>
      <c r="G22" s="197"/>
      <c r="H22" s="197"/>
      <c r="I22" s="197"/>
    </row>
    <row r="23" spans="1:9" s="379" customFormat="1">
      <c r="A23" s="382"/>
      <c r="B23" s="197"/>
      <c r="C23" s="197"/>
      <c r="D23" s="197"/>
      <c r="E23" s="197"/>
      <c r="F23" s="197"/>
      <c r="G23" s="197"/>
      <c r="H23" s="197"/>
      <c r="I23" s="197"/>
    </row>
    <row r="24" spans="1:9" s="379" customFormat="1">
      <c r="A24" s="382"/>
      <c r="B24" s="197"/>
      <c r="C24" s="197"/>
      <c r="D24" s="197"/>
      <c r="E24" s="197"/>
      <c r="F24" s="197"/>
      <c r="G24" s="197"/>
      <c r="H24" s="197"/>
      <c r="I24" s="197"/>
    </row>
    <row r="25" spans="1:9" s="379" customFormat="1">
      <c r="A25" s="382"/>
      <c r="B25" s="197"/>
      <c r="C25" s="197"/>
      <c r="D25" s="197"/>
      <c r="E25" s="197"/>
      <c r="F25" s="197"/>
      <c r="G25" s="197"/>
      <c r="H25" s="197"/>
      <c r="I25" s="197"/>
    </row>
    <row r="26" spans="1:9" s="379" customFormat="1">
      <c r="A26" s="382"/>
      <c r="B26" s="197"/>
      <c r="C26" s="197"/>
      <c r="D26" s="197"/>
      <c r="E26" s="197"/>
      <c r="F26" s="197"/>
      <c r="G26" s="197"/>
      <c r="H26" s="197"/>
      <c r="I26" s="197"/>
    </row>
    <row r="27" spans="1:9" s="379" customFormat="1">
      <c r="A27" s="382"/>
      <c r="B27" s="197"/>
      <c r="C27" s="197"/>
      <c r="D27" s="197"/>
      <c r="E27" s="197"/>
      <c r="F27" s="197"/>
      <c r="G27" s="197"/>
      <c r="H27" s="197"/>
      <c r="I27" s="197"/>
    </row>
    <row r="28" spans="1:9" s="379" customFormat="1">
      <c r="A28" s="382"/>
      <c r="B28" s="197"/>
      <c r="C28" s="197"/>
      <c r="D28" s="197"/>
      <c r="E28" s="197"/>
      <c r="F28" s="197"/>
      <c r="G28" s="197"/>
      <c r="H28" s="197"/>
      <c r="I28" s="197"/>
    </row>
    <row r="29" spans="1:9" s="379" customFormat="1">
      <c r="A29" s="382"/>
      <c r="B29" s="197"/>
      <c r="C29" s="197"/>
      <c r="D29" s="197"/>
      <c r="E29" s="197"/>
      <c r="F29" s="197"/>
      <c r="G29" s="197"/>
      <c r="H29" s="197"/>
      <c r="I29" s="197"/>
    </row>
    <row r="30" spans="1:9" s="379" customFormat="1">
      <c r="A30" s="382"/>
      <c r="B30" s="197"/>
      <c r="C30" s="197"/>
      <c r="D30" s="197"/>
      <c r="E30" s="197"/>
      <c r="F30" s="197"/>
      <c r="G30" s="197"/>
      <c r="H30" s="197"/>
      <c r="I30" s="197"/>
    </row>
    <row r="31" spans="1:9" s="379" customFormat="1">
      <c r="A31" s="382"/>
      <c r="B31" s="197"/>
      <c r="C31" s="197"/>
      <c r="D31" s="197"/>
      <c r="E31" s="197"/>
      <c r="F31" s="197"/>
      <c r="G31" s="197"/>
      <c r="H31" s="197"/>
      <c r="I31" s="197"/>
    </row>
    <row r="32" spans="1:9" s="379" customFormat="1">
      <c r="A32" s="382"/>
      <c r="B32" s="197"/>
      <c r="C32" s="197"/>
      <c r="D32" s="197"/>
      <c r="E32" s="197"/>
      <c r="F32" s="197"/>
      <c r="G32" s="197"/>
      <c r="H32" s="197"/>
      <c r="I32" s="197"/>
    </row>
    <row r="33" spans="1:9" s="379" customFormat="1">
      <c r="A33" s="382"/>
      <c r="B33" s="197"/>
      <c r="C33" s="197"/>
      <c r="D33" s="197"/>
      <c r="E33" s="197"/>
      <c r="F33" s="197"/>
      <c r="G33" s="197"/>
      <c r="H33" s="197"/>
      <c r="I33" s="197"/>
    </row>
    <row r="34" spans="1:9" s="379" customFormat="1">
      <c r="A34" s="382"/>
      <c r="B34" s="197"/>
      <c r="C34" s="197"/>
      <c r="D34" s="197"/>
      <c r="E34" s="197"/>
      <c r="F34" s="197"/>
      <c r="G34" s="197"/>
      <c r="H34" s="197"/>
      <c r="I34" s="197"/>
    </row>
    <row r="35" spans="1:9" s="379" customFormat="1">
      <c r="A35" s="382"/>
      <c r="B35" s="197"/>
      <c r="C35" s="197"/>
      <c r="D35" s="197"/>
      <c r="E35" s="197"/>
      <c r="F35" s="197"/>
      <c r="G35" s="197"/>
      <c r="H35" s="197"/>
      <c r="I35" s="197"/>
    </row>
    <row r="36" spans="1:9" s="379" customFormat="1">
      <c r="A36" s="382"/>
      <c r="B36" s="197"/>
      <c r="C36" s="197"/>
      <c r="D36" s="197"/>
      <c r="E36" s="197"/>
      <c r="F36" s="197"/>
      <c r="G36" s="197"/>
      <c r="H36" s="197"/>
      <c r="I36" s="197"/>
    </row>
    <row r="37" spans="1:9" s="379" customFormat="1">
      <c r="A37" s="382"/>
      <c r="B37" s="197"/>
      <c r="C37" s="197"/>
      <c r="D37" s="197"/>
      <c r="E37" s="197"/>
      <c r="F37" s="197"/>
      <c r="G37" s="197"/>
      <c r="H37" s="197"/>
      <c r="I37" s="197"/>
    </row>
    <row r="38" spans="1:9" s="379" customFormat="1">
      <c r="A38" s="382"/>
      <c r="B38" s="197"/>
      <c r="C38" s="197"/>
      <c r="D38" s="197"/>
      <c r="E38" s="197"/>
      <c r="F38" s="197"/>
      <c r="G38" s="197"/>
      <c r="H38" s="197"/>
      <c r="I38" s="197"/>
    </row>
    <row r="39" spans="1:9" s="379" customFormat="1">
      <c r="A39" s="382"/>
      <c r="B39" s="197"/>
      <c r="C39" s="197"/>
      <c r="D39" s="197"/>
      <c r="E39" s="197"/>
      <c r="F39" s="197"/>
      <c r="G39" s="197"/>
      <c r="H39" s="197"/>
      <c r="I39" s="197"/>
    </row>
    <row r="40" spans="1:9" s="379" customFormat="1">
      <c r="A40" s="382"/>
      <c r="B40" s="197"/>
      <c r="C40" s="197"/>
      <c r="D40" s="197"/>
      <c r="E40" s="197"/>
      <c r="F40" s="197"/>
      <c r="G40" s="197"/>
      <c r="H40" s="197"/>
      <c r="I40" s="197"/>
    </row>
    <row r="41" spans="1:9" s="379" customFormat="1">
      <c r="A41" s="382"/>
      <c r="B41" s="197"/>
      <c r="C41" s="197"/>
      <c r="D41" s="197"/>
      <c r="E41" s="197"/>
      <c r="F41" s="197"/>
      <c r="G41" s="197"/>
      <c r="H41" s="197"/>
      <c r="I41" s="197"/>
    </row>
    <row r="42" spans="1:9" s="379" customFormat="1">
      <c r="A42" s="382"/>
      <c r="B42" s="197"/>
      <c r="C42" s="197"/>
      <c r="D42" s="197"/>
      <c r="E42" s="197"/>
      <c r="F42" s="197"/>
      <c r="G42" s="197"/>
      <c r="H42" s="197"/>
      <c r="I42" s="197"/>
    </row>
    <row r="43" spans="1:9" s="379" customFormat="1">
      <c r="A43" s="382"/>
      <c r="B43" s="197"/>
      <c r="C43" s="197"/>
      <c r="D43" s="197"/>
      <c r="E43" s="197"/>
      <c r="F43" s="197"/>
      <c r="G43" s="197"/>
      <c r="H43" s="197"/>
      <c r="I43" s="197"/>
    </row>
    <row r="44" spans="1:9" s="379" customFormat="1">
      <c r="A44" s="382"/>
      <c r="B44" s="197"/>
      <c r="C44" s="197"/>
      <c r="D44" s="197"/>
      <c r="E44" s="197"/>
      <c r="F44" s="197"/>
      <c r="G44" s="197"/>
      <c r="H44" s="197"/>
      <c r="I44" s="197"/>
    </row>
    <row r="45" spans="1:9" s="379" customFormat="1">
      <c r="A45" s="382"/>
      <c r="B45" s="197"/>
      <c r="C45" s="197"/>
      <c r="D45" s="197"/>
      <c r="E45" s="197"/>
      <c r="F45" s="197"/>
      <c r="G45" s="197"/>
      <c r="H45" s="197"/>
      <c r="I45" s="197"/>
    </row>
    <row r="46" spans="1:9" s="379" customFormat="1">
      <c r="A46" s="382"/>
      <c r="B46" s="197"/>
      <c r="C46" s="197"/>
      <c r="D46" s="197"/>
      <c r="E46" s="197"/>
      <c r="F46" s="197"/>
      <c r="G46" s="197"/>
      <c r="H46" s="197"/>
      <c r="I46" s="197"/>
    </row>
    <row r="47" spans="1:9" s="379" customFormat="1">
      <c r="A47" s="382"/>
      <c r="B47" s="197"/>
      <c r="C47" s="197"/>
      <c r="D47" s="197"/>
      <c r="E47" s="197"/>
      <c r="F47" s="197"/>
      <c r="G47" s="197"/>
      <c r="H47" s="197"/>
      <c r="I47" s="197"/>
    </row>
    <row r="48" spans="1:9" s="379" customFormat="1">
      <c r="A48" s="382"/>
      <c r="B48" s="197"/>
      <c r="C48" s="197"/>
      <c r="D48" s="197"/>
      <c r="E48" s="197"/>
      <c r="F48" s="197"/>
      <c r="G48" s="197"/>
      <c r="H48" s="197"/>
      <c r="I48" s="197"/>
    </row>
    <row r="49" spans="1:9" s="379" customFormat="1">
      <c r="A49" s="382"/>
      <c r="B49" s="197"/>
      <c r="C49" s="197"/>
      <c r="D49" s="197"/>
      <c r="E49" s="197"/>
      <c r="F49" s="197"/>
      <c r="G49" s="197"/>
      <c r="H49" s="197"/>
      <c r="I49" s="197"/>
    </row>
    <row r="50" spans="1:9" s="379" customFormat="1">
      <c r="A50" s="382"/>
      <c r="B50" s="197"/>
      <c r="C50" s="197"/>
      <c r="D50" s="197"/>
      <c r="E50" s="197"/>
      <c r="F50" s="197"/>
      <c r="G50" s="197"/>
      <c r="H50" s="197"/>
      <c r="I50" s="197"/>
    </row>
    <row r="51" spans="1:9" s="379" customFormat="1">
      <c r="A51" s="382"/>
      <c r="B51" s="197"/>
      <c r="C51" s="197"/>
      <c r="D51" s="197"/>
      <c r="E51" s="197"/>
      <c r="F51" s="197"/>
      <c r="G51" s="197"/>
      <c r="H51" s="197"/>
      <c r="I51" s="197"/>
    </row>
    <row r="52" spans="1:9" s="379" customFormat="1">
      <c r="A52" s="382"/>
      <c r="B52" s="197"/>
      <c r="C52" s="197"/>
      <c r="D52" s="197"/>
      <c r="E52" s="197"/>
      <c r="F52" s="197"/>
      <c r="G52" s="197"/>
      <c r="H52" s="197"/>
      <c r="I52" s="197"/>
    </row>
    <row r="53" spans="1:9" s="379" customFormat="1">
      <c r="A53" s="382"/>
      <c r="B53" s="197"/>
      <c r="C53" s="197"/>
      <c r="D53" s="197"/>
      <c r="E53" s="197"/>
      <c r="F53" s="197"/>
      <c r="G53" s="197"/>
      <c r="H53" s="197"/>
      <c r="I53" s="197"/>
    </row>
    <row r="54" spans="1:9" s="379" customFormat="1">
      <c r="A54" s="382"/>
      <c r="B54" s="197"/>
      <c r="C54" s="197"/>
      <c r="D54" s="197"/>
      <c r="E54" s="197"/>
      <c r="F54" s="197"/>
      <c r="G54" s="197"/>
      <c r="H54" s="197"/>
      <c r="I54" s="197"/>
    </row>
    <row r="55" spans="1:9" s="379" customFormat="1">
      <c r="A55" s="382"/>
      <c r="B55" s="197"/>
      <c r="C55" s="197"/>
      <c r="D55" s="197"/>
      <c r="E55" s="197"/>
      <c r="F55" s="197"/>
      <c r="G55" s="197"/>
      <c r="H55" s="197"/>
      <c r="I55" s="197"/>
    </row>
    <row r="56" spans="1:9" s="379" customFormat="1">
      <c r="A56" s="382"/>
      <c r="B56" s="197"/>
      <c r="C56" s="197"/>
      <c r="D56" s="197"/>
      <c r="E56" s="197"/>
      <c r="F56" s="197"/>
      <c r="G56" s="197"/>
      <c r="H56" s="197"/>
      <c r="I56" s="197"/>
    </row>
    <row r="57" spans="1:9" s="379" customFormat="1">
      <c r="A57" s="382"/>
      <c r="B57" s="197"/>
      <c r="C57" s="197"/>
      <c r="D57" s="197"/>
      <c r="E57" s="197"/>
      <c r="F57" s="197"/>
      <c r="G57" s="197"/>
      <c r="H57" s="197"/>
      <c r="I57" s="197"/>
    </row>
    <row r="58" spans="1:9" s="379" customFormat="1">
      <c r="A58" s="382"/>
      <c r="B58" s="197"/>
      <c r="C58" s="197"/>
      <c r="D58" s="197"/>
      <c r="E58" s="197"/>
      <c r="F58" s="197"/>
      <c r="G58" s="197"/>
      <c r="H58" s="197"/>
      <c r="I58" s="197"/>
    </row>
    <row r="59" spans="1:9" s="379" customFormat="1">
      <c r="A59" s="382"/>
      <c r="B59" s="197"/>
      <c r="C59" s="197"/>
      <c r="D59" s="197"/>
      <c r="E59" s="197"/>
      <c r="F59" s="197"/>
      <c r="G59" s="197"/>
      <c r="H59" s="197"/>
      <c r="I59" s="197"/>
    </row>
    <row r="60" spans="1:9" s="379" customFormat="1">
      <c r="A60" s="382"/>
      <c r="B60" s="197"/>
      <c r="C60" s="197"/>
      <c r="D60" s="197"/>
      <c r="E60" s="197"/>
      <c r="F60" s="197"/>
      <c r="G60" s="197"/>
      <c r="H60" s="197"/>
      <c r="I60" s="197"/>
    </row>
    <row r="61" spans="1:9" s="379" customFormat="1">
      <c r="A61" s="382"/>
      <c r="B61" s="197"/>
      <c r="C61" s="197"/>
      <c r="D61" s="197"/>
      <c r="E61" s="197"/>
      <c r="F61" s="197"/>
      <c r="G61" s="197"/>
      <c r="H61" s="197"/>
      <c r="I61" s="197"/>
    </row>
    <row r="62" spans="1:9" s="379" customFormat="1">
      <c r="A62" s="382"/>
      <c r="B62" s="197"/>
      <c r="C62" s="197"/>
      <c r="D62" s="197"/>
      <c r="E62" s="197"/>
      <c r="F62" s="197"/>
      <c r="G62" s="197"/>
      <c r="H62" s="197"/>
      <c r="I62" s="197"/>
    </row>
    <row r="63" spans="1:9" s="379" customFormat="1">
      <c r="A63" s="382"/>
      <c r="B63" s="197"/>
      <c r="C63" s="197"/>
      <c r="D63" s="197"/>
      <c r="E63" s="197"/>
      <c r="F63" s="197"/>
      <c r="G63" s="197"/>
      <c r="H63" s="197"/>
      <c r="I63" s="197"/>
    </row>
    <row r="64" spans="1:9" s="379" customFormat="1">
      <c r="A64" s="382"/>
      <c r="B64" s="197"/>
      <c r="C64" s="197"/>
      <c r="D64" s="197"/>
      <c r="E64" s="197"/>
      <c r="F64" s="197"/>
      <c r="G64" s="197"/>
      <c r="H64" s="197"/>
      <c r="I64" s="197"/>
    </row>
    <row r="65" spans="1:9" s="379" customFormat="1">
      <c r="A65" s="382"/>
      <c r="B65" s="197"/>
      <c r="C65" s="197"/>
      <c r="D65" s="197"/>
      <c r="E65" s="197"/>
      <c r="F65" s="197"/>
      <c r="G65" s="197"/>
      <c r="H65" s="197"/>
      <c r="I65" s="197"/>
    </row>
    <row r="66" spans="1:9" s="379" customFormat="1">
      <c r="A66" s="382"/>
      <c r="B66" s="197"/>
      <c r="C66" s="197"/>
      <c r="D66" s="197"/>
      <c r="E66" s="197"/>
      <c r="F66" s="197"/>
      <c r="G66" s="197"/>
      <c r="H66" s="197"/>
      <c r="I66" s="197"/>
    </row>
    <row r="67" spans="1:9" s="379" customFormat="1">
      <c r="A67" s="382"/>
      <c r="B67" s="197"/>
      <c r="C67" s="197"/>
      <c r="D67" s="197"/>
      <c r="E67" s="197"/>
      <c r="F67" s="197"/>
      <c r="G67" s="197"/>
      <c r="H67" s="197"/>
      <c r="I67" s="197"/>
    </row>
    <row r="68" spans="1:9" s="379" customFormat="1">
      <c r="A68" s="382"/>
      <c r="B68" s="197"/>
      <c r="C68" s="197"/>
      <c r="D68" s="197"/>
      <c r="E68" s="197"/>
      <c r="F68" s="197"/>
      <c r="G68" s="197"/>
      <c r="H68" s="197"/>
      <c r="I68" s="197"/>
    </row>
    <row r="69" spans="1:9" s="379" customFormat="1">
      <c r="A69" s="382"/>
      <c r="B69" s="197"/>
      <c r="C69" s="197"/>
      <c r="D69" s="197"/>
      <c r="E69" s="197"/>
      <c r="F69" s="197"/>
      <c r="G69" s="197"/>
      <c r="H69" s="197"/>
      <c r="I69" s="197"/>
    </row>
    <row r="70" spans="1:9" s="379" customFormat="1">
      <c r="A70" s="382"/>
      <c r="B70" s="197"/>
      <c r="C70" s="197"/>
      <c r="D70" s="197"/>
      <c r="E70" s="197"/>
      <c r="F70" s="197"/>
      <c r="G70" s="197"/>
      <c r="H70" s="197"/>
      <c r="I70" s="197"/>
    </row>
    <row r="71" spans="1:9" s="379" customFormat="1">
      <c r="A71" s="382"/>
      <c r="B71" s="197"/>
      <c r="C71" s="197"/>
      <c r="D71" s="197"/>
      <c r="E71" s="197"/>
      <c r="F71" s="197"/>
      <c r="G71" s="197"/>
      <c r="H71" s="197"/>
      <c r="I71" s="197"/>
    </row>
    <row r="72" spans="1:9" s="379" customFormat="1">
      <c r="A72" s="382"/>
      <c r="B72" s="197"/>
      <c r="C72" s="197"/>
      <c r="D72" s="197"/>
      <c r="E72" s="197"/>
      <c r="F72" s="197"/>
      <c r="G72" s="197"/>
      <c r="H72" s="197"/>
      <c r="I72" s="197"/>
    </row>
    <row r="73" spans="1:9" s="379" customFormat="1">
      <c r="A73" s="382"/>
      <c r="B73" s="197"/>
      <c r="C73" s="197"/>
      <c r="D73" s="197"/>
      <c r="E73" s="197"/>
      <c r="F73" s="197"/>
      <c r="G73" s="197"/>
      <c r="H73" s="197"/>
      <c r="I73" s="197"/>
    </row>
    <row r="74" spans="1:9" s="379" customFormat="1">
      <c r="A74" s="382"/>
      <c r="B74" s="197"/>
      <c r="C74" s="197"/>
      <c r="D74" s="197"/>
      <c r="E74" s="197"/>
      <c r="F74" s="197"/>
      <c r="G74" s="197"/>
      <c r="H74" s="197"/>
      <c r="I74" s="197"/>
    </row>
    <row r="75" spans="1:9" s="379" customFormat="1">
      <c r="A75" s="382"/>
      <c r="B75" s="197"/>
      <c r="C75" s="197"/>
      <c r="D75" s="197"/>
      <c r="E75" s="197"/>
      <c r="F75" s="197"/>
      <c r="G75" s="197"/>
      <c r="H75" s="197"/>
      <c r="I75" s="197"/>
    </row>
    <row r="76" spans="1:9" s="379" customFormat="1">
      <c r="A76" s="382"/>
      <c r="B76" s="197"/>
      <c r="C76" s="197"/>
      <c r="D76" s="197"/>
      <c r="E76" s="197"/>
      <c r="F76" s="197"/>
      <c r="G76" s="197"/>
      <c r="H76" s="197"/>
      <c r="I76" s="197"/>
    </row>
  </sheetData>
  <mergeCells count="13">
    <mergeCell ref="D4:G4"/>
    <mergeCell ref="D16:G16"/>
    <mergeCell ref="D5:G5"/>
    <mergeCell ref="D6:G6"/>
    <mergeCell ref="D7:G7"/>
    <mergeCell ref="D8:G8"/>
    <mergeCell ref="D9:G9"/>
    <mergeCell ref="D15:G15"/>
    <mergeCell ref="D10:G10"/>
    <mergeCell ref="D11:G11"/>
    <mergeCell ref="D12:G12"/>
    <mergeCell ref="D13:G13"/>
    <mergeCell ref="D14:G14"/>
  </mergeCells>
  <pageMargins left="0.51181102362204722" right="0.51181102362204722" top="0.59055118110236227" bottom="0.74803149606299213" header="0.31496062992125984" footer="0.31496062992125984"/>
  <pageSetup paperSize="9" scale="23" orientation="portrait" r:id="rId1"/>
  <headerFooter>
    <oddHeader>&amp;L&amp;"Calibri Light,Regular"&amp;10 &amp;C&amp;"Calibri Light,Regular"&amp;10 &amp;R&amp;"Tahoma,Negrita"&amp;12Informe de la Operación Mensual - Abril 2017
INFSGI-MES-04-2017
08/05/2017
Versión: 01</oddHeader>
    <oddFooter>&amp;L&amp;"Calibri Light,Regular"&amp;10COES SINAC, 2017&amp;C&amp;"Calibri Light,Regular"&amp;10 25&amp;R&amp;"Calibri Light,Regular"&amp;10Dirección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sheetPr>
  <dimension ref="A1:Q78"/>
  <sheetViews>
    <sheetView showGridLines="0" view="pageBreakPreview" zoomScale="85" zoomScaleNormal="100" zoomScaleSheetLayoutView="85" workbookViewId="0"/>
  </sheetViews>
  <sheetFormatPr defaultRowHeight="11.25"/>
  <cols>
    <col min="1" max="17" width="6.83203125" style="2" customWidth="1"/>
    <col min="18" max="18" width="2.83203125" style="2" customWidth="1"/>
    <col min="19" max="19" width="9.83203125" style="2" customWidth="1"/>
    <col min="20" max="23" width="6.83203125" style="2" customWidth="1"/>
    <col min="24" max="16384" width="9.33203125" style="2"/>
  </cols>
  <sheetData>
    <row r="1" spans="1:17" ht="12" customHeight="1">
      <c r="A1" s="1"/>
      <c r="B1" s="1"/>
      <c r="C1" s="1"/>
      <c r="D1" s="1"/>
      <c r="E1" s="1"/>
      <c r="F1" s="1"/>
      <c r="G1" s="1"/>
      <c r="H1" s="1"/>
      <c r="I1" s="1"/>
      <c r="J1" s="1"/>
      <c r="K1" s="1"/>
      <c r="L1" s="1"/>
      <c r="M1" s="1"/>
      <c r="N1" s="1"/>
      <c r="O1" s="1"/>
      <c r="P1" s="1"/>
      <c r="Q1" s="1"/>
    </row>
    <row r="2" spans="1:17" ht="12" customHeight="1">
      <c r="A2" s="1"/>
      <c r="B2" s="1"/>
      <c r="C2" s="1"/>
      <c r="D2" s="1"/>
      <c r="E2" s="1"/>
      <c r="F2" s="1"/>
      <c r="G2" s="1"/>
      <c r="H2" s="1"/>
      <c r="I2" s="1"/>
      <c r="J2" s="1"/>
      <c r="K2" s="1"/>
      <c r="L2" s="1"/>
      <c r="M2" s="1"/>
      <c r="N2" s="1"/>
      <c r="O2" s="1"/>
      <c r="P2" s="1"/>
      <c r="Q2" s="1"/>
    </row>
    <row r="3" spans="1:17" ht="12" customHeight="1">
      <c r="A3" s="1"/>
      <c r="B3" s="1"/>
      <c r="C3" s="1"/>
      <c r="D3" s="1"/>
      <c r="E3" s="1"/>
      <c r="F3" s="1"/>
      <c r="G3" s="1"/>
      <c r="H3" s="1"/>
      <c r="I3" s="1"/>
      <c r="J3" s="1"/>
      <c r="K3" s="1"/>
      <c r="L3" s="1"/>
      <c r="M3" s="1"/>
      <c r="N3" s="1"/>
      <c r="O3" s="1"/>
      <c r="P3" s="1"/>
      <c r="Q3" s="1"/>
    </row>
    <row r="4" spans="1:17" ht="12" customHeight="1">
      <c r="A4" s="1"/>
      <c r="B4" s="1"/>
      <c r="C4" s="1"/>
      <c r="D4" s="1"/>
      <c r="E4" s="1"/>
      <c r="F4" s="1"/>
      <c r="G4" s="1"/>
      <c r="H4" s="1"/>
      <c r="I4" s="1"/>
      <c r="J4" s="1"/>
      <c r="K4" s="1"/>
      <c r="L4" s="1"/>
      <c r="M4" s="1"/>
      <c r="N4" s="1"/>
      <c r="O4" s="1"/>
      <c r="P4" s="1"/>
      <c r="Q4" s="1"/>
    </row>
    <row r="5" spans="1:17" ht="12" customHeight="1">
      <c r="A5" s="1"/>
      <c r="B5" s="1"/>
      <c r="C5" s="1"/>
      <c r="D5" s="1"/>
      <c r="E5" s="1"/>
      <c r="F5" s="1"/>
      <c r="G5" s="1"/>
      <c r="H5" s="1"/>
      <c r="I5" s="1"/>
      <c r="J5" s="1"/>
      <c r="K5" s="1"/>
      <c r="L5" s="1"/>
      <c r="M5" s="1"/>
      <c r="N5" s="1"/>
      <c r="O5" s="1"/>
      <c r="P5" s="1"/>
      <c r="Q5" s="1"/>
    </row>
    <row r="6" spans="1:17" ht="12" customHeight="1">
      <c r="A6" s="1"/>
      <c r="B6" s="1"/>
      <c r="C6" s="1"/>
      <c r="D6" s="1"/>
      <c r="E6" s="1"/>
      <c r="F6" s="1"/>
      <c r="G6" s="1"/>
      <c r="H6" s="1"/>
      <c r="I6" s="1"/>
      <c r="J6" s="1"/>
      <c r="K6" s="1"/>
      <c r="L6" s="1"/>
      <c r="M6" s="1"/>
      <c r="N6" s="1"/>
      <c r="O6" s="1"/>
      <c r="P6" s="1"/>
      <c r="Q6" s="1"/>
    </row>
    <row r="7" spans="1:17" ht="12" customHeight="1">
      <c r="A7" s="1"/>
      <c r="B7" s="1"/>
      <c r="C7" s="1"/>
      <c r="D7" s="1"/>
      <c r="E7" s="1"/>
      <c r="F7" s="1"/>
      <c r="G7" s="1"/>
      <c r="H7" s="1"/>
      <c r="I7" s="1"/>
      <c r="J7" s="1"/>
      <c r="K7" s="1"/>
      <c r="L7" s="1"/>
      <c r="M7" s="1"/>
      <c r="N7" s="1"/>
      <c r="O7" s="1"/>
      <c r="P7" s="1"/>
      <c r="Q7" s="1"/>
    </row>
    <row r="8" spans="1:17" ht="12" customHeight="1">
      <c r="A8" s="1"/>
      <c r="B8" s="1"/>
      <c r="C8" s="1"/>
      <c r="D8" s="1"/>
      <c r="E8" s="1"/>
      <c r="F8" s="1"/>
      <c r="G8" s="1"/>
      <c r="H8" s="1"/>
      <c r="I8" s="1"/>
      <c r="J8" s="1"/>
      <c r="K8" s="1"/>
      <c r="L8" s="1"/>
      <c r="M8" s="1"/>
      <c r="N8" s="1"/>
      <c r="O8" s="1"/>
      <c r="P8" s="1"/>
      <c r="Q8" s="1"/>
    </row>
    <row r="9" spans="1:17" ht="12" customHeight="1">
      <c r="A9" s="1"/>
      <c r="B9" s="1"/>
      <c r="C9" s="1"/>
      <c r="D9" s="1"/>
      <c r="E9" s="1"/>
      <c r="F9" s="1"/>
      <c r="G9" s="1"/>
      <c r="H9" s="1"/>
      <c r="I9" s="1"/>
      <c r="J9" s="1"/>
      <c r="K9" s="1"/>
      <c r="L9" s="1"/>
      <c r="M9" s="1"/>
      <c r="N9" s="1"/>
      <c r="O9" s="1"/>
      <c r="P9" s="1"/>
      <c r="Q9" s="1"/>
    </row>
    <row r="10" spans="1:17" ht="12" customHeight="1">
      <c r="A10" s="1"/>
      <c r="B10" s="1"/>
      <c r="C10" s="1"/>
      <c r="D10" s="1"/>
      <c r="E10" s="1"/>
      <c r="F10" s="1"/>
      <c r="G10" s="1"/>
      <c r="H10" s="1"/>
      <c r="I10" s="1"/>
      <c r="J10" s="1"/>
      <c r="K10" s="1"/>
      <c r="L10" s="1"/>
      <c r="M10" s="1"/>
      <c r="N10" s="1"/>
      <c r="O10" s="1"/>
      <c r="P10" s="1"/>
      <c r="Q10" s="1"/>
    </row>
    <row r="11" spans="1:17" ht="12" customHeight="1">
      <c r="A11" s="1"/>
      <c r="B11" s="1"/>
      <c r="C11" s="1"/>
      <c r="D11" s="1"/>
      <c r="E11" s="1"/>
      <c r="F11" s="1"/>
      <c r="G11" s="1"/>
      <c r="H11" s="1"/>
      <c r="I11" s="1"/>
      <c r="J11" s="1"/>
      <c r="K11" s="1"/>
      <c r="L11" s="1"/>
      <c r="M11" s="1"/>
      <c r="N11" s="1"/>
      <c r="O11" s="1"/>
      <c r="P11" s="1"/>
      <c r="Q11" s="1"/>
    </row>
    <row r="12" spans="1:17" ht="12" customHeight="1">
      <c r="A12" s="1"/>
      <c r="B12" s="1"/>
      <c r="C12" s="1"/>
      <c r="D12" s="1"/>
      <c r="E12" s="1"/>
      <c r="F12" s="1"/>
      <c r="G12" s="1"/>
      <c r="H12" s="1"/>
      <c r="I12" s="1"/>
      <c r="J12" s="1"/>
      <c r="K12" s="1"/>
      <c r="L12" s="1"/>
      <c r="M12" s="1"/>
      <c r="N12" s="1"/>
      <c r="O12" s="1"/>
      <c r="P12" s="1"/>
      <c r="Q12" s="1"/>
    </row>
    <row r="13" spans="1:17" ht="12" customHeight="1">
      <c r="A13" s="1"/>
      <c r="B13" s="1"/>
      <c r="C13" s="1"/>
      <c r="D13" s="1"/>
      <c r="E13" s="1"/>
      <c r="F13" s="1"/>
      <c r="G13" s="1"/>
      <c r="H13" s="1"/>
      <c r="I13" s="1"/>
      <c r="J13" s="1"/>
      <c r="K13" s="1"/>
      <c r="L13" s="1"/>
      <c r="M13" s="1"/>
      <c r="N13" s="1"/>
      <c r="O13" s="1"/>
      <c r="P13" s="1"/>
      <c r="Q13" s="1"/>
    </row>
    <row r="14" spans="1:17" ht="12" customHeight="1">
      <c r="A14" s="1"/>
      <c r="B14" s="1"/>
      <c r="C14" s="1"/>
      <c r="D14" s="1"/>
      <c r="E14" s="1"/>
      <c r="F14" s="1"/>
      <c r="G14" s="1"/>
      <c r="H14" s="1"/>
      <c r="I14" s="1"/>
      <c r="J14" s="1"/>
      <c r="K14" s="1"/>
      <c r="L14" s="1"/>
      <c r="M14" s="1"/>
      <c r="N14" s="1"/>
      <c r="O14" s="1"/>
      <c r="P14" s="1"/>
      <c r="Q14" s="1"/>
    </row>
    <row r="15" spans="1:17" ht="12" customHeight="1">
      <c r="A15" s="1"/>
      <c r="B15" s="1"/>
      <c r="C15" s="1"/>
      <c r="D15" s="1"/>
      <c r="E15" s="1"/>
      <c r="F15" s="1"/>
      <c r="G15" s="1"/>
      <c r="H15" s="1"/>
      <c r="I15" s="1"/>
      <c r="J15" s="1"/>
      <c r="K15" s="1"/>
      <c r="L15" s="1"/>
      <c r="M15" s="1"/>
      <c r="N15" s="1"/>
      <c r="O15" s="1"/>
      <c r="P15" s="1"/>
      <c r="Q15" s="1"/>
    </row>
    <row r="16" spans="1:17" ht="12" customHeight="1">
      <c r="A16" s="1"/>
      <c r="B16" s="1"/>
      <c r="C16" s="1"/>
      <c r="D16" s="1"/>
      <c r="E16" s="1"/>
      <c r="F16" s="1"/>
      <c r="G16" s="1"/>
      <c r="H16" s="1"/>
      <c r="I16" s="1"/>
      <c r="J16" s="1"/>
      <c r="K16" s="1"/>
      <c r="L16" s="1"/>
      <c r="M16" s="1"/>
      <c r="N16" s="1"/>
      <c r="O16" s="1"/>
      <c r="P16" s="1"/>
      <c r="Q16" s="1"/>
    </row>
    <row r="17" spans="1:17" ht="12" customHeight="1">
      <c r="A17" s="1"/>
      <c r="B17" s="1"/>
      <c r="C17" s="1"/>
      <c r="D17" s="1"/>
      <c r="E17" s="1"/>
      <c r="F17" s="1"/>
      <c r="G17" s="1"/>
      <c r="H17" s="1"/>
      <c r="I17" s="1"/>
      <c r="J17" s="1"/>
      <c r="K17" s="1"/>
      <c r="L17" s="1"/>
      <c r="M17" s="1"/>
      <c r="N17" s="1"/>
      <c r="O17" s="1"/>
      <c r="P17" s="1"/>
      <c r="Q17" s="1"/>
    </row>
    <row r="18" spans="1:17" ht="12" customHeight="1">
      <c r="A18" s="1"/>
      <c r="B18" s="1"/>
      <c r="C18" s="1"/>
      <c r="D18" s="1"/>
      <c r="E18" s="1"/>
      <c r="F18" s="1"/>
      <c r="G18" s="1"/>
      <c r="H18" s="1"/>
      <c r="I18" s="1"/>
      <c r="J18" s="1"/>
      <c r="K18" s="1"/>
      <c r="L18" s="1"/>
      <c r="M18" s="1"/>
      <c r="N18" s="1"/>
      <c r="O18" s="1"/>
      <c r="P18" s="1"/>
      <c r="Q18" s="1"/>
    </row>
    <row r="19" spans="1:17" ht="12" customHeight="1">
      <c r="A19" s="1"/>
      <c r="B19" s="1"/>
      <c r="C19" s="1"/>
      <c r="D19" s="1"/>
      <c r="E19" s="1"/>
      <c r="F19" s="1"/>
      <c r="G19" s="1"/>
      <c r="H19" s="1"/>
      <c r="I19" s="1"/>
      <c r="J19" s="1"/>
      <c r="K19" s="1"/>
      <c r="L19" s="1"/>
      <c r="M19" s="1"/>
      <c r="N19" s="1"/>
      <c r="O19" s="1"/>
      <c r="P19" s="1"/>
      <c r="Q19" s="1"/>
    </row>
    <row r="20" spans="1:17" ht="12" customHeight="1">
      <c r="A20" s="1"/>
      <c r="B20" s="1"/>
      <c r="C20" s="1"/>
      <c r="D20" s="1"/>
      <c r="E20" s="1"/>
      <c r="F20" s="1"/>
      <c r="G20" s="1"/>
      <c r="H20" s="1"/>
      <c r="I20" s="1"/>
      <c r="J20" s="1"/>
      <c r="K20" s="1"/>
      <c r="L20" s="1"/>
      <c r="M20" s="1"/>
      <c r="N20" s="1"/>
      <c r="O20" s="1"/>
      <c r="P20" s="1"/>
      <c r="Q20" s="1"/>
    </row>
    <row r="21" spans="1:17" ht="12" customHeight="1">
      <c r="A21" s="1"/>
      <c r="B21" s="1"/>
      <c r="C21" s="1"/>
      <c r="D21" s="1"/>
      <c r="E21" s="1"/>
      <c r="F21" s="1"/>
      <c r="G21" s="1"/>
      <c r="H21" s="1"/>
      <c r="I21" s="1"/>
      <c r="J21" s="1"/>
      <c r="K21" s="1"/>
      <c r="L21" s="1"/>
      <c r="M21" s="1"/>
      <c r="N21" s="1"/>
      <c r="O21" s="1"/>
      <c r="P21" s="1"/>
      <c r="Q21" s="1"/>
    </row>
    <row r="22" spans="1:17" s="1" customFormat="1" ht="12" customHeight="1"/>
    <row r="23" spans="1:17" ht="12" customHeight="1">
      <c r="A23" s="1"/>
      <c r="B23" s="1"/>
      <c r="C23" s="1"/>
      <c r="D23" s="1"/>
      <c r="E23" s="1"/>
      <c r="F23" s="1"/>
      <c r="G23" s="1"/>
      <c r="H23" s="1"/>
      <c r="I23" s="1"/>
      <c r="J23" s="1"/>
      <c r="K23" s="1"/>
      <c r="L23" s="1"/>
      <c r="M23" s="1"/>
      <c r="N23" s="1"/>
      <c r="O23" s="1"/>
      <c r="P23" s="1"/>
      <c r="Q23" s="1"/>
    </row>
    <row r="24" spans="1:17" ht="12" customHeight="1">
      <c r="A24" s="1"/>
      <c r="B24" s="1"/>
      <c r="C24" s="1"/>
      <c r="D24" s="1"/>
      <c r="E24" s="1"/>
      <c r="F24" s="1"/>
      <c r="G24" s="1"/>
      <c r="H24" s="1"/>
      <c r="I24" s="1"/>
      <c r="J24" s="1"/>
      <c r="K24" s="1"/>
      <c r="L24" s="1"/>
      <c r="M24" s="1"/>
      <c r="N24" s="1"/>
      <c r="O24" s="1"/>
      <c r="P24" s="1"/>
      <c r="Q24" s="1"/>
    </row>
    <row r="25" spans="1:17" s="1" customFormat="1" ht="12" customHeight="1"/>
    <row r="26" spans="1:17" ht="12" customHeight="1">
      <c r="A26" s="1"/>
      <c r="B26" s="1"/>
      <c r="C26" s="1"/>
      <c r="D26" s="1"/>
      <c r="E26" s="1"/>
      <c r="F26" s="1"/>
      <c r="G26" s="1"/>
      <c r="H26" s="1"/>
      <c r="I26" s="1"/>
      <c r="J26" s="1"/>
      <c r="K26" s="1"/>
      <c r="L26" s="1"/>
      <c r="M26" s="1"/>
      <c r="N26" s="1"/>
      <c r="O26" s="1"/>
      <c r="P26" s="1"/>
      <c r="Q26" s="1"/>
    </row>
    <row r="27" spans="1:17" ht="12" customHeight="1">
      <c r="A27" s="1"/>
      <c r="B27" s="1"/>
      <c r="C27" s="1"/>
      <c r="D27" s="1"/>
      <c r="E27" s="1"/>
      <c r="F27" s="1"/>
      <c r="G27" s="1"/>
      <c r="H27" s="1"/>
      <c r="I27" s="1"/>
      <c r="J27" s="1"/>
      <c r="K27" s="1"/>
      <c r="L27" s="1"/>
      <c r="M27" s="1"/>
      <c r="N27" s="1"/>
      <c r="O27" s="1"/>
      <c r="P27" s="1"/>
      <c r="Q27" s="1"/>
    </row>
    <row r="28" spans="1:17" ht="12" customHeight="1">
      <c r="A28" s="1"/>
      <c r="B28" s="1"/>
      <c r="C28" s="1"/>
      <c r="D28" s="1"/>
      <c r="E28" s="1"/>
      <c r="F28" s="1"/>
      <c r="G28" s="1"/>
      <c r="H28" s="1"/>
      <c r="I28" s="1"/>
      <c r="J28" s="1"/>
      <c r="K28" s="1"/>
      <c r="L28" s="1"/>
      <c r="M28" s="1"/>
      <c r="N28" s="1"/>
      <c r="O28" s="1"/>
      <c r="P28" s="1"/>
      <c r="Q28" s="1"/>
    </row>
    <row r="29" spans="1:17" ht="12" customHeight="1">
      <c r="A29" s="1"/>
      <c r="B29" s="1"/>
      <c r="C29" s="1"/>
      <c r="D29" s="1"/>
      <c r="E29" s="1"/>
      <c r="F29" s="1"/>
      <c r="G29" s="1"/>
      <c r="H29" s="1"/>
      <c r="I29" s="1"/>
      <c r="J29" s="1"/>
      <c r="K29" s="1"/>
      <c r="L29" s="1"/>
      <c r="M29" s="1"/>
      <c r="N29" s="1"/>
      <c r="O29" s="1"/>
      <c r="P29" s="1"/>
      <c r="Q29" s="1"/>
    </row>
    <row r="30" spans="1:17" ht="12" customHeight="1">
      <c r="A30" s="1"/>
      <c r="B30" s="1"/>
      <c r="C30" s="1"/>
      <c r="D30" s="1"/>
      <c r="E30" s="1"/>
      <c r="F30" s="1"/>
      <c r="G30" s="1"/>
      <c r="H30" s="1"/>
      <c r="I30" s="1"/>
      <c r="J30" s="1"/>
      <c r="K30" s="1"/>
      <c r="L30" s="1"/>
      <c r="M30" s="1"/>
      <c r="N30" s="1"/>
      <c r="O30" s="1"/>
      <c r="P30" s="1"/>
      <c r="Q30" s="1"/>
    </row>
    <row r="31" spans="1:17" ht="12" customHeight="1">
      <c r="A31" s="1"/>
      <c r="B31" s="1"/>
      <c r="C31" s="1"/>
      <c r="D31" s="1"/>
      <c r="E31" s="1"/>
      <c r="F31" s="1"/>
      <c r="G31" s="1"/>
      <c r="H31" s="1"/>
      <c r="I31" s="1"/>
      <c r="J31" s="1"/>
      <c r="K31" s="1"/>
      <c r="L31" s="1"/>
      <c r="M31" s="1"/>
      <c r="N31" s="1"/>
      <c r="O31" s="1"/>
      <c r="P31" s="1"/>
      <c r="Q31" s="1"/>
    </row>
    <row r="32" spans="1:17" ht="12" customHeight="1">
      <c r="A32" s="1"/>
      <c r="B32" s="1"/>
      <c r="C32" s="1"/>
      <c r="D32" s="1"/>
      <c r="E32" s="1"/>
      <c r="F32" s="1"/>
      <c r="G32" s="1"/>
      <c r="H32" s="1"/>
      <c r="I32" s="1"/>
      <c r="J32" s="1"/>
      <c r="K32" s="1"/>
      <c r="L32" s="1"/>
      <c r="M32" s="1"/>
      <c r="N32" s="1"/>
      <c r="O32" s="1"/>
      <c r="P32" s="1"/>
      <c r="Q32" s="1"/>
    </row>
    <row r="33" spans="1:17" ht="12" customHeight="1">
      <c r="A33" s="1"/>
      <c r="B33" s="1"/>
      <c r="C33" s="1"/>
      <c r="D33" s="1"/>
      <c r="E33" s="1"/>
      <c r="F33" s="1"/>
      <c r="G33" s="1"/>
      <c r="H33" s="1"/>
      <c r="I33" s="1"/>
      <c r="J33" s="1"/>
      <c r="K33" s="1"/>
      <c r="L33" s="1"/>
      <c r="M33" s="1"/>
      <c r="N33" s="1"/>
      <c r="O33" s="1"/>
      <c r="P33" s="1"/>
      <c r="Q33" s="1"/>
    </row>
    <row r="34" spans="1:17" ht="12" customHeight="1">
      <c r="A34" s="1"/>
      <c r="B34" s="1"/>
      <c r="C34" s="1"/>
      <c r="D34" s="1"/>
      <c r="E34" s="1"/>
      <c r="F34" s="1"/>
      <c r="G34" s="1"/>
      <c r="H34" s="1"/>
      <c r="I34" s="1"/>
      <c r="J34" s="1"/>
      <c r="K34" s="1"/>
      <c r="L34" s="1"/>
      <c r="M34" s="1"/>
      <c r="N34" s="1"/>
      <c r="O34" s="1"/>
      <c r="P34" s="1"/>
      <c r="Q34" s="1"/>
    </row>
    <row r="35" spans="1:17" ht="12" customHeight="1">
      <c r="A35" s="1"/>
      <c r="B35" s="1"/>
      <c r="C35" s="1"/>
      <c r="D35" s="1"/>
      <c r="E35" s="1"/>
      <c r="F35" s="1"/>
      <c r="G35" s="1"/>
      <c r="H35" s="1"/>
      <c r="I35" s="1"/>
      <c r="J35" s="1"/>
      <c r="K35" s="1"/>
      <c r="L35" s="1"/>
      <c r="M35" s="1"/>
      <c r="N35" s="1"/>
      <c r="O35" s="1"/>
      <c r="P35" s="1"/>
      <c r="Q35" s="1"/>
    </row>
    <row r="36" spans="1:17" ht="12" customHeight="1">
      <c r="A36" s="1"/>
      <c r="B36" s="1"/>
      <c r="C36" s="1"/>
      <c r="D36" s="1"/>
      <c r="E36" s="1"/>
      <c r="F36" s="1"/>
      <c r="G36" s="1"/>
      <c r="H36" s="1"/>
      <c r="I36" s="1"/>
      <c r="J36" s="1"/>
      <c r="K36" s="1"/>
      <c r="L36" s="1"/>
      <c r="M36" s="1"/>
      <c r="N36" s="1"/>
      <c r="O36" s="1"/>
      <c r="P36" s="1"/>
      <c r="Q36" s="1"/>
    </row>
    <row r="37" spans="1:17" ht="12" customHeight="1">
      <c r="A37" s="1"/>
      <c r="B37" s="1"/>
      <c r="C37" s="1"/>
      <c r="D37" s="1"/>
      <c r="E37" s="1"/>
      <c r="F37" s="1"/>
      <c r="G37" s="1"/>
      <c r="H37" s="1"/>
      <c r="I37" s="1"/>
      <c r="J37" s="1"/>
      <c r="K37" s="1"/>
      <c r="L37" s="1"/>
      <c r="M37" s="1"/>
      <c r="N37" s="1"/>
      <c r="O37" s="1"/>
      <c r="P37" s="1"/>
      <c r="Q37" s="1"/>
    </row>
    <row r="38" spans="1:17" ht="12" customHeight="1">
      <c r="A38" s="1"/>
      <c r="B38" s="1"/>
      <c r="C38" s="1"/>
      <c r="D38" s="1"/>
      <c r="E38" s="1"/>
      <c r="F38" s="1"/>
      <c r="G38" s="1"/>
      <c r="H38" s="1"/>
      <c r="I38" s="1"/>
      <c r="J38" s="1"/>
      <c r="K38" s="1"/>
      <c r="L38" s="1"/>
      <c r="M38" s="1"/>
      <c r="N38" s="1"/>
      <c r="O38" s="1"/>
      <c r="P38" s="1"/>
      <c r="Q38" s="1"/>
    </row>
    <row r="39" spans="1:17" ht="12" customHeight="1">
      <c r="A39" s="1"/>
      <c r="B39" s="1"/>
      <c r="C39" s="1"/>
      <c r="D39" s="1"/>
      <c r="E39" s="1"/>
      <c r="F39" s="1"/>
      <c r="G39" s="1"/>
      <c r="H39" s="1"/>
      <c r="I39" s="1"/>
      <c r="J39" s="1"/>
      <c r="K39" s="1"/>
      <c r="L39" s="1"/>
      <c r="M39" s="1"/>
      <c r="N39" s="1"/>
      <c r="O39" s="1"/>
      <c r="P39" s="1"/>
      <c r="Q39" s="1"/>
    </row>
    <row r="40" spans="1:17" ht="12" customHeight="1">
      <c r="A40" s="1"/>
      <c r="B40" s="1"/>
      <c r="C40" s="1"/>
      <c r="D40" s="1"/>
      <c r="E40" s="1"/>
      <c r="F40" s="1"/>
      <c r="G40" s="1"/>
      <c r="H40" s="1"/>
      <c r="I40" s="1"/>
      <c r="J40" s="1"/>
      <c r="K40" s="1"/>
      <c r="L40" s="1"/>
      <c r="M40" s="1"/>
      <c r="N40" s="1"/>
      <c r="O40" s="1"/>
      <c r="P40" s="1"/>
      <c r="Q40" s="1"/>
    </row>
    <row r="41" spans="1:17" ht="12" customHeight="1">
      <c r="A41" s="1"/>
      <c r="B41" s="1"/>
      <c r="C41" s="1"/>
      <c r="D41" s="1"/>
      <c r="E41" s="1"/>
      <c r="F41" s="1"/>
      <c r="G41" s="1"/>
      <c r="H41" s="1"/>
      <c r="I41" s="1"/>
      <c r="J41" s="1"/>
      <c r="K41" s="1"/>
      <c r="L41" s="1"/>
      <c r="M41" s="1"/>
      <c r="N41" s="1"/>
      <c r="O41" s="1"/>
      <c r="P41" s="1"/>
      <c r="Q41" s="1"/>
    </row>
    <row r="42" spans="1:17" ht="12" customHeight="1">
      <c r="A42" s="1"/>
      <c r="B42" s="1"/>
      <c r="C42" s="1"/>
      <c r="D42" s="1"/>
      <c r="E42" s="1"/>
      <c r="F42" s="1"/>
      <c r="G42" s="1"/>
      <c r="H42" s="1"/>
      <c r="I42" s="1"/>
      <c r="J42" s="1"/>
      <c r="K42" s="1"/>
      <c r="L42" s="1"/>
      <c r="M42" s="1"/>
      <c r="N42" s="1"/>
      <c r="O42" s="1"/>
      <c r="P42" s="1"/>
      <c r="Q42" s="1"/>
    </row>
    <row r="43" spans="1:17" ht="12" customHeight="1">
      <c r="A43" s="1"/>
      <c r="B43" s="1"/>
      <c r="C43" s="1"/>
      <c r="D43" s="1"/>
      <c r="E43" s="1"/>
      <c r="F43" s="1"/>
      <c r="G43" s="1"/>
      <c r="H43" s="1"/>
      <c r="I43" s="1"/>
      <c r="J43" s="1"/>
      <c r="K43" s="1"/>
      <c r="L43" s="1"/>
      <c r="M43" s="1"/>
      <c r="N43" s="1"/>
      <c r="O43" s="1"/>
      <c r="P43" s="1"/>
      <c r="Q43" s="1"/>
    </row>
    <row r="44" spans="1:17" ht="12" customHeight="1">
      <c r="A44" s="1"/>
      <c r="B44" s="1"/>
      <c r="C44" s="1"/>
      <c r="D44" s="1"/>
      <c r="E44" s="1"/>
      <c r="F44" s="1"/>
      <c r="G44" s="1"/>
      <c r="H44" s="1"/>
      <c r="I44" s="1"/>
      <c r="J44" s="1"/>
      <c r="K44" s="1"/>
      <c r="L44" s="1"/>
      <c r="M44" s="1"/>
      <c r="N44" s="1"/>
      <c r="O44" s="1"/>
      <c r="P44" s="1"/>
      <c r="Q44" s="1"/>
    </row>
    <row r="45" spans="1:17" ht="12" customHeight="1">
      <c r="A45" s="1"/>
      <c r="B45" s="1"/>
      <c r="C45" s="1"/>
      <c r="D45" s="1"/>
      <c r="E45" s="1"/>
      <c r="F45" s="1"/>
      <c r="G45" s="1"/>
      <c r="H45" s="1"/>
      <c r="I45" s="1"/>
      <c r="J45" s="1"/>
      <c r="K45" s="1"/>
      <c r="L45" s="1"/>
      <c r="M45" s="1"/>
      <c r="N45" s="1"/>
      <c r="O45" s="1"/>
      <c r="P45" s="1"/>
      <c r="Q45" s="1"/>
    </row>
    <row r="46" spans="1:17" ht="12" customHeight="1">
      <c r="A46" s="1"/>
      <c r="B46" s="1"/>
      <c r="C46" s="1"/>
      <c r="D46" s="1"/>
      <c r="E46" s="1"/>
      <c r="F46" s="1"/>
      <c r="G46" s="1"/>
      <c r="H46" s="1"/>
      <c r="I46" s="1"/>
      <c r="J46" s="1"/>
      <c r="K46" s="1"/>
      <c r="L46" s="1"/>
      <c r="M46" s="1"/>
      <c r="N46" s="1"/>
      <c r="O46" s="1"/>
      <c r="P46" s="1"/>
      <c r="Q46" s="1"/>
    </row>
    <row r="47" spans="1:17" ht="12" customHeight="1">
      <c r="A47" s="1"/>
      <c r="B47" s="1"/>
      <c r="C47" s="1"/>
      <c r="D47" s="1"/>
      <c r="E47" s="1"/>
      <c r="F47" s="1"/>
      <c r="G47" s="1"/>
      <c r="H47" s="1"/>
      <c r="I47" s="1"/>
      <c r="J47" s="1"/>
      <c r="K47" s="1"/>
      <c r="L47" s="1"/>
      <c r="M47" s="1"/>
      <c r="N47" s="1"/>
      <c r="O47" s="1"/>
      <c r="P47" s="1"/>
      <c r="Q47" s="1"/>
    </row>
    <row r="48" spans="1:17" ht="12" customHeight="1">
      <c r="A48" s="1"/>
      <c r="B48" s="1"/>
      <c r="C48" s="1"/>
      <c r="D48" s="1"/>
      <c r="E48" s="1"/>
      <c r="F48" s="1"/>
      <c r="G48" s="1"/>
      <c r="H48" s="1"/>
      <c r="I48" s="1"/>
      <c r="J48" s="1"/>
      <c r="K48" s="1"/>
      <c r="L48" s="1"/>
      <c r="M48" s="1"/>
      <c r="N48" s="1"/>
      <c r="O48" s="1"/>
      <c r="P48" s="1"/>
      <c r="Q48" s="1"/>
    </row>
    <row r="49" spans="1:17" ht="12" customHeight="1">
      <c r="A49" s="1"/>
      <c r="B49" s="1"/>
      <c r="C49" s="1"/>
      <c r="D49" s="1"/>
      <c r="E49" s="1"/>
      <c r="F49" s="1"/>
      <c r="G49" s="1"/>
      <c r="H49" s="1"/>
      <c r="I49" s="1"/>
      <c r="J49" s="1"/>
      <c r="K49" s="1"/>
      <c r="L49" s="1"/>
      <c r="M49" s="1"/>
      <c r="N49" s="1"/>
      <c r="O49" s="1"/>
      <c r="P49" s="1"/>
      <c r="Q49" s="1"/>
    </row>
    <row r="50" spans="1:17" ht="12" customHeight="1">
      <c r="A50" s="1"/>
      <c r="B50" s="1"/>
      <c r="C50" s="1"/>
      <c r="D50" s="1"/>
      <c r="E50" s="1"/>
      <c r="F50" s="1"/>
      <c r="G50" s="1"/>
      <c r="H50" s="1"/>
      <c r="I50" s="1"/>
      <c r="J50" s="1"/>
      <c r="K50" s="1"/>
      <c r="L50" s="1"/>
      <c r="M50" s="1"/>
      <c r="N50" s="1"/>
      <c r="O50" s="1"/>
      <c r="P50" s="1"/>
      <c r="Q50" s="1"/>
    </row>
    <row r="51" spans="1:17" ht="12" customHeight="1">
      <c r="A51" s="1"/>
      <c r="B51" s="1"/>
      <c r="C51" s="1"/>
      <c r="D51" s="1"/>
      <c r="E51" s="1"/>
      <c r="F51" s="1"/>
      <c r="G51" s="1"/>
      <c r="H51" s="1"/>
      <c r="I51" s="1"/>
      <c r="J51" s="1"/>
      <c r="K51" s="1"/>
      <c r="L51" s="1"/>
      <c r="M51" s="1"/>
      <c r="N51" s="1"/>
      <c r="O51" s="1"/>
      <c r="P51" s="1"/>
      <c r="Q51" s="1"/>
    </row>
    <row r="52" spans="1:17" ht="12" customHeight="1">
      <c r="A52" s="1"/>
      <c r="B52" s="1"/>
      <c r="C52" s="1"/>
      <c r="D52" s="1"/>
      <c r="E52" s="1"/>
      <c r="F52" s="1"/>
      <c r="G52" s="1"/>
      <c r="H52" s="1"/>
      <c r="I52" s="1"/>
      <c r="J52" s="1"/>
      <c r="K52" s="1"/>
      <c r="L52" s="1"/>
      <c r="M52" s="1"/>
      <c r="N52" s="1"/>
      <c r="O52" s="1"/>
      <c r="P52" s="1"/>
      <c r="Q52" s="1"/>
    </row>
    <row r="53" spans="1:17" ht="12" customHeight="1">
      <c r="A53" s="1"/>
      <c r="B53" s="1"/>
      <c r="C53" s="1"/>
      <c r="D53" s="1"/>
      <c r="E53" s="1"/>
      <c r="F53" s="1"/>
      <c r="G53" s="1"/>
      <c r="H53" s="1"/>
      <c r="I53" s="1"/>
      <c r="J53" s="1"/>
      <c r="K53" s="1"/>
      <c r="L53" s="1"/>
      <c r="M53" s="1"/>
      <c r="N53" s="1"/>
      <c r="O53" s="1"/>
      <c r="P53" s="1"/>
      <c r="Q53" s="1"/>
    </row>
    <row r="54" spans="1:17" ht="12" customHeight="1">
      <c r="A54" s="1"/>
      <c r="B54" s="1"/>
      <c r="C54" s="1"/>
      <c r="D54" s="1"/>
      <c r="E54" s="1"/>
      <c r="F54" s="1"/>
      <c r="G54" s="1"/>
      <c r="H54" s="1"/>
      <c r="I54" s="1"/>
      <c r="J54" s="1"/>
      <c r="K54" s="1"/>
      <c r="L54" s="1"/>
      <c r="M54" s="1"/>
      <c r="N54" s="1"/>
      <c r="O54" s="1"/>
      <c r="P54" s="1"/>
      <c r="Q54" s="1"/>
    </row>
    <row r="55" spans="1:17" ht="12" customHeight="1">
      <c r="A55" s="1"/>
      <c r="B55" s="1"/>
      <c r="C55" s="1"/>
      <c r="D55" s="1"/>
      <c r="E55" s="1"/>
      <c r="F55" s="1"/>
      <c r="G55" s="1"/>
      <c r="H55" s="1"/>
      <c r="I55" s="1"/>
      <c r="J55" s="1"/>
      <c r="K55" s="1"/>
      <c r="L55" s="1"/>
      <c r="M55" s="1"/>
      <c r="N55" s="1"/>
      <c r="O55" s="1"/>
      <c r="P55" s="1"/>
      <c r="Q55" s="1"/>
    </row>
    <row r="56" spans="1:17" ht="12" customHeight="1">
      <c r="A56" s="1"/>
      <c r="B56" s="1"/>
      <c r="C56" s="1"/>
      <c r="D56" s="1"/>
      <c r="E56" s="1"/>
      <c r="F56" s="1"/>
      <c r="G56" s="1"/>
      <c r="H56" s="1"/>
      <c r="I56" s="1"/>
      <c r="J56" s="1"/>
      <c r="K56" s="1"/>
      <c r="L56" s="1"/>
      <c r="M56" s="1"/>
      <c r="N56" s="1"/>
      <c r="O56" s="1"/>
      <c r="P56" s="1"/>
      <c r="Q56" s="1"/>
    </row>
    <row r="57" spans="1:17" ht="12" customHeight="1">
      <c r="A57" s="1"/>
      <c r="B57" s="1"/>
      <c r="C57" s="1"/>
      <c r="D57" s="1"/>
      <c r="E57" s="1"/>
      <c r="F57" s="1"/>
      <c r="G57" s="1"/>
      <c r="H57" s="1"/>
      <c r="I57" s="1"/>
      <c r="J57" s="1"/>
      <c r="K57" s="1"/>
      <c r="L57" s="1"/>
      <c r="M57" s="1"/>
      <c r="N57" s="1"/>
      <c r="O57" s="1"/>
      <c r="P57" s="1"/>
      <c r="Q57" s="1"/>
    </row>
    <row r="58" spans="1:17" ht="12" customHeight="1">
      <c r="A58" s="1"/>
      <c r="B58" s="1"/>
      <c r="C58" s="1"/>
      <c r="D58" s="1"/>
      <c r="E58" s="1"/>
      <c r="F58" s="1"/>
      <c r="G58" s="1"/>
      <c r="H58" s="1"/>
      <c r="I58" s="1"/>
      <c r="J58" s="1"/>
      <c r="K58" s="1"/>
      <c r="L58" s="1"/>
      <c r="M58" s="1"/>
      <c r="N58" s="1"/>
      <c r="O58" s="1"/>
      <c r="P58" s="1"/>
      <c r="Q58" s="1"/>
    </row>
    <row r="59" spans="1:17" ht="12" customHeight="1">
      <c r="A59" s="1"/>
      <c r="B59" s="1"/>
      <c r="C59" s="1"/>
      <c r="D59" s="1"/>
      <c r="E59" s="1"/>
      <c r="F59" s="1"/>
      <c r="G59" s="1"/>
      <c r="H59" s="1"/>
      <c r="I59" s="1"/>
      <c r="J59" s="1"/>
      <c r="K59" s="1"/>
      <c r="L59" s="1"/>
      <c r="M59" s="1"/>
      <c r="N59" s="1"/>
      <c r="O59" s="1"/>
      <c r="P59" s="1"/>
      <c r="Q59" s="1"/>
    </row>
    <row r="60" spans="1:17" ht="12" customHeight="1">
      <c r="A60" s="1"/>
      <c r="B60" s="1"/>
      <c r="C60" s="1"/>
      <c r="D60" s="1"/>
      <c r="E60" s="1"/>
      <c r="F60" s="1"/>
      <c r="G60" s="1"/>
      <c r="H60" s="1"/>
      <c r="I60" s="1"/>
      <c r="J60" s="1"/>
      <c r="K60" s="1"/>
      <c r="L60" s="1"/>
      <c r="M60" s="1"/>
      <c r="N60" s="1"/>
      <c r="O60" s="1"/>
      <c r="P60" s="1"/>
      <c r="Q60" s="1"/>
    </row>
    <row r="61" spans="1:17" ht="12" customHeight="1">
      <c r="A61" s="1"/>
      <c r="B61" s="1"/>
      <c r="C61" s="1"/>
      <c r="D61" s="1"/>
      <c r="E61" s="1"/>
      <c r="F61" s="1"/>
      <c r="G61" s="1"/>
      <c r="H61" s="1"/>
      <c r="I61" s="1"/>
      <c r="J61" s="1"/>
      <c r="K61" s="1"/>
      <c r="L61" s="1"/>
      <c r="M61" s="1"/>
      <c r="N61" s="1"/>
      <c r="O61" s="1"/>
      <c r="P61" s="1"/>
      <c r="Q61" s="1"/>
    </row>
    <row r="62" spans="1:17" ht="12" customHeight="1">
      <c r="A62" s="1"/>
      <c r="B62" s="1"/>
      <c r="C62" s="1"/>
      <c r="D62" s="1"/>
      <c r="E62" s="1"/>
      <c r="F62" s="1"/>
      <c r="G62" s="1"/>
      <c r="H62" s="1"/>
      <c r="I62" s="1"/>
      <c r="J62" s="1"/>
      <c r="K62" s="1"/>
      <c r="L62" s="1"/>
      <c r="M62" s="1"/>
      <c r="N62" s="1"/>
      <c r="O62" s="1"/>
      <c r="P62" s="1"/>
      <c r="Q62" s="1"/>
    </row>
    <row r="63" spans="1:17" ht="12" customHeight="1">
      <c r="A63" s="1"/>
      <c r="B63" s="1"/>
      <c r="C63" s="1"/>
      <c r="D63" s="1"/>
      <c r="E63" s="1"/>
      <c r="F63" s="1"/>
      <c r="G63" s="1"/>
      <c r="H63" s="1"/>
      <c r="I63" s="1"/>
      <c r="J63" s="1"/>
      <c r="K63" s="1"/>
      <c r="L63" s="1"/>
      <c r="M63" s="1"/>
      <c r="N63" s="1"/>
      <c r="O63" s="1"/>
      <c r="P63" s="1"/>
      <c r="Q63" s="1"/>
    </row>
    <row r="64" spans="1:17" ht="12" customHeight="1">
      <c r="A64" s="1"/>
      <c r="B64" s="1"/>
      <c r="C64" s="1"/>
      <c r="D64" s="1"/>
      <c r="E64" s="1"/>
      <c r="F64" s="1"/>
      <c r="G64" s="1"/>
      <c r="H64" s="1"/>
      <c r="I64" s="1"/>
      <c r="J64" s="1"/>
      <c r="K64" s="1"/>
      <c r="L64" s="1"/>
      <c r="M64" s="1"/>
      <c r="N64" s="1"/>
      <c r="O64" s="1"/>
      <c r="P64" s="1"/>
      <c r="Q64" s="1"/>
    </row>
    <row r="65" spans="1:17" ht="12" customHeight="1">
      <c r="A65" s="1"/>
      <c r="B65" s="1"/>
      <c r="C65" s="1"/>
      <c r="D65" s="1"/>
      <c r="E65" s="1"/>
      <c r="F65" s="1"/>
      <c r="G65" s="1"/>
      <c r="H65" s="1"/>
      <c r="I65" s="1"/>
      <c r="J65" s="1"/>
      <c r="K65" s="1"/>
      <c r="L65" s="1"/>
      <c r="M65" s="1"/>
      <c r="N65" s="1"/>
      <c r="O65" s="1"/>
      <c r="P65" s="1"/>
      <c r="Q65" s="1"/>
    </row>
    <row r="66" spans="1:17" ht="12" customHeight="1">
      <c r="A66" s="1"/>
      <c r="B66" s="1"/>
      <c r="C66" s="1"/>
      <c r="D66" s="1"/>
      <c r="E66" s="1"/>
      <c r="F66" s="1"/>
      <c r="G66" s="1"/>
      <c r="H66" s="1"/>
      <c r="I66" s="1"/>
      <c r="J66" s="1"/>
      <c r="K66" s="1"/>
      <c r="L66" s="1"/>
      <c r="M66" s="1"/>
      <c r="N66" s="1"/>
      <c r="O66" s="1"/>
      <c r="P66" s="1"/>
      <c r="Q66" s="1"/>
    </row>
    <row r="67" spans="1:17" ht="12" customHeight="1">
      <c r="A67" s="1"/>
      <c r="B67" s="1"/>
      <c r="C67" s="1"/>
      <c r="D67" s="1"/>
      <c r="E67" s="1"/>
      <c r="F67" s="1"/>
      <c r="G67" s="1"/>
      <c r="H67" s="1"/>
      <c r="I67" s="1"/>
      <c r="J67" s="1"/>
      <c r="K67" s="1"/>
      <c r="L67" s="1"/>
      <c r="M67" s="1"/>
      <c r="N67" s="1"/>
      <c r="O67" s="1"/>
      <c r="P67" s="1"/>
      <c r="Q67" s="1"/>
    </row>
    <row r="68" spans="1:17" ht="12" customHeight="1">
      <c r="A68" s="1"/>
      <c r="B68" s="1"/>
      <c r="C68" s="1"/>
      <c r="D68" s="1"/>
      <c r="E68" s="1"/>
      <c r="F68" s="1"/>
      <c r="G68" s="1"/>
      <c r="H68" s="1"/>
      <c r="I68" s="1"/>
      <c r="J68" s="1"/>
      <c r="K68" s="1"/>
      <c r="L68" s="1"/>
      <c r="M68" s="1"/>
      <c r="N68" s="1"/>
      <c r="O68" s="1"/>
      <c r="P68" s="1"/>
      <c r="Q68" s="1"/>
    </row>
    <row r="69" spans="1:17" ht="12" customHeight="1"/>
    <row r="70" spans="1:17" ht="12" customHeight="1"/>
    <row r="78" spans="1:17" ht="13.5" customHeight="1"/>
  </sheetData>
  <printOptions horizontalCentered="1" gridLinesSet="0"/>
  <pageMargins left="0" right="0" top="0.44"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AF62"/>
  <sheetViews>
    <sheetView showGridLines="0" view="pageBreakPreview" zoomScale="190" zoomScaleNormal="100" zoomScaleSheetLayoutView="190" workbookViewId="0"/>
  </sheetViews>
  <sheetFormatPr defaultRowHeight="11.25"/>
  <cols>
    <col min="1" max="15" width="6.83203125" style="136" customWidth="1"/>
    <col min="16" max="16" width="6.5" style="136" customWidth="1"/>
    <col min="17" max="17" width="12.5" style="136" customWidth="1"/>
    <col min="18" max="18" width="9.33203125" style="593"/>
    <col min="19" max="19" width="10.33203125" style="593" customWidth="1"/>
    <col min="20" max="20" width="11.83203125" style="593" customWidth="1"/>
    <col min="21" max="21" width="12.1640625" style="593" bestFit="1" customWidth="1"/>
    <col min="22" max="22" width="9.83203125" style="593" bestFit="1" customWidth="1"/>
    <col min="23" max="23" width="10" style="593" bestFit="1" customWidth="1"/>
    <col min="24" max="25" width="9.33203125" style="593"/>
    <col min="26" max="26" width="9.33203125" style="804"/>
    <col min="27" max="27" width="9.33203125" style="593"/>
    <col min="28" max="28" width="11.6640625" style="593" bestFit="1" customWidth="1"/>
    <col min="29" max="16384" width="9.33203125" style="136"/>
  </cols>
  <sheetData>
    <row r="1" spans="1:28" s="120" customFormat="1" ht="15" customHeight="1">
      <c r="A1" s="119"/>
      <c r="B1" s="119"/>
      <c r="C1" s="119"/>
      <c r="D1" s="119"/>
      <c r="E1" s="119"/>
      <c r="F1" s="119"/>
      <c r="G1" s="119"/>
      <c r="H1" s="119"/>
      <c r="I1" s="119"/>
      <c r="J1" s="119"/>
      <c r="K1" s="119"/>
      <c r="L1" s="119"/>
      <c r="M1" s="119"/>
      <c r="N1" s="119"/>
      <c r="O1" s="119"/>
      <c r="P1" s="119"/>
      <c r="Q1" s="119"/>
      <c r="R1" s="370"/>
      <c r="S1" s="370"/>
      <c r="T1" s="1135" t="s">
        <v>410</v>
      </c>
      <c r="U1" s="1136">
        <v>42826</v>
      </c>
      <c r="V1" s="1137"/>
      <c r="W1" s="370"/>
      <c r="X1" s="370"/>
      <c r="Y1" s="370"/>
      <c r="AA1" s="543"/>
      <c r="AB1" s="370"/>
    </row>
    <row r="2" spans="1:28" s="120" customFormat="1" ht="15" customHeight="1">
      <c r="D2" s="121"/>
      <c r="R2" s="370"/>
      <c r="S2" s="370"/>
      <c r="T2" s="1135" t="s">
        <v>438</v>
      </c>
      <c r="U2" s="1138" t="str">
        <f>+TEXT(U1,"mmmm")</f>
        <v>Abril</v>
      </c>
      <c r="V2" s="1137" t="str">
        <f>+LOWER(U2)</f>
        <v>abril</v>
      </c>
      <c r="W2" s="370"/>
      <c r="X2" s="370"/>
      <c r="Y2" s="370"/>
      <c r="AA2" s="543"/>
      <c r="AB2" s="370"/>
    </row>
    <row r="3" spans="1:28" s="120" customFormat="1" ht="15" customHeight="1">
      <c r="B3" s="122"/>
      <c r="C3" s="122"/>
      <c r="D3" s="122"/>
      <c r="E3" s="122"/>
      <c r="F3" s="122"/>
      <c r="G3" s="122"/>
      <c r="H3" s="122"/>
      <c r="I3" s="122"/>
      <c r="J3" s="122"/>
      <c r="K3" s="122"/>
      <c r="L3" s="122"/>
      <c r="M3" s="122"/>
      <c r="N3" s="122"/>
      <c r="O3" s="122"/>
      <c r="P3" s="122"/>
      <c r="Q3" s="122"/>
      <c r="R3" s="370"/>
      <c r="S3" s="370"/>
      <c r="T3" s="1135" t="s">
        <v>439</v>
      </c>
      <c r="U3" s="1138">
        <f>+MONTH(U1)</f>
        <v>4</v>
      </c>
      <c r="V3" s="1137"/>
      <c r="W3" s="370"/>
      <c r="X3" s="370"/>
      <c r="Y3" s="370"/>
      <c r="AA3" s="543"/>
      <c r="AB3" s="370"/>
    </row>
    <row r="4" spans="1:28" s="120" customFormat="1" ht="15" customHeight="1">
      <c r="A4" s="1221" t="s">
        <v>189</v>
      </c>
      <c r="B4" s="1221"/>
      <c r="C4" s="1221"/>
      <c r="D4" s="1221"/>
      <c r="E4" s="1221"/>
      <c r="F4" s="1221"/>
      <c r="G4" s="1221"/>
      <c r="H4" s="1221"/>
      <c r="I4" s="1221"/>
      <c r="J4" s="1221"/>
      <c r="K4" s="1221"/>
      <c r="L4" s="1221"/>
      <c r="M4" s="1221"/>
      <c r="N4" s="1221"/>
      <c r="O4" s="1221"/>
      <c r="P4" s="1221"/>
      <c r="Q4" s="1221"/>
      <c r="R4" s="370"/>
      <c r="S4" s="370"/>
      <c r="T4" s="1135" t="s">
        <v>440</v>
      </c>
      <c r="U4" s="1138">
        <v>30</v>
      </c>
      <c r="V4" s="1137"/>
      <c r="W4" s="370"/>
      <c r="X4" s="370"/>
      <c r="Y4" s="370"/>
      <c r="AA4" s="543"/>
      <c r="AB4" s="370"/>
    </row>
    <row r="5" spans="1:28" s="120" customFormat="1" ht="15" customHeight="1">
      <c r="A5" s="1221"/>
      <c r="B5" s="1221"/>
      <c r="C5" s="1221"/>
      <c r="D5" s="1221"/>
      <c r="E5" s="1221"/>
      <c r="F5" s="1221"/>
      <c r="G5" s="1221"/>
      <c r="H5" s="1221"/>
      <c r="I5" s="1221"/>
      <c r="J5" s="1221"/>
      <c r="K5" s="1221"/>
      <c r="L5" s="1221"/>
      <c r="M5" s="1221"/>
      <c r="N5" s="1221"/>
      <c r="O5" s="1221"/>
      <c r="P5" s="1221"/>
      <c r="Q5" s="1221"/>
      <c r="R5" s="370"/>
      <c r="S5" s="370"/>
      <c r="T5" s="1137"/>
      <c r="U5" s="1137"/>
      <c r="V5" s="1137"/>
      <c r="W5" s="370"/>
      <c r="X5" s="370"/>
      <c r="Y5" s="370"/>
      <c r="AA5" s="543"/>
      <c r="AB5" s="370"/>
    </row>
    <row r="6" spans="1:28" s="120" customFormat="1" ht="15" customHeight="1">
      <c r="A6" s="1222" t="str">
        <f>+UPPER(U2)&amp;" 2017"</f>
        <v>ABRIL 2017</v>
      </c>
      <c r="B6" s="1223"/>
      <c r="C6" s="1223"/>
      <c r="D6" s="1223"/>
      <c r="E6" s="1223"/>
      <c r="F6" s="1223"/>
      <c r="G6" s="1223"/>
      <c r="H6" s="1223"/>
      <c r="I6" s="1223"/>
      <c r="J6" s="1223"/>
      <c r="K6" s="1223"/>
      <c r="L6" s="1223"/>
      <c r="M6" s="1223"/>
      <c r="N6" s="1223"/>
      <c r="O6" s="1223"/>
      <c r="P6" s="1223"/>
      <c r="Q6" s="1223"/>
      <c r="R6" s="370"/>
      <c r="S6" s="370"/>
      <c r="T6" s="370"/>
      <c r="U6" s="370"/>
      <c r="V6" s="370"/>
      <c r="W6" s="370"/>
      <c r="X6" s="370"/>
      <c r="Y6" s="370"/>
      <c r="AA6" s="543"/>
      <c r="AB6" s="370"/>
    </row>
    <row r="7" spans="1:28" s="120" customFormat="1" ht="15" customHeight="1">
      <c r="A7" s="1223"/>
      <c r="B7" s="1223"/>
      <c r="C7" s="1223"/>
      <c r="D7" s="1223"/>
      <c r="E7" s="1223"/>
      <c r="F7" s="1223"/>
      <c r="G7" s="1223"/>
      <c r="H7" s="1223"/>
      <c r="I7" s="1223"/>
      <c r="J7" s="1223"/>
      <c r="K7" s="1223"/>
      <c r="L7" s="1223"/>
      <c r="M7" s="1223"/>
      <c r="N7" s="1223"/>
      <c r="O7" s="1223"/>
      <c r="P7" s="1223"/>
      <c r="Q7" s="1223"/>
      <c r="R7" s="370"/>
      <c r="S7" s="370"/>
      <c r="T7" s="370"/>
      <c r="U7" s="370"/>
      <c r="V7" s="370"/>
      <c r="W7" s="370"/>
      <c r="X7" s="370"/>
      <c r="Y7" s="370"/>
      <c r="AA7" s="543"/>
      <c r="AB7" s="370"/>
    </row>
    <row r="8" spans="1:28" s="120" customFormat="1" ht="15" customHeight="1">
      <c r="A8" s="1224"/>
      <c r="B8" s="1224"/>
      <c r="C8" s="1224"/>
      <c r="D8" s="1224"/>
      <c r="E8" s="1224"/>
      <c r="F8" s="1224"/>
      <c r="G8" s="1224"/>
      <c r="H8" s="1224"/>
      <c r="I8" s="1224"/>
      <c r="J8" s="1224"/>
      <c r="K8" s="1224"/>
      <c r="L8" s="1224"/>
      <c r="M8" s="1224"/>
      <c r="R8" s="370"/>
      <c r="S8" s="1139"/>
      <c r="T8" s="1140">
        <f>+'5. MatrizGeneraciónSEIN (1)'!D10</f>
        <v>42826</v>
      </c>
      <c r="U8" s="1140">
        <f>+'5. MatrizGeneraciónSEIN (1)'!E10</f>
        <v>42461</v>
      </c>
      <c r="V8" s="1140" t="str">
        <f>+'5. MatrizGeneraciónSEIN (1)'!F10</f>
        <v>Var (%)</v>
      </c>
      <c r="W8" s="1139"/>
      <c r="X8" s="370"/>
      <c r="Y8" s="370"/>
      <c r="AA8" s="543"/>
      <c r="AB8" s="370"/>
    </row>
    <row r="9" spans="1:28" s="120" customFormat="1" ht="15" customHeight="1">
      <c r="A9" s="123"/>
      <c r="B9" s="123"/>
      <c r="C9" s="124"/>
      <c r="D9" s="124"/>
      <c r="E9" s="124"/>
      <c r="F9" s="124"/>
      <c r="G9" s="124"/>
      <c r="H9" s="124"/>
      <c r="I9" s="124"/>
      <c r="J9" s="124"/>
      <c r="K9" s="124"/>
      <c r="L9" s="124"/>
      <c r="M9" s="125"/>
      <c r="R9" s="370"/>
      <c r="S9" s="1139" t="s">
        <v>53</v>
      </c>
      <c r="T9" s="1141">
        <f>+'5. MatrizGeneraciónSEIN (1)'!D12</f>
        <v>2575.6931020716488</v>
      </c>
      <c r="U9" s="1141">
        <f>+'5. MatrizGeneraciónSEIN (1)'!E12</f>
        <v>2256.4091292796934</v>
      </c>
      <c r="V9" s="1142">
        <f>+ROUND((T9/U9-1)*100,2)</f>
        <v>14.15</v>
      </c>
      <c r="W9" s="1139"/>
      <c r="X9" s="1139" t="str">
        <f>+IF(V9&gt;=0,"mayor ","menor ")</f>
        <v xml:space="preserve">mayor </v>
      </c>
      <c r="Y9" s="370"/>
      <c r="AA9" s="543"/>
      <c r="AB9" s="370"/>
    </row>
    <row r="10" spans="1:28" s="120" customFormat="1" ht="15" customHeight="1">
      <c r="A10" s="1225" t="s">
        <v>2</v>
      </c>
      <c r="B10" s="1225"/>
      <c r="C10" s="1225"/>
      <c r="D10" s="1225"/>
      <c r="E10" s="1225"/>
      <c r="F10" s="1225"/>
      <c r="G10" s="1225"/>
      <c r="H10" s="1225"/>
      <c r="I10" s="1225"/>
      <c r="J10" s="1225"/>
      <c r="K10" s="1225"/>
      <c r="L10" s="1225"/>
      <c r="M10" s="1225"/>
      <c r="N10" s="1225"/>
      <c r="O10" s="1225"/>
      <c r="P10" s="1225"/>
      <c r="Q10" s="1225"/>
      <c r="R10" s="370"/>
      <c r="S10" s="1139" t="s">
        <v>52</v>
      </c>
      <c r="T10" s="1141">
        <f>+'5. MatrizGeneraciónSEIN (1)'!D13</f>
        <v>1275.986322460582</v>
      </c>
      <c r="U10" s="1141">
        <f>+'5. MatrizGeneraciónSEIN (1)'!E13</f>
        <v>1612.2687313500869</v>
      </c>
      <c r="V10" s="1142">
        <f>+ROUND((T10/U10-1)*100,2)</f>
        <v>-20.86</v>
      </c>
      <c r="W10" s="1139"/>
      <c r="X10" s="1139" t="str">
        <f>+IF(V10&gt;=0,"mayor ","menor ")</f>
        <v xml:space="preserve">menor </v>
      </c>
      <c r="Y10" s="370"/>
      <c r="AA10" s="543"/>
      <c r="AB10" s="370"/>
    </row>
    <row r="11" spans="1:28" s="120" customFormat="1" ht="15" customHeight="1">
      <c r="A11" s="1225"/>
      <c r="B11" s="1225"/>
      <c r="C11" s="1225"/>
      <c r="D11" s="1225"/>
      <c r="E11" s="1225"/>
      <c r="F11" s="1225"/>
      <c r="G11" s="1225"/>
      <c r="H11" s="1225"/>
      <c r="I11" s="1225"/>
      <c r="J11" s="1225"/>
      <c r="K11" s="1225"/>
      <c r="L11" s="1225"/>
      <c r="M11" s="1225"/>
      <c r="N11" s="1225"/>
      <c r="O11" s="1225"/>
      <c r="P11" s="1225"/>
      <c r="Q11" s="1225"/>
      <c r="R11" s="370"/>
      <c r="S11" s="1139" t="s">
        <v>41</v>
      </c>
      <c r="T11" s="1141">
        <f>+'5. MatrizGeneraciónSEIN (1)'!D14</f>
        <v>92.967202730385409</v>
      </c>
      <c r="U11" s="1141">
        <f>+'5. MatrizGeneraciónSEIN (1)'!E14</f>
        <v>93.460267550878498</v>
      </c>
      <c r="V11" s="1142">
        <f>+ROUND((T11/U11-1)*100,2)</f>
        <v>-0.53</v>
      </c>
      <c r="W11" s="1139"/>
      <c r="X11" s="1139" t="str">
        <f>+IF(V11&gt;=0,"mayor ","menor ")</f>
        <v xml:space="preserve">menor </v>
      </c>
      <c r="Y11" s="370"/>
      <c r="AA11" s="543"/>
      <c r="AB11" s="370"/>
    </row>
    <row r="12" spans="1:28" s="120" customFormat="1" ht="15" customHeight="1">
      <c r="A12" s="126"/>
      <c r="B12" s="126"/>
      <c r="C12" s="126"/>
      <c r="D12" s="126"/>
      <c r="E12" s="126"/>
      <c r="F12" s="126"/>
      <c r="G12" s="126"/>
      <c r="H12" s="126"/>
      <c r="I12" s="126"/>
      <c r="J12" s="126"/>
      <c r="K12" s="126"/>
      <c r="L12" s="126"/>
      <c r="M12" s="126"/>
      <c r="N12" s="126"/>
      <c r="O12" s="126"/>
      <c r="P12" s="126"/>
      <c r="Q12" s="126"/>
      <c r="R12" s="370"/>
      <c r="S12" s="1139" t="s">
        <v>40</v>
      </c>
      <c r="T12" s="1141">
        <f>+'5. MatrizGeneraciónSEIN (1)'!D15</f>
        <v>19.088536792355001</v>
      </c>
      <c r="U12" s="1141">
        <f>+'5. MatrizGeneraciónSEIN (1)'!E15</f>
        <v>17.707449033749999</v>
      </c>
      <c r="V12" s="1142">
        <f>+ROUND((T12/U12-1)*100,2)</f>
        <v>7.8</v>
      </c>
      <c r="W12" s="1139"/>
      <c r="X12" s="1139" t="str">
        <f>+IF(V12&gt;=0,"mayor ","menor ")</f>
        <v xml:space="preserve">mayor </v>
      </c>
      <c r="Y12" s="370"/>
      <c r="AA12" s="543"/>
      <c r="AB12" s="370"/>
    </row>
    <row r="13" spans="1:28" s="120" customFormat="1" ht="15" customHeight="1">
      <c r="A13" s="126"/>
      <c r="B13" s="126"/>
      <c r="C13" s="126"/>
      <c r="D13" s="126"/>
      <c r="E13" s="126"/>
      <c r="F13" s="126"/>
      <c r="G13" s="126"/>
      <c r="H13" s="126"/>
      <c r="I13" s="126"/>
      <c r="J13" s="126"/>
      <c r="K13" s="126"/>
      <c r="L13" s="126"/>
      <c r="M13" s="126"/>
      <c r="N13" s="126"/>
      <c r="O13" s="126"/>
      <c r="P13" s="126"/>
      <c r="Q13" s="126"/>
      <c r="R13" s="370"/>
      <c r="S13" s="1139" t="s">
        <v>54</v>
      </c>
      <c r="T13" s="1143">
        <f>ROUND(SUM(T9:T12),2)</f>
        <v>3963.74</v>
      </c>
      <c r="U13" s="1143">
        <f>ROUND(SUM(U9:U12),2)</f>
        <v>3979.85</v>
      </c>
      <c r="V13" s="1142">
        <f>+ROUND((T13/U13-1)*100,2)</f>
        <v>-0.4</v>
      </c>
      <c r="W13" s="1144">
        <f>ROUND(ABS(T13-U13),2)</f>
        <v>16.11</v>
      </c>
      <c r="X13" s="1139" t="str">
        <f>+IF(V13&gt;=0,"un aumento de ","una disminución de ")</f>
        <v xml:space="preserve">una disminución de </v>
      </c>
      <c r="Y13" s="370"/>
      <c r="AA13" s="543"/>
      <c r="AB13" s="370"/>
    </row>
    <row r="14" spans="1:28" s="120" customFormat="1" ht="15" customHeight="1">
      <c r="A14" s="126"/>
      <c r="B14" s="126"/>
      <c r="C14" s="126"/>
      <c r="D14" s="126"/>
      <c r="E14" s="126"/>
      <c r="F14" s="126"/>
      <c r="G14" s="126"/>
      <c r="H14" s="126"/>
      <c r="I14" s="126"/>
      <c r="J14" s="126"/>
      <c r="K14" s="126"/>
      <c r="L14" s="126"/>
      <c r="M14" s="126"/>
      <c r="N14" s="126"/>
      <c r="O14" s="126"/>
      <c r="P14" s="126"/>
      <c r="Q14" s="126"/>
      <c r="R14" s="370"/>
      <c r="S14" s="1139"/>
      <c r="T14" s="1139"/>
      <c r="U14" s="1139"/>
      <c r="V14" s="1139"/>
      <c r="W14" s="1139"/>
      <c r="X14" s="370"/>
      <c r="Y14" s="370"/>
      <c r="AA14" s="543"/>
      <c r="AB14" s="370"/>
    </row>
    <row r="15" spans="1:28" s="120" customFormat="1" ht="15" customHeight="1">
      <c r="A15" s="126"/>
      <c r="B15" s="126"/>
      <c r="C15" s="126"/>
      <c r="D15" s="126"/>
      <c r="E15" s="126"/>
      <c r="F15" s="126"/>
      <c r="G15" s="126"/>
      <c r="H15" s="126"/>
      <c r="I15" s="126"/>
      <c r="J15" s="126"/>
      <c r="K15" s="126"/>
      <c r="L15" s="126"/>
      <c r="M15" s="126"/>
      <c r="N15" s="126"/>
      <c r="O15" s="126"/>
      <c r="P15" s="126"/>
      <c r="Q15" s="126"/>
      <c r="R15" s="370"/>
      <c r="S15" s="1145" t="s">
        <v>474</v>
      </c>
      <c r="T15" s="370"/>
      <c r="U15" s="370"/>
      <c r="V15" s="370"/>
      <c r="W15" s="370"/>
      <c r="X15" s="370"/>
      <c r="Y15" s="370"/>
      <c r="AA15" s="543"/>
      <c r="AB15" s="370"/>
    </row>
    <row r="16" spans="1:28" s="120" customFormat="1" ht="15" customHeight="1">
      <c r="A16" s="1226" t="str">
        <f>+"Producción de energía de "&amp;V2&amp;" 2017 en comparación al mismo mes del año anterior"</f>
        <v>Producción de energía de abril 2017 en comparación al mismo mes del año anterior</v>
      </c>
      <c r="B16" s="1226"/>
      <c r="C16" s="1226"/>
      <c r="D16" s="1226"/>
      <c r="E16" s="1226"/>
      <c r="F16" s="1226"/>
      <c r="G16" s="1226"/>
      <c r="H16" s="1226"/>
      <c r="I16" s="1226"/>
      <c r="J16" s="1226"/>
      <c r="K16" s="1226"/>
      <c r="L16" s="1226"/>
      <c r="M16" s="1226"/>
      <c r="N16" s="1226"/>
      <c r="O16" s="1226"/>
      <c r="P16" s="1226"/>
      <c r="Q16" s="1226"/>
      <c r="R16" s="370"/>
      <c r="S16" s="1139" t="s">
        <v>470</v>
      </c>
      <c r="T16" s="1139">
        <f>+ROUND(('5. MatrizGeneraciónSEIN (1)'!Q16/$T$13)*100,2)</f>
        <v>29.57</v>
      </c>
      <c r="U16" s="370"/>
      <c r="V16" s="370"/>
      <c r="W16" s="370"/>
      <c r="X16" s="370"/>
      <c r="Y16" s="370"/>
      <c r="AA16" s="543"/>
      <c r="AB16" s="370"/>
    </row>
    <row r="17" spans="1:32" s="120" customFormat="1" ht="27" customHeight="1">
      <c r="A17" s="1219" t="str">
        <f>"El total de la producción de energía mensual de "&amp;V2&amp;" 2017 fue de "&amp;T13&amp;"GWh, lo que representa "&amp; X13&amp;W13&amp;"GWh 
 ("&amp;V13&amp;"%) en comparación a la producción de abril 2016."</f>
        <v>El total de la producción de energía mensual de abril 2017 fue de 3963,74GWh, lo que representa una disminución de 16,11GWh 
 (-0,4%) en comparación a la producción de abril 2016.</v>
      </c>
      <c r="B17" s="1219"/>
      <c r="C17" s="1219"/>
      <c r="D17" s="1219"/>
      <c r="E17" s="1219"/>
      <c r="F17" s="1219"/>
      <c r="G17" s="1219"/>
      <c r="H17" s="1219"/>
      <c r="I17" s="1219"/>
      <c r="J17" s="1219"/>
      <c r="K17" s="1219"/>
      <c r="L17" s="1219"/>
      <c r="M17" s="1219"/>
      <c r="N17" s="1219"/>
      <c r="O17" s="1219"/>
      <c r="P17" s="1219"/>
      <c r="Q17" s="1219"/>
      <c r="R17" s="370"/>
      <c r="S17" s="1139" t="s">
        <v>471</v>
      </c>
      <c r="T17" s="1139">
        <f>+ROUND((('5. MatrizGeneraciónSEIN (1)'!Q15+'5. MatrizGeneraciónSEIN (1)'!Q17+'5. MatrizGeneraciónSEIN (1)'!Q18)/$T$13)*100,2)</f>
        <v>0.67</v>
      </c>
      <c r="U17" s="370"/>
      <c r="V17" s="370"/>
      <c r="W17" s="370"/>
      <c r="X17" s="370"/>
      <c r="Y17" s="370"/>
      <c r="AA17" s="543"/>
      <c r="AB17" s="370"/>
    </row>
    <row r="18" spans="1:32" s="120" customFormat="1" ht="15.75" customHeight="1">
      <c r="A18" s="189"/>
      <c r="B18" s="189"/>
      <c r="C18" s="189"/>
      <c r="D18" s="189"/>
      <c r="E18" s="189"/>
      <c r="F18" s="189"/>
      <c r="G18" s="189"/>
      <c r="H18" s="189"/>
      <c r="I18" s="189"/>
      <c r="J18" s="189"/>
      <c r="K18" s="189"/>
      <c r="L18" s="189"/>
      <c r="M18" s="189"/>
      <c r="N18" s="189"/>
      <c r="O18" s="189"/>
      <c r="P18" s="189"/>
      <c r="Q18" s="189"/>
      <c r="R18" s="370"/>
      <c r="S18" s="1139" t="s">
        <v>472</v>
      </c>
      <c r="T18" s="1139">
        <f>+ROUND(('5. MatrizGeneraciónSEIN (1)'!Q14/$T$13)*100,2)</f>
        <v>0.2</v>
      </c>
      <c r="U18" s="370"/>
      <c r="V18" s="370"/>
      <c r="W18" s="370"/>
      <c r="X18" s="370"/>
      <c r="Y18" s="370"/>
      <c r="AA18" s="543"/>
      <c r="AB18" s="370"/>
    </row>
    <row r="19" spans="1:32" s="120" customFormat="1" ht="15" customHeight="1">
      <c r="A19" s="128" t="s">
        <v>0</v>
      </c>
      <c r="B19" s="1220" t="str">
        <f>"La producción de electricidad con centrales hidroeléctricas durante el mes de "&amp;$V$2&amp;" 2017 fue de "&amp;ROUND(T9,2)&amp;" GWh ("&amp;ABS(V9)&amp;"% "&amp;X9&amp;"al registrado durante abril del año 2016)."</f>
        <v>La producción de electricidad con centrales hidroeléctricas durante el mes de abril 2017 fue de 2575,69 GWh (14,15% mayor al registrado durante abril del año 2016).</v>
      </c>
      <c r="C19" s="1220"/>
      <c r="D19" s="1220"/>
      <c r="E19" s="1220"/>
      <c r="F19" s="1220"/>
      <c r="G19" s="1220"/>
      <c r="H19" s="1220"/>
      <c r="I19" s="1220"/>
      <c r="J19" s="1220"/>
      <c r="K19" s="1220"/>
      <c r="L19" s="1220"/>
      <c r="M19" s="1220"/>
      <c r="N19" s="1220"/>
      <c r="O19" s="1220"/>
      <c r="P19" s="1220"/>
      <c r="Q19" s="1220"/>
      <c r="R19" s="370"/>
      <c r="S19" s="1139" t="s">
        <v>473</v>
      </c>
      <c r="T19" s="1139">
        <f>+ROUND((('5. MatrizGeneraciónSEIN (1)'!Q24+'5. MatrizGeneraciónSEIN (1)'!Q25)/$T$13)*100,2)</f>
        <v>0.02</v>
      </c>
      <c r="U19" s="370"/>
      <c r="V19" s="370"/>
      <c r="W19" s="370"/>
      <c r="X19" s="370"/>
      <c r="Y19" s="370"/>
      <c r="AA19" s="543"/>
      <c r="AB19" s="370"/>
    </row>
    <row r="20" spans="1:32" s="120" customFormat="1" ht="15" customHeight="1">
      <c r="B20" s="1220"/>
      <c r="C20" s="1220"/>
      <c r="D20" s="1220"/>
      <c r="E20" s="1220"/>
      <c r="F20" s="1220"/>
      <c r="G20" s="1220"/>
      <c r="H20" s="1220"/>
      <c r="I20" s="1220"/>
      <c r="J20" s="1220"/>
      <c r="K20" s="1220"/>
      <c r="L20" s="1220"/>
      <c r="M20" s="1220"/>
      <c r="N20" s="1220"/>
      <c r="O20" s="1220"/>
      <c r="P20" s="1220"/>
      <c r="Q20" s="1220"/>
      <c r="R20" s="370"/>
      <c r="S20" s="1139" t="s">
        <v>59</v>
      </c>
      <c r="T20" s="1139">
        <f>+ROUND(('5. MatrizGeneraciónSEIN (1)'!Q13/$T$13)*100,2)</f>
        <v>1.55</v>
      </c>
      <c r="U20" s="370"/>
      <c r="V20" s="370"/>
      <c r="W20" s="370"/>
      <c r="X20" s="370"/>
      <c r="Y20" s="370"/>
      <c r="Z20" s="370"/>
      <c r="AA20" s="543"/>
      <c r="AB20" s="370"/>
    </row>
    <row r="21" spans="1:32" s="120" customFormat="1" ht="15" customHeight="1">
      <c r="A21" s="128" t="s">
        <v>0</v>
      </c>
      <c r="B21" s="1220" t="str">
        <f>"La producción de electricidad con centrales termoeléctricas durante el mes de "&amp;$V$2&amp;" 2017 fue de "&amp;ROUND(T10,2)&amp;" GWh, "&amp;ABS(V10)&amp;"% "&amp;X10&amp;"al registrado durante abril del año 2016."&amp;"La participación del  gas natural de Camisea fue de "&amp;T16&amp;"%, mientras que las del gas que proviene de los yacimientos de Aguaytía y Malacas fue del "&amp;T17&amp;"%, la producción con diesel, residual, carbón, biogás y bagazo tuvieron una intervención del "&amp;T18&amp;"%, "&amp;T19&amp;"%, "&amp;T20&amp;"%, "&amp;T21&amp;"%, "&amp;T22&amp;"% respectivamente."</f>
        <v>La producción de electricidad con centrales termoeléctricas durante el mes de abril 2017 fue de 1275,99 GWh, 20,86% menor al registrado durante abril del año 2016.La participación del  gas natural de Camisea fue de 29,57%, mientras que las del gas que proviene de los yacimientos de Aguaytía y Malacas fue del 0,67%, la producción con diesel, residual, carbón, biogás y bagazo tuvieron una intervención del 0,2%, 0,02%, 1,55%, 0,07%, 0,11% respectivamente.</v>
      </c>
      <c r="C21" s="1220"/>
      <c r="D21" s="1220"/>
      <c r="E21" s="1220"/>
      <c r="F21" s="1220"/>
      <c r="G21" s="1220"/>
      <c r="H21" s="1220"/>
      <c r="I21" s="1220"/>
      <c r="J21" s="1220"/>
      <c r="K21" s="1220"/>
      <c r="L21" s="1220"/>
      <c r="M21" s="1220"/>
      <c r="N21" s="1220"/>
      <c r="O21" s="1220"/>
      <c r="P21" s="1220"/>
      <c r="Q21" s="1220"/>
      <c r="R21" s="370"/>
      <c r="S21" s="1146" t="s">
        <v>63</v>
      </c>
      <c r="T21" s="1139">
        <f>+ROUND(('5. MatrizGeneraciónSEIN (1)'!Q20/$T$13)*100,2)</f>
        <v>7.0000000000000007E-2</v>
      </c>
      <c r="U21" s="370"/>
      <c r="V21" s="370"/>
      <c r="W21" s="370"/>
      <c r="X21" s="370"/>
      <c r="Y21" s="370"/>
      <c r="Z21" s="370"/>
      <c r="AA21" s="543"/>
      <c r="AB21" s="370"/>
    </row>
    <row r="22" spans="1:32" s="127" customFormat="1" ht="45.75" customHeight="1">
      <c r="A22" s="120"/>
      <c r="B22" s="1220"/>
      <c r="C22" s="1220"/>
      <c r="D22" s="1220"/>
      <c r="E22" s="1220"/>
      <c r="F22" s="1220"/>
      <c r="G22" s="1220"/>
      <c r="H22" s="1220"/>
      <c r="I22" s="1220"/>
      <c r="J22" s="1220"/>
      <c r="K22" s="1220"/>
      <c r="L22" s="1220"/>
      <c r="M22" s="1220"/>
      <c r="N22" s="1220"/>
      <c r="O22" s="1220"/>
      <c r="P22" s="1220"/>
      <c r="Q22" s="1220"/>
      <c r="R22" s="498"/>
      <c r="S22" s="1139" t="s">
        <v>62</v>
      </c>
      <c r="T22" s="1139">
        <f>+ROUND(('5. MatrizGeneraciónSEIN (1)'!Q21/$T$13)*100,2)</f>
        <v>0.11</v>
      </c>
      <c r="U22" s="498"/>
      <c r="V22" s="498"/>
      <c r="W22" s="498"/>
      <c r="X22" s="498"/>
      <c r="Y22" s="498"/>
      <c r="Z22" s="498"/>
      <c r="AA22" s="803"/>
      <c r="AB22" s="498"/>
    </row>
    <row r="23" spans="1:32" s="120" customFormat="1" ht="15" customHeight="1">
      <c r="A23" s="129"/>
      <c r="B23" s="130"/>
      <c r="C23" s="130"/>
      <c r="D23" s="130"/>
      <c r="E23" s="130"/>
      <c r="F23" s="130"/>
      <c r="G23" s="130"/>
      <c r="H23" s="130"/>
      <c r="I23" s="130"/>
      <c r="J23" s="130"/>
      <c r="K23" s="130"/>
      <c r="L23" s="130"/>
      <c r="M23" s="130"/>
      <c r="N23" s="130"/>
      <c r="O23" s="130"/>
      <c r="P23" s="130"/>
      <c r="Q23" s="130"/>
      <c r="R23" s="370"/>
      <c r="S23" s="370"/>
      <c r="T23" s="370"/>
      <c r="U23" s="370"/>
      <c r="V23" s="370"/>
      <c r="W23" s="370"/>
      <c r="X23" s="370"/>
      <c r="Y23" s="370"/>
      <c r="Z23" s="370"/>
      <c r="AA23" s="543"/>
      <c r="AB23" s="370"/>
    </row>
    <row r="24" spans="1:32" s="120" customFormat="1" ht="15" customHeight="1">
      <c r="A24" s="129"/>
      <c r="B24" s="1218"/>
      <c r="C24" s="1218"/>
      <c r="D24" s="1218"/>
      <c r="E24" s="1218"/>
      <c r="F24" s="1218"/>
      <c r="G24" s="1218"/>
      <c r="H24" s="1218"/>
      <c r="I24" s="1218"/>
      <c r="J24" s="1218"/>
      <c r="K24" s="1218"/>
      <c r="L24" s="1218"/>
      <c r="M24" s="1218"/>
      <c r="N24" s="1218"/>
      <c r="O24" s="1218"/>
      <c r="P24" s="1218"/>
      <c r="Q24" s="1218"/>
      <c r="R24" s="370"/>
      <c r="S24" s="370"/>
      <c r="T24" s="370"/>
      <c r="U24" s="370"/>
      <c r="V24" s="370"/>
      <c r="W24" s="370"/>
      <c r="X24" s="370"/>
      <c r="Y24" s="370"/>
      <c r="Z24" s="370"/>
      <c r="AA24" s="543"/>
      <c r="AB24" s="370"/>
    </row>
    <row r="25" spans="1:32" s="120" customFormat="1" ht="15" customHeight="1">
      <c r="A25" s="131"/>
      <c r="B25" s="131"/>
      <c r="E25" s="549" t="str">
        <f>+U2&amp;" 2017"</f>
        <v>Abril 2017</v>
      </c>
      <c r="F25" s="550"/>
      <c r="G25" s="550"/>
      <c r="H25" s="550"/>
      <c r="I25" s="550"/>
      <c r="J25" s="550"/>
      <c r="K25" s="550"/>
      <c r="L25" s="550"/>
      <c r="M25" s="549" t="str">
        <f>+U2&amp;" 2016"</f>
        <v>Abril 2016</v>
      </c>
      <c r="N25" s="550"/>
      <c r="R25" s="370"/>
      <c r="S25" s="370"/>
      <c r="T25" s="370"/>
      <c r="U25" s="370"/>
      <c r="V25" s="370"/>
      <c r="W25" s="370"/>
      <c r="X25" s="370"/>
      <c r="Y25" s="370"/>
      <c r="AA25" s="543"/>
      <c r="AB25" s="370"/>
      <c r="AC25" s="543"/>
      <c r="AD25" s="543"/>
      <c r="AE25" s="543"/>
      <c r="AF25" s="543"/>
    </row>
    <row r="26" spans="1:32" s="120" customFormat="1" ht="15" customHeight="1">
      <c r="J26" s="133"/>
      <c r="K26" s="133"/>
      <c r="R26" s="370"/>
      <c r="S26" s="370"/>
      <c r="T26" s="370"/>
      <c r="U26" s="370"/>
      <c r="V26" s="370"/>
      <c r="W26" s="370"/>
      <c r="X26" s="370"/>
      <c r="Y26" s="370"/>
      <c r="AA26" s="543"/>
      <c r="AB26" s="370"/>
      <c r="AC26" s="543"/>
      <c r="AD26" s="543"/>
      <c r="AE26" s="543"/>
      <c r="AF26" s="543"/>
    </row>
    <row r="27" spans="1:32" s="120" customFormat="1" ht="15" customHeight="1">
      <c r="J27" s="133"/>
      <c r="K27" s="133"/>
      <c r="R27" s="370"/>
      <c r="S27" s="370"/>
      <c r="T27" s="370"/>
      <c r="U27" s="370"/>
      <c r="V27" s="370"/>
      <c r="W27" s="370"/>
      <c r="X27" s="370"/>
      <c r="Y27" s="370"/>
      <c r="AA27" s="370"/>
      <c r="AB27" s="370"/>
      <c r="AC27" s="543"/>
      <c r="AD27" s="543"/>
      <c r="AE27" s="543"/>
      <c r="AF27" s="543"/>
    </row>
    <row r="28" spans="1:32" s="120" customFormat="1" ht="15" customHeight="1">
      <c r="A28" s="131"/>
      <c r="B28" s="131"/>
      <c r="C28" s="131"/>
      <c r="F28" s="131"/>
      <c r="G28" s="131"/>
      <c r="H28" s="131"/>
      <c r="I28" s="131"/>
      <c r="J28" s="134"/>
      <c r="K28" s="131"/>
      <c r="L28" s="131"/>
      <c r="N28" s="131"/>
      <c r="O28" s="131"/>
      <c r="P28" s="131"/>
      <c r="Q28" s="131"/>
      <c r="R28" s="370"/>
      <c r="S28" s="370"/>
      <c r="T28" s="370"/>
      <c r="U28" s="370"/>
      <c r="V28" s="370"/>
      <c r="W28" s="370"/>
      <c r="X28" s="370"/>
      <c r="Y28" s="370"/>
      <c r="AA28" s="370"/>
      <c r="AB28" s="370"/>
      <c r="AC28" s="543"/>
      <c r="AD28" s="543"/>
      <c r="AE28" s="543"/>
      <c r="AF28" s="543"/>
    </row>
    <row r="29" spans="1:32" s="120" customFormat="1" ht="15" customHeight="1">
      <c r="A29" s="132"/>
      <c r="B29" s="132"/>
      <c r="C29" s="135"/>
      <c r="D29" s="135"/>
      <c r="E29" s="135"/>
      <c r="F29" s="135"/>
      <c r="G29" s="135"/>
      <c r="H29" s="135"/>
      <c r="I29" s="135"/>
      <c r="J29" s="135"/>
      <c r="K29" s="135"/>
      <c r="L29" s="132"/>
      <c r="M29" s="132"/>
      <c r="N29" s="132"/>
      <c r="O29" s="132"/>
      <c r="P29" s="132"/>
      <c r="Q29" s="132"/>
      <c r="R29" s="370"/>
      <c r="S29" s="588"/>
      <c r="T29" s="588"/>
      <c r="U29" s="588"/>
      <c r="V29" s="588"/>
      <c r="W29" s="588"/>
      <c r="X29" s="588"/>
      <c r="Y29" s="588"/>
      <c r="Z29" s="1108"/>
      <c r="AA29" s="588"/>
      <c r="AB29" s="588"/>
      <c r="AC29" s="544"/>
      <c r="AD29" s="544"/>
      <c r="AE29" s="543"/>
      <c r="AF29" s="543"/>
    </row>
    <row r="30" spans="1:32" s="131" customFormat="1" ht="15" customHeight="1">
      <c r="A30" s="132"/>
      <c r="B30" s="132"/>
      <c r="C30" s="135"/>
      <c r="D30" s="135"/>
      <c r="E30" s="135"/>
      <c r="F30" s="135"/>
      <c r="G30" s="135"/>
      <c r="H30" s="135"/>
      <c r="I30" s="135"/>
      <c r="J30" s="135"/>
      <c r="K30" s="135"/>
      <c r="L30" s="132"/>
      <c r="M30" s="132"/>
      <c r="N30" s="132"/>
      <c r="O30" s="132"/>
      <c r="P30" s="132"/>
      <c r="Q30" s="132"/>
      <c r="R30" s="1147"/>
      <c r="S30" s="589"/>
      <c r="T30" s="588"/>
      <c r="U30" s="589"/>
      <c r="V30" s="589"/>
      <c r="W30" s="589"/>
      <c r="X30" s="589"/>
      <c r="Y30" s="590"/>
      <c r="Z30" s="1109"/>
      <c r="AA30" s="590"/>
      <c r="AB30" s="589"/>
      <c r="AC30" s="545"/>
      <c r="AD30" s="545"/>
      <c r="AE30" s="546"/>
      <c r="AF30" s="546"/>
    </row>
    <row r="31" spans="1:32" s="120" customFormat="1" ht="15" customHeight="1">
      <c r="A31" s="132"/>
      <c r="B31" s="132"/>
      <c r="C31" s="135"/>
      <c r="D31" s="135"/>
      <c r="E31" s="135"/>
      <c r="F31" s="135"/>
      <c r="G31" s="135"/>
      <c r="H31" s="135"/>
      <c r="I31" s="135"/>
      <c r="J31" s="135"/>
      <c r="K31" s="135"/>
      <c r="L31" s="132"/>
      <c r="M31" s="132"/>
      <c r="N31" s="132"/>
      <c r="O31" s="132"/>
      <c r="P31" s="132"/>
      <c r="Q31" s="132"/>
      <c r="R31" s="370"/>
      <c r="S31" s="1148"/>
      <c r="T31" s="1148">
        <v>2017</v>
      </c>
      <c r="U31" s="1148">
        <v>216</v>
      </c>
      <c r="V31" s="1148"/>
      <c r="W31" s="1148"/>
      <c r="X31" s="1148"/>
      <c r="Y31" s="591"/>
      <c r="Z31" s="1110"/>
      <c r="AA31" s="591"/>
      <c r="AB31" s="592"/>
      <c r="AC31" s="544"/>
      <c r="AD31" s="544"/>
      <c r="AE31" s="543"/>
      <c r="AF31" s="543"/>
    </row>
    <row r="32" spans="1:32" s="120" customFormat="1" ht="15" customHeight="1">
      <c r="A32" s="132"/>
      <c r="B32" s="132"/>
      <c r="C32" s="135"/>
      <c r="D32" s="135"/>
      <c r="E32" s="135"/>
      <c r="F32" s="135"/>
      <c r="G32" s="135"/>
      <c r="H32" s="135"/>
      <c r="I32" s="135"/>
      <c r="J32" s="132"/>
      <c r="K32" s="132"/>
      <c r="L32" s="132"/>
      <c r="M32" s="132"/>
      <c r="N32" s="132"/>
      <c r="O32" s="132"/>
      <c r="P32" s="132"/>
      <c r="Q32" s="132"/>
      <c r="R32" s="370"/>
      <c r="S32" s="1148" t="s">
        <v>31</v>
      </c>
      <c r="T32" s="1149">
        <f>('5. MatrizGeneraciónSEIN (1)'!Q12+'5. MatrizGeneraciónSEIN (1)'!Q19)</f>
        <v>2575.6931020716488</v>
      </c>
      <c r="U32" s="1149">
        <f>('5. MatrizGeneraciónSEIN (1)'!R12+'5. MatrizGeneraciónSEIN (1)'!R19)</f>
        <v>2256.4091292796934</v>
      </c>
      <c r="V32" s="1150">
        <f>+T32/$T$40</f>
        <v>0.64981463076273471</v>
      </c>
      <c r="W32" s="1150">
        <f>+U32/$U$40</f>
        <v>0.56695896499054854</v>
      </c>
      <c r="X32" s="1148"/>
      <c r="Y32" s="591"/>
      <c r="Z32" s="1110"/>
      <c r="AA32" s="591"/>
      <c r="AB32" s="592"/>
      <c r="AC32" s="544"/>
      <c r="AD32" s="544"/>
      <c r="AE32" s="543"/>
      <c r="AF32" s="543"/>
    </row>
    <row r="33" spans="1:32" s="120" customFormat="1" ht="15" customHeight="1">
      <c r="A33" s="132"/>
      <c r="B33" s="132"/>
      <c r="C33" s="135"/>
      <c r="D33" s="135"/>
      <c r="E33" s="135"/>
      <c r="F33" s="135"/>
      <c r="G33" s="135"/>
      <c r="H33" s="135"/>
      <c r="I33" s="135"/>
      <c r="J33" s="132"/>
      <c r="K33" s="132"/>
      <c r="L33" s="132"/>
      <c r="M33" s="132"/>
      <c r="N33" s="132"/>
      <c r="O33" s="132"/>
      <c r="P33" s="132"/>
      <c r="Q33" s="132"/>
      <c r="R33" s="370"/>
      <c r="S33" s="1148" t="s">
        <v>187</v>
      </c>
      <c r="T33" s="1149">
        <f>+'5. MatrizGeneraciónSEIN (1)'!Q15+'5. MatrizGeneraciónSEIN (1)'!Q16+'5. MatrizGeneraciónSEIN (1)'!Q17+'5. MatrizGeneraciónSEIN (1)'!Q18</f>
        <v>1198.4361964102263</v>
      </c>
      <c r="U33" s="1149">
        <f>+'5. MatrizGeneraciónSEIN (1)'!R15+'5. MatrizGeneraciónSEIN (1)'!R16+'5. MatrizGeneraciónSEIN (1)'!R17+'5. MatrizGeneraciónSEIN (1)'!R18</f>
        <v>1488.8449766458075</v>
      </c>
      <c r="V33" s="1150">
        <f t="shared" ref="V33:V39" si="0">+T33/$T$40</f>
        <v>0.30235021937848261</v>
      </c>
      <c r="W33" s="1150">
        <f t="shared" ref="W33:W39" si="1">+U33/$U$40</f>
        <v>0.37409616724071149</v>
      </c>
      <c r="X33" s="1148"/>
      <c r="Y33" s="591"/>
      <c r="Z33" s="1110"/>
      <c r="AA33" s="591"/>
      <c r="AB33" s="592"/>
      <c r="AC33" s="544"/>
      <c r="AD33" s="544"/>
      <c r="AE33" s="543"/>
      <c r="AF33" s="543"/>
    </row>
    <row r="34" spans="1:32" s="120" customFormat="1" ht="15" customHeight="1">
      <c r="A34" s="132"/>
      <c r="B34" s="132"/>
      <c r="C34" s="132"/>
      <c r="D34" s="135"/>
      <c r="E34" s="135"/>
      <c r="F34" s="135"/>
      <c r="G34" s="135"/>
      <c r="H34" s="132"/>
      <c r="I34" s="132"/>
      <c r="J34" s="132"/>
      <c r="K34" s="132"/>
      <c r="L34" s="132"/>
      <c r="M34" s="132"/>
      <c r="N34" s="132"/>
      <c r="O34" s="132"/>
      <c r="P34" s="132"/>
      <c r="Q34" s="132"/>
      <c r="R34" s="370"/>
      <c r="S34" s="1148" t="s">
        <v>41</v>
      </c>
      <c r="T34" s="1149">
        <f>+'5. MatrizGeneraciónSEIN (1)'!Q23</f>
        <v>92.967202730385409</v>
      </c>
      <c r="U34" s="1149">
        <f>+'5. MatrizGeneraciónSEIN (1)'!R23</f>
        <v>93.460267550878498</v>
      </c>
      <c r="V34" s="1150">
        <f t="shared" si="0"/>
        <v>2.3454443569655221E-2</v>
      </c>
      <c r="W34" s="1150">
        <f t="shared" si="1"/>
        <v>2.3483390432523673E-2</v>
      </c>
      <c r="X34" s="1148"/>
      <c r="Y34" s="591"/>
      <c r="Z34" s="1110"/>
      <c r="AA34" s="591"/>
      <c r="AB34" s="592"/>
      <c r="AC34" s="544"/>
      <c r="AD34" s="544"/>
      <c r="AE34" s="543"/>
      <c r="AF34" s="543"/>
    </row>
    <row r="35" spans="1:32" s="120" customFormat="1" ht="15" customHeight="1">
      <c r="A35" s="132"/>
      <c r="B35" s="132"/>
      <c r="C35" s="135"/>
      <c r="D35" s="135"/>
      <c r="E35" s="135"/>
      <c r="F35" s="135"/>
      <c r="G35" s="135"/>
      <c r="H35" s="135"/>
      <c r="I35" s="135"/>
      <c r="J35" s="132"/>
      <c r="K35" s="132"/>
      <c r="L35" s="132"/>
      <c r="M35" s="132"/>
      <c r="N35" s="132"/>
      <c r="O35" s="132"/>
      <c r="P35" s="132"/>
      <c r="Q35" s="132"/>
      <c r="R35" s="370"/>
      <c r="S35" s="1148" t="s">
        <v>59</v>
      </c>
      <c r="T35" s="1149">
        <f>+'5. MatrizGeneraciónSEIN (1)'!Q13</f>
        <v>61.619238063476601</v>
      </c>
      <c r="U35" s="1149">
        <f>+'5. MatrizGeneraciónSEIN (1)'!R13</f>
        <v>54.162945502428997</v>
      </c>
      <c r="V35" s="1150">
        <f t="shared" si="0"/>
        <v>1.5545750539104895E-2</v>
      </c>
      <c r="W35" s="1150">
        <f t="shared" si="1"/>
        <v>1.3609308314002214E-2</v>
      </c>
      <c r="X35" s="1148"/>
      <c r="Y35" s="591"/>
      <c r="Z35" s="1110"/>
      <c r="AA35" s="591"/>
      <c r="AB35" s="592"/>
      <c r="AC35" s="544"/>
      <c r="AD35" s="544"/>
      <c r="AE35" s="543"/>
      <c r="AF35" s="543"/>
    </row>
    <row r="36" spans="1:32" s="120" customFormat="1" ht="15" customHeight="1">
      <c r="A36" s="132"/>
      <c r="B36" s="132"/>
      <c r="C36" s="132"/>
      <c r="D36" s="132"/>
      <c r="E36" s="132"/>
      <c r="F36" s="132"/>
      <c r="G36" s="132"/>
      <c r="H36" s="132"/>
      <c r="I36" s="132"/>
      <c r="J36" s="132"/>
      <c r="K36" s="132"/>
      <c r="L36" s="132"/>
      <c r="M36" s="132"/>
      <c r="N36" s="132"/>
      <c r="O36" s="132"/>
      <c r="P36" s="132"/>
      <c r="Q36" s="132"/>
      <c r="R36" s="370"/>
      <c r="S36" s="1148" t="s">
        <v>188</v>
      </c>
      <c r="T36" s="1149">
        <f>+'5. MatrizGeneraciónSEIN (1)'!Q14+'5. MatrizGeneraciónSEIN (1)'!Q24+'5. MatrizGeneraciónSEIN (1)'!Q25</f>
        <v>8.7580086982774255</v>
      </c>
      <c r="U36" s="1149">
        <f>+'5. MatrizGeneraciónSEIN (1)'!R14+'5. MatrizGeneraciónSEIN (1)'!R24+'5. MatrizGeneraciónSEIN (1)'!R25</f>
        <v>57.143465762219343</v>
      </c>
      <c r="V36" s="1150">
        <f t="shared" si="0"/>
        <v>2.2095342740602849E-3</v>
      </c>
      <c r="W36" s="1150">
        <f t="shared" si="1"/>
        <v>1.4358211808362538E-2</v>
      </c>
      <c r="X36" s="1148"/>
      <c r="Y36" s="591"/>
      <c r="Z36" s="1110"/>
      <c r="AA36" s="591"/>
      <c r="AB36" s="592"/>
      <c r="AC36" s="544"/>
      <c r="AD36" s="544"/>
      <c r="AE36" s="543"/>
      <c r="AF36" s="543"/>
    </row>
    <row r="37" spans="1:32" s="120" customFormat="1" ht="15" customHeight="1">
      <c r="A37" s="132"/>
      <c r="B37" s="132"/>
      <c r="C37" s="132"/>
      <c r="D37" s="132"/>
      <c r="E37" s="132"/>
      <c r="F37" s="132"/>
      <c r="G37" s="132"/>
      <c r="H37" s="132"/>
      <c r="I37" s="132"/>
      <c r="J37" s="132"/>
      <c r="K37" s="132"/>
      <c r="L37" s="132"/>
      <c r="M37" s="132"/>
      <c r="N37" s="132"/>
      <c r="O37" s="132"/>
      <c r="P37" s="132"/>
      <c r="Q37" s="132"/>
      <c r="R37" s="370"/>
      <c r="S37" s="1148" t="s">
        <v>40</v>
      </c>
      <c r="T37" s="1151">
        <f>+'5. MatrizGeneraciónSEIN (1)'!Q22</f>
        <v>19.088536792355001</v>
      </c>
      <c r="U37" s="1151">
        <f>+'5. MatrizGeneraciónSEIN (1)'!R22</f>
        <v>17.707449033749999</v>
      </c>
      <c r="V37" s="1150">
        <f t="shared" si="0"/>
        <v>4.8157952038417945E-3</v>
      </c>
      <c r="W37" s="1150">
        <f t="shared" si="1"/>
        <v>4.4492804281476353E-3</v>
      </c>
      <c r="X37" s="1148"/>
      <c r="Y37" s="591"/>
      <c r="Z37" s="1110"/>
      <c r="AA37" s="591"/>
      <c r="AB37" s="592"/>
      <c r="AC37" s="544"/>
      <c r="AD37" s="544"/>
      <c r="AE37" s="543"/>
      <c r="AF37" s="543"/>
    </row>
    <row r="38" spans="1:32" s="120" customFormat="1" ht="15" customHeight="1">
      <c r="A38" s="132"/>
      <c r="B38" s="132"/>
      <c r="C38" s="137"/>
      <c r="D38" s="137"/>
      <c r="E38" s="132"/>
      <c r="F38" s="132"/>
      <c r="G38" s="132"/>
      <c r="H38" s="132"/>
      <c r="I38" s="132"/>
      <c r="J38" s="132"/>
      <c r="K38" s="132"/>
      <c r="L38" s="132"/>
      <c r="M38" s="132"/>
      <c r="N38" s="132"/>
      <c r="O38" s="132"/>
      <c r="P38" s="132"/>
      <c r="Q38" s="132"/>
      <c r="R38" s="370"/>
      <c r="S38" s="1148" t="s">
        <v>62</v>
      </c>
      <c r="T38" s="1151">
        <f>+'5. MatrizGeneraciónSEIN (1)'!Q21</f>
        <v>4.3071128636017502</v>
      </c>
      <c r="U38" s="1151">
        <f>+'5. MatrizGeneraciónSEIN (1)'!R21</f>
        <v>7.9820864646310001</v>
      </c>
      <c r="V38" s="1150">
        <f t="shared" si="0"/>
        <v>1.0866298290210432E-3</v>
      </c>
      <c r="W38" s="1150">
        <f t="shared" si="1"/>
        <v>2.0056271806952511E-3</v>
      </c>
      <c r="X38" s="1148"/>
      <c r="Y38" s="591"/>
      <c r="Z38" s="1110"/>
      <c r="AA38" s="591"/>
      <c r="AB38" s="592"/>
      <c r="AC38" s="544"/>
      <c r="AD38" s="544"/>
      <c r="AE38" s="543"/>
      <c r="AF38" s="543"/>
    </row>
    <row r="39" spans="1:32" s="120" customFormat="1" ht="15" customHeight="1">
      <c r="A39" s="132"/>
      <c r="B39" s="132"/>
      <c r="C39" s="137"/>
      <c r="D39" s="137" t="str">
        <f>"Total = "&amp;ROUND((T40),2)&amp;" GWh"</f>
        <v>Total = 3963,74 GWh</v>
      </c>
      <c r="F39" s="132"/>
      <c r="G39" s="132"/>
      <c r="H39" s="132"/>
      <c r="I39" s="132"/>
      <c r="J39" s="132"/>
      <c r="K39" s="132"/>
      <c r="L39" s="132"/>
      <c r="M39" s="137" t="str">
        <f>"Total = "&amp;ROUND((U40),2)&amp;" GWh"</f>
        <v>Total = 3979,85 GWh</v>
      </c>
      <c r="N39" s="132"/>
      <c r="O39" s="132"/>
      <c r="P39" s="132"/>
      <c r="Q39" s="132"/>
      <c r="R39" s="370"/>
      <c r="S39" s="1152" t="s">
        <v>63</v>
      </c>
      <c r="T39" s="1151">
        <f>+'5. MatrizGeneraciónSEIN (1)'!Q20</f>
        <v>2.8657664250000003</v>
      </c>
      <c r="U39" s="1151">
        <f>+'5. MatrizGeneraciónSEIN (1)'!R20</f>
        <v>4.1352569749999999</v>
      </c>
      <c r="V39" s="1150">
        <f t="shared" si="0"/>
        <v>7.2299644309946039E-4</v>
      </c>
      <c r="W39" s="1150">
        <f t="shared" si="1"/>
        <v>1.0390496050086363E-3</v>
      </c>
      <c r="X39" s="1148"/>
      <c r="Y39" s="591"/>
      <c r="Z39" s="1110"/>
      <c r="AA39" s="591"/>
      <c r="AB39" s="592"/>
      <c r="AC39" s="544"/>
      <c r="AD39" s="544"/>
      <c r="AE39" s="543"/>
      <c r="AF39" s="543"/>
    </row>
    <row r="40" spans="1:32" ht="15" customHeight="1">
      <c r="A40" s="132"/>
      <c r="B40" s="132"/>
      <c r="C40" s="137"/>
      <c r="D40" s="137"/>
      <c r="E40" s="132"/>
      <c r="F40" s="132"/>
      <c r="G40" s="132"/>
      <c r="H40" s="132"/>
      <c r="I40" s="132"/>
      <c r="J40" s="132"/>
      <c r="K40" s="132"/>
      <c r="L40" s="132"/>
      <c r="M40" s="132"/>
      <c r="N40" s="132"/>
      <c r="O40" s="132"/>
      <c r="P40" s="132"/>
      <c r="Q40" s="132"/>
      <c r="S40" s="1153"/>
      <c r="T40" s="1151">
        <f>+SUM(T32:T39)</f>
        <v>3963.7351640549714</v>
      </c>
      <c r="U40" s="1151">
        <f>+SUM(U32:U39)</f>
        <v>3979.8455772144089</v>
      </c>
      <c r="V40" s="1152"/>
      <c r="W40" s="1152"/>
      <c r="X40" s="1152"/>
      <c r="Y40" s="594"/>
      <c r="Z40" s="1110"/>
      <c r="AA40" s="591"/>
      <c r="AB40" s="594"/>
      <c r="AC40" s="547"/>
      <c r="AD40" s="547"/>
      <c r="AE40" s="548"/>
      <c r="AF40" s="548"/>
    </row>
    <row r="41" spans="1:32" ht="15" customHeight="1">
      <c r="A41" s="132"/>
      <c r="B41" s="132"/>
      <c r="C41" s="132"/>
      <c r="D41" s="132"/>
      <c r="E41" s="132"/>
      <c r="F41" s="132"/>
      <c r="G41" s="132"/>
      <c r="H41" s="132"/>
      <c r="I41" s="132"/>
      <c r="J41" s="132"/>
      <c r="K41" s="132"/>
      <c r="L41" s="132"/>
      <c r="M41" s="132"/>
      <c r="N41" s="132"/>
      <c r="O41" s="132"/>
      <c r="P41" s="132"/>
      <c r="Q41" s="132"/>
      <c r="S41" s="1152"/>
      <c r="T41" s="1154">
        <f>+T40-'5. MatrizGeneraciónSEIN (1)'!Q26</f>
        <v>0</v>
      </c>
      <c r="U41" s="1154">
        <f>+U40-'5. MatrizGeneraciónSEIN (1)'!R26</f>
        <v>0</v>
      </c>
      <c r="V41" s="1152"/>
      <c r="W41" s="1152"/>
      <c r="X41" s="1152"/>
      <c r="Y41" s="594"/>
      <c r="Z41" s="1111"/>
      <c r="AA41" s="594"/>
      <c r="AB41" s="594"/>
      <c r="AC41" s="547"/>
      <c r="AD41" s="547"/>
      <c r="AE41" s="548"/>
      <c r="AF41" s="548"/>
    </row>
    <row r="42" spans="1:32" ht="15" customHeight="1">
      <c r="A42" s="132"/>
      <c r="B42" s="132"/>
      <c r="C42" s="132"/>
      <c r="D42" s="132"/>
      <c r="E42" s="132"/>
      <c r="F42" s="132"/>
      <c r="G42" s="132"/>
      <c r="H42" s="132"/>
      <c r="I42" s="132"/>
      <c r="J42" s="132"/>
      <c r="K42" s="132"/>
      <c r="L42" s="132"/>
      <c r="M42" s="132"/>
      <c r="N42" s="132"/>
      <c r="O42" s="132"/>
      <c r="P42" s="132"/>
      <c r="Q42" s="132"/>
      <c r="S42" s="1152"/>
      <c r="T42" s="1151"/>
      <c r="U42" s="1151"/>
      <c r="V42" s="1152"/>
      <c r="W42" s="1152"/>
      <c r="X42" s="1152"/>
      <c r="Y42" s="594"/>
      <c r="Z42" s="1111"/>
      <c r="AA42" s="594"/>
      <c r="AB42" s="594"/>
      <c r="AC42" s="547"/>
      <c r="AD42" s="547"/>
      <c r="AE42" s="548"/>
      <c r="AF42" s="548"/>
    </row>
    <row r="43" spans="1:32" ht="15" customHeight="1">
      <c r="R43" s="136"/>
      <c r="S43" s="347"/>
      <c r="T43" s="1112"/>
      <c r="U43" s="347"/>
      <c r="V43" s="347"/>
      <c r="W43" s="347"/>
      <c r="X43" s="1111"/>
      <c r="Y43" s="1111"/>
      <c r="Z43" s="1111"/>
      <c r="AA43" s="594"/>
      <c r="AB43" s="594"/>
      <c r="AC43" s="547"/>
      <c r="AD43" s="547"/>
      <c r="AE43" s="548"/>
      <c r="AF43" s="548"/>
    </row>
    <row r="44" spans="1:32" ht="15" customHeight="1">
      <c r="R44" s="136"/>
      <c r="S44" s="347"/>
      <c r="T44" s="1113"/>
      <c r="U44" s="1113"/>
      <c r="V44" s="1114"/>
      <c r="W44" s="347"/>
      <c r="X44" s="1111"/>
      <c r="Y44" s="1111"/>
      <c r="Z44" s="1111"/>
      <c r="AA44" s="594"/>
      <c r="AB44" s="594"/>
      <c r="AC44" s="547"/>
      <c r="AD44" s="547"/>
    </row>
    <row r="45" spans="1:32" ht="15" customHeight="1">
      <c r="R45" s="136"/>
      <c r="S45" s="347"/>
      <c r="T45" s="1113"/>
      <c r="U45" s="1113"/>
      <c r="V45" s="1114"/>
      <c r="W45" s="347"/>
      <c r="X45" s="1111"/>
      <c r="Y45" s="1111"/>
      <c r="Z45" s="1111"/>
      <c r="AA45" s="594"/>
      <c r="AB45" s="594"/>
      <c r="AC45" s="547"/>
      <c r="AD45" s="547"/>
    </row>
    <row r="46" spans="1:32" ht="15" customHeight="1">
      <c r="R46" s="136"/>
      <c r="S46" s="347"/>
      <c r="T46" s="347"/>
      <c r="U46" s="1113"/>
      <c r="V46" s="347"/>
      <c r="W46" s="347"/>
      <c r="X46" s="1111"/>
      <c r="Y46" s="1111"/>
      <c r="Z46" s="1111"/>
      <c r="AA46" s="594"/>
      <c r="AB46" s="594"/>
      <c r="AC46" s="547"/>
      <c r="AD46" s="547"/>
    </row>
    <row r="47" spans="1:32" ht="15" customHeight="1">
      <c r="R47" s="136"/>
      <c r="S47" s="347"/>
      <c r="T47" s="347"/>
      <c r="U47" s="1113"/>
      <c r="V47" s="347"/>
      <c r="W47" s="347"/>
      <c r="X47" s="1111"/>
      <c r="Y47" s="1111"/>
      <c r="Z47" s="1111"/>
      <c r="AA47" s="594"/>
      <c r="AB47" s="594"/>
      <c r="AC47" s="547"/>
      <c r="AD47" s="547"/>
    </row>
    <row r="48" spans="1:32" ht="15" customHeight="1">
      <c r="S48" s="595"/>
      <c r="T48" s="595"/>
      <c r="U48" s="941"/>
      <c r="V48" s="595"/>
      <c r="W48" s="595"/>
      <c r="AC48" s="548"/>
      <c r="AD48" s="548"/>
    </row>
    <row r="49" spans="19:30" ht="15" customHeight="1">
      <c r="S49" s="595"/>
      <c r="T49" s="595"/>
      <c r="U49" s="941"/>
      <c r="V49" s="595"/>
      <c r="W49" s="595"/>
      <c r="AC49" s="548"/>
      <c r="AD49" s="548"/>
    </row>
    <row r="50" spans="19:30" ht="15" customHeight="1">
      <c r="S50" s="595"/>
      <c r="T50" s="595"/>
      <c r="U50" s="941"/>
      <c r="V50" s="595"/>
      <c r="W50" s="595"/>
      <c r="AC50" s="548"/>
      <c r="AD50" s="548"/>
    </row>
    <row r="51" spans="19:30" ht="15" customHeight="1">
      <c r="S51" s="595"/>
      <c r="T51" s="595"/>
      <c r="U51" s="941"/>
      <c r="V51" s="595"/>
      <c r="W51" s="595"/>
      <c r="AC51" s="548"/>
      <c r="AD51" s="548"/>
    </row>
    <row r="52" spans="19:30" ht="15" customHeight="1">
      <c r="S52" s="595"/>
      <c r="T52" s="595"/>
      <c r="U52" s="941"/>
      <c r="V52" s="595"/>
      <c r="W52" s="595"/>
      <c r="AC52" s="548"/>
      <c r="AD52" s="548"/>
    </row>
    <row r="53" spans="19:30" ht="15" customHeight="1">
      <c r="S53" s="595"/>
      <c r="T53" s="595"/>
      <c r="U53" s="941"/>
      <c r="V53" s="595"/>
      <c r="W53" s="595"/>
      <c r="AC53" s="548"/>
      <c r="AD53" s="548"/>
    </row>
    <row r="54" spans="19:30" ht="15" customHeight="1">
      <c r="S54" s="595"/>
      <c r="T54" s="595"/>
      <c r="U54" s="941"/>
      <c r="V54" s="595"/>
      <c r="W54" s="595"/>
      <c r="AC54" s="548"/>
      <c r="AD54" s="548"/>
    </row>
    <row r="55" spans="19:30" ht="15" customHeight="1">
      <c r="S55" s="595"/>
      <c r="T55" s="595"/>
      <c r="U55" s="941"/>
      <c r="V55" s="595"/>
      <c r="W55" s="595"/>
      <c r="AC55" s="548"/>
      <c r="AD55" s="548"/>
    </row>
    <row r="56" spans="19:30" ht="15" customHeight="1">
      <c r="S56" s="595"/>
      <c r="T56" s="595"/>
      <c r="U56" s="941"/>
      <c r="V56" s="595"/>
      <c r="W56" s="595"/>
      <c r="AC56" s="548"/>
      <c r="AD56" s="548"/>
    </row>
    <row r="57" spans="19:30" ht="15" customHeight="1">
      <c r="S57" s="595"/>
      <c r="T57" s="595"/>
      <c r="U57" s="941"/>
      <c r="V57" s="595"/>
      <c r="W57" s="595"/>
      <c r="AC57" s="548"/>
      <c r="AD57" s="548"/>
    </row>
    <row r="58" spans="19:30" ht="15" customHeight="1">
      <c r="AC58" s="548"/>
      <c r="AD58" s="548"/>
    </row>
    <row r="59" spans="19:30" ht="15" customHeight="1">
      <c r="AC59" s="548"/>
      <c r="AD59" s="548"/>
    </row>
    <row r="60" spans="19:30" ht="15" customHeight="1">
      <c r="AC60" s="548"/>
      <c r="AD60" s="548"/>
    </row>
    <row r="61" spans="19:30" ht="15" customHeight="1">
      <c r="AC61" s="548"/>
      <c r="AD61" s="548"/>
    </row>
    <row r="62" spans="19:30">
      <c r="AC62" s="548"/>
      <c r="AD62" s="548"/>
    </row>
  </sheetData>
  <customSheetViews>
    <customSheetView guid="{7398011F-6792-457D-9968-3CBE3236EAF9}" scale="115" showPageBreaks="1" showGridLines="0" fitToPage="1" printArea="1" view="pageBreakPreview">
      <pageMargins left="0.51181102362204722" right="0.51181102362204722" top="0.59055118110236227" bottom="0.74803149606299213" header="0.31496062992125984" footer="0.31496062992125984"/>
      <printOptions horizontalCentered="1"/>
      <pageSetup paperSize="9" fitToHeight="0" orientation="portrait" r:id="rId1"/>
      <headerFooter>
        <oddHeader>&amp;L&amp;"Calibri Light,Regular"&amp;10 &amp;C&amp;"Calibri Light,Regular"&amp;10 &amp;R&amp;"Tahoma,Negrita"&amp;10Informe de la Operación Mensual - Enero 2016</oddHeader>
        <oddFooter>&amp;L&amp;"Tahoma,Normal"&amp;10COES SINAC, 2016&amp;C&amp;"Calibri Light,Regular"&amp;10 1&amp;R&amp;"Tahoma,Normal"&amp;10Dirección Ejecutiva
Sub Dirección de Gestión de Información</oddFooter>
      </headerFooter>
    </customSheetView>
  </customSheetViews>
  <mergeCells count="9">
    <mergeCell ref="B24:Q24"/>
    <mergeCell ref="A17:Q17"/>
    <mergeCell ref="B19:Q20"/>
    <mergeCell ref="B21:Q22"/>
    <mergeCell ref="A4:Q5"/>
    <mergeCell ref="A6:Q7"/>
    <mergeCell ref="A8:M8"/>
    <mergeCell ref="A10:Q11"/>
    <mergeCell ref="A16:Q16"/>
  </mergeCells>
  <printOptions horizontalCentered="1" gridLinesSet="0"/>
  <pageMargins left="0.51181102362204722" right="0.51181102362204722" top="1.0520833333333333" bottom="0.74803149606299213" header="0.31496062992125984" footer="0.31496062992125984"/>
  <pageSetup paperSize="9" scale="96" fitToHeight="0" orientation="portrait" r:id="rId2"/>
  <headerFooter>
    <oddHeader>&amp;L&amp;"Calibri Light,Regular"&amp;10 &amp;C&amp;"Calibri Light,Regular"&amp;10 &amp;R&amp;"Tahoma,Negrita"Informe de la Operación Mensual - Abril 2017
INFSGI-MES-04-2017
08/05/2017
Versión: 01</oddHeader>
    <oddFooter>&amp;L&amp;"-,Regular"&amp;10COES SINAC, 2017&amp;C&amp;"Calibri Light,Regular"&amp;10 1&amp;R&amp;"Tahoma,Normal"&amp;10Dirección Ejecutiva
Sub Dirección de Gestión de Información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V320"/>
  <sheetViews>
    <sheetView view="pageBreakPreview" zoomScaleNormal="100" zoomScaleSheetLayoutView="100" zoomScalePageLayoutView="70" workbookViewId="0"/>
  </sheetViews>
  <sheetFormatPr defaultRowHeight="11.25"/>
  <cols>
    <col min="1" max="1" width="45.6640625" style="139" customWidth="1"/>
    <col min="2" max="2" width="14.83203125" style="139" bestFit="1" customWidth="1"/>
    <col min="3" max="3" width="16.6640625" style="139" customWidth="1"/>
    <col min="4" max="4" width="19.1640625" style="139" customWidth="1"/>
    <col min="5" max="7" width="16.1640625" style="139" customWidth="1"/>
    <col min="8" max="8" width="12.33203125" style="139" customWidth="1"/>
    <col min="9" max="9" width="11.83203125" style="139" bestFit="1" customWidth="1"/>
    <col min="10" max="10" width="13.1640625" style="139" customWidth="1"/>
    <col min="11" max="11" width="16.83203125" style="197" customWidth="1"/>
    <col min="12" max="13" width="9.33203125" style="139"/>
    <col min="14" max="14" width="27.83203125" style="139" bestFit="1" customWidth="1"/>
    <col min="15" max="15" width="20.6640625" style="139" bestFit="1" customWidth="1"/>
    <col min="16" max="16" width="16.33203125" style="139" bestFit="1" customWidth="1"/>
    <col min="17" max="17" width="9.83203125" style="139" bestFit="1" customWidth="1"/>
    <col min="18" max="18" width="27.1640625" style="139" bestFit="1" customWidth="1"/>
    <col min="19" max="19" width="12.5" style="139" bestFit="1" customWidth="1"/>
    <col min="20" max="16384" width="9.33203125" style="139"/>
  </cols>
  <sheetData>
    <row r="1" spans="1:21" ht="6.75" customHeight="1">
      <c r="A1" s="190"/>
      <c r="B1" s="191"/>
      <c r="C1" s="191"/>
      <c r="D1" s="191"/>
      <c r="E1" s="191"/>
      <c r="F1" s="191"/>
      <c r="G1" s="191"/>
      <c r="H1" s="192"/>
      <c r="I1" s="192"/>
      <c r="J1" s="193"/>
      <c r="K1" s="193"/>
    </row>
    <row r="2" spans="1:21" ht="14.1" hidden="1" customHeight="1">
      <c r="A2" s="194"/>
      <c r="B2" s="195"/>
      <c r="C2" s="195"/>
      <c r="D2" s="195"/>
      <c r="E2" s="195"/>
      <c r="F2" s="195"/>
      <c r="G2" s="195"/>
      <c r="H2" s="196"/>
      <c r="I2" s="196"/>
      <c r="J2" s="196"/>
      <c r="K2" s="196"/>
    </row>
    <row r="3" spans="1:21" ht="14.1" customHeight="1">
      <c r="A3" s="194"/>
      <c r="B3" s="195"/>
      <c r="C3" s="195"/>
      <c r="D3" s="195"/>
      <c r="E3" s="195"/>
      <c r="F3" s="195"/>
      <c r="G3" s="195"/>
      <c r="H3" s="196"/>
      <c r="I3" s="196"/>
      <c r="J3" s="196"/>
      <c r="K3" s="196"/>
    </row>
    <row r="4" spans="1:21" ht="24" customHeight="1">
      <c r="A4" s="1229" t="s">
        <v>866</v>
      </c>
      <c r="B4" s="1229"/>
      <c r="C4" s="1229"/>
      <c r="D4" s="1229"/>
      <c r="E4" s="1229"/>
      <c r="F4" s="1229"/>
      <c r="G4" s="1229"/>
      <c r="H4" s="1229"/>
      <c r="I4" s="1229"/>
      <c r="J4" s="1229"/>
      <c r="K4" s="199"/>
    </row>
    <row r="5" spans="1:21" ht="10.5" customHeight="1">
      <c r="A5" s="197"/>
      <c r="B5" s="198"/>
      <c r="C5" s="200"/>
      <c r="D5" s="201"/>
      <c r="E5" s="201"/>
      <c r="F5" s="201"/>
      <c r="G5" s="199"/>
      <c r="H5" s="202"/>
      <c r="I5" s="202"/>
      <c r="J5" s="203"/>
      <c r="K5" s="199"/>
    </row>
    <row r="6" spans="1:21" ht="15.95" customHeight="1">
      <c r="A6" s="979" t="s">
        <v>868</v>
      </c>
      <c r="B6" s="198"/>
      <c r="C6" s="200"/>
      <c r="D6" s="201"/>
      <c r="E6" s="201"/>
      <c r="F6" s="201"/>
      <c r="G6" s="199"/>
      <c r="H6" s="202"/>
      <c r="I6" s="202"/>
      <c r="J6" s="203"/>
      <c r="K6" s="199"/>
    </row>
    <row r="7" spans="1:21" ht="18.75" customHeight="1">
      <c r="A7" s="686" t="s">
        <v>869</v>
      </c>
      <c r="B7" s="198"/>
      <c r="C7" s="200"/>
      <c r="D7" s="201"/>
      <c r="E7" s="201"/>
      <c r="F7" s="201"/>
      <c r="G7" s="199"/>
      <c r="H7" s="202"/>
      <c r="I7" s="202"/>
      <c r="J7" s="203"/>
      <c r="K7" s="199"/>
    </row>
    <row r="8" spans="1:21" ht="7.5" customHeight="1">
      <c r="A8" s="197"/>
      <c r="B8" s="198"/>
      <c r="C8" s="200"/>
      <c r="D8" s="201"/>
      <c r="E8" s="201"/>
      <c r="F8" s="201"/>
      <c r="G8" s="199"/>
      <c r="H8" s="202"/>
      <c r="I8" s="202"/>
      <c r="J8" s="203"/>
      <c r="K8" s="199"/>
    </row>
    <row r="9" spans="1:21" ht="58.5" customHeight="1">
      <c r="A9" s="706" t="s">
        <v>18</v>
      </c>
      <c r="B9" s="707" t="s">
        <v>23</v>
      </c>
      <c r="C9" s="707" t="s">
        <v>20</v>
      </c>
      <c r="D9" s="707" t="s">
        <v>27</v>
      </c>
      <c r="E9" s="707" t="s">
        <v>19</v>
      </c>
      <c r="F9" s="708" t="s">
        <v>21</v>
      </c>
      <c r="G9" s="709" t="s">
        <v>24</v>
      </c>
      <c r="H9" s="708" t="s">
        <v>25</v>
      </c>
      <c r="I9" s="709" t="s">
        <v>22</v>
      </c>
      <c r="J9" s="710" t="s">
        <v>26</v>
      </c>
      <c r="N9" s="818"/>
      <c r="O9" s="818"/>
      <c r="P9" s="818"/>
      <c r="Q9" s="818"/>
      <c r="R9" s="818"/>
      <c r="S9" s="818"/>
      <c r="T9" s="818"/>
      <c r="U9" s="818"/>
    </row>
    <row r="10" spans="1:21" s="162" customFormat="1" ht="21" customHeight="1">
      <c r="A10" s="250" t="s">
        <v>614</v>
      </c>
      <c r="B10" s="655" t="s">
        <v>30</v>
      </c>
      <c r="C10" s="251" t="s">
        <v>426</v>
      </c>
      <c r="D10" s="265" t="s">
        <v>32</v>
      </c>
      <c r="E10" s="251" t="s">
        <v>433</v>
      </c>
      <c r="F10" s="267" t="s">
        <v>422</v>
      </c>
      <c r="G10" s="252">
        <v>13.8</v>
      </c>
      <c r="H10" s="702">
        <v>35</v>
      </c>
      <c r="I10" s="702">
        <v>35</v>
      </c>
      <c r="J10" s="253" t="s">
        <v>423</v>
      </c>
      <c r="K10" s="197"/>
      <c r="L10" s="268"/>
      <c r="M10" s="249"/>
      <c r="N10" s="819"/>
      <c r="O10" s="819"/>
      <c r="P10" s="819"/>
      <c r="Q10" s="819"/>
      <c r="R10" s="819"/>
      <c r="S10" s="819"/>
      <c r="T10" s="819"/>
      <c r="U10" s="819"/>
    </row>
    <row r="11" spans="1:21" s="162" customFormat="1" ht="21" customHeight="1">
      <c r="A11" s="836" t="s">
        <v>631</v>
      </c>
      <c r="B11" s="837" t="s">
        <v>29</v>
      </c>
      <c r="C11" s="838" t="s">
        <v>632</v>
      </c>
      <c r="D11" s="839" t="s">
        <v>633</v>
      </c>
      <c r="E11" s="838" t="s">
        <v>634</v>
      </c>
      <c r="F11" s="840" t="s">
        <v>635</v>
      </c>
      <c r="G11" s="841">
        <v>10</v>
      </c>
      <c r="H11" s="842">
        <v>19.899999999999999</v>
      </c>
      <c r="I11" s="842">
        <v>20.456</v>
      </c>
      <c r="J11" s="843" t="s">
        <v>636</v>
      </c>
      <c r="K11" s="197"/>
      <c r="L11" s="268"/>
      <c r="M11" s="249"/>
      <c r="N11" s="819"/>
      <c r="O11" s="819"/>
      <c r="P11" s="819"/>
      <c r="Q11" s="819"/>
      <c r="R11" s="819"/>
      <c r="S11" s="819"/>
      <c r="T11" s="819"/>
      <c r="U11" s="819"/>
    </row>
    <row r="12" spans="1:21" s="162" customFormat="1" ht="17.25" customHeight="1">
      <c r="A12" s="254" t="s">
        <v>28</v>
      </c>
      <c r="B12" s="255"/>
      <c r="C12" s="256"/>
      <c r="D12" s="256"/>
      <c r="E12" s="257"/>
      <c r="F12" s="258"/>
      <c r="G12" s="259"/>
      <c r="H12" s="703">
        <f>+H10+H11</f>
        <v>54.9</v>
      </c>
      <c r="I12" s="703">
        <f>+I10+I11</f>
        <v>55.456000000000003</v>
      </c>
      <c r="J12" s="260"/>
      <c r="K12" s="197"/>
      <c r="L12" s="268"/>
      <c r="M12" s="249"/>
      <c r="N12" s="819"/>
      <c r="O12" s="819"/>
      <c r="P12" s="819"/>
      <c r="Q12" s="819"/>
      <c r="R12" s="819"/>
      <c r="S12" s="819"/>
      <c r="T12" s="819"/>
      <c r="U12" s="819"/>
    </row>
    <row r="13" spans="1:21" s="162" customFormat="1" ht="17.25" customHeight="1">
      <c r="A13" s="942" t="s">
        <v>871</v>
      </c>
      <c r="B13" s="197"/>
      <c r="C13" s="197"/>
      <c r="D13" s="197"/>
      <c r="E13" s="197"/>
      <c r="F13" s="197"/>
      <c r="G13" s="197"/>
      <c r="H13" s="197"/>
      <c r="I13" s="197"/>
      <c r="J13" s="197"/>
      <c r="K13" s="197"/>
      <c r="L13" s="268"/>
      <c r="M13" s="249"/>
      <c r="N13" s="819"/>
      <c r="O13" s="819"/>
      <c r="P13" s="819"/>
      <c r="Q13" s="819"/>
      <c r="R13" s="819"/>
      <c r="S13" s="819"/>
      <c r="T13" s="819"/>
      <c r="U13" s="819"/>
    </row>
    <row r="14" spans="1:21" s="162" customFormat="1" ht="6.75" customHeight="1">
      <c r="A14" s="412"/>
      <c r="B14" s="197"/>
      <c r="C14" s="197"/>
      <c r="D14" s="197"/>
      <c r="E14" s="197"/>
      <c r="F14" s="197"/>
      <c r="G14" s="197"/>
      <c r="H14" s="197"/>
      <c r="I14" s="197"/>
      <c r="J14" s="197"/>
      <c r="K14" s="197"/>
      <c r="L14" s="268"/>
      <c r="M14" s="249"/>
      <c r="N14" s="819"/>
      <c r="O14" s="819"/>
      <c r="P14" s="819"/>
      <c r="Q14" s="819"/>
      <c r="R14" s="819"/>
      <c r="S14" s="819"/>
      <c r="T14" s="819"/>
      <c r="U14" s="819"/>
    </row>
    <row r="15" spans="1:21" s="162" customFormat="1" ht="15" customHeight="1">
      <c r="A15" s="943" t="s">
        <v>870</v>
      </c>
      <c r="B15" s="216"/>
      <c r="C15" s="216"/>
      <c r="D15" s="216"/>
      <c r="E15" s="216"/>
      <c r="F15" s="216"/>
      <c r="G15" s="216"/>
      <c r="H15" s="216"/>
      <c r="I15" s="216"/>
      <c r="J15" s="216"/>
      <c r="K15" s="197"/>
      <c r="M15" s="249"/>
      <c r="N15" s="819"/>
      <c r="O15" s="819"/>
      <c r="P15" s="819"/>
      <c r="Q15" s="819"/>
      <c r="R15" s="819"/>
      <c r="S15" s="819"/>
      <c r="T15" s="819"/>
      <c r="U15" s="819"/>
    </row>
    <row r="16" spans="1:21" s="162" customFormat="1" ht="20.25" customHeight="1">
      <c r="A16" s="204"/>
      <c r="B16" s="216"/>
      <c r="C16" s="216"/>
      <c r="D16" s="216"/>
      <c r="E16" s="216"/>
      <c r="F16" s="216"/>
      <c r="G16" s="216"/>
      <c r="H16" s="216"/>
      <c r="I16" s="216"/>
      <c r="J16" s="216"/>
      <c r="K16" s="239"/>
      <c r="M16" s="249"/>
      <c r="N16" s="819"/>
      <c r="O16" s="819"/>
      <c r="P16" s="819"/>
      <c r="Q16" s="819"/>
      <c r="R16" s="819"/>
      <c r="S16" s="819"/>
      <c r="T16" s="819"/>
      <c r="U16" s="819"/>
    </row>
    <row r="17" spans="1:22" s="163" customFormat="1" ht="12" hidden="1" customHeight="1">
      <c r="A17" s="510"/>
      <c r="B17" s="207"/>
      <c r="C17" s="208"/>
      <c r="D17" s="208"/>
      <c r="E17" s="208"/>
      <c r="F17" s="208"/>
      <c r="G17" s="208"/>
      <c r="H17" s="208"/>
      <c r="I17" s="209"/>
      <c r="J17" s="209"/>
      <c r="K17" s="209"/>
      <c r="N17" s="920"/>
      <c r="O17" s="920"/>
      <c r="P17" s="920"/>
      <c r="Q17" s="920"/>
      <c r="R17" s="920"/>
      <c r="S17" s="920"/>
      <c r="T17" s="920"/>
      <c r="U17" s="920"/>
    </row>
    <row r="18" spans="1:22" s="164" customFormat="1" ht="11.25" hidden="1" customHeight="1">
      <c r="A18" s="511"/>
      <c r="B18" s="208"/>
      <c r="C18" s="208"/>
      <c r="D18" s="208"/>
      <c r="E18" s="208"/>
      <c r="F18" s="208"/>
      <c r="G18" s="208"/>
      <c r="H18" s="208"/>
      <c r="I18" s="211"/>
      <c r="J18" s="211"/>
      <c r="K18" s="211"/>
      <c r="N18" s="921"/>
      <c r="O18" s="921"/>
      <c r="P18" s="921"/>
      <c r="Q18" s="921"/>
      <c r="R18" s="921"/>
      <c r="S18" s="921"/>
      <c r="T18" s="921"/>
      <c r="U18" s="921"/>
    </row>
    <row r="19" spans="1:22" s="163" customFormat="1" ht="12" hidden="1" customHeight="1">
      <c r="A19" s="511"/>
      <c r="B19" s="208"/>
      <c r="C19" s="208"/>
      <c r="D19" s="208"/>
      <c r="E19" s="208"/>
      <c r="F19" s="208"/>
      <c r="G19" s="208"/>
      <c r="H19" s="208"/>
      <c r="I19" s="209"/>
      <c r="J19" s="209"/>
      <c r="K19" s="209"/>
      <c r="N19" s="920"/>
      <c r="O19" s="920"/>
      <c r="P19" s="920"/>
      <c r="Q19" s="920"/>
      <c r="R19" s="920"/>
      <c r="S19" s="920"/>
      <c r="T19" s="920"/>
      <c r="U19" s="920"/>
    </row>
    <row r="20" spans="1:22" s="163" customFormat="1" ht="12" hidden="1" customHeight="1">
      <c r="A20" s="511"/>
      <c r="B20" s="208"/>
      <c r="C20" s="208"/>
      <c r="D20" s="208"/>
      <c r="E20" s="208"/>
      <c r="F20" s="208"/>
      <c r="G20" s="208"/>
      <c r="H20" s="208"/>
      <c r="I20" s="209"/>
      <c r="J20" s="209"/>
      <c r="K20" s="209"/>
      <c r="N20" s="920"/>
      <c r="O20" s="920"/>
      <c r="P20" s="920"/>
      <c r="Q20" s="920"/>
      <c r="R20" s="920"/>
      <c r="S20" s="920"/>
      <c r="T20" s="920"/>
      <c r="U20" s="920"/>
    </row>
    <row r="21" spans="1:22" s="164" customFormat="1" ht="12" hidden="1" customHeight="1">
      <c r="A21" s="512"/>
      <c r="B21" s="212"/>
      <c r="C21" s="212"/>
      <c r="D21" s="212"/>
      <c r="E21" s="212"/>
      <c r="F21" s="212"/>
      <c r="G21" s="212"/>
      <c r="H21" s="212"/>
      <c r="I21" s="210"/>
      <c r="J21" s="210"/>
      <c r="K21" s="210"/>
      <c r="N21" s="921"/>
      <c r="O21" s="921"/>
      <c r="P21" s="921"/>
      <c r="Q21" s="921"/>
      <c r="R21" s="921"/>
      <c r="S21" s="921"/>
      <c r="T21" s="921"/>
      <c r="U21" s="921"/>
    </row>
    <row r="22" spans="1:22" s="165" customFormat="1" ht="9" hidden="1" customHeight="1">
      <c r="A22" s="512"/>
      <c r="B22" s="212"/>
      <c r="C22" s="212"/>
      <c r="D22" s="212"/>
      <c r="E22" s="212"/>
      <c r="F22" s="212"/>
      <c r="G22" s="212"/>
      <c r="H22" s="212"/>
      <c r="I22" s="210"/>
      <c r="J22" s="210"/>
      <c r="K22" s="210"/>
      <c r="N22" s="922"/>
      <c r="O22" s="922"/>
      <c r="P22" s="922"/>
      <c r="Q22" s="922"/>
      <c r="R22" s="921"/>
      <c r="S22" s="921"/>
      <c r="T22" s="921"/>
      <c r="U22" s="922"/>
    </row>
    <row r="23" spans="1:22" s="166" customFormat="1" ht="15.95" customHeight="1">
      <c r="A23" s="213"/>
      <c r="B23" s="214"/>
      <c r="C23" s="214"/>
      <c r="D23" s="214"/>
      <c r="E23" s="214"/>
      <c r="F23" s="214"/>
      <c r="G23" s="214"/>
      <c r="H23" s="214"/>
      <c r="I23" s="206"/>
      <c r="J23" s="206"/>
      <c r="K23" s="206"/>
      <c r="N23" s="923"/>
      <c r="O23" s="923"/>
      <c r="P23" s="923"/>
      <c r="Q23" s="923"/>
      <c r="R23" s="921"/>
      <c r="S23" s="921"/>
      <c r="T23" s="921"/>
      <c r="U23" s="923"/>
    </row>
    <row r="24" spans="1:22" s="167" customFormat="1" ht="35.25" customHeight="1">
      <c r="A24" s="1230"/>
      <c r="B24" s="1230"/>
      <c r="C24" s="1230"/>
      <c r="D24" s="1230"/>
      <c r="E24" s="1230"/>
      <c r="F24" s="1230"/>
      <c r="G24" s="1230"/>
      <c r="H24" s="1230"/>
      <c r="I24" s="1230"/>
      <c r="J24" s="1230"/>
      <c r="K24" s="1230"/>
      <c r="N24" s="924" t="s">
        <v>37</v>
      </c>
      <c r="O24" s="924" t="s">
        <v>38</v>
      </c>
      <c r="P24" s="924" t="s">
        <v>39</v>
      </c>
      <c r="Q24" s="925"/>
      <c r="R24" s="921"/>
      <c r="S24" s="921"/>
      <c r="T24" s="921"/>
      <c r="U24" s="925"/>
      <c r="V24" s="261"/>
    </row>
    <row r="25" spans="1:22" s="168" customFormat="1" ht="12" customHeight="1">
      <c r="A25" s="215"/>
      <c r="B25" s="216"/>
      <c r="C25" s="216"/>
      <c r="D25" s="216"/>
      <c r="E25" s="216"/>
      <c r="F25" s="216"/>
      <c r="G25" s="216"/>
      <c r="H25" s="217"/>
      <c r="I25" s="217"/>
      <c r="J25" s="217"/>
      <c r="K25" s="217"/>
      <c r="N25" s="926" t="s">
        <v>29</v>
      </c>
      <c r="O25" s="927">
        <f>+H11</f>
        <v>19.899999999999999</v>
      </c>
      <c r="P25" s="928">
        <f>+O25/$O$28</f>
        <v>0.36247723132969034</v>
      </c>
      <c r="Q25" s="929"/>
      <c r="R25" s="921"/>
      <c r="S25" s="921"/>
      <c r="T25" s="921"/>
      <c r="U25" s="929"/>
      <c r="V25" s="262"/>
    </row>
    <row r="26" spans="1:22" s="168" customFormat="1" ht="12" customHeight="1">
      <c r="A26" s="218"/>
      <c r="B26" s="216"/>
      <c r="C26" s="216"/>
      <c r="D26" s="216"/>
      <c r="E26" s="216"/>
      <c r="F26" s="216"/>
      <c r="G26" s="216"/>
      <c r="H26" s="216"/>
      <c r="I26" s="217"/>
      <c r="J26" s="217"/>
      <c r="K26" s="217"/>
      <c r="N26" s="926" t="s">
        <v>30</v>
      </c>
      <c r="O26" s="927">
        <f>+I10</f>
        <v>35</v>
      </c>
      <c r="P26" s="928">
        <f>+O26/$O$28</f>
        <v>0.63752276867030966</v>
      </c>
      <c r="Q26" s="929"/>
      <c r="R26" s="921"/>
      <c r="S26" s="921"/>
      <c r="T26" s="921"/>
      <c r="U26" s="929"/>
      <c r="V26" s="262"/>
    </row>
    <row r="27" spans="1:22" s="168" customFormat="1" ht="12" customHeight="1">
      <c r="A27" s="220"/>
      <c r="B27" s="220"/>
      <c r="C27" s="221"/>
      <c r="D27" s="216"/>
      <c r="E27" s="216"/>
      <c r="F27" s="222"/>
      <c r="G27" s="222"/>
      <c r="H27" s="223"/>
      <c r="I27" s="217"/>
      <c r="J27" s="217"/>
      <c r="K27" s="217"/>
      <c r="N27" s="926" t="s">
        <v>41</v>
      </c>
      <c r="O27" s="927"/>
      <c r="P27" s="928">
        <f>+O27/$O$28</f>
        <v>0</v>
      </c>
      <c r="Q27" s="929"/>
      <c r="R27" s="921"/>
      <c r="S27" s="921"/>
      <c r="T27" s="921"/>
      <c r="U27" s="929"/>
      <c r="V27" s="262"/>
    </row>
    <row r="28" spans="1:22" s="168" customFormat="1" ht="12" customHeight="1">
      <c r="A28" s="224"/>
      <c r="B28" s="220"/>
      <c r="C28" s="221"/>
      <c r="D28" s="216"/>
      <c r="E28" s="216"/>
      <c r="F28" s="222"/>
      <c r="G28" s="222"/>
      <c r="H28" s="225"/>
      <c r="I28" s="217"/>
      <c r="J28" s="217"/>
      <c r="K28" s="217"/>
      <c r="N28" s="930" t="s">
        <v>42</v>
      </c>
      <c r="O28" s="931">
        <f>SUM(O25:O27)</f>
        <v>54.9</v>
      </c>
      <c r="P28" s="932">
        <f>+O28/$O$28</f>
        <v>1</v>
      </c>
      <c r="Q28" s="929"/>
      <c r="R28" s="921"/>
      <c r="S28" s="921"/>
      <c r="T28" s="921"/>
      <c r="U28" s="929"/>
      <c r="V28" s="262"/>
    </row>
    <row r="29" spans="1:22" s="168" customFormat="1" ht="12" customHeight="1">
      <c r="A29" s="224"/>
      <c r="B29" s="216"/>
      <c r="C29" s="219"/>
      <c r="D29" s="216"/>
      <c r="E29" s="216"/>
      <c r="F29" s="216"/>
      <c r="G29" s="226"/>
      <c r="H29" s="226"/>
      <c r="I29" s="217"/>
      <c r="J29" s="217"/>
      <c r="K29" s="217"/>
      <c r="N29" s="929"/>
      <c r="O29" s="929"/>
      <c r="P29" s="929"/>
      <c r="Q29" s="929"/>
      <c r="R29" s="921"/>
      <c r="S29" s="921"/>
      <c r="T29" s="921"/>
      <c r="U29" s="929"/>
      <c r="V29" s="262"/>
    </row>
    <row r="30" spans="1:22" s="168" customFormat="1" ht="12" customHeight="1">
      <c r="A30" s="224"/>
      <c r="B30" s="227"/>
      <c r="C30" s="227"/>
      <c r="D30" s="216"/>
      <c r="E30" s="216"/>
      <c r="F30" s="216"/>
      <c r="G30" s="216"/>
      <c r="H30" s="216"/>
      <c r="I30" s="217"/>
      <c r="J30" s="217"/>
      <c r="K30" s="217"/>
      <c r="N30" s="929"/>
      <c r="O30" s="929"/>
      <c r="P30" s="929"/>
      <c r="Q30" s="929"/>
      <c r="R30" s="921"/>
      <c r="S30" s="921"/>
      <c r="T30" s="921"/>
      <c r="U30" s="929"/>
      <c r="V30" s="262"/>
    </row>
    <row r="31" spans="1:22" s="168" customFormat="1" ht="12" customHeight="1">
      <c r="A31" s="224"/>
      <c r="B31" s="227"/>
      <c r="C31" s="227"/>
      <c r="D31" s="216"/>
      <c r="E31" s="216"/>
      <c r="F31" s="216"/>
      <c r="G31" s="216"/>
      <c r="H31" s="216"/>
      <c r="I31" s="217"/>
      <c r="J31" s="217"/>
      <c r="K31" s="217"/>
      <c r="N31" s="929"/>
      <c r="O31" s="929"/>
      <c r="P31" s="929"/>
      <c r="Q31" s="929"/>
      <c r="R31" s="929"/>
      <c r="S31" s="929"/>
      <c r="T31" s="929"/>
      <c r="U31" s="929"/>
      <c r="V31" s="262"/>
    </row>
    <row r="32" spans="1:22" s="168" customFormat="1" ht="12" customHeight="1">
      <c r="A32" s="218"/>
      <c r="B32" s="216"/>
      <c r="C32" s="216"/>
      <c r="D32" s="216"/>
      <c r="E32" s="216"/>
      <c r="F32" s="216"/>
      <c r="G32" s="216"/>
      <c r="H32" s="216"/>
      <c r="I32" s="217"/>
      <c r="J32" s="217"/>
      <c r="K32" s="217"/>
      <c r="N32" s="1228" t="s">
        <v>45</v>
      </c>
      <c r="O32" s="1227" t="s">
        <v>46</v>
      </c>
      <c r="P32" s="1227"/>
      <c r="Q32" s="1227"/>
      <c r="R32" s="1227"/>
      <c r="S32" s="1227"/>
      <c r="T32" s="929"/>
      <c r="U32" s="929"/>
      <c r="V32" s="262"/>
    </row>
    <row r="33" spans="1:22" s="168" customFormat="1" ht="15" customHeight="1">
      <c r="A33" s="218"/>
      <c r="B33" s="216"/>
      <c r="C33" s="216"/>
      <c r="D33" s="216"/>
      <c r="E33" s="216"/>
      <c r="F33" s="216"/>
      <c r="G33" s="216"/>
      <c r="H33" s="216"/>
      <c r="I33" s="228"/>
      <c r="J33" s="228"/>
      <c r="K33" s="228"/>
      <c r="N33" s="1228"/>
      <c r="O33" s="933" t="s">
        <v>43</v>
      </c>
      <c r="P33" s="933" t="s">
        <v>47</v>
      </c>
      <c r="Q33" s="933" t="s">
        <v>49</v>
      </c>
      <c r="R33" s="933" t="s">
        <v>435</v>
      </c>
      <c r="S33" s="933" t="s">
        <v>42</v>
      </c>
      <c r="T33" s="929"/>
      <c r="U33" s="929"/>
      <c r="V33" s="262"/>
    </row>
    <row r="34" spans="1:22" s="168" customFormat="1" ht="12" customHeight="1">
      <c r="A34" s="218"/>
      <c r="B34" s="216"/>
      <c r="C34" s="216"/>
      <c r="D34" s="216"/>
      <c r="E34" s="216"/>
      <c r="F34" s="216"/>
      <c r="G34" s="216"/>
      <c r="H34" s="216"/>
      <c r="I34" s="217"/>
      <c r="J34" s="217"/>
      <c r="K34" s="217"/>
      <c r="N34" s="934" t="s">
        <v>35</v>
      </c>
      <c r="O34" s="935">
        <f>+H11</f>
        <v>19.899999999999999</v>
      </c>
      <c r="P34" s="935"/>
      <c r="Q34" s="935"/>
      <c r="R34" s="935"/>
      <c r="S34" s="936">
        <f t="shared" ref="S34:S39" si="0">SUM(O34:R34)</f>
        <v>19.899999999999999</v>
      </c>
      <c r="T34" s="929"/>
      <c r="U34" s="929"/>
      <c r="V34" s="262"/>
    </row>
    <row r="35" spans="1:22" s="171" customFormat="1" ht="12" customHeight="1">
      <c r="A35" s="218"/>
      <c r="B35" s="216"/>
      <c r="C35" s="216"/>
      <c r="D35" s="216"/>
      <c r="E35" s="216"/>
      <c r="F35" s="216"/>
      <c r="G35" s="216"/>
      <c r="H35" s="216"/>
      <c r="I35" s="229"/>
      <c r="J35" s="229"/>
      <c r="K35" s="229"/>
      <c r="N35" s="937" t="s">
        <v>32</v>
      </c>
      <c r="O35" s="938"/>
      <c r="P35" s="938"/>
      <c r="Q35" s="938"/>
      <c r="R35" s="938">
        <v>35</v>
      </c>
      <c r="S35" s="936">
        <f t="shared" si="0"/>
        <v>35</v>
      </c>
      <c r="T35" s="400"/>
      <c r="U35" s="400"/>
      <c r="V35" s="263"/>
    </row>
    <row r="36" spans="1:22" s="171" customFormat="1" ht="12" customHeight="1">
      <c r="A36" s="230"/>
      <c r="B36" s="221"/>
      <c r="C36" s="221"/>
      <c r="D36" s="221"/>
      <c r="E36" s="221"/>
      <c r="F36" s="221"/>
      <c r="G36" s="221"/>
      <c r="H36" s="221"/>
      <c r="I36" s="221"/>
      <c r="J36" s="221"/>
      <c r="K36" s="221"/>
      <c r="N36" s="937" t="s">
        <v>397</v>
      </c>
      <c r="O36" s="938"/>
      <c r="P36" s="938"/>
      <c r="Q36" s="938"/>
      <c r="R36" s="938"/>
      <c r="S36" s="936">
        <f t="shared" si="0"/>
        <v>0</v>
      </c>
      <c r="T36" s="400"/>
      <c r="U36" s="400"/>
      <c r="V36" s="263"/>
    </row>
    <row r="37" spans="1:22" s="169" customFormat="1" ht="12" customHeight="1">
      <c r="A37" s="231"/>
      <c r="B37" s="216"/>
      <c r="C37" s="216"/>
      <c r="D37" s="216"/>
      <c r="E37" s="216"/>
      <c r="F37" s="216"/>
      <c r="G37" s="216"/>
      <c r="H37" s="216"/>
      <c r="I37" s="216"/>
      <c r="J37" s="216"/>
      <c r="K37" s="216"/>
      <c r="N37" s="934" t="s">
        <v>36</v>
      </c>
      <c r="O37" s="935"/>
      <c r="P37" s="935"/>
      <c r="Q37" s="935"/>
      <c r="R37" s="935"/>
      <c r="S37" s="936">
        <f t="shared" si="0"/>
        <v>0</v>
      </c>
      <c r="T37" s="401"/>
      <c r="U37" s="401"/>
      <c r="V37" s="264"/>
    </row>
    <row r="38" spans="1:22" s="169" customFormat="1" ht="12" customHeight="1">
      <c r="A38" s="232"/>
      <c r="B38" s="232"/>
      <c r="C38" s="232"/>
      <c r="D38" s="232"/>
      <c r="E38" s="232"/>
      <c r="F38" s="232"/>
      <c r="G38" s="232"/>
      <c r="H38" s="232"/>
      <c r="I38" s="232"/>
      <c r="J38" s="232"/>
      <c r="K38" s="216"/>
      <c r="N38" s="934" t="s">
        <v>48</v>
      </c>
      <c r="O38" s="935"/>
      <c r="P38" s="935"/>
      <c r="Q38" s="935"/>
      <c r="R38" s="935"/>
      <c r="S38" s="936">
        <f t="shared" si="0"/>
        <v>0</v>
      </c>
      <c r="T38" s="401"/>
      <c r="U38" s="401"/>
      <c r="V38" s="264"/>
    </row>
    <row r="39" spans="1:22" s="169" customFormat="1" ht="12" customHeight="1">
      <c r="A39" s="219"/>
      <c r="B39" s="216"/>
      <c r="C39" s="216"/>
      <c r="D39" s="216"/>
      <c r="E39" s="216"/>
      <c r="F39" s="219"/>
      <c r="G39" s="216"/>
      <c r="H39" s="216"/>
      <c r="I39" s="216"/>
      <c r="J39" s="216"/>
      <c r="K39" s="216"/>
      <c r="N39" s="934" t="s">
        <v>34</v>
      </c>
      <c r="O39" s="935"/>
      <c r="P39" s="935"/>
      <c r="Q39" s="935"/>
      <c r="R39" s="935"/>
      <c r="S39" s="936">
        <f t="shared" si="0"/>
        <v>0</v>
      </c>
      <c r="T39" s="401"/>
      <c r="U39" s="401"/>
      <c r="V39" s="264"/>
    </row>
    <row r="40" spans="1:22" s="169" customFormat="1" ht="19.5" customHeight="1">
      <c r="A40" s="233"/>
      <c r="B40" s="216"/>
      <c r="C40" s="216"/>
      <c r="D40" s="216"/>
      <c r="E40" s="216"/>
      <c r="F40" s="216"/>
      <c r="G40" s="216"/>
      <c r="H40" s="216"/>
      <c r="I40" s="223"/>
      <c r="J40" s="223"/>
      <c r="K40" s="223"/>
      <c r="N40" s="939" t="s">
        <v>42</v>
      </c>
      <c r="O40" s="940">
        <f>SUM(O34:O39)</f>
        <v>19.899999999999999</v>
      </c>
      <c r="P40" s="940">
        <f>SUM(P34:P39)</f>
        <v>0</v>
      </c>
      <c r="Q40" s="940">
        <f>SUM(Q34:Q39)</f>
        <v>0</v>
      </c>
      <c r="R40" s="940">
        <f>SUM(R34:R39)</f>
        <v>35</v>
      </c>
      <c r="S40" s="936">
        <f>SUM(S34:S39)</f>
        <v>54.9</v>
      </c>
      <c r="T40" s="401"/>
      <c r="U40" s="401"/>
      <c r="V40" s="264"/>
    </row>
    <row r="41" spans="1:22" s="169" customFormat="1" ht="18" customHeight="1">
      <c r="A41" s="219"/>
      <c r="B41" s="945" t="s">
        <v>872</v>
      </c>
      <c r="C41" s="944"/>
      <c r="D41" s="944"/>
      <c r="E41" s="944"/>
      <c r="F41" s="944"/>
      <c r="G41" s="944"/>
      <c r="H41" s="221"/>
      <c r="I41" s="225"/>
      <c r="J41" s="225"/>
      <c r="K41" s="225"/>
      <c r="N41" s="401"/>
      <c r="O41" s="401"/>
      <c r="P41" s="401"/>
      <c r="Q41" s="401"/>
      <c r="R41" s="401"/>
      <c r="S41" s="401"/>
      <c r="T41" s="401"/>
      <c r="U41" s="401"/>
      <c r="V41" s="264"/>
    </row>
    <row r="42" spans="1:22" s="169" customFormat="1" ht="12" customHeight="1">
      <c r="A42" s="219"/>
      <c r="B42" s="216"/>
      <c r="C42" s="221"/>
      <c r="D42" s="221"/>
      <c r="E42" s="216"/>
      <c r="F42" s="216"/>
      <c r="G42" s="216"/>
      <c r="H42" s="216"/>
      <c r="I42" s="226"/>
      <c r="J42" s="226"/>
      <c r="K42" s="226"/>
      <c r="N42" s="401"/>
      <c r="O42" s="401"/>
      <c r="P42" s="401"/>
      <c r="Q42" s="401"/>
      <c r="R42" s="401"/>
      <c r="S42" s="401"/>
      <c r="T42" s="401"/>
      <c r="U42" s="401"/>
      <c r="V42" s="264"/>
    </row>
    <row r="43" spans="1:22" s="169" customFormat="1" ht="18" customHeight="1">
      <c r="A43" s="219"/>
      <c r="B43" s="216"/>
      <c r="C43" s="221"/>
      <c r="D43" s="221"/>
      <c r="E43" s="216"/>
      <c r="F43" s="216"/>
      <c r="G43" s="216"/>
      <c r="H43" s="216"/>
      <c r="I43" s="216"/>
      <c r="J43" s="216"/>
      <c r="K43" s="216"/>
      <c r="N43" s="401"/>
      <c r="O43" s="401"/>
      <c r="P43" s="401"/>
      <c r="Q43" s="401"/>
      <c r="R43" s="401"/>
      <c r="S43" s="401"/>
      <c r="T43" s="401"/>
      <c r="U43" s="401"/>
      <c r="V43" s="264"/>
    </row>
    <row r="44" spans="1:22" s="169" customFormat="1" ht="17.25" customHeight="1">
      <c r="A44" s="219"/>
      <c r="B44" s="220"/>
      <c r="C44" s="221"/>
      <c r="D44" s="216"/>
      <c r="E44" s="216"/>
      <c r="F44" s="222"/>
      <c r="G44" s="222"/>
      <c r="H44" s="225"/>
      <c r="I44" s="216"/>
      <c r="J44" s="216"/>
      <c r="K44" s="216"/>
      <c r="N44" s="496"/>
      <c r="O44" s="496"/>
      <c r="P44" s="496"/>
      <c r="Q44" s="496"/>
      <c r="R44" s="496"/>
      <c r="S44" s="496"/>
      <c r="T44" s="496"/>
      <c r="U44" s="496"/>
    </row>
    <row r="45" spans="1:22" s="169" customFormat="1" ht="21.75" customHeight="1">
      <c r="A45" s="979" t="s">
        <v>873</v>
      </c>
      <c r="B45" s="219"/>
      <c r="C45" s="219"/>
      <c r="D45" s="219"/>
      <c r="E45" s="219"/>
      <c r="F45" s="219"/>
      <c r="G45" s="219"/>
      <c r="H45" s="219"/>
      <c r="I45" s="216"/>
      <c r="J45" s="216"/>
      <c r="K45" s="216"/>
      <c r="N45" s="496"/>
      <c r="O45" s="496"/>
      <c r="P45" s="496"/>
      <c r="Q45" s="496"/>
      <c r="R45" s="496"/>
      <c r="S45" s="496"/>
      <c r="T45" s="496"/>
      <c r="U45" s="496"/>
    </row>
    <row r="46" spans="1:22" s="169" customFormat="1" ht="12" customHeight="1">
      <c r="A46" s="234"/>
      <c r="B46" s="219"/>
      <c r="C46" s="219"/>
      <c r="D46" s="219"/>
      <c r="E46" s="219"/>
      <c r="F46" s="219"/>
      <c r="G46" s="219"/>
      <c r="H46" s="219"/>
      <c r="I46" s="216"/>
      <c r="J46" s="216"/>
      <c r="K46" s="216"/>
      <c r="N46" s="496"/>
      <c r="O46" s="496"/>
      <c r="P46" s="496"/>
      <c r="Q46" s="496"/>
      <c r="R46" s="496"/>
      <c r="S46" s="496"/>
      <c r="T46" s="496"/>
      <c r="U46" s="496"/>
    </row>
    <row r="47" spans="1:22" s="171" customFormat="1" ht="12" customHeight="1">
      <c r="A47" s="1233" t="s">
        <v>18</v>
      </c>
      <c r="B47" s="1233" t="s">
        <v>23</v>
      </c>
      <c r="C47" s="1233" t="s">
        <v>20</v>
      </c>
      <c r="D47" s="1233" t="s">
        <v>27</v>
      </c>
      <c r="E47" s="1233" t="s">
        <v>19</v>
      </c>
      <c r="F47" s="1233" t="s">
        <v>21</v>
      </c>
      <c r="G47" s="1233" t="s">
        <v>24</v>
      </c>
      <c r="H47" s="1233" t="s">
        <v>25</v>
      </c>
      <c r="I47" s="1233" t="s">
        <v>22</v>
      </c>
      <c r="J47" s="1231" t="s">
        <v>420</v>
      </c>
      <c r="K47" s="216"/>
      <c r="N47" s="495"/>
      <c r="O47" s="495"/>
      <c r="P47" s="495"/>
      <c r="Q47" s="495"/>
      <c r="R47" s="495"/>
      <c r="S47" s="495"/>
      <c r="T47" s="495"/>
      <c r="U47" s="495"/>
    </row>
    <row r="48" spans="1:22" s="169" customFormat="1" ht="44.25" customHeight="1">
      <c r="A48" s="1234"/>
      <c r="B48" s="1234"/>
      <c r="C48" s="1234"/>
      <c r="D48" s="1234"/>
      <c r="E48" s="1234"/>
      <c r="F48" s="1234"/>
      <c r="G48" s="1234"/>
      <c r="H48" s="1234"/>
      <c r="I48" s="1234"/>
      <c r="J48" s="1232"/>
      <c r="K48" s="216"/>
    </row>
    <row r="49" spans="1:11" s="140" customFormat="1" ht="12" customHeight="1">
      <c r="A49" s="266" t="s">
        <v>416</v>
      </c>
      <c r="B49" s="266" t="s">
        <v>30</v>
      </c>
      <c r="C49" s="266" t="s">
        <v>33</v>
      </c>
      <c r="D49" s="266" t="s">
        <v>417</v>
      </c>
      <c r="E49" s="266" t="s">
        <v>418</v>
      </c>
      <c r="F49" s="266" t="s">
        <v>437</v>
      </c>
      <c r="G49" s="266">
        <v>2.4</v>
      </c>
      <c r="H49" s="704">
        <v>6.7</v>
      </c>
      <c r="I49" s="704">
        <v>4.08</v>
      </c>
      <c r="J49" s="266" t="s">
        <v>419</v>
      </c>
      <c r="K49" s="216"/>
    </row>
    <row r="50" spans="1:11" s="140" customFormat="1" ht="12" customHeight="1">
      <c r="A50" s="266" t="s">
        <v>76</v>
      </c>
      <c r="B50" s="266" t="s">
        <v>30</v>
      </c>
      <c r="C50" s="266" t="s">
        <v>432</v>
      </c>
      <c r="D50" s="266" t="s">
        <v>424</v>
      </c>
      <c r="E50" s="266" t="s">
        <v>357</v>
      </c>
      <c r="F50" s="266" t="s">
        <v>436</v>
      </c>
      <c r="G50" s="266">
        <v>13.8</v>
      </c>
      <c r="H50" s="704">
        <v>31</v>
      </c>
      <c r="I50" s="704">
        <v>29.4</v>
      </c>
      <c r="J50" s="266" t="s">
        <v>425</v>
      </c>
      <c r="K50" s="216"/>
    </row>
    <row r="51" spans="1:11" s="140" customFormat="1" ht="12" customHeight="1">
      <c r="A51" s="266" t="s">
        <v>219</v>
      </c>
      <c r="B51" s="266" t="s">
        <v>30</v>
      </c>
      <c r="C51" s="266" t="s">
        <v>33</v>
      </c>
      <c r="D51" s="266" t="s">
        <v>417</v>
      </c>
      <c r="E51" s="266" t="s">
        <v>329</v>
      </c>
      <c r="F51" s="266" t="s">
        <v>639</v>
      </c>
      <c r="G51" s="266">
        <v>4.16</v>
      </c>
      <c r="H51" s="704">
        <v>3.14</v>
      </c>
      <c r="I51" s="704">
        <v>3.14</v>
      </c>
      <c r="J51" s="266" t="s">
        <v>642</v>
      </c>
      <c r="K51" s="216"/>
    </row>
    <row r="52" spans="1:11" s="140" customFormat="1" ht="12" customHeight="1">
      <c r="A52" s="266" t="s">
        <v>219</v>
      </c>
      <c r="B52" s="266" t="s">
        <v>30</v>
      </c>
      <c r="C52" s="266" t="s">
        <v>33</v>
      </c>
      <c r="D52" s="266" t="s">
        <v>424</v>
      </c>
      <c r="E52" s="266" t="s">
        <v>329</v>
      </c>
      <c r="F52" s="266" t="s">
        <v>640</v>
      </c>
      <c r="G52" s="266">
        <v>13.8</v>
      </c>
      <c r="H52" s="704">
        <v>42.2</v>
      </c>
      <c r="I52" s="704">
        <v>29.8</v>
      </c>
      <c r="J52" s="266" t="s">
        <v>642</v>
      </c>
      <c r="K52" s="216"/>
    </row>
    <row r="53" spans="1:11" s="140" customFormat="1" ht="12" customHeight="1">
      <c r="A53" s="266" t="s">
        <v>219</v>
      </c>
      <c r="B53" s="266" t="s">
        <v>30</v>
      </c>
      <c r="C53" s="266" t="s">
        <v>637</v>
      </c>
      <c r="D53" s="266" t="s">
        <v>638</v>
      </c>
      <c r="E53" s="266" t="s">
        <v>329</v>
      </c>
      <c r="F53" s="266" t="s">
        <v>641</v>
      </c>
      <c r="G53" s="266">
        <v>13.8</v>
      </c>
      <c r="H53" s="704">
        <v>66</v>
      </c>
      <c r="I53" s="704">
        <v>36.9</v>
      </c>
      <c r="J53" s="266" t="s">
        <v>642</v>
      </c>
      <c r="K53" s="216"/>
    </row>
    <row r="54" spans="1:11" s="140" customFormat="1" ht="12" customHeight="1">
      <c r="A54" s="254" t="s">
        <v>28</v>
      </c>
      <c r="B54" s="255"/>
      <c r="C54" s="256"/>
      <c r="D54" s="256"/>
      <c r="E54" s="257"/>
      <c r="F54" s="258"/>
      <c r="G54" s="259"/>
      <c r="H54" s="705">
        <f>SUM(H49:H53)</f>
        <v>149.04000000000002</v>
      </c>
      <c r="I54" s="705">
        <f>SUM(I49:I53)</f>
        <v>103.32</v>
      </c>
      <c r="J54" s="260"/>
      <c r="K54" s="216"/>
    </row>
    <row r="55" spans="1:11" s="140" customFormat="1" ht="18.75" customHeight="1">
      <c r="A55" s="942" t="s">
        <v>874</v>
      </c>
      <c r="B55" s="197"/>
      <c r="C55" s="197"/>
      <c r="D55" s="197"/>
      <c r="E55" s="219"/>
      <c r="F55" s="197"/>
      <c r="G55" s="197"/>
      <c r="H55" s="197"/>
      <c r="I55" s="195"/>
      <c r="J55" s="195"/>
      <c r="K55" s="195"/>
    </row>
    <row r="56" spans="1:11" s="140" customFormat="1" ht="12" customHeight="1">
      <c r="A56" s="197"/>
      <c r="B56" s="197"/>
      <c r="C56" s="197"/>
      <c r="D56" s="197"/>
      <c r="E56" s="219"/>
      <c r="F56" s="197"/>
      <c r="G56" s="197"/>
      <c r="H56" s="197"/>
      <c r="I56" s="195"/>
      <c r="J56" s="195"/>
      <c r="K56" s="195"/>
    </row>
    <row r="57" spans="1:11" s="140" customFormat="1" ht="12" hidden="1" customHeight="1">
      <c r="A57" s="197"/>
      <c r="B57" s="197"/>
      <c r="C57" s="197"/>
      <c r="D57" s="197"/>
      <c r="E57" s="197"/>
      <c r="F57" s="197"/>
      <c r="G57" s="197"/>
      <c r="H57" s="197"/>
      <c r="I57" s="195"/>
      <c r="J57" s="195"/>
      <c r="K57" s="195"/>
    </row>
    <row r="58" spans="1:11" s="140" customFormat="1" ht="12" hidden="1" customHeight="1">
      <c r="A58" s="197"/>
      <c r="B58" s="197"/>
      <c r="C58" s="197"/>
      <c r="D58" s="197"/>
      <c r="E58" s="197"/>
      <c r="F58" s="195"/>
      <c r="G58" s="195"/>
      <c r="H58" s="197"/>
      <c r="I58" s="195"/>
      <c r="J58" s="195"/>
      <c r="K58" s="195"/>
    </row>
    <row r="59" spans="1:11" s="140" customFormat="1" ht="12" customHeight="1">
      <c r="A59" s="197"/>
      <c r="B59" s="197"/>
      <c r="C59" s="197"/>
      <c r="D59" s="197"/>
      <c r="E59" s="197"/>
      <c r="F59" s="195"/>
      <c r="G59" s="195"/>
      <c r="H59" s="197"/>
      <c r="I59" s="195"/>
      <c r="J59" s="195"/>
      <c r="K59" s="195"/>
    </row>
    <row r="60" spans="1:11" s="140" customFormat="1" ht="12" customHeight="1">
      <c r="A60" s="197"/>
      <c r="B60" s="197"/>
      <c r="C60" s="197"/>
      <c r="D60" s="197"/>
      <c r="E60" s="197"/>
      <c r="F60" s="195"/>
      <c r="G60" s="195"/>
      <c r="H60" s="197"/>
      <c r="I60" s="195"/>
      <c r="J60" s="195"/>
      <c r="K60" s="195"/>
    </row>
    <row r="61" spans="1:11" s="179" customFormat="1" ht="12" customHeight="1">
      <c r="A61" s="711"/>
      <c r="B61" s="711"/>
      <c r="C61" s="714" t="s">
        <v>300</v>
      </c>
      <c r="D61" s="714" t="s">
        <v>301</v>
      </c>
      <c r="E61" s="714" t="s">
        <v>624</v>
      </c>
      <c r="F61" s="714" t="s">
        <v>625</v>
      </c>
      <c r="G61" s="712" t="s">
        <v>42</v>
      </c>
      <c r="H61" s="197"/>
      <c r="I61" s="195"/>
      <c r="J61" s="195"/>
      <c r="K61" s="195"/>
    </row>
    <row r="62" spans="1:11" s="140" customFormat="1" ht="12" customHeight="1">
      <c r="A62" s="711"/>
      <c r="B62" s="713" t="s">
        <v>643</v>
      </c>
      <c r="C62" s="1115">
        <v>3932.8972475000005</v>
      </c>
      <c r="D62" s="1115">
        <v>5981.4775000000018</v>
      </c>
      <c r="E62" s="1115">
        <v>96</v>
      </c>
      <c r="F62" s="1115">
        <v>243.16</v>
      </c>
      <c r="G62" s="1116">
        <f>+SUM(C62:F62)</f>
        <v>10253.534747500002</v>
      </c>
      <c r="H62" s="197"/>
      <c r="I62" s="195"/>
      <c r="J62" s="195"/>
      <c r="K62" s="195"/>
    </row>
    <row r="63" spans="1:11" s="179" customFormat="1" ht="12" customHeight="1">
      <c r="A63" s="711"/>
      <c r="B63" s="713" t="s">
        <v>644</v>
      </c>
      <c r="C63" s="1117">
        <v>4907.49</v>
      </c>
      <c r="D63" s="1117">
        <v>6844.03</v>
      </c>
      <c r="E63" s="1117">
        <v>96</v>
      </c>
      <c r="F63" s="1117">
        <v>243.16</v>
      </c>
      <c r="G63" s="1118">
        <f>+SUM(C63:F63)</f>
        <v>12090.68</v>
      </c>
      <c r="H63" s="197"/>
      <c r="I63" s="195"/>
      <c r="J63" s="195"/>
      <c r="K63" s="195"/>
    </row>
    <row r="64" spans="1:11" s="140" customFormat="1" ht="12" customHeight="1">
      <c r="A64" s="197"/>
      <c r="B64" s="713" t="s">
        <v>626</v>
      </c>
      <c r="C64" s="715">
        <f>+C63/C62-1</f>
        <v>0.24780529242647065</v>
      </c>
      <c r="D64" s="715">
        <f>+D63/D62-1</f>
        <v>0.14420391951654055</v>
      </c>
      <c r="E64" s="715">
        <f>+E63/E62-1</f>
        <v>0</v>
      </c>
      <c r="F64" s="715">
        <f>+F63/F62-1</f>
        <v>0</v>
      </c>
      <c r="G64" s="715">
        <f>+G63/G62-1</f>
        <v>0.17917189513088916</v>
      </c>
      <c r="H64" s="197"/>
      <c r="I64" s="195"/>
      <c r="J64" s="195"/>
      <c r="K64" s="195"/>
    </row>
    <row r="65" spans="1:10" ht="12" customHeight="1">
      <c r="A65" s="197"/>
      <c r="B65" s="197"/>
      <c r="C65" s="197"/>
      <c r="D65" s="197"/>
      <c r="E65" s="197"/>
      <c r="F65" s="197"/>
      <c r="G65" s="197"/>
      <c r="H65" s="197"/>
      <c r="I65" s="197"/>
      <c r="J65" s="197"/>
    </row>
    <row r="66" spans="1:10" ht="12" customHeight="1">
      <c r="A66" s="197"/>
      <c r="B66" s="942" t="s">
        <v>875</v>
      </c>
      <c r="C66" s="197"/>
      <c r="D66" s="197"/>
      <c r="E66" s="197"/>
      <c r="F66" s="197"/>
      <c r="G66" s="197"/>
      <c r="H66" s="197"/>
      <c r="I66" s="197"/>
      <c r="J66" s="197"/>
    </row>
    <row r="67" spans="1:10" ht="12" customHeight="1">
      <c r="A67" s="197"/>
      <c r="B67" s="197"/>
      <c r="C67" s="197"/>
      <c r="D67" s="197"/>
      <c r="E67" s="197"/>
      <c r="F67" s="197"/>
      <c r="G67" s="197"/>
      <c r="H67" s="197"/>
      <c r="I67" s="197"/>
      <c r="J67" s="197"/>
    </row>
    <row r="68" spans="1:10" ht="9" customHeight="1">
      <c r="A68" s="197"/>
      <c r="B68" s="197"/>
      <c r="C68" s="197"/>
      <c r="D68" s="197"/>
      <c r="E68" s="197"/>
      <c r="F68" s="197"/>
      <c r="G68" s="197"/>
      <c r="H68" s="197"/>
      <c r="I68" s="197"/>
      <c r="J68" s="197"/>
    </row>
    <row r="69" spans="1:10" ht="9.75" customHeight="1">
      <c r="A69" s="197"/>
      <c r="B69" s="197"/>
      <c r="C69" s="197"/>
      <c r="D69" s="197"/>
      <c r="E69" s="197"/>
      <c r="F69" s="197"/>
      <c r="G69" s="197"/>
      <c r="H69" s="197"/>
      <c r="I69" s="197"/>
      <c r="J69" s="197"/>
    </row>
    <row r="70" spans="1:10" ht="12" customHeight="1">
      <c r="A70" s="197"/>
      <c r="B70" s="197"/>
      <c r="C70" s="197"/>
      <c r="D70" s="197"/>
      <c r="E70" s="197"/>
      <c r="F70" s="197"/>
      <c r="G70" s="197"/>
      <c r="H70" s="197"/>
      <c r="I70" s="197"/>
      <c r="J70" s="197"/>
    </row>
    <row r="71" spans="1:10" ht="12" customHeight="1">
      <c r="A71" s="197"/>
      <c r="B71" s="197"/>
      <c r="C71" s="197"/>
      <c r="D71" s="197"/>
      <c r="E71" s="197"/>
      <c r="F71" s="197"/>
      <c r="G71" s="197"/>
      <c r="H71" s="197"/>
      <c r="I71" s="197"/>
      <c r="J71" s="197"/>
    </row>
    <row r="72" spans="1:10" ht="12" customHeight="1">
      <c r="A72" s="197"/>
      <c r="B72" s="197"/>
      <c r="C72" s="197"/>
      <c r="D72" s="197"/>
      <c r="E72" s="197"/>
      <c r="F72" s="197"/>
      <c r="G72" s="197"/>
      <c r="H72" s="197"/>
      <c r="I72" s="197"/>
      <c r="J72" s="197"/>
    </row>
    <row r="73" spans="1:10" ht="12" customHeight="1">
      <c r="A73" s="244"/>
      <c r="B73" s="197"/>
      <c r="C73" s="197"/>
      <c r="D73" s="197"/>
      <c r="E73" s="197"/>
      <c r="F73" s="197"/>
      <c r="G73" s="197"/>
      <c r="H73" s="197"/>
      <c r="I73" s="197"/>
      <c r="J73" s="197"/>
    </row>
    <row r="74" spans="1:10" ht="12" customHeight="1">
      <c r="A74" s="197"/>
      <c r="B74" s="197"/>
      <c r="C74" s="197"/>
      <c r="D74" s="197"/>
      <c r="E74" s="197"/>
      <c r="F74" s="197"/>
      <c r="G74" s="197"/>
      <c r="H74" s="197"/>
      <c r="I74" s="197"/>
      <c r="J74" s="197"/>
    </row>
    <row r="75" spans="1:10" ht="12" customHeight="1">
      <c r="A75" s="197"/>
      <c r="B75" s="197"/>
      <c r="C75" s="197"/>
      <c r="D75" s="197"/>
      <c r="E75" s="197"/>
      <c r="F75" s="197"/>
      <c r="G75" s="197"/>
      <c r="H75" s="197"/>
      <c r="I75" s="197"/>
      <c r="J75" s="197"/>
    </row>
    <row r="76" spans="1:10" ht="12" customHeight="1">
      <c r="A76" s="197"/>
      <c r="B76" s="197"/>
      <c r="C76" s="197"/>
      <c r="D76" s="197"/>
      <c r="E76" s="197"/>
      <c r="F76" s="197"/>
      <c r="G76" s="197"/>
      <c r="H76" s="197"/>
      <c r="I76" s="197"/>
      <c r="J76" s="197"/>
    </row>
    <row r="77" spans="1:10" ht="12" customHeight="1">
      <c r="A77" s="197"/>
      <c r="B77" s="197"/>
      <c r="C77" s="197"/>
      <c r="D77" s="197"/>
      <c r="E77" s="197"/>
      <c r="F77" s="197"/>
      <c r="G77" s="197"/>
      <c r="H77" s="197"/>
      <c r="I77" s="197"/>
      <c r="J77" s="197"/>
    </row>
    <row r="78" spans="1:10" ht="12" customHeight="1">
      <c r="A78" s="197"/>
      <c r="B78" s="197"/>
      <c r="C78" s="197"/>
      <c r="D78" s="197"/>
      <c r="E78" s="197"/>
      <c r="F78" s="197"/>
      <c r="G78" s="197"/>
      <c r="H78" s="197"/>
      <c r="I78" s="197"/>
      <c r="J78" s="197"/>
    </row>
    <row r="79" spans="1:10" ht="12" customHeight="1">
      <c r="A79" s="197"/>
      <c r="B79" s="197"/>
      <c r="C79" s="197"/>
      <c r="D79" s="197"/>
      <c r="E79" s="197"/>
      <c r="F79" s="197"/>
      <c r="G79" s="197"/>
      <c r="H79" s="197"/>
      <c r="I79" s="197"/>
      <c r="J79" s="197"/>
    </row>
    <row r="80" spans="1:10" ht="12" customHeight="1">
      <c r="A80" s="197"/>
      <c r="B80" s="197"/>
      <c r="C80" s="197"/>
      <c r="D80" s="197"/>
      <c r="E80" s="197"/>
      <c r="F80" s="197"/>
      <c r="G80" s="197"/>
      <c r="H80" s="197"/>
      <c r="I80" s="197"/>
      <c r="J80" s="197"/>
    </row>
    <row r="81" spans="1:10" ht="12" customHeight="1">
      <c r="A81" s="197"/>
      <c r="B81" s="197"/>
      <c r="C81" s="197"/>
      <c r="D81" s="197"/>
      <c r="E81" s="197"/>
      <c r="F81" s="197"/>
      <c r="G81" s="197"/>
      <c r="H81" s="197"/>
      <c r="I81" s="197"/>
      <c r="J81" s="197"/>
    </row>
    <row r="82" spans="1:10" ht="12" customHeight="1">
      <c r="A82" s="197"/>
      <c r="B82" s="197"/>
      <c r="C82" s="197"/>
      <c r="D82" s="197"/>
      <c r="E82" s="197"/>
      <c r="F82" s="197"/>
      <c r="G82" s="197"/>
      <c r="H82" s="197"/>
      <c r="I82" s="197"/>
      <c r="J82" s="197"/>
    </row>
    <row r="83" spans="1:10" ht="12" customHeight="1">
      <c r="A83" s="197"/>
      <c r="B83" s="197"/>
      <c r="C83" s="197"/>
      <c r="D83" s="197"/>
      <c r="E83" s="197"/>
      <c r="F83" s="197"/>
      <c r="G83" s="197"/>
      <c r="H83" s="197"/>
      <c r="I83" s="197"/>
      <c r="J83" s="197"/>
    </row>
    <row r="84" spans="1:10" ht="8.25" customHeight="1">
      <c r="A84" s="197"/>
      <c r="B84" s="197"/>
      <c r="C84" s="197"/>
      <c r="D84" s="197"/>
      <c r="E84" s="197"/>
      <c r="F84" s="197"/>
      <c r="G84" s="197"/>
      <c r="H84" s="197"/>
      <c r="I84" s="197"/>
      <c r="J84" s="197"/>
    </row>
    <row r="85" spans="1:10" ht="8.25" customHeight="1">
      <c r="A85" s="197"/>
      <c r="B85" s="197"/>
      <c r="C85" s="197"/>
      <c r="D85" s="197"/>
      <c r="E85" s="197"/>
      <c r="F85" s="197"/>
      <c r="G85" s="197"/>
      <c r="H85" s="197"/>
      <c r="I85" s="197"/>
      <c r="J85" s="197"/>
    </row>
    <row r="86" spans="1:10" ht="8.25" customHeight="1">
      <c r="A86" s="197"/>
      <c r="B86" s="197"/>
      <c r="C86" s="197"/>
      <c r="D86" s="197"/>
      <c r="E86" s="197"/>
      <c r="F86" s="197"/>
      <c r="G86" s="197"/>
      <c r="H86" s="197"/>
      <c r="I86" s="197"/>
      <c r="J86" s="197"/>
    </row>
    <row r="87" spans="1:10" ht="8.25" customHeight="1">
      <c r="A87" s="197"/>
      <c r="B87" s="197"/>
      <c r="C87" s="197"/>
      <c r="D87" s="197"/>
      <c r="E87" s="197"/>
      <c r="F87" s="197"/>
      <c r="G87" s="197"/>
      <c r="H87" s="197"/>
      <c r="I87" s="197"/>
      <c r="J87" s="197"/>
    </row>
    <row r="88" spans="1:10" ht="8.25" customHeight="1">
      <c r="A88" s="197"/>
      <c r="B88" s="197"/>
      <c r="C88" s="197"/>
      <c r="D88" s="197"/>
      <c r="E88" s="197"/>
      <c r="F88" s="197"/>
      <c r="G88" s="197"/>
      <c r="H88" s="197"/>
      <c r="I88" s="197"/>
      <c r="J88" s="197"/>
    </row>
    <row r="89" spans="1:10" ht="8.25" customHeight="1">
      <c r="A89" s="197"/>
      <c r="B89" s="197"/>
      <c r="C89" s="197"/>
      <c r="D89" s="197"/>
      <c r="E89" s="197"/>
      <c r="F89" s="197"/>
      <c r="G89" s="197"/>
      <c r="H89" s="197"/>
      <c r="I89" s="197"/>
      <c r="J89" s="197"/>
    </row>
    <row r="90" spans="1:10" ht="11.45" customHeight="1">
      <c r="A90" s="197"/>
      <c r="B90" s="197"/>
      <c r="C90" s="197"/>
      <c r="D90" s="197"/>
      <c r="E90" s="197"/>
      <c r="F90" s="197"/>
      <c r="G90" s="197"/>
      <c r="H90" s="197"/>
      <c r="I90" s="197"/>
      <c r="J90" s="197"/>
    </row>
    <row r="91" spans="1:10" ht="11.45" customHeight="1">
      <c r="A91" s="197"/>
      <c r="B91" s="197"/>
      <c r="C91" s="197"/>
      <c r="D91" s="197"/>
      <c r="E91" s="197"/>
      <c r="F91" s="197"/>
      <c r="G91" s="197"/>
      <c r="H91" s="197"/>
      <c r="I91" s="197"/>
      <c r="J91" s="197"/>
    </row>
    <row r="92" spans="1:10" ht="11.45" customHeight="1">
      <c r="A92" s="197"/>
      <c r="B92" s="197"/>
      <c r="C92" s="197"/>
      <c r="D92" s="197"/>
      <c r="E92" s="197"/>
      <c r="F92" s="197"/>
      <c r="G92" s="197"/>
      <c r="H92" s="197"/>
      <c r="I92" s="197"/>
      <c r="J92" s="197"/>
    </row>
    <row r="93" spans="1:10" ht="9" customHeight="1">
      <c r="A93" s="197"/>
      <c r="B93" s="197"/>
      <c r="C93" s="197"/>
      <c r="D93" s="197"/>
      <c r="E93" s="197"/>
      <c r="F93" s="197"/>
      <c r="G93" s="197"/>
      <c r="H93" s="197"/>
      <c r="I93" s="197"/>
      <c r="J93" s="197"/>
    </row>
    <row r="94" spans="1:10" ht="8.85" customHeight="1">
      <c r="A94" s="197"/>
      <c r="B94" s="197"/>
      <c r="C94" s="197"/>
      <c r="D94" s="197"/>
      <c r="E94" s="197"/>
      <c r="F94" s="197"/>
      <c r="G94" s="197"/>
      <c r="H94" s="197"/>
      <c r="I94" s="197"/>
      <c r="J94" s="197"/>
    </row>
    <row r="95" spans="1:10" ht="8.85" customHeight="1">
      <c r="A95" s="197"/>
      <c r="B95" s="197"/>
      <c r="C95" s="197"/>
      <c r="D95" s="197"/>
      <c r="E95" s="197"/>
      <c r="F95" s="197"/>
      <c r="G95" s="197"/>
      <c r="H95" s="197"/>
      <c r="I95" s="197"/>
      <c r="J95" s="197"/>
    </row>
    <row r="96" spans="1:10" ht="8.85" customHeight="1">
      <c r="A96" s="197"/>
      <c r="B96" s="197"/>
      <c r="C96" s="197"/>
      <c r="D96" s="197"/>
      <c r="E96" s="197"/>
      <c r="F96" s="197"/>
      <c r="G96" s="197"/>
      <c r="H96" s="197"/>
      <c r="I96" s="197"/>
      <c r="J96" s="197"/>
    </row>
    <row r="97" spans="1:10" ht="8.85" hidden="1" customHeight="1">
      <c r="A97" s="197"/>
      <c r="B97" s="197"/>
      <c r="C97" s="197"/>
      <c r="D97" s="197"/>
      <c r="E97" s="197"/>
      <c r="F97" s="197"/>
      <c r="G97" s="197"/>
      <c r="H97" s="197"/>
      <c r="I97" s="197"/>
      <c r="J97" s="197"/>
    </row>
    <row r="98" spans="1:10" ht="8.85" customHeight="1">
      <c r="A98" s="197"/>
      <c r="B98" s="197"/>
      <c r="C98" s="197"/>
      <c r="D98" s="197"/>
      <c r="E98" s="197"/>
      <c r="F98" s="197"/>
      <c r="G98" s="197"/>
      <c r="H98" s="197"/>
      <c r="I98" s="197"/>
      <c r="J98" s="197"/>
    </row>
    <row r="99" spans="1:10" ht="8.85" hidden="1" customHeight="1">
      <c r="A99" s="197"/>
      <c r="B99" s="197"/>
      <c r="C99" s="197"/>
      <c r="D99" s="197"/>
      <c r="E99" s="197"/>
      <c r="F99" s="197"/>
      <c r="G99" s="197"/>
      <c r="H99" s="197"/>
      <c r="I99" s="197"/>
      <c r="J99" s="197"/>
    </row>
    <row r="100" spans="1:10" ht="12.75" customHeight="1">
      <c r="A100" s="197"/>
      <c r="B100" s="942" t="s">
        <v>921</v>
      </c>
      <c r="C100" s="197"/>
      <c r="D100" s="197"/>
      <c r="E100" s="197"/>
      <c r="F100" s="197"/>
      <c r="G100" s="197"/>
      <c r="H100" s="197"/>
      <c r="I100" s="197"/>
      <c r="J100" s="197"/>
    </row>
    <row r="101" spans="1:10" ht="14.25" customHeight="1">
      <c r="A101" s="197"/>
      <c r="C101" s="197"/>
      <c r="D101" s="197"/>
      <c r="E101" s="197"/>
      <c r="F101" s="197"/>
      <c r="G101" s="197"/>
      <c r="H101" s="197"/>
      <c r="I101" s="197"/>
      <c r="J101" s="197"/>
    </row>
    <row r="102" spans="1:10" ht="8.85" customHeight="1">
      <c r="A102" s="197"/>
      <c r="B102" s="197"/>
      <c r="C102" s="197"/>
      <c r="D102" s="197"/>
      <c r="E102" s="197"/>
      <c r="F102" s="197"/>
      <c r="G102" s="197"/>
      <c r="H102" s="197"/>
      <c r="I102" s="197"/>
      <c r="J102" s="197"/>
    </row>
    <row r="103" spans="1:10" ht="8.85" customHeight="1">
      <c r="A103" s="197"/>
      <c r="B103" s="197"/>
      <c r="C103" s="197"/>
      <c r="D103" s="197"/>
      <c r="E103" s="197"/>
      <c r="F103" s="197"/>
      <c r="G103" s="197"/>
      <c r="H103" s="197"/>
      <c r="I103" s="197"/>
      <c r="J103" s="197"/>
    </row>
    <row r="104" spans="1:10" ht="8.85" customHeight="1">
      <c r="A104" s="197"/>
      <c r="B104" s="197"/>
      <c r="C104" s="197"/>
      <c r="D104" s="197"/>
      <c r="E104" s="197"/>
      <c r="F104" s="197"/>
      <c r="G104" s="197"/>
      <c r="H104" s="197"/>
      <c r="I104" s="197"/>
      <c r="J104" s="197"/>
    </row>
    <row r="105" spans="1:10" ht="8.85" customHeight="1">
      <c r="A105" s="197"/>
      <c r="B105" s="197"/>
      <c r="C105" s="197"/>
      <c r="D105" s="197"/>
      <c r="E105" s="197"/>
      <c r="F105" s="197"/>
      <c r="G105" s="197"/>
      <c r="H105" s="197"/>
      <c r="I105" s="197"/>
      <c r="J105" s="197"/>
    </row>
    <row r="106" spans="1:10" ht="8.85" customHeight="1"/>
    <row r="107" spans="1:10" ht="8.85" customHeight="1"/>
    <row r="108" spans="1:10" ht="8.85" customHeight="1"/>
    <row r="109" spans="1:10" ht="8.85" customHeight="1"/>
    <row r="110" spans="1:10" ht="8.85" customHeight="1"/>
    <row r="111" spans="1:10" ht="8.85" customHeight="1"/>
    <row r="112" spans="1:10" ht="8.85" customHeight="1"/>
    <row r="113" ht="8.85" customHeight="1"/>
    <row r="114" ht="8.85"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sheetData>
  <customSheetViews>
    <customSheetView guid="{7398011F-6792-457D-9968-3CBE3236EAF9}" scale="85" showPageBreaks="1" fitToPage="1" printArea="1" view="pageBreakPreview">
      <pageMargins left="0.51181102362204722" right="0.51181102362204722" top="0.59055118110236227" bottom="0.74803149606299213" header="0.31496062992125984" footer="0.31496062992125984"/>
      <printOptions horizontalCentered="1"/>
      <pageSetup paperSize="9" scale="56" fitToHeight="0" orientation="portrait" r:id="rId1"/>
      <headerFooter>
        <oddHeader>&amp;L&amp;"Calibri Light,Regular"&amp;10 &amp;C&amp;"Calibri Light,Regular"&amp;10 &amp;R&amp;"Tahoma,Negrita"&amp;10Informe de la Operación Mensual - Enero 2016</oddHeader>
        <oddFooter>&amp;L&amp;"Tahoma,Normal"&amp;10COES SINAC, 2016&amp;C&amp;"Calibri Light,Regular"&amp;10 1&amp;R&amp;"Tahoma,Normal"&amp;10Dirección Ejecutiva
Sub Dirección de Gestión de Información</oddFooter>
      </headerFooter>
    </customSheetView>
  </customSheetViews>
  <mergeCells count="14">
    <mergeCell ref="O32:S32"/>
    <mergeCell ref="N32:N33"/>
    <mergeCell ref="A4:J4"/>
    <mergeCell ref="A24:K24"/>
    <mergeCell ref="J47:J48"/>
    <mergeCell ref="I47:I48"/>
    <mergeCell ref="B47:B48"/>
    <mergeCell ref="C47:C48"/>
    <mergeCell ref="D47:D48"/>
    <mergeCell ref="A47:A48"/>
    <mergeCell ref="E47:E48"/>
    <mergeCell ref="F47:F48"/>
    <mergeCell ref="G47:G48"/>
    <mergeCell ref="H47:H48"/>
  </mergeCells>
  <conditionalFormatting sqref="A20:A22 A17">
    <cfRule type="containsText" dxfId="9" priority="7" stopIfTrue="1" operator="containsText" text=" 0%">
      <formula>NOT(ISERROR(SEARCH(" 0%",A17)))</formula>
    </cfRule>
    <cfRule type="containsText" dxfId="8" priority="8" stopIfTrue="1" operator="containsText" text="0.0%">
      <formula>NOT(ISERROR(SEARCH("0.0%",A17)))</formula>
    </cfRule>
  </conditionalFormatting>
  <conditionalFormatting sqref="A18">
    <cfRule type="containsText" dxfId="7" priority="3" stopIfTrue="1" operator="containsText" text=" 0%">
      <formula>NOT(ISERROR(SEARCH(" 0%",A18)))</formula>
    </cfRule>
    <cfRule type="containsText" dxfId="6" priority="4" stopIfTrue="1" operator="containsText" text="0.0%">
      <formula>NOT(ISERROR(SEARCH("0.0%",A18)))</formula>
    </cfRule>
  </conditionalFormatting>
  <conditionalFormatting sqref="A19">
    <cfRule type="containsText" dxfId="5" priority="1" stopIfTrue="1" operator="containsText" text=" 0%">
      <formula>NOT(ISERROR(SEARCH(" 0%",A19)))</formula>
    </cfRule>
    <cfRule type="containsText" dxfId="4" priority="2" stopIfTrue="1" operator="containsText" text="0.0%">
      <formula>NOT(ISERROR(SEARCH("0.0%",A19)))</formula>
    </cfRule>
  </conditionalFormatting>
  <printOptions horizontalCentered="1"/>
  <pageMargins left="0.51181102362204722" right="0.51181102362204722" top="0.77142857142857146" bottom="0.74803149606299213" header="0.31496062992125984" footer="0.31496062992125984"/>
  <pageSetup paperSize="9" scale="58" fitToHeight="0" orientation="portrait" r:id="rId2"/>
  <headerFooter>
    <oddHeader>&amp;L&amp;"Calibri Light,Regular"&amp;10 &amp;C&amp;"Calibri Light,Regular"&amp;10 &amp;R&amp;"Tahoma,Negrita"&amp;10Informe de la Operación Mensual - Abril 2017
INFSGI-MES-04-2017
08/05/2017
Versión: 01</oddHeader>
    <oddFooter>&amp;L&amp;"Calibri,Regular"&amp;14COES SINAC, 2017&amp;C&amp;"Calibri Light,Regular"&amp;14 2&amp;R&amp;"Tahoma,Normal"&amp;14Dirección Ejecutiva
Sub Dirección de Gestión de Información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AU491"/>
  <sheetViews>
    <sheetView view="pageBreakPreview" zoomScale="130" zoomScaleNormal="100" zoomScaleSheetLayoutView="130" zoomScalePageLayoutView="70" workbookViewId="0">
      <selection activeCell="R27" sqref="R27"/>
    </sheetView>
  </sheetViews>
  <sheetFormatPr defaultRowHeight="11.25"/>
  <cols>
    <col min="1" max="1" width="27.33203125" style="139" customWidth="1"/>
    <col min="2" max="5" width="9.83203125" style="139" customWidth="1"/>
    <col min="6" max="8" width="8.5" style="139" customWidth="1"/>
    <col min="9" max="9" width="12" style="139" customWidth="1"/>
    <col min="10" max="10" width="11.5" style="139" customWidth="1"/>
    <col min="11" max="11" width="12.1640625" style="139" customWidth="1"/>
    <col min="12" max="12" width="7.5" style="1405" customWidth="1"/>
    <col min="13" max="13" width="7.5" style="1359" customWidth="1"/>
    <col min="14" max="14" width="14" style="1359" bestFit="1" customWidth="1"/>
    <col min="15" max="15" width="9.83203125" style="1359" customWidth="1"/>
    <col min="16" max="16" width="9.5" style="1359" customWidth="1"/>
    <col min="17" max="17" width="12.1640625" style="1359" bestFit="1" customWidth="1"/>
    <col min="18" max="18" width="10.83203125" style="1359" customWidth="1"/>
    <col min="19" max="21" width="10.6640625" style="1359" customWidth="1"/>
    <col min="22" max="23" width="7.5" style="1359" customWidth="1"/>
    <col min="24" max="24" width="7.5" style="1360" customWidth="1"/>
    <col min="25" max="25" width="9.5" style="1361" bestFit="1" customWidth="1"/>
    <col min="26" max="26" width="8.6640625" style="1361" bestFit="1" customWidth="1"/>
    <col min="27" max="27" width="6.83203125" style="1361" bestFit="1" customWidth="1"/>
    <col min="28" max="28" width="7.1640625" style="1361" bestFit="1" customWidth="1"/>
    <col min="29" max="29" width="14" style="1361" bestFit="1" customWidth="1"/>
    <col min="30" max="30" width="12.83203125" style="1361" bestFit="1" customWidth="1"/>
    <col min="31" max="31" width="13.5" style="1361" bestFit="1" customWidth="1"/>
    <col min="32" max="32" width="11.33203125" style="1361" bestFit="1" customWidth="1"/>
    <col min="33" max="33" width="10.5" style="1361" bestFit="1" customWidth="1"/>
    <col min="34" max="34" width="6" style="1361" bestFit="1" customWidth="1"/>
    <col min="35" max="35" width="6.5" style="1361" bestFit="1" customWidth="1"/>
    <col min="36" max="36" width="7.83203125" style="1361" bestFit="1" customWidth="1"/>
    <col min="37" max="37" width="8.33203125" style="1361" bestFit="1" customWidth="1"/>
    <col min="38" max="38" width="6.83203125" style="1361" bestFit="1" customWidth="1"/>
    <col min="39" max="39" width="6" style="1361" bestFit="1" customWidth="1"/>
    <col min="40" max="40" width="11.33203125" style="1361" bestFit="1" customWidth="1"/>
    <col min="41" max="41" width="12.83203125" style="1361" bestFit="1" customWidth="1"/>
    <col min="42" max="42" width="13" style="1361" bestFit="1" customWidth="1"/>
    <col min="43" max="46" width="9.33203125" style="1359"/>
    <col min="47" max="47" width="9.33203125" style="404"/>
    <col min="48" max="16384" width="9.33203125" style="139"/>
  </cols>
  <sheetData>
    <row r="1" spans="1:45" ht="14.1" customHeight="1">
      <c r="A1" s="190"/>
      <c r="B1" s="191"/>
      <c r="C1" s="191"/>
      <c r="D1" s="191"/>
      <c r="E1" s="191"/>
      <c r="F1" s="191"/>
      <c r="G1" s="191"/>
      <c r="H1" s="191"/>
      <c r="I1" s="192"/>
      <c r="J1" s="192"/>
      <c r="K1" s="193"/>
      <c r="L1" s="1357"/>
      <c r="M1" s="1358"/>
    </row>
    <row r="2" spans="1:45" ht="6" customHeight="1">
      <c r="A2" s="194"/>
      <c r="B2" s="195"/>
      <c r="C2" s="195"/>
      <c r="D2" s="195"/>
      <c r="E2" s="195"/>
      <c r="F2" s="195"/>
      <c r="G2" s="195"/>
      <c r="H2" s="195"/>
      <c r="I2" s="196"/>
      <c r="J2" s="196"/>
      <c r="K2" s="196"/>
      <c r="L2" s="1362"/>
      <c r="M2" s="1363"/>
    </row>
    <row r="3" spans="1:45" ht="7.5" customHeight="1">
      <c r="A3" s="194"/>
      <c r="B3" s="195"/>
      <c r="C3" s="195"/>
      <c r="D3" s="195"/>
      <c r="E3" s="195"/>
      <c r="F3" s="195"/>
      <c r="G3" s="195"/>
      <c r="H3" s="195"/>
      <c r="I3" s="196"/>
      <c r="J3" s="196"/>
      <c r="K3" s="196"/>
      <c r="L3" s="1362"/>
      <c r="M3" s="1363"/>
    </row>
    <row r="4" spans="1:45" ht="24" customHeight="1">
      <c r="A4" s="1240" t="s">
        <v>876</v>
      </c>
      <c r="B4" s="1240"/>
      <c r="C4" s="1240"/>
      <c r="D4" s="1240"/>
      <c r="E4" s="1240"/>
      <c r="F4" s="1240"/>
      <c r="G4" s="1240"/>
      <c r="H4" s="1240"/>
      <c r="I4" s="1240"/>
      <c r="J4" s="1240"/>
      <c r="K4" s="1240"/>
      <c r="L4" s="537"/>
      <c r="M4" s="648"/>
    </row>
    <row r="5" spans="1:45" ht="15.95" customHeight="1">
      <c r="A5" s="434"/>
      <c r="B5" s="946"/>
      <c r="C5" s="947"/>
      <c r="D5" s="948"/>
      <c r="E5" s="948"/>
      <c r="F5" s="948"/>
      <c r="G5" s="948"/>
      <c r="H5" s="202"/>
      <c r="I5" s="202"/>
      <c r="J5" s="202"/>
      <c r="K5" s="949"/>
      <c r="L5" s="537"/>
      <c r="M5" s="648"/>
      <c r="N5" s="1364"/>
      <c r="O5" s="1364"/>
      <c r="P5" s="1364"/>
      <c r="Q5" s="1364"/>
      <c r="R5" s="1364"/>
      <c r="S5" s="1364"/>
      <c r="T5" s="1364"/>
      <c r="U5" s="1364"/>
      <c r="V5" s="1364"/>
    </row>
    <row r="6" spans="1:45" ht="15" customHeight="1">
      <c r="A6" s="1248" t="str">
        <f>+"2.1. PRODUCCIÓN POR TIPO DE GENERACIÓN (GWh)"</f>
        <v>2.1. PRODUCCIÓN POR TIPO DE GENERACIÓN (GWh)</v>
      </c>
      <c r="B6" s="1248"/>
      <c r="C6" s="1248"/>
      <c r="D6" s="1248"/>
      <c r="E6" s="1248"/>
      <c r="F6" s="1248"/>
      <c r="G6" s="1248"/>
      <c r="H6" s="1248"/>
      <c r="I6" s="1248"/>
      <c r="J6" s="1248"/>
      <c r="K6" s="1248"/>
      <c r="L6" s="537"/>
      <c r="M6" s="648"/>
      <c r="N6" s="1364"/>
      <c r="O6" s="1364"/>
      <c r="P6" s="1364"/>
      <c r="Q6" s="1364"/>
      <c r="R6" s="1364"/>
      <c r="S6" s="1364"/>
      <c r="T6" s="1364"/>
      <c r="U6" s="1364"/>
      <c r="V6" s="1364"/>
    </row>
    <row r="7" spans="1:45" ht="10.5" customHeight="1">
      <c r="A7" s="197"/>
      <c r="B7" s="198"/>
      <c r="C7" s="200"/>
      <c r="D7" s="201"/>
      <c r="E7" s="201"/>
      <c r="F7" s="201"/>
      <c r="G7" s="201"/>
      <c r="H7" s="199"/>
      <c r="I7" s="202"/>
      <c r="J7" s="202"/>
      <c r="K7" s="203"/>
      <c r="L7" s="537"/>
      <c r="M7" s="648"/>
      <c r="N7" s="1364"/>
      <c r="O7" s="1364"/>
      <c r="P7" s="1364"/>
      <c r="Q7" s="1364"/>
      <c r="R7" s="1364"/>
      <c r="S7" s="1364"/>
      <c r="T7" s="1364"/>
      <c r="U7" s="1364"/>
      <c r="V7" s="1364"/>
    </row>
    <row r="8" spans="1:45" ht="3.75" customHeight="1">
      <c r="A8" s="277"/>
      <c r="B8" s="278"/>
      <c r="C8" s="279"/>
      <c r="D8" s="280"/>
      <c r="E8" s="527"/>
      <c r="F8" s="528"/>
      <c r="G8" s="532"/>
      <c r="H8" s="282"/>
      <c r="I8" s="282"/>
      <c r="J8" s="277"/>
      <c r="K8" s="277"/>
      <c r="L8" s="1365"/>
      <c r="M8" s="649"/>
      <c r="N8" s="1366"/>
      <c r="O8" s="1366"/>
      <c r="P8" s="1366"/>
      <c r="Q8" s="1366"/>
      <c r="R8" s="1366"/>
      <c r="S8" s="1366"/>
      <c r="T8" s="1366"/>
      <c r="U8" s="1366"/>
      <c r="V8" s="1364"/>
    </row>
    <row r="9" spans="1:45" ht="16.5" customHeight="1">
      <c r="A9" s="668" t="s">
        <v>4</v>
      </c>
      <c r="B9" s="1241" t="s">
        <v>50</v>
      </c>
      <c r="C9" s="1242"/>
      <c r="D9" s="1242"/>
      <c r="E9" s="1243" t="s">
        <v>468</v>
      </c>
      <c r="F9" s="1244"/>
      <c r="G9" s="1245" t="s">
        <v>645</v>
      </c>
      <c r="H9" s="1246"/>
      <c r="I9" s="1246"/>
      <c r="J9" s="1246"/>
      <c r="K9" s="1247"/>
      <c r="L9" s="538"/>
      <c r="M9" s="785"/>
      <c r="N9" s="1366"/>
      <c r="O9" s="1366"/>
      <c r="P9" s="1366"/>
      <c r="Q9" s="1366"/>
      <c r="R9" s="1366"/>
      <c r="S9" s="1367" t="str">
        <f>+"&lt;"&amp;'3. Resumen_Relevante'!U3+26</f>
        <v>&lt;30</v>
      </c>
      <c r="T9" s="1367" t="str">
        <f>+"&lt;"&amp;'3. Resumen_Relevante'!U3+14</f>
        <v>&lt;18</v>
      </c>
      <c r="U9" s="1367" t="str">
        <f>+"&lt;"&amp;'3. Resumen_Relevante'!U3+2</f>
        <v>&lt;6</v>
      </c>
      <c r="V9" s="1364"/>
    </row>
    <row r="10" spans="1:45" ht="33" customHeight="1">
      <c r="A10" s="283"/>
      <c r="B10" s="717">
        <f>+C10-30</f>
        <v>42768</v>
      </c>
      <c r="C10" s="718">
        <f>+D10-28</f>
        <v>42798</v>
      </c>
      <c r="D10" s="718">
        <f>+'3. Resumen_Relevante'!U1</f>
        <v>42826</v>
      </c>
      <c r="E10" s="719">
        <f>+D10-365</f>
        <v>42461</v>
      </c>
      <c r="F10" s="716" t="s">
        <v>51</v>
      </c>
      <c r="G10" s="720">
        <v>2017</v>
      </c>
      <c r="H10" s="721">
        <f>+G10-1</f>
        <v>2016</v>
      </c>
      <c r="I10" s="716" t="s">
        <v>619</v>
      </c>
      <c r="J10" s="721">
        <f>+H10-1</f>
        <v>2015</v>
      </c>
      <c r="K10" s="716" t="s">
        <v>620</v>
      </c>
      <c r="L10" s="1368"/>
      <c r="M10" s="1369"/>
      <c r="N10" s="1366"/>
      <c r="O10" s="1370">
        <f>+B10</f>
        <v>42768</v>
      </c>
      <c r="P10" s="1370">
        <f>+C10</f>
        <v>42798</v>
      </c>
      <c r="Q10" s="1370">
        <f>+D10</f>
        <v>42826</v>
      </c>
      <c r="R10" s="1370">
        <f>+E10</f>
        <v>42461</v>
      </c>
      <c r="S10" s="1366">
        <f>+G10</f>
        <v>2017</v>
      </c>
      <c r="T10" s="1366">
        <f>+H10</f>
        <v>2016</v>
      </c>
      <c r="U10" s="1366">
        <f>+J10</f>
        <v>2015</v>
      </c>
      <c r="V10" s="1364"/>
      <c r="AD10" s="1371"/>
      <c r="AE10" s="1371"/>
    </row>
    <row r="11" spans="1:45" ht="4.5" customHeight="1">
      <c r="A11" s="245"/>
      <c r="B11" s="288"/>
      <c r="C11" s="289"/>
      <c r="D11" s="289"/>
      <c r="E11" s="516"/>
      <c r="F11" s="517"/>
      <c r="G11" s="516"/>
      <c r="H11" s="289"/>
      <c r="I11" s="517"/>
      <c r="J11" s="1165"/>
      <c r="K11" s="517"/>
      <c r="L11" s="1372"/>
      <c r="M11" s="787"/>
      <c r="N11" s="1366"/>
      <c r="O11" s="1366"/>
      <c r="P11" s="1366"/>
      <c r="Q11" s="1366"/>
      <c r="R11" s="1366"/>
      <c r="S11" s="1366"/>
      <c r="T11" s="1366"/>
      <c r="U11" s="1366"/>
      <c r="V11" s="1364"/>
    </row>
    <row r="12" spans="1:45" ht="15.95" customHeight="1">
      <c r="A12" s="147" t="s">
        <v>29</v>
      </c>
      <c r="B12" s="148">
        <f>+O12+O19</f>
        <v>2591.7975482355669</v>
      </c>
      <c r="C12" s="148">
        <f>+P12+P19</f>
        <v>2500.0956348</v>
      </c>
      <c r="D12" s="148">
        <f>+Q12+Q19</f>
        <v>2575.6931020716488</v>
      </c>
      <c r="E12" s="529">
        <f>+R12+R19</f>
        <v>2256.4091292796934</v>
      </c>
      <c r="F12" s="519">
        <f>IF(E12=0,"",D12/E12-1)</f>
        <v>0.14150092226132749</v>
      </c>
      <c r="G12" s="518">
        <f>+S12+S19</f>
        <v>10536.143794641173</v>
      </c>
      <c r="H12" s="533">
        <f>+T12+T19</f>
        <v>9036.7942688522271</v>
      </c>
      <c r="I12" s="519">
        <f>IF(H12=0,"",G12/H12-1)</f>
        <v>0.16591608497239596</v>
      </c>
      <c r="J12" s="533">
        <f>+U12+U19</f>
        <v>8068.5226370483178</v>
      </c>
      <c r="K12" s="519">
        <f>IF(J12=0,"",H12/J12-1)</f>
        <v>0.120006062492517</v>
      </c>
      <c r="L12" s="1373"/>
      <c r="N12" s="1374" t="s">
        <v>453</v>
      </c>
      <c r="O12" s="1375">
        <f>+HLOOKUP(N12,$Z$14:$AP$50,'3. Resumen_Relevante'!$U$3+23,0)/1000</f>
        <v>2476.7401616797897</v>
      </c>
      <c r="P12" s="1375">
        <f>+HLOOKUP(N12,$Z$14:$AP$50,'3. Resumen_Relevante'!$U$3+24,0)/1000</f>
        <v>2397.093738</v>
      </c>
      <c r="Q12" s="1375">
        <f>+HLOOKUP(N12,$Z$14:$AP$50,'3. Resumen_Relevante'!$U$3+25,0)/1000</f>
        <v>2485.3478271066119</v>
      </c>
      <c r="R12" s="1375">
        <f>+HLOOKUP(N12,$Z$14:$AP$50,'3. Resumen_Relevante'!$U$3+13,0)/1000</f>
        <v>2163.5929697507399</v>
      </c>
      <c r="S12" s="1375">
        <f>+SUMIFS(Z39:Z50,$W$39:$W$50,+$S$9)/1000</f>
        <v>10102.835178948071</v>
      </c>
      <c r="T12" s="1375">
        <f>+SUMIFS(Z27:Z38,$W$27:$W$38,+$T$9)/1000</f>
        <v>8662.4222343932997</v>
      </c>
      <c r="U12" s="1375">
        <f>+SUMIFS(Z15:Z26,$W$15:$W$26,+$U$9)/1000</f>
        <v>7660.8268523163897</v>
      </c>
      <c r="V12" s="1364"/>
    </row>
    <row r="13" spans="1:45" ht="12" customHeight="1">
      <c r="A13" s="246" t="s">
        <v>30</v>
      </c>
      <c r="B13" s="248">
        <f>+SUM(O13:O18,O20:O21,O24:O25)</f>
        <v>1185.539730522949</v>
      </c>
      <c r="C13" s="248">
        <f>+SUM(P13:P18,P20:P21,P24:P25)</f>
        <v>1573.4712619704399</v>
      </c>
      <c r="D13" s="248">
        <f>+SUM(Q13:Q18,Q20:Q21,Q24:Q25)</f>
        <v>1275.986322460582</v>
      </c>
      <c r="E13" s="526">
        <f>+SUM(R13:R18,R20:R21,R24:R25)</f>
        <v>1612.2687313500869</v>
      </c>
      <c r="F13" s="521">
        <f t="shared" ref="F13:F19" si="0">IF(E13=0,"",D13/E13-1)</f>
        <v>-0.20857714495765711</v>
      </c>
      <c r="G13" s="520">
        <f>+SUM(S13:S18,S20:S21,S24:S25)</f>
        <v>5360.3473557750212</v>
      </c>
      <c r="H13" s="248">
        <f>+SUM(T13:T18,T20:T21,T24:T25)</f>
        <v>6689.0450080134588</v>
      </c>
      <c r="I13" s="521">
        <f t="shared" ref="I13:I19" si="1">IF(H13=0,"",G13/H13-1)</f>
        <v>-0.19863786992712129</v>
      </c>
      <c r="J13" s="248">
        <f>+SUM(U13:U18,U20:U21,U24:U25)</f>
        <v>6091.1260050286792</v>
      </c>
      <c r="K13" s="521">
        <f t="shared" ref="K13:K19" si="2">IF(J13=0,"",H13/J13-1)</f>
        <v>9.8162310628798766E-2</v>
      </c>
      <c r="L13" s="1373"/>
      <c r="N13" s="1374" t="s">
        <v>454</v>
      </c>
      <c r="O13" s="1375">
        <f>+HLOOKUP(N13,$Z$14:$AP$50,'3. Resumen_Relevante'!$U$3+23,0)/1000</f>
        <v>80.772747453247092</v>
      </c>
      <c r="P13" s="1375">
        <f>+HLOOKUP(N13,$Z$14:$AP$50,'3. Resumen_Relevante'!$U$3+24,0)/1000</f>
        <v>77.553984839999998</v>
      </c>
      <c r="Q13" s="1375">
        <f>+HLOOKUP(N13,$Z$14:$AP$50,'3. Resumen_Relevante'!$U$3+25,0)/1000</f>
        <v>61.619238063476601</v>
      </c>
      <c r="R13" s="1375">
        <f>+HLOOKUP(N13,$Z$14:$AP$50,'3. Resumen_Relevante'!$U$3+13,0)/1000</f>
        <v>54.162945502428997</v>
      </c>
      <c r="S13" s="1375">
        <f>+SUMIFS(AA39:AA50,$W$39:$W$50,+$S$9)/1000</f>
        <v>288.80095781277856</v>
      </c>
      <c r="T13" s="1375">
        <f>+SUMIFS(AA27:AA38,$W$27:$W$38,+$T$9)/1000</f>
        <v>185.93132008020342</v>
      </c>
      <c r="U13" s="1375">
        <f>+SUMIFS(AA15:AA26,$W$15:$W$26,+$U$9)/1000</f>
        <v>15.433512651337031</v>
      </c>
      <c r="V13" s="1364"/>
      <c r="X13" s="1376"/>
      <c r="Y13" s="1377"/>
      <c r="Z13" s="1377"/>
      <c r="AA13" s="1377"/>
      <c r="AB13" s="1377"/>
      <c r="AC13" s="1377"/>
      <c r="AD13" s="1377"/>
      <c r="AE13" s="1377"/>
      <c r="AF13" s="1377"/>
      <c r="AG13" s="1377"/>
      <c r="AH13" s="1377"/>
      <c r="AI13" s="1377"/>
      <c r="AJ13" s="1377"/>
      <c r="AK13" s="1377"/>
      <c r="AL13" s="1377"/>
      <c r="AM13" s="1377"/>
      <c r="AN13" s="1377"/>
      <c r="AO13" s="1377"/>
      <c r="AP13" s="1377"/>
      <c r="AQ13" s="1378"/>
      <c r="AR13" s="1378"/>
    </row>
    <row r="14" spans="1:45" ht="12" customHeight="1">
      <c r="A14" s="150" t="s">
        <v>543</v>
      </c>
      <c r="B14" s="152">
        <f>+O23</f>
        <v>56.178714554427096</v>
      </c>
      <c r="C14" s="152">
        <f>+P23</f>
        <v>72.430997319999989</v>
      </c>
      <c r="D14" s="152">
        <f>+Q23</f>
        <v>92.967202730385409</v>
      </c>
      <c r="E14" s="530">
        <f>+R23</f>
        <v>93.460267550878498</v>
      </c>
      <c r="F14" s="523">
        <f t="shared" si="0"/>
        <v>-5.2756624115661843E-3</v>
      </c>
      <c r="G14" s="522">
        <f>+S23</f>
        <v>281.94971662886093</v>
      </c>
      <c r="H14" s="152">
        <f>+T23</f>
        <v>260.05121656065006</v>
      </c>
      <c r="I14" s="523">
        <f t="shared" si="1"/>
        <v>8.4208412319054071E-2</v>
      </c>
      <c r="J14" s="152">
        <f>+U23</f>
        <v>178.26457322036092</v>
      </c>
      <c r="K14" s="523">
        <f t="shared" si="2"/>
        <v>0.45879358900542155</v>
      </c>
      <c r="L14" s="1373"/>
      <c r="N14" s="1374" t="s">
        <v>455</v>
      </c>
      <c r="O14" s="1375">
        <f>+HLOOKUP(N14,$Z$14:$AP$50,'3. Resumen_Relevante'!$U$3+23,0)/1000</f>
        <v>97.605430591429212</v>
      </c>
      <c r="P14" s="1375">
        <f>+HLOOKUP(N14,$Z$14:$AP$50,'3. Resumen_Relevante'!$U$3+24,0)/1000</f>
        <v>38.220634609999998</v>
      </c>
      <c r="Q14" s="1375">
        <f>+HLOOKUP(N14,$Z$14:$AP$50,'3. Resumen_Relevante'!$U$3+25,0)/1000</f>
        <v>7.8534421642274257</v>
      </c>
      <c r="R14" s="1375">
        <f>+HLOOKUP(N14,$Z$14:$AP$50,'3. Resumen_Relevante'!$U$3+13,0)/1000</f>
        <v>52.848764168330895</v>
      </c>
      <c r="S14" s="1375">
        <f>+SUMIFS(AB39:AB50,$W$39:$W$50,+$S$9)/1000</f>
        <v>152.84164441879653</v>
      </c>
      <c r="T14" s="1375">
        <f>+SUMIFS(AB27:AB38,$W$27:$W$38,+$T$9)/1000</f>
        <v>257.16770264887163</v>
      </c>
      <c r="U14" s="1375">
        <f>+SUMIFS(AB15:AB26,$W$15:$W$26,+$U$9)/1000</f>
        <v>10.64987754972155</v>
      </c>
      <c r="V14" s="1364"/>
      <c r="W14" s="1361">
        <v>1</v>
      </c>
      <c r="X14" s="1379" t="s">
        <v>163</v>
      </c>
      <c r="Y14" s="1380" t="s">
        <v>99</v>
      </c>
      <c r="Z14" s="1380" t="s">
        <v>453</v>
      </c>
      <c r="AA14" s="1381" t="s">
        <v>454</v>
      </c>
      <c r="AB14" s="1381" t="s">
        <v>455</v>
      </c>
      <c r="AC14" s="1381" t="s">
        <v>456</v>
      </c>
      <c r="AD14" s="1381" t="s">
        <v>457</v>
      </c>
      <c r="AE14" s="1381" t="s">
        <v>458</v>
      </c>
      <c r="AF14" s="1381" t="s">
        <v>459</v>
      </c>
      <c r="AG14" s="1381" t="s">
        <v>460</v>
      </c>
      <c r="AH14" s="1381" t="s">
        <v>461</v>
      </c>
      <c r="AI14" s="1381" t="s">
        <v>462</v>
      </c>
      <c r="AJ14" s="1381" t="s">
        <v>463</v>
      </c>
      <c r="AK14" s="1381" t="s">
        <v>464</v>
      </c>
      <c r="AL14" s="1381" t="s">
        <v>465</v>
      </c>
      <c r="AM14" s="1381" t="s">
        <v>466</v>
      </c>
      <c r="AN14" s="1381" t="s">
        <v>467</v>
      </c>
      <c r="AO14" s="1381" t="s">
        <v>402</v>
      </c>
      <c r="AP14" s="1381" t="s">
        <v>401</v>
      </c>
      <c r="AQ14" s="1378"/>
      <c r="AR14" s="1378"/>
    </row>
    <row r="15" spans="1:45" ht="12" customHeight="1">
      <c r="A15" s="246" t="s">
        <v>40</v>
      </c>
      <c r="B15" s="248">
        <f>+O22</f>
        <v>18.18949984</v>
      </c>
      <c r="C15" s="248">
        <f>+P22</f>
        <v>18.513546030000001</v>
      </c>
      <c r="D15" s="248">
        <f>+Q22</f>
        <v>19.088536792355001</v>
      </c>
      <c r="E15" s="526">
        <f>+R22</f>
        <v>17.707449033749999</v>
      </c>
      <c r="F15" s="521">
        <f t="shared" si="0"/>
        <v>7.799473294954451E-2</v>
      </c>
      <c r="G15" s="520">
        <f>+S22</f>
        <v>73.438169573797992</v>
      </c>
      <c r="H15" s="534">
        <f>+T22</f>
        <v>80.949397187749895</v>
      </c>
      <c r="I15" s="521">
        <f t="shared" si="1"/>
        <v>-9.2789172926522778E-2</v>
      </c>
      <c r="J15" s="248">
        <f>+U22</f>
        <v>74.897031502000004</v>
      </c>
      <c r="K15" s="521">
        <f t="shared" si="2"/>
        <v>8.0809153104930198E-2</v>
      </c>
      <c r="L15" s="1373"/>
      <c r="N15" s="1374" t="s">
        <v>456</v>
      </c>
      <c r="O15" s="1375">
        <f>+HLOOKUP(N15,$Z$14:$AP$50,'3. Resumen_Relevante'!$U$3+23,0)/1000</f>
        <v>2.090280714151</v>
      </c>
      <c r="P15" s="1375">
        <f>+HLOOKUP(N15,$Z$14:$AP$50,'3. Resumen_Relevante'!$U$3+24,0)/1000</f>
        <v>37.734066859999999</v>
      </c>
      <c r="Q15" s="1375">
        <f>+HLOOKUP(N15,$Z$14:$AP$50,'3. Resumen_Relevante'!$U$3+25,0)/1000</f>
        <v>3.1329999999999999E-10</v>
      </c>
      <c r="R15" s="1375">
        <f>+HLOOKUP(N15,$Z$14:$AP$50,'3. Resumen_Relevante'!$U$3+13,0)/1000</f>
        <v>35.343477929522102</v>
      </c>
      <c r="S15" s="1375">
        <f>+SUMIFS(AC39:AC50,$W$39:$W$50,+$S$9)/1000</f>
        <v>39.824347574464298</v>
      </c>
      <c r="T15" s="1375">
        <f>+SUMIFS(AC27:AC38,$W$27:$W$38,+$T$9)/1000</f>
        <v>185.45410536256171</v>
      </c>
      <c r="U15" s="1375">
        <f>+SUMIFS(AC15:AC26,$W$15:$W$26,+$U$9)/1000</f>
        <v>110.58573637351921</v>
      </c>
      <c r="V15" s="1364"/>
      <c r="W15" s="1361">
        <v>2</v>
      </c>
      <c r="X15" s="1376">
        <v>2015</v>
      </c>
      <c r="Y15" s="1377" t="s">
        <v>441</v>
      </c>
      <c r="Z15" s="1382">
        <v>2005922.0249062199</v>
      </c>
      <c r="AA15" s="1383">
        <v>5781.0915497440001</v>
      </c>
      <c r="AB15" s="1383">
        <v>2134.7963168709998</v>
      </c>
      <c r="AC15" s="1383">
        <v>27364.577306135001</v>
      </c>
      <c r="AD15" s="1383">
        <v>1379464.52336301</v>
      </c>
      <c r="AE15" s="1383">
        <v>40273.25</v>
      </c>
      <c r="AF15" s="1383">
        <v>16185.651681081999</v>
      </c>
      <c r="AG15" s="1383">
        <v>100071.91948284399</v>
      </c>
      <c r="AH15" s="1383">
        <v>2714.5179499999999</v>
      </c>
      <c r="AI15" s="1383">
        <v>7993.2935925069996</v>
      </c>
      <c r="AJ15" s="1383">
        <v>21570.98299</v>
      </c>
      <c r="AK15" s="1383">
        <v>52919.981231787002</v>
      </c>
      <c r="AL15" s="1383">
        <v>4.2381626890000001</v>
      </c>
      <c r="AM15" s="1383">
        <v>397.56876807200001</v>
      </c>
      <c r="AN15" s="1384">
        <f t="shared" ref="AN15:AN50" si="3">+SUM(Z15:AM15)</f>
        <v>3662798.41730096</v>
      </c>
      <c r="AO15" s="1383">
        <v>458.98246</v>
      </c>
      <c r="AP15" s="1383">
        <v>3067.82818</v>
      </c>
      <c r="AQ15" s="1378"/>
      <c r="AR15" s="1378"/>
    </row>
    <row r="16" spans="1:45" ht="15.95" customHeight="1">
      <c r="A16" s="153" t="s">
        <v>54</v>
      </c>
      <c r="B16" s="155">
        <f>+B12+B13+B14+B15</f>
        <v>3851.7054931529428</v>
      </c>
      <c r="C16" s="155">
        <f>+C12+C13+C14+C15</f>
        <v>4164.5114401204391</v>
      </c>
      <c r="D16" s="499">
        <f>+D12+D13+D14+D15</f>
        <v>3963.7351640549714</v>
      </c>
      <c r="E16" s="531">
        <f>+E12+E13+E14+E15</f>
        <v>3979.8455772144089</v>
      </c>
      <c r="F16" s="525">
        <f t="shared" si="0"/>
        <v>-4.0479995635190891E-3</v>
      </c>
      <c r="G16" s="524">
        <f>+G12+G13+G14+G15</f>
        <v>16251.879036618851</v>
      </c>
      <c r="H16" s="155">
        <f>+H12+H13+H14+H15</f>
        <v>16066.839890614085</v>
      </c>
      <c r="I16" s="525">
        <f t="shared" si="1"/>
        <v>1.1516835125298108E-2</v>
      </c>
      <c r="J16" s="155">
        <f>+J12+J13+J14+J15</f>
        <v>14412.810246799358</v>
      </c>
      <c r="K16" s="525">
        <f t="shared" si="2"/>
        <v>0.1147610782000017</v>
      </c>
      <c r="L16" s="1385"/>
      <c r="N16" s="1374" t="s">
        <v>457</v>
      </c>
      <c r="O16" s="1375">
        <f>+HLOOKUP(N16,$Z$14:$AP$50,'3. Resumen_Relevante'!$U$3+23,0)/1000</f>
        <v>950.03958396332393</v>
      </c>
      <c r="P16" s="1375">
        <f>+HLOOKUP(N16,$Z$14:$AP$50,'3. Resumen_Relevante'!$U$3+24,0)/1000</f>
        <v>1376.2697209999999</v>
      </c>
      <c r="Q16" s="1375">
        <f>+HLOOKUP(N16,$Z$14:$AP$50,'3. Resumen_Relevante'!$U$3+25,0)/1000</f>
        <v>1171.9030568707769</v>
      </c>
      <c r="R16" s="1375">
        <f>+HLOOKUP(N16,$Z$14:$AP$50,'3. Resumen_Relevante'!$U$3+13,0)/1000</f>
        <v>1398.8723420491501</v>
      </c>
      <c r="S16" s="1375">
        <f>+SUMIFS(AD39:AD50,$W$39:$W$50,+$S$9)/1000</f>
        <v>4698.4218532805507</v>
      </c>
      <c r="T16" s="1375">
        <f>+SUMIFS(AD27:AD38,$W$27:$W$38,+$T$9)/1000</f>
        <v>5722.4111187100798</v>
      </c>
      <c r="U16" s="1375">
        <f>+SUMIFS(AD15:AD26,$W$15:$W$26,+$U$9)/1000</f>
        <v>5712.35739414825</v>
      </c>
      <c r="V16" s="1364"/>
      <c r="W16" s="1361">
        <v>3</v>
      </c>
      <c r="X16" s="1376">
        <v>2015</v>
      </c>
      <c r="Y16" s="1377" t="s">
        <v>442</v>
      </c>
      <c r="Z16" s="1382">
        <v>1818715.0560492701</v>
      </c>
      <c r="AA16" s="1383">
        <v>0</v>
      </c>
      <c r="AB16" s="1383">
        <v>2972.9127485240001</v>
      </c>
      <c r="AC16" s="1383">
        <v>24946.713801303998</v>
      </c>
      <c r="AD16" s="1383">
        <v>1325998.19016221</v>
      </c>
      <c r="AE16" s="1383">
        <v>32839.000000000102</v>
      </c>
      <c r="AF16" s="1383">
        <v>15545.797650840001</v>
      </c>
      <c r="AG16" s="1383">
        <v>98647.560801822707</v>
      </c>
      <c r="AH16" s="1383">
        <v>2508.507775</v>
      </c>
      <c r="AI16" s="1383">
        <v>7029.6794605810001</v>
      </c>
      <c r="AJ16" s="1383">
        <v>15823.412627</v>
      </c>
      <c r="AK16" s="1383">
        <v>37674.022954693501</v>
      </c>
      <c r="AL16" s="1383">
        <v>422.98392695849998</v>
      </c>
      <c r="AM16" s="1383">
        <v>0</v>
      </c>
      <c r="AN16" s="1384">
        <f t="shared" si="3"/>
        <v>3383123.8379582036</v>
      </c>
      <c r="AO16" s="1383">
        <v>0</v>
      </c>
      <c r="AP16" s="1383">
        <v>0</v>
      </c>
      <c r="AQ16" s="1386"/>
      <c r="AR16" s="1386"/>
      <c r="AS16" s="1364"/>
    </row>
    <row r="17" spans="1:47" ht="15.95" customHeight="1">
      <c r="A17" s="269"/>
      <c r="B17" s="269"/>
      <c r="C17" s="269"/>
      <c r="D17" s="577"/>
      <c r="E17" s="269"/>
      <c r="F17" s="580"/>
      <c r="G17" s="269"/>
      <c r="H17" s="269"/>
      <c r="I17" s="580"/>
      <c r="J17" s="271"/>
      <c r="K17" s="580" t="str">
        <f t="shared" si="2"/>
        <v/>
      </c>
      <c r="L17" s="1385"/>
      <c r="N17" s="1374" t="s">
        <v>458</v>
      </c>
      <c r="O17" s="1375">
        <f>+HLOOKUP(N17,$Z$14:$AP$50,'3. Resumen_Relevante'!$U$3+23,0)/1000</f>
        <v>22.322919697546897</v>
      </c>
      <c r="P17" s="1375">
        <f>+HLOOKUP(N17,$Z$14:$AP$50,'3. Resumen_Relevante'!$U$3+24,0)/1000</f>
        <v>31.8835649</v>
      </c>
      <c r="Q17" s="1375">
        <f>+HLOOKUP(N17,$Z$14:$AP$50,'3. Resumen_Relevante'!$U$3+25,0)/1000</f>
        <v>26.533139539136002</v>
      </c>
      <c r="R17" s="1375">
        <f>+HLOOKUP(N17,$Z$14:$AP$50,'3. Resumen_Relevante'!$U$3+13,0)/1000</f>
        <v>43.435625000000194</v>
      </c>
      <c r="S17" s="1375">
        <f>+SUMIFS(AE39:AE50,$W$39:$W$50,+$S$9)/1000</f>
        <v>110.5506668280857</v>
      </c>
      <c r="T17" s="1375">
        <f>+SUMIFS(AE27:AE38,$W$27:$W$38,+$T$9)/1000</f>
        <v>177.60934911099449</v>
      </c>
      <c r="U17" s="1375">
        <f>+SUMIFS(AE15:AE26,$W$15:$W$26,+$U$9)/1000</f>
        <v>142.81111467327517</v>
      </c>
      <c r="V17" s="1364"/>
      <c r="W17" s="1361">
        <v>4</v>
      </c>
      <c r="X17" s="1376">
        <v>2015</v>
      </c>
      <c r="Y17" s="1377" t="s">
        <v>443</v>
      </c>
      <c r="Z17" s="1382">
        <v>1850310.01615376</v>
      </c>
      <c r="AA17" s="1383">
        <v>9652.4211015930305</v>
      </c>
      <c r="AB17" s="1383">
        <v>1911.7960977314201</v>
      </c>
      <c r="AC17" s="1383">
        <v>30090.6469497051</v>
      </c>
      <c r="AD17" s="1383">
        <v>1662172.2888178199</v>
      </c>
      <c r="AE17" s="1383">
        <v>39109.114673274998</v>
      </c>
      <c r="AF17" s="1383">
        <v>12456.419592666</v>
      </c>
      <c r="AG17" s="1383">
        <v>105996.315392009</v>
      </c>
      <c r="AH17" s="1383">
        <v>2768.0849499999999</v>
      </c>
      <c r="AI17" s="1383">
        <v>5477.0413882339999</v>
      </c>
      <c r="AJ17" s="1383">
        <v>19331.067571</v>
      </c>
      <c r="AK17" s="1383">
        <v>34193.714791515697</v>
      </c>
      <c r="AL17" s="1383">
        <v>951.5938136748</v>
      </c>
      <c r="AM17" s="1383">
        <v>0</v>
      </c>
      <c r="AN17" s="1384">
        <f t="shared" si="3"/>
        <v>3774420.521292985</v>
      </c>
      <c r="AO17" s="1383">
        <v>0</v>
      </c>
      <c r="AP17" s="1383">
        <v>0</v>
      </c>
      <c r="AQ17" s="1386"/>
      <c r="AR17" s="1386"/>
      <c r="AS17" s="1364"/>
    </row>
    <row r="18" spans="1:47" ht="12" customHeight="1">
      <c r="A18" s="246" t="s">
        <v>56</v>
      </c>
      <c r="B18" s="247">
        <f t="shared" ref="B18:E19" si="4">+O27</f>
        <v>0.40202100000000002</v>
      </c>
      <c r="C18" s="248">
        <f t="shared" si="4"/>
        <v>10.252088000000001</v>
      </c>
      <c r="D18" s="1155">
        <f t="shared" si="4"/>
        <v>2.2991390000000003</v>
      </c>
      <c r="E18" s="248">
        <f t="shared" si="4"/>
        <v>0</v>
      </c>
      <c r="F18" s="581" t="str">
        <f t="shared" si="0"/>
        <v/>
      </c>
      <c r="G18" s="248">
        <f>+S27</f>
        <v>12.953248</v>
      </c>
      <c r="H18" s="1156">
        <f>+T27</f>
        <v>0</v>
      </c>
      <c r="I18" s="581" t="str">
        <f t="shared" si="1"/>
        <v/>
      </c>
      <c r="J18" s="584">
        <f>+U27</f>
        <v>0.45898245999999998</v>
      </c>
      <c r="K18" s="581">
        <f t="shared" si="2"/>
        <v>-1</v>
      </c>
      <c r="L18" s="1373"/>
      <c r="N18" s="1374" t="s">
        <v>459</v>
      </c>
      <c r="O18" s="1375">
        <f>+HLOOKUP(N18,$Z$14:$AP$50,'3. Resumen_Relevante'!$U$3+23,0)/1000</f>
        <v>3.7484421875240002</v>
      </c>
      <c r="P18" s="1375">
        <f>+HLOOKUP(N18,$Z$14:$AP$50,'3. Resumen_Relevante'!$U$3+24,0)/1000</f>
        <v>0</v>
      </c>
      <c r="Q18" s="1375">
        <f>+HLOOKUP(N18,$Z$14:$AP$50,'3. Resumen_Relevante'!$U$3+25,0)/1000</f>
        <v>0</v>
      </c>
      <c r="R18" s="1375">
        <f>+HLOOKUP(N18,$Z$14:$AP$50,'3. Resumen_Relevante'!$U$3+13,0)/1000</f>
        <v>11.193531667135</v>
      </c>
      <c r="S18" s="1375">
        <f>+SUMIFS(AF39:AF50,$W$39:$W$50,+$S$9)/1000</f>
        <v>9.7034091828799998</v>
      </c>
      <c r="T18" s="1375">
        <f>+SUMIFS(AF27:AF38,$W$27:$W$38,+$T$9)/1000</f>
        <v>38.997125081598</v>
      </c>
      <c r="U18" s="1375">
        <f>+SUMIFS(AF15:AF26,$W$15:$W$26,+$U$9)/1000</f>
        <v>57.653743884507996</v>
      </c>
      <c r="V18" s="1364"/>
      <c r="W18" s="1361">
        <v>5</v>
      </c>
      <c r="X18" s="1376">
        <v>2015</v>
      </c>
      <c r="Y18" s="1377" t="s">
        <v>444</v>
      </c>
      <c r="Z18" s="1382">
        <v>1985879.75520714</v>
      </c>
      <c r="AA18" s="1383">
        <v>0</v>
      </c>
      <c r="AB18" s="1383">
        <v>3630.3723865951301</v>
      </c>
      <c r="AC18" s="1383">
        <v>28183.798316375101</v>
      </c>
      <c r="AD18" s="1383">
        <v>1344722.3918052099</v>
      </c>
      <c r="AE18" s="1383">
        <v>30589.750000000098</v>
      </c>
      <c r="AF18" s="1383">
        <v>13465.87495992</v>
      </c>
      <c r="AG18" s="1383">
        <v>102979.98905525199</v>
      </c>
      <c r="AH18" s="1383">
        <v>2253.4848999999999</v>
      </c>
      <c r="AI18" s="1383">
        <v>8630.8875857330004</v>
      </c>
      <c r="AJ18" s="1383">
        <v>18171.568314</v>
      </c>
      <c r="AK18" s="1383">
        <v>53476.854242364701</v>
      </c>
      <c r="AL18" s="1383">
        <v>482.74347461892501</v>
      </c>
      <c r="AM18" s="1383">
        <v>0</v>
      </c>
      <c r="AN18" s="1384">
        <f t="shared" si="3"/>
        <v>3592467.4702472095</v>
      </c>
      <c r="AO18" s="1383">
        <v>0</v>
      </c>
      <c r="AP18" s="1383">
        <v>0</v>
      </c>
      <c r="AQ18" s="1386"/>
      <c r="AR18" s="1386"/>
      <c r="AS18" s="1364"/>
    </row>
    <row r="19" spans="1:47" ht="17.25" customHeight="1">
      <c r="A19" s="150" t="s">
        <v>5</v>
      </c>
      <c r="B19" s="151">
        <f t="shared" si="4"/>
        <v>0</v>
      </c>
      <c r="C19" s="152">
        <f t="shared" si="4"/>
        <v>0</v>
      </c>
      <c r="D19" s="578">
        <f t="shared" si="4"/>
        <v>0</v>
      </c>
      <c r="E19" s="152">
        <f t="shared" si="4"/>
        <v>0</v>
      </c>
      <c r="F19" s="582" t="str">
        <f t="shared" si="0"/>
        <v/>
      </c>
      <c r="G19" s="152">
        <f>+S28</f>
        <v>0</v>
      </c>
      <c r="H19" s="152">
        <f>+T28</f>
        <v>37.881596999999992</v>
      </c>
      <c r="I19" s="582">
        <f t="shared" si="1"/>
        <v>-1</v>
      </c>
      <c r="J19" s="585">
        <f>+U28</f>
        <v>3.0678281799999998</v>
      </c>
      <c r="K19" s="582">
        <f t="shared" si="2"/>
        <v>11.348017808481046</v>
      </c>
      <c r="L19" s="1373"/>
      <c r="N19" s="1374" t="s">
        <v>460</v>
      </c>
      <c r="O19" s="1375">
        <f>+HLOOKUP(N19,$Z$14:$AP$50,'3. Resumen_Relevante'!$U$3+23,0)/1000</f>
        <v>115.057386555777</v>
      </c>
      <c r="P19" s="1375">
        <f>+HLOOKUP(N19,$Z$14:$AP$50,'3. Resumen_Relevante'!$U$3+24,0)/1000</f>
        <v>103.0018968</v>
      </c>
      <c r="Q19" s="1375">
        <f>+HLOOKUP(N19,$Z$14:$AP$50,'3. Resumen_Relevante'!$U$3+25,0)/1000</f>
        <v>90.345274965036964</v>
      </c>
      <c r="R19" s="1375">
        <f>+HLOOKUP(N19,$Z$14:$AP$50,'3. Resumen_Relevante'!$U$3+13,0)/1000</f>
        <v>92.816159528953307</v>
      </c>
      <c r="S19" s="1375">
        <f>+SUMIFS(AG39:AG50,$W$39:$W$50,+$S$9)/1000</f>
        <v>433.30861569310196</v>
      </c>
      <c r="T19" s="1375">
        <f>+SUMIFS(AG27:AG38,$W$27:$W$38,+$T$9)/1000</f>
        <v>374.37203445892663</v>
      </c>
      <c r="U19" s="1375">
        <f>+SUMIFS(AG15:AG26,$W$15:$W$26,+$U$9)/1000</f>
        <v>407.69578473192769</v>
      </c>
      <c r="V19" s="1364"/>
      <c r="W19" s="1361">
        <v>6</v>
      </c>
      <c r="X19" s="1376">
        <v>2015</v>
      </c>
      <c r="Y19" s="1377" t="s">
        <v>445</v>
      </c>
      <c r="Z19" s="1382">
        <v>1988937.49603271</v>
      </c>
      <c r="AA19" s="1383">
        <v>8138.2173806152496</v>
      </c>
      <c r="AB19" s="1383">
        <v>3920.5274162212299</v>
      </c>
      <c r="AC19" s="1383">
        <v>32882.011021405699</v>
      </c>
      <c r="AD19" s="1383">
        <v>1463795.9010862899</v>
      </c>
      <c r="AE19" s="1383">
        <v>42879.250000000196</v>
      </c>
      <c r="AF19" s="1383">
        <v>6137.3573609929999</v>
      </c>
      <c r="AG19" s="1383">
        <v>96937.876709792297</v>
      </c>
      <c r="AH19" s="1383">
        <v>1606.260225</v>
      </c>
      <c r="AI19" s="1383">
        <v>6399.6672566360003</v>
      </c>
      <c r="AJ19" s="1383">
        <v>17439.972709000001</v>
      </c>
      <c r="AK19" s="1383">
        <v>55583.7596307731</v>
      </c>
      <c r="AL19" s="1383">
        <v>5021.7097956790803</v>
      </c>
      <c r="AM19" s="1383">
        <v>41.964296378</v>
      </c>
      <c r="AN19" s="1384">
        <f t="shared" si="3"/>
        <v>3729721.9709214936</v>
      </c>
      <c r="AO19" s="1383">
        <v>0</v>
      </c>
      <c r="AP19" s="1383">
        <v>0</v>
      </c>
      <c r="AQ19" s="1386"/>
      <c r="AR19" s="1386"/>
      <c r="AS19" s="1364"/>
    </row>
    <row r="20" spans="1:47" ht="17.25" customHeight="1">
      <c r="A20" s="285" t="s">
        <v>55</v>
      </c>
      <c r="B20" s="286">
        <f>+B18-B19</f>
        <v>0.40202100000000002</v>
      </c>
      <c r="C20" s="287">
        <f>+C18-C19</f>
        <v>10.252088000000001</v>
      </c>
      <c r="D20" s="579">
        <f>+D18-D19</f>
        <v>2.2991390000000003</v>
      </c>
      <c r="E20" s="287">
        <f>+E18-E19</f>
        <v>0</v>
      </c>
      <c r="F20" s="583"/>
      <c r="G20" s="287">
        <f>+G18-G19</f>
        <v>12.953248</v>
      </c>
      <c r="H20" s="287">
        <f>+H18-H19</f>
        <v>-37.881596999999992</v>
      </c>
      <c r="I20" s="583"/>
      <c r="J20" s="287">
        <f>+J18-J19</f>
        <v>-2.6088457199999997</v>
      </c>
      <c r="K20" s="583"/>
      <c r="L20" s="1385"/>
      <c r="N20" s="1374" t="s">
        <v>461</v>
      </c>
      <c r="O20" s="1375">
        <f>+HLOOKUP(N20,$Z$14:$AP$50,'3. Resumen_Relevante'!$U$3+23,0)/1000</f>
        <v>2.8745927249999998</v>
      </c>
      <c r="P20" s="1375">
        <f>+HLOOKUP(N20,$Z$14:$AP$50,'3. Resumen_Relevante'!$U$3+24,0)/1000</f>
        <v>3.2537027849999998</v>
      </c>
      <c r="Q20" s="1375">
        <f>+HLOOKUP(N20,$Z$14:$AP$50,'3. Resumen_Relevante'!$U$3+25,0)/1000</f>
        <v>2.8657664250000003</v>
      </c>
      <c r="R20" s="1375">
        <f>+HLOOKUP(N20,$Z$14:$AP$50,'3. Resumen_Relevante'!$U$3+13,0)/1000</f>
        <v>4.1352569749999999</v>
      </c>
      <c r="S20" s="1375">
        <f>+SUMIFS(AH39:AH50,$W$39:$W$50,+$S$9)/1000</f>
        <v>12.497919334999999</v>
      </c>
      <c r="T20" s="1375">
        <f>+SUMIFS(AH27:AH38,$W$27:$W$38,+$T$9)/1000</f>
        <v>17.6969096069</v>
      </c>
      <c r="U20" s="1375">
        <f>+SUMIFS(AH15:AH26,$W$15:$W$26,+$U$9)/1000</f>
        <v>10.244595575</v>
      </c>
      <c r="V20" s="1364"/>
      <c r="W20" s="1361">
        <v>7</v>
      </c>
      <c r="X20" s="1376">
        <v>2015</v>
      </c>
      <c r="Y20" s="1377" t="s">
        <v>446</v>
      </c>
      <c r="Z20" s="1382">
        <v>1625441.5542773099</v>
      </c>
      <c r="AA20" s="1383">
        <v>0</v>
      </c>
      <c r="AB20" s="1383">
        <v>5148.7778035094498</v>
      </c>
      <c r="AC20" s="1383">
        <v>27499.806616713598</v>
      </c>
      <c r="AD20" s="1383">
        <v>1758685.8457559301</v>
      </c>
      <c r="AE20" s="1383">
        <v>56288.877</v>
      </c>
      <c r="AF20" s="1383">
        <v>9036.7561624490008</v>
      </c>
      <c r="AG20" s="1383">
        <v>68250.047459156398</v>
      </c>
      <c r="AH20" s="1383">
        <v>1752.2823174145501</v>
      </c>
      <c r="AI20" s="1383">
        <v>8682.015565361</v>
      </c>
      <c r="AJ20" s="1383">
        <v>17101.439794999998</v>
      </c>
      <c r="AK20" s="1383">
        <v>41817.920713350497</v>
      </c>
      <c r="AL20" s="1383">
        <v>517.6620075971</v>
      </c>
      <c r="AM20" s="1383">
        <v>83.453954311000004</v>
      </c>
      <c r="AN20" s="1384">
        <f t="shared" si="3"/>
        <v>3620306.4394281022</v>
      </c>
      <c r="AO20" s="1383">
        <v>0</v>
      </c>
      <c r="AP20" s="1383">
        <v>0</v>
      </c>
      <c r="AQ20" s="1386"/>
      <c r="AR20" s="1386"/>
      <c r="AS20" s="1364"/>
    </row>
    <row r="21" spans="1:47" s="162" customFormat="1" ht="10.5" customHeight="1">
      <c r="A21" s="197" t="s">
        <v>877</v>
      </c>
      <c r="B21" s="205"/>
      <c r="C21" s="205"/>
      <c r="D21" s="205"/>
      <c r="E21" s="205"/>
      <c r="F21" s="205"/>
      <c r="G21" s="205"/>
      <c r="H21" s="205"/>
      <c r="I21" s="205"/>
      <c r="J21" s="205"/>
      <c r="K21" s="205"/>
      <c r="L21" s="539"/>
      <c r="M21" s="1364"/>
      <c r="N21" s="1374" t="s">
        <v>462</v>
      </c>
      <c r="O21" s="1375">
        <f>+HLOOKUP(N21,$Z$14:$AP$50,'3. Resumen_Relevante'!$U$3+23,0)/1000</f>
        <v>5.7077746261290008</v>
      </c>
      <c r="P21" s="1375">
        <f>+HLOOKUP(N21,$Z$14:$AP$50,'3. Resumen_Relevante'!$U$3+24,0)/1000</f>
        <v>5.2430928640000003</v>
      </c>
      <c r="Q21" s="1375">
        <f>+HLOOKUP(N21,$Z$14:$AP$50,'3. Resumen_Relevante'!$U$3+25,0)/1000</f>
        <v>4.3071128636017502</v>
      </c>
      <c r="R21" s="1375">
        <f>+HLOOKUP(N21,$Z$14:$AP$50,'3. Resumen_Relevante'!$U$3+13,0)/1000</f>
        <v>7.9820864646310001</v>
      </c>
      <c r="S21" s="1375">
        <f>+SUMIFS(AI39:AI50,$W$39:$W$50,+$S$9)/1000</f>
        <v>22.380566788801751</v>
      </c>
      <c r="T21" s="1375">
        <f>+SUMIFS(AI27:AI38,$W$27:$W$38,+$T$9)/1000</f>
        <v>30.277862485473399</v>
      </c>
      <c r="U21" s="1375">
        <f>+SUMIFS(AI15:AI26,$W$15:$W$26,+$U$9)/1000</f>
        <v>29.130902027055004</v>
      </c>
      <c r="V21" s="1364"/>
      <c r="W21" s="1361">
        <v>8</v>
      </c>
      <c r="X21" s="1376">
        <v>2015</v>
      </c>
      <c r="Y21" s="1377" t="s">
        <v>447</v>
      </c>
      <c r="Z21" s="1382">
        <v>1591281.0391336801</v>
      </c>
      <c r="AA21" s="1383">
        <v>3397.5901447753999</v>
      </c>
      <c r="AB21" s="1383">
        <v>15803.430852973001</v>
      </c>
      <c r="AC21" s="1383">
        <v>24749.570588501902</v>
      </c>
      <c r="AD21" s="1383">
        <v>1888100.54760804</v>
      </c>
      <c r="AE21" s="1383">
        <v>37903.750000000196</v>
      </c>
      <c r="AF21" s="1383">
        <v>10952.120470465999</v>
      </c>
      <c r="AG21" s="1383">
        <v>50346.491366150804</v>
      </c>
      <c r="AH21" s="1383">
        <v>1921.2064949999999</v>
      </c>
      <c r="AI21" s="1383">
        <v>7167.3941882480003</v>
      </c>
      <c r="AJ21" s="1383">
        <v>17564.488092</v>
      </c>
      <c r="AK21" s="1383">
        <v>46088.026303844301</v>
      </c>
      <c r="AL21" s="1383">
        <v>2788.9935480021099</v>
      </c>
      <c r="AM21" s="1383">
        <v>0</v>
      </c>
      <c r="AN21" s="1384">
        <f t="shared" si="3"/>
        <v>3698064.648791682</v>
      </c>
      <c r="AO21" s="1383">
        <v>0</v>
      </c>
      <c r="AP21" s="1383">
        <v>0</v>
      </c>
      <c r="AQ21" s="1386"/>
      <c r="AR21" s="1386"/>
      <c r="AS21" s="1364"/>
      <c r="AT21" s="1364"/>
      <c r="AU21" s="399"/>
    </row>
    <row r="22" spans="1:47" s="162" customFormat="1" ht="12.75">
      <c r="A22" s="204"/>
      <c r="B22" s="216"/>
      <c r="C22" s="216"/>
      <c r="D22" s="216"/>
      <c r="E22" s="216"/>
      <c r="F22" s="216"/>
      <c r="G22" s="216"/>
      <c r="H22" s="216"/>
      <c r="I22" s="216"/>
      <c r="J22" s="216"/>
      <c r="K22" s="216"/>
      <c r="L22" s="539"/>
      <c r="M22" s="1364"/>
      <c r="N22" s="1374" t="s">
        <v>463</v>
      </c>
      <c r="O22" s="1375">
        <f>+HLOOKUP(N22,$Z$14:$AP$50,'3. Resumen_Relevante'!$U$3+23,0)/1000</f>
        <v>18.18949984</v>
      </c>
      <c r="P22" s="1375">
        <f>+HLOOKUP(N22,$Z$14:$AP$50,'3. Resumen_Relevante'!$U$3+24,0)/1000</f>
        <v>18.513546030000001</v>
      </c>
      <c r="Q22" s="1375">
        <f>+HLOOKUP(N22,$Z$14:$AP$50,'3. Resumen_Relevante'!$U$3+25,0)/1000</f>
        <v>19.088536792355001</v>
      </c>
      <c r="R22" s="1375">
        <f>+HLOOKUP(N22,$Z$14:$AP$50,'3. Resumen_Relevante'!$U$3+13,0)/1000</f>
        <v>17.707449033749999</v>
      </c>
      <c r="S22" s="1375">
        <f>+SUMIFS(AJ39:AJ50,$W$39:$W$50,+$S$9)/1000</f>
        <v>73.438169573797992</v>
      </c>
      <c r="T22" s="1375">
        <f>+SUMIFS(AJ27:AJ38,$W$27:$W$38,+$T$9)/1000</f>
        <v>80.949397187749895</v>
      </c>
      <c r="U22" s="1375">
        <f>+SUMIFS(AJ15:AJ26,$W$15:$W$26,+$U$9)/1000</f>
        <v>74.897031502000004</v>
      </c>
      <c r="V22" s="1364"/>
      <c r="W22" s="1361">
        <v>9</v>
      </c>
      <c r="X22" s="1376">
        <v>2015</v>
      </c>
      <c r="Y22" s="1377" t="s">
        <v>448</v>
      </c>
      <c r="Z22" s="1382">
        <v>1575851.3490244099</v>
      </c>
      <c r="AA22" s="1383">
        <v>0</v>
      </c>
      <c r="AB22" s="1383">
        <v>5648.67854531785</v>
      </c>
      <c r="AC22" s="1383">
        <v>67145.6803558799</v>
      </c>
      <c r="AD22" s="1383">
        <v>1893873.4102630699</v>
      </c>
      <c r="AE22" s="1383">
        <v>61801.000000000298</v>
      </c>
      <c r="AF22" s="1383">
        <v>10762.837149571</v>
      </c>
      <c r="AG22" s="1383">
        <v>41646.935797929102</v>
      </c>
      <c r="AH22" s="1383">
        <v>2659.1864636666701</v>
      </c>
      <c r="AI22" s="1383">
        <v>8755.9674513409991</v>
      </c>
      <c r="AJ22" s="1383">
        <v>19114.052913</v>
      </c>
      <c r="AK22" s="1383">
        <v>47574.759639759199</v>
      </c>
      <c r="AL22" s="1383">
        <v>1657.6519899844</v>
      </c>
      <c r="AM22" s="1383">
        <v>476.50230759599998</v>
      </c>
      <c r="AN22" s="1384">
        <f t="shared" si="3"/>
        <v>3736968.0119015253</v>
      </c>
      <c r="AO22" s="1383">
        <v>0</v>
      </c>
      <c r="AP22" s="1383">
        <v>11399.548000000001</v>
      </c>
      <c r="AQ22" s="1386"/>
      <c r="AR22" s="1386"/>
      <c r="AS22" s="1364"/>
      <c r="AT22" s="1364"/>
      <c r="AU22" s="399"/>
    </row>
    <row r="23" spans="1:47" s="162" customFormat="1" ht="12.75">
      <c r="A23" s="204"/>
      <c r="B23" s="216"/>
      <c r="C23" s="216"/>
      <c r="D23" s="216"/>
      <c r="E23" s="216"/>
      <c r="F23" s="216"/>
      <c r="G23" s="216"/>
      <c r="H23" s="216"/>
      <c r="I23" s="216"/>
      <c r="J23" s="216"/>
      <c r="K23" s="216"/>
      <c r="L23" s="539"/>
      <c r="M23" s="1364"/>
      <c r="N23" s="1374" t="s">
        <v>464</v>
      </c>
      <c r="O23" s="1375">
        <f>+HLOOKUP(N23,$Z$14:$AP$50,'3. Resumen_Relevante'!$U$3+23,0)/1000</f>
        <v>56.178714554427096</v>
      </c>
      <c r="P23" s="1375">
        <f>+HLOOKUP(N23,$Z$14:$AP$50,'3. Resumen_Relevante'!$U$3+24,0)/1000</f>
        <v>72.430997319999989</v>
      </c>
      <c r="Q23" s="1375">
        <f>+HLOOKUP(N23,$Z$14:$AP$50,'3. Resumen_Relevante'!$U$3+25,0)/1000</f>
        <v>92.967202730385409</v>
      </c>
      <c r="R23" s="1375">
        <f>+HLOOKUP(N23,$Z$14:$AP$50,'3. Resumen_Relevante'!$U$3+13,0)/1000</f>
        <v>93.460267550878498</v>
      </c>
      <c r="S23" s="1375">
        <f>+SUMIFS(AK39:AK50,$W$39:$W$50,+$S$9)/1000</f>
        <v>281.94971662886093</v>
      </c>
      <c r="T23" s="1375">
        <f>+SUMIFS(AK27:AK38,$W$27:$W$38,+$T$9)/1000</f>
        <v>260.05121656065006</v>
      </c>
      <c r="U23" s="1375">
        <f>+SUMIFS(AK15:AK26,$W$15:$W$26,+$U$9)/1000</f>
        <v>178.26457322036092</v>
      </c>
      <c r="V23" s="1364"/>
      <c r="W23" s="1361">
        <v>10</v>
      </c>
      <c r="X23" s="1376">
        <v>2015</v>
      </c>
      <c r="Y23" s="1377" t="s">
        <v>449</v>
      </c>
      <c r="Z23" s="1382">
        <v>1541181.59253098</v>
      </c>
      <c r="AA23" s="1383">
        <v>19380.8567459927</v>
      </c>
      <c r="AB23" s="1383">
        <v>84091.057148564098</v>
      </c>
      <c r="AC23" s="1383">
        <v>47674.800595311201</v>
      </c>
      <c r="AD23" s="1383">
        <v>1771590.19580909</v>
      </c>
      <c r="AE23" s="1383">
        <v>57986.205823889999</v>
      </c>
      <c r="AF23" s="1383">
        <v>13317.820069948</v>
      </c>
      <c r="AG23" s="1383">
        <v>38591.9826059068</v>
      </c>
      <c r="AH23" s="1383">
        <v>4549.2335000000003</v>
      </c>
      <c r="AI23" s="1383">
        <v>2340.50150837</v>
      </c>
      <c r="AJ23" s="1383">
        <v>21031.325349999999</v>
      </c>
      <c r="AK23" s="1383">
        <v>47870.259690491497</v>
      </c>
      <c r="AL23" s="1383">
        <v>8086.2063159490599</v>
      </c>
      <c r="AM23" s="1383">
        <v>639.38176482599999</v>
      </c>
      <c r="AN23" s="1384">
        <f t="shared" si="3"/>
        <v>3658331.4194593197</v>
      </c>
      <c r="AO23" s="1383">
        <v>0</v>
      </c>
      <c r="AP23" s="1383">
        <v>0</v>
      </c>
      <c r="AQ23" s="1386"/>
      <c r="AR23" s="1386"/>
      <c r="AS23" s="1364"/>
      <c r="AT23" s="1364"/>
      <c r="AU23" s="399"/>
    </row>
    <row r="24" spans="1:47" s="162" customFormat="1" ht="12.75">
      <c r="A24" s="204"/>
      <c r="B24" s="216"/>
      <c r="C24" s="216"/>
      <c r="D24" s="216"/>
      <c r="E24" s="216"/>
      <c r="F24" s="216"/>
      <c r="G24" s="216"/>
      <c r="H24" s="216"/>
      <c r="I24" s="216"/>
      <c r="J24" s="216"/>
      <c r="K24" s="216"/>
      <c r="L24" s="539"/>
      <c r="M24" s="1364"/>
      <c r="N24" s="1374" t="s">
        <v>465</v>
      </c>
      <c r="O24" s="1375">
        <f>+HLOOKUP(N24,$Z$14:$AP$50,'3. Resumen_Relevante'!$U$3+23,0)/1000</f>
        <v>20.246016348468899</v>
      </c>
      <c r="P24" s="1375">
        <f>+HLOOKUP(N24,$Z$14:$AP$50,'3. Resumen_Relevante'!$U$3+24,0)/1000</f>
        <v>3.2243898570000002</v>
      </c>
      <c r="Q24" s="1375">
        <f>+HLOOKUP(N24,$Z$14:$AP$50,'3. Resumen_Relevante'!$U$3+25,0)/1000</f>
        <v>0.90456653404999998</v>
      </c>
      <c r="R24" s="1375">
        <f>+HLOOKUP(N24,$Z$14:$AP$50,'3. Resumen_Relevante'!$U$3+13,0)/1000</f>
        <v>4.2947015938884494</v>
      </c>
      <c r="S24" s="1375">
        <f>+SUMIFS(AL39:AL50,$W$39:$W$50,+$S$9)/1000</f>
        <v>25.076355261042576</v>
      </c>
      <c r="T24" s="1375">
        <f>+SUMIFS(AL27:AL38,$W$27:$W$38,+$T$9)/1000</f>
        <v>70.882388111986941</v>
      </c>
      <c r="U24" s="1375">
        <f>+SUMIFS(AL15:AL26,$W$15:$W$26,+$U$9)/1000</f>
        <v>1.8615593779412252</v>
      </c>
      <c r="V24" s="1364"/>
      <c r="W24" s="1361">
        <v>11</v>
      </c>
      <c r="X24" s="1376">
        <v>2015</v>
      </c>
      <c r="Y24" s="1377" t="s">
        <v>450</v>
      </c>
      <c r="Z24" s="1382">
        <v>1634201.5370678001</v>
      </c>
      <c r="AA24" s="1383">
        <v>54564.6894044992</v>
      </c>
      <c r="AB24" s="1383">
        <v>12055.889076848</v>
      </c>
      <c r="AC24" s="1383">
        <v>46519.047302403902</v>
      </c>
      <c r="AD24" s="1383">
        <v>1888274.0610298601</v>
      </c>
      <c r="AE24" s="1383">
        <v>61096.625000000196</v>
      </c>
      <c r="AF24" s="1383">
        <v>12975.754832115001</v>
      </c>
      <c r="AG24" s="1383">
        <v>45113.674804142604</v>
      </c>
      <c r="AH24" s="1383">
        <v>4857.8990224999998</v>
      </c>
      <c r="AI24" s="1383">
        <v>12639.424762248</v>
      </c>
      <c r="AJ24" s="1383">
        <v>21478.180233999999</v>
      </c>
      <c r="AK24" s="1383">
        <v>60445.273884766597</v>
      </c>
      <c r="AL24" s="1383">
        <v>8312.5518229547997</v>
      </c>
      <c r="AM24" s="1383">
        <v>19.311968213</v>
      </c>
      <c r="AN24" s="1384">
        <f t="shared" si="3"/>
        <v>3862553.9202123517</v>
      </c>
      <c r="AO24" s="1383">
        <v>0</v>
      </c>
      <c r="AP24" s="1383">
        <v>0</v>
      </c>
      <c r="AQ24" s="1386"/>
      <c r="AR24" s="1386"/>
      <c r="AS24" s="1364"/>
      <c r="AT24" s="1364"/>
      <c r="AU24" s="399"/>
    </row>
    <row r="25" spans="1:47" s="162" customFormat="1">
      <c r="L25" s="539"/>
      <c r="M25" s="1364"/>
      <c r="N25" s="1374" t="s">
        <v>466</v>
      </c>
      <c r="O25" s="1375">
        <f>+HLOOKUP(N25,$Z$14:$AP$50,'3. Resumen_Relevante'!$U$3+23,0)/1000</f>
        <v>0.13194221612900001</v>
      </c>
      <c r="P25" s="1375">
        <f>+HLOOKUP(N25,$Z$14:$AP$50,'3. Resumen_Relevante'!$U$3+24,0)/1000</f>
        <v>8.8104254440000002E-2</v>
      </c>
      <c r="Q25" s="1375">
        <f>+HLOOKUP(N25,$Z$14:$AP$50,'3. Resumen_Relevante'!$U$3+25,0)/1000</f>
        <v>0</v>
      </c>
      <c r="R25" s="1375">
        <f>+HLOOKUP(N25,$Z$14:$AP$50,'3. Resumen_Relevante'!$U$3+13,0)/1000</f>
        <v>0</v>
      </c>
      <c r="S25" s="1375">
        <f>+SUMIFS(AM39:AM50,$W$39:$W$50,+$S$9)/1000</f>
        <v>0.24963529262100001</v>
      </c>
      <c r="T25" s="1375">
        <f>+SUMIFS(AM27:AM38,$W$27:$W$38,+$T$9)/1000</f>
        <v>2.6171268147903697</v>
      </c>
      <c r="U25" s="1375">
        <f>+SUMIFS(AM15:AM26,$W$15:$W$26,+$U$9)/1000</f>
        <v>0.39756876807200003</v>
      </c>
      <c r="V25" s="1364"/>
      <c r="W25" s="1361">
        <v>12</v>
      </c>
      <c r="X25" s="1376">
        <v>2015</v>
      </c>
      <c r="Y25" s="1377" t="s">
        <v>451</v>
      </c>
      <c r="Z25" s="1382">
        <v>1812520.76902498</v>
      </c>
      <c r="AA25" s="1383">
        <v>63417.388447128396</v>
      </c>
      <c r="AB25" s="1383">
        <v>16303.6471484551</v>
      </c>
      <c r="AC25" s="1383">
        <v>36042.486022422403</v>
      </c>
      <c r="AD25" s="1383">
        <v>1633872.87589576</v>
      </c>
      <c r="AE25" s="1383">
        <v>55039.8750000004</v>
      </c>
      <c r="AF25" s="1383">
        <v>12829.431758245501</v>
      </c>
      <c r="AG25" s="1383">
        <v>65265.533169925802</v>
      </c>
      <c r="AH25" s="1383">
        <v>4793.0876099999996</v>
      </c>
      <c r="AI25" s="1383">
        <v>8569.8684259239999</v>
      </c>
      <c r="AJ25" s="1383">
        <v>20729.248441</v>
      </c>
      <c r="AK25" s="1383">
        <v>60551.572237632201</v>
      </c>
      <c r="AL25" s="1383">
        <v>2911.6005316107498</v>
      </c>
      <c r="AM25" s="1383">
        <v>145.976084036</v>
      </c>
      <c r="AN25" s="1384">
        <f t="shared" si="3"/>
        <v>3792993.3597971201</v>
      </c>
      <c r="AO25" s="1383">
        <v>0</v>
      </c>
      <c r="AP25" s="1383">
        <v>12657.603580000001</v>
      </c>
      <c r="AQ25" s="1386"/>
      <c r="AR25" s="1386"/>
      <c r="AS25" s="1364"/>
      <c r="AT25" s="1364"/>
      <c r="AU25" s="399"/>
    </row>
    <row r="26" spans="1:47" s="162" customFormat="1" ht="12.75">
      <c r="A26" s="204"/>
      <c r="B26" s="216"/>
      <c r="C26" s="216"/>
      <c r="D26" s="216"/>
      <c r="E26" s="216"/>
      <c r="F26" s="216"/>
      <c r="G26" s="216"/>
      <c r="H26" s="216"/>
      <c r="I26" s="216"/>
      <c r="J26" s="216"/>
      <c r="K26" s="216"/>
      <c r="L26" s="539"/>
      <c r="M26" s="650"/>
      <c r="N26" s="1366"/>
      <c r="O26" s="1387">
        <f t="shared" ref="O26:U26" si="5">+SUM(O12:O25)</f>
        <v>3851.7054931529424</v>
      </c>
      <c r="P26" s="1387">
        <f t="shared" si="5"/>
        <v>4164.5114401204382</v>
      </c>
      <c r="Q26" s="1387">
        <f t="shared" si="5"/>
        <v>3963.7351640549714</v>
      </c>
      <c r="R26" s="1387">
        <f t="shared" si="5"/>
        <v>3979.8455772144089</v>
      </c>
      <c r="S26" s="1387">
        <f t="shared" si="5"/>
        <v>16251.87903661885</v>
      </c>
      <c r="T26" s="1387">
        <f t="shared" si="5"/>
        <v>16066.839890614085</v>
      </c>
      <c r="U26" s="1387">
        <f t="shared" si="5"/>
        <v>14412.810246799358</v>
      </c>
      <c r="V26" s="1364"/>
      <c r="W26" s="1361">
        <v>13</v>
      </c>
      <c r="X26" s="1376">
        <v>2015</v>
      </c>
      <c r="Y26" s="1377" t="s">
        <v>452</v>
      </c>
      <c r="Z26" s="1382">
        <v>2127744.45292175</v>
      </c>
      <c r="AA26" s="1383">
        <v>83755.716213470499</v>
      </c>
      <c r="AB26" s="1383">
        <v>19720.448552994199</v>
      </c>
      <c r="AC26" s="1383">
        <v>47640.493122711399</v>
      </c>
      <c r="AD26" s="1383">
        <v>1509995.03911598</v>
      </c>
      <c r="AE26" s="1383">
        <v>49859.000000000102</v>
      </c>
      <c r="AF26" s="1383">
        <v>9545.2393068879992</v>
      </c>
      <c r="AG26" s="1383">
        <v>84373.320124704507</v>
      </c>
      <c r="AH26" s="1383">
        <v>4339.2605249999997</v>
      </c>
      <c r="AI26" s="1383">
        <v>6853.9395800479997</v>
      </c>
      <c r="AJ26" s="1383">
        <v>21597.568493279501</v>
      </c>
      <c r="AK26" s="1383">
        <v>52526.258073134501</v>
      </c>
      <c r="AL26" s="1383">
        <v>10208.306578367899</v>
      </c>
      <c r="AM26" s="1383">
        <v>133.37251633312499</v>
      </c>
      <c r="AN26" s="1384">
        <f t="shared" si="3"/>
        <v>4028292.4151246608</v>
      </c>
      <c r="AO26" s="1383">
        <v>0</v>
      </c>
      <c r="AP26" s="1383">
        <v>27596.56076</v>
      </c>
      <c r="AQ26" s="1386"/>
      <c r="AR26" s="1386"/>
      <c r="AS26" s="1364"/>
      <c r="AT26" s="1364"/>
      <c r="AU26" s="399"/>
    </row>
    <row r="27" spans="1:47" s="162" customFormat="1" ht="12.75">
      <c r="A27" s="204"/>
      <c r="B27" s="216"/>
      <c r="C27" s="216"/>
      <c r="D27" s="216"/>
      <c r="E27" s="216"/>
      <c r="F27" s="216"/>
      <c r="G27" s="216"/>
      <c r="H27" s="216"/>
      <c r="I27" s="216"/>
      <c r="J27" s="216"/>
      <c r="K27" s="216"/>
      <c r="L27" s="539"/>
      <c r="M27" s="650"/>
      <c r="N27" s="1374" t="s">
        <v>402</v>
      </c>
      <c r="O27" s="1375">
        <f>+HLOOKUP(N27,$Z$14:$AP$50,'3. Resumen_Relevante'!$U$3+23,0)/1000</f>
        <v>0.40202100000000002</v>
      </c>
      <c r="P27" s="1375">
        <f>+HLOOKUP(N27,$Z$14:$AP$50,'3. Resumen_Relevante'!$U$3+24,0)/1000</f>
        <v>10.252088000000001</v>
      </c>
      <c r="Q27" s="1375">
        <f>+HLOOKUP(N27,$Z$14:$AP$50,'3. Resumen_Relevante'!$U$3+25,0)/1000</f>
        <v>2.2991390000000003</v>
      </c>
      <c r="R27" s="1375">
        <f>+HLOOKUP(N27,$Z$14:$AP$50,'3. Resumen_Relevante'!$U$3+13,0)/1000</f>
        <v>0</v>
      </c>
      <c r="S27" s="1388">
        <f>+SUMIFS(AO39:AO50,$W$39:$W$50,+$S$9)/1000</f>
        <v>12.953248</v>
      </c>
      <c r="T27" s="1389">
        <f>+SUMIFS(AO27:AO38,$W$27:$W$38,+$T$9)/1000</f>
        <v>0</v>
      </c>
      <c r="U27" s="1389">
        <f>+SUMIFS(AO15:AO26,$W$15:$W$26,+$U$9)/1000</f>
        <v>0.45898245999999998</v>
      </c>
      <c r="V27" s="1364"/>
      <c r="W27" s="1377">
        <v>14</v>
      </c>
      <c r="X27" s="1390">
        <v>2016</v>
      </c>
      <c r="Y27" s="1391" t="s">
        <v>441</v>
      </c>
      <c r="Z27" s="1383">
        <v>2095342.3209403099</v>
      </c>
      <c r="AA27" s="1383">
        <v>84165.848422210707</v>
      </c>
      <c r="AB27" s="1383">
        <v>134984.73010253001</v>
      </c>
      <c r="AC27" s="1383">
        <v>74935.131558763605</v>
      </c>
      <c r="AD27" s="1383">
        <v>1374912.5649341501</v>
      </c>
      <c r="AE27" s="1383">
        <v>48921.849110994001</v>
      </c>
      <c r="AF27" s="1383">
        <v>11057.720076239</v>
      </c>
      <c r="AG27" s="1383">
        <v>85830.448235015705</v>
      </c>
      <c r="AH27" s="1383">
        <v>4149.5938084999998</v>
      </c>
      <c r="AI27" s="1383">
        <v>7677.7918425010002</v>
      </c>
      <c r="AJ27" s="1383">
        <v>22625.865153999901</v>
      </c>
      <c r="AK27" s="1383">
        <v>47238.110219424801</v>
      </c>
      <c r="AL27" s="1383">
        <v>29564.586522111498</v>
      </c>
      <c r="AM27" s="1383">
        <v>2089.6173232507699</v>
      </c>
      <c r="AN27" s="1384">
        <f t="shared" si="3"/>
        <v>4023496.1782500022</v>
      </c>
      <c r="AO27" s="1383">
        <v>0</v>
      </c>
      <c r="AP27" s="1383">
        <v>15023.17</v>
      </c>
      <c r="AQ27" s="1386"/>
      <c r="AR27" s="1386"/>
      <c r="AS27" s="1364"/>
      <c r="AT27" s="1364"/>
      <c r="AU27" s="399"/>
    </row>
    <row r="28" spans="1:47" s="162" customFormat="1" ht="12.75">
      <c r="A28" s="204"/>
      <c r="B28" s="216"/>
      <c r="C28" s="216"/>
      <c r="D28" s="216"/>
      <c r="E28" s="216"/>
      <c r="F28" s="216"/>
      <c r="G28" s="216"/>
      <c r="H28" s="216"/>
      <c r="I28" s="216"/>
      <c r="J28" s="216"/>
      <c r="K28" s="216"/>
      <c r="L28" s="539"/>
      <c r="M28" s="650"/>
      <c r="N28" s="1374" t="s">
        <v>401</v>
      </c>
      <c r="O28" s="1375">
        <f>+HLOOKUP(N28,$Z$14:$AP$50,'3. Resumen_Relevante'!$U$3+23,0)/1000</f>
        <v>0</v>
      </c>
      <c r="P28" s="1375">
        <f>+HLOOKUP(N28,$Z$14:$AP$50,'3. Resumen_Relevante'!$U$3+24,0)/1000</f>
        <v>0</v>
      </c>
      <c r="Q28" s="1375">
        <f>+HLOOKUP(N28,$Z$14:$AP$50,'3. Resumen_Relevante'!$U$3+25,0)/1000</f>
        <v>0</v>
      </c>
      <c r="R28" s="1375">
        <f>+HLOOKUP(N28,$Z$14:$AP$50,'3. Resumen_Relevante'!$U$3+13,0)/1000</f>
        <v>0</v>
      </c>
      <c r="S28" s="1389">
        <f>+SUMIFS(AP39:AP50,$W$39:$W$50,+$S$9)/1000</f>
        <v>0</v>
      </c>
      <c r="T28" s="1389">
        <f>+SUMIFS(AP27:AP38,$W$27:$W$38,+$T$9)/1000</f>
        <v>37.881596999999992</v>
      </c>
      <c r="U28" s="1389">
        <f>+SUMIFS(AP15:AP26,$W$15:$W$26,+$U$9)/1000</f>
        <v>3.0678281799999998</v>
      </c>
      <c r="V28" s="1364"/>
      <c r="W28" s="1377">
        <v>15</v>
      </c>
      <c r="X28" s="1390">
        <v>2016</v>
      </c>
      <c r="Y28" s="1391" t="s">
        <v>442</v>
      </c>
      <c r="Z28" s="1383">
        <v>2097016.0883855601</v>
      </c>
      <c r="AA28" s="1383">
        <v>4888.4675437107999</v>
      </c>
      <c r="AB28" s="1383">
        <v>37219.955374076802</v>
      </c>
      <c r="AC28" s="1383">
        <v>42722.673004018601</v>
      </c>
      <c r="AD28" s="1383">
        <v>1503805.02095928</v>
      </c>
      <c r="AE28" s="1383">
        <v>42562.75</v>
      </c>
      <c r="AF28" s="1383">
        <v>5634.2967398979999</v>
      </c>
      <c r="AG28" s="1383">
        <v>95203.961776215598</v>
      </c>
      <c r="AH28" s="1383">
        <v>4526.1027750000003</v>
      </c>
      <c r="AI28" s="1383">
        <v>7426.4342806154</v>
      </c>
      <c r="AJ28" s="1383">
        <v>18769.872730999999</v>
      </c>
      <c r="AK28" s="1383">
        <v>44491.467700797897</v>
      </c>
      <c r="AL28" s="1383">
        <v>28687.2139262788</v>
      </c>
      <c r="AM28" s="1383">
        <v>358.64121135699997</v>
      </c>
      <c r="AN28" s="1384">
        <f t="shared" si="3"/>
        <v>3933312.9464078099</v>
      </c>
      <c r="AO28" s="1383">
        <v>0</v>
      </c>
      <c r="AP28" s="1383">
        <v>19888.103999999999</v>
      </c>
      <c r="AQ28" s="1386"/>
      <c r="AR28" s="1386"/>
      <c r="AS28" s="1364"/>
      <c r="AT28" s="1364"/>
      <c r="AU28" s="399"/>
    </row>
    <row r="29" spans="1:47" s="162" customFormat="1" ht="12.75">
      <c r="A29" s="204"/>
      <c r="B29" s="216"/>
      <c r="C29" s="216"/>
      <c r="D29" s="216"/>
      <c r="E29" s="216"/>
      <c r="F29" s="216"/>
      <c r="G29" s="216"/>
      <c r="H29" s="216"/>
      <c r="I29" s="216"/>
      <c r="J29" s="216"/>
      <c r="K29" s="216"/>
      <c r="L29" s="539"/>
      <c r="M29" s="650"/>
      <c r="N29" s="1366"/>
      <c r="O29" s="1366"/>
      <c r="P29" s="1366"/>
      <c r="Q29" s="1366"/>
      <c r="R29" s="1366"/>
      <c r="S29" s="1366"/>
      <c r="T29" s="1366"/>
      <c r="U29" s="1366"/>
      <c r="V29" s="1364"/>
      <c r="W29" s="1377">
        <v>16</v>
      </c>
      <c r="X29" s="1390">
        <v>2016</v>
      </c>
      <c r="Y29" s="1391" t="s">
        <v>443</v>
      </c>
      <c r="Z29" s="1383">
        <v>2306470.8553166902</v>
      </c>
      <c r="AA29" s="1383">
        <v>42714.058611852903</v>
      </c>
      <c r="AB29" s="1383">
        <v>32114.2530039339</v>
      </c>
      <c r="AC29" s="1383">
        <v>32452.822870257402</v>
      </c>
      <c r="AD29" s="1383">
        <v>1444821.1907675001</v>
      </c>
      <c r="AE29" s="1383">
        <v>42689.125000000298</v>
      </c>
      <c r="AF29" s="1383">
        <v>11111.576598326001</v>
      </c>
      <c r="AG29" s="1383">
        <v>100521.464918742</v>
      </c>
      <c r="AH29" s="1383">
        <v>4885.9560484000003</v>
      </c>
      <c r="AI29" s="1383">
        <v>7191.5498977260004</v>
      </c>
      <c r="AJ29" s="1383">
        <v>21846.210268999999</v>
      </c>
      <c r="AK29" s="1383">
        <v>74861.371089548804</v>
      </c>
      <c r="AL29" s="1383">
        <v>8335.8860697082</v>
      </c>
      <c r="AM29" s="1383">
        <v>168.86828018259999</v>
      </c>
      <c r="AN29" s="1384">
        <f t="shared" si="3"/>
        <v>4130185.1887418688</v>
      </c>
      <c r="AO29" s="1383">
        <v>0</v>
      </c>
      <c r="AP29" s="1383">
        <v>2970.3229999999999</v>
      </c>
      <c r="AQ29" s="1386"/>
      <c r="AR29" s="1386"/>
      <c r="AS29" s="1364"/>
      <c r="AT29" s="1364"/>
      <c r="AU29" s="399"/>
    </row>
    <row r="30" spans="1:47" s="162" customFormat="1" ht="12.75">
      <c r="A30" s="204"/>
      <c r="B30" s="216"/>
      <c r="C30" s="216"/>
      <c r="D30" s="216"/>
      <c r="E30" s="216"/>
      <c r="F30" s="216"/>
      <c r="G30" s="216"/>
      <c r="H30" s="216"/>
      <c r="I30" s="216"/>
      <c r="J30" s="216"/>
      <c r="K30" s="216"/>
      <c r="L30" s="539"/>
      <c r="M30" s="650"/>
      <c r="N30" s="1366"/>
      <c r="O30" s="1366"/>
      <c r="P30" s="1366"/>
      <c r="Q30" s="1366"/>
      <c r="R30" s="1366"/>
      <c r="S30" s="1366"/>
      <c r="T30" s="1366"/>
      <c r="U30" s="1366"/>
      <c r="V30" s="1364"/>
      <c r="W30" s="1377">
        <v>17</v>
      </c>
      <c r="X30" s="1390">
        <v>2016</v>
      </c>
      <c r="Y30" s="1391" t="s">
        <v>444</v>
      </c>
      <c r="Z30" s="1383">
        <v>2163592.9697507401</v>
      </c>
      <c r="AA30" s="1383">
        <v>54162.945502429</v>
      </c>
      <c r="AB30" s="1383">
        <v>52848.764168330898</v>
      </c>
      <c r="AC30" s="1383">
        <v>35343.477929522101</v>
      </c>
      <c r="AD30" s="1383">
        <v>1398872.34204915</v>
      </c>
      <c r="AE30" s="1383">
        <v>43435.625000000196</v>
      </c>
      <c r="AF30" s="1383">
        <v>11193.531667134999</v>
      </c>
      <c r="AG30" s="1383">
        <v>92816.1595289533</v>
      </c>
      <c r="AH30" s="1383">
        <v>4135.2569750000002</v>
      </c>
      <c r="AI30" s="1383">
        <v>7982.0864646310001</v>
      </c>
      <c r="AJ30" s="1383">
        <v>17707.449033749999</v>
      </c>
      <c r="AK30" s="1383">
        <v>93460.267550878503</v>
      </c>
      <c r="AL30" s="1383">
        <v>4294.7015938884497</v>
      </c>
      <c r="AM30" s="1383">
        <v>0</v>
      </c>
      <c r="AN30" s="1384">
        <f t="shared" si="3"/>
        <v>3979845.5772144091</v>
      </c>
      <c r="AO30" s="1383">
        <v>0</v>
      </c>
      <c r="AP30" s="1383">
        <v>0</v>
      </c>
      <c r="AQ30" s="1386"/>
      <c r="AR30" s="1386"/>
      <c r="AS30" s="1364"/>
      <c r="AT30" s="1364"/>
      <c r="AU30" s="399"/>
    </row>
    <row r="31" spans="1:47" s="162" customFormat="1" ht="12.75">
      <c r="A31" s="204"/>
      <c r="B31" s="216"/>
      <c r="C31" s="216"/>
      <c r="D31" s="216"/>
      <c r="E31" s="216"/>
      <c r="F31" s="216"/>
      <c r="G31" s="216"/>
      <c r="H31" s="216"/>
      <c r="I31" s="216"/>
      <c r="J31" s="216"/>
      <c r="K31" s="216"/>
      <c r="L31" s="539"/>
      <c r="M31" s="650"/>
      <c r="N31" s="1364"/>
      <c r="O31" s="1364"/>
      <c r="P31" s="1364"/>
      <c r="Q31" s="1364"/>
      <c r="R31" s="1364"/>
      <c r="S31" s="1364"/>
      <c r="T31" s="1366"/>
      <c r="U31" s="1364"/>
      <c r="V31" s="1364"/>
      <c r="W31" s="1377">
        <v>18</v>
      </c>
      <c r="X31" s="1390">
        <v>2016</v>
      </c>
      <c r="Y31" s="1391" t="s">
        <v>445</v>
      </c>
      <c r="Z31" s="1383">
        <v>1732916.00777915</v>
      </c>
      <c r="AA31" s="1383">
        <v>63371.474278732399</v>
      </c>
      <c r="AB31" s="1383">
        <v>61528.989929405201</v>
      </c>
      <c r="AC31" s="1383">
        <v>30611.501462476699</v>
      </c>
      <c r="AD31" s="1383">
        <v>1868442.3897625301</v>
      </c>
      <c r="AE31" s="1383">
        <v>46107.25</v>
      </c>
      <c r="AF31" s="1383">
        <v>12546.918021470001</v>
      </c>
      <c r="AG31" s="1383">
        <v>68668.230344546202</v>
      </c>
      <c r="AH31" s="1383">
        <v>3379.3380801500002</v>
      </c>
      <c r="AI31" s="1383">
        <v>7887.7363482930004</v>
      </c>
      <c r="AJ31" s="1383">
        <v>19064.031273249999</v>
      </c>
      <c r="AK31" s="1383">
        <v>107568.67426127801</v>
      </c>
      <c r="AL31" s="1383">
        <v>7447.3941815641301</v>
      </c>
      <c r="AM31" s="1383">
        <v>0</v>
      </c>
      <c r="AN31" s="1384">
        <f t="shared" si="3"/>
        <v>4029539.9357228456</v>
      </c>
      <c r="AO31" s="1383">
        <v>0</v>
      </c>
      <c r="AP31" s="1383">
        <v>0</v>
      </c>
      <c r="AQ31" s="1386"/>
      <c r="AR31" s="1386"/>
      <c r="AS31" s="1364"/>
      <c r="AT31" s="1364"/>
      <c r="AU31" s="399"/>
    </row>
    <row r="32" spans="1:47" s="162" customFormat="1" ht="12.75">
      <c r="A32" s="204"/>
      <c r="B32" s="216"/>
      <c r="C32" s="216"/>
      <c r="D32" s="216"/>
      <c r="E32" s="216"/>
      <c r="F32" s="216"/>
      <c r="G32" s="216"/>
      <c r="H32" s="216"/>
      <c r="I32" s="216"/>
      <c r="J32" s="216"/>
      <c r="K32" s="216"/>
      <c r="L32" s="539"/>
      <c r="M32" s="650"/>
      <c r="N32" s="1364"/>
      <c r="O32" s="1364"/>
      <c r="P32" s="1364"/>
      <c r="Q32" s="1364"/>
      <c r="R32" s="1364"/>
      <c r="S32" s="1364"/>
      <c r="T32" s="1364"/>
      <c r="U32" s="1364"/>
      <c r="V32" s="1364"/>
      <c r="W32" s="1377">
        <v>19</v>
      </c>
      <c r="X32" s="1390">
        <v>2016</v>
      </c>
      <c r="Y32" s="1391" t="s">
        <v>446</v>
      </c>
      <c r="Z32" s="1383">
        <v>1526439.8405758699</v>
      </c>
      <c r="AA32" s="1383">
        <v>67156.265958838005</v>
      </c>
      <c r="AB32" s="1383">
        <v>26854.919519357602</v>
      </c>
      <c r="AC32" s="1383">
        <v>60231.161440874603</v>
      </c>
      <c r="AD32" s="1383">
        <v>1903386.7890343301</v>
      </c>
      <c r="AE32" s="1383">
        <v>61747.25</v>
      </c>
      <c r="AF32" s="1383">
        <v>11792.755197081</v>
      </c>
      <c r="AG32" s="1383">
        <v>49732.152013631901</v>
      </c>
      <c r="AH32" s="1383">
        <v>4087.8800420500002</v>
      </c>
      <c r="AI32" s="1383">
        <v>8938.8155252710003</v>
      </c>
      <c r="AJ32" s="1383">
        <v>15968.770957500001</v>
      </c>
      <c r="AK32" s="1383">
        <v>95414.071852372203</v>
      </c>
      <c r="AL32" s="1383">
        <v>30338.427450181</v>
      </c>
      <c r="AM32" s="1383">
        <v>79.852450451999999</v>
      </c>
      <c r="AN32" s="1384">
        <f t="shared" si="3"/>
        <v>3862168.9520178093</v>
      </c>
      <c r="AO32" s="1383">
        <v>10233.45707</v>
      </c>
      <c r="AP32" s="1383">
        <v>0</v>
      </c>
      <c r="AQ32" s="1386"/>
      <c r="AR32" s="1364"/>
      <c r="AS32" s="1364"/>
      <c r="AT32" s="1364"/>
      <c r="AU32" s="399"/>
    </row>
    <row r="33" spans="1:47" s="162" customFormat="1" ht="12.75">
      <c r="A33" s="204"/>
      <c r="B33" s="216"/>
      <c r="C33" s="216"/>
      <c r="D33" s="216"/>
      <c r="E33" s="216"/>
      <c r="F33" s="216"/>
      <c r="G33" s="216"/>
      <c r="H33" s="216"/>
      <c r="I33" s="216"/>
      <c r="J33" s="216"/>
      <c r="K33" s="216"/>
      <c r="L33" s="539"/>
      <c r="M33" s="650"/>
      <c r="N33" s="1364"/>
      <c r="O33" s="1364"/>
      <c r="P33" s="1364"/>
      <c r="Q33" s="1364"/>
      <c r="R33" s="1364"/>
      <c r="S33" s="1364"/>
      <c r="T33" s="1364"/>
      <c r="U33" s="1364"/>
      <c r="V33" s="1364"/>
      <c r="W33" s="1377">
        <v>20</v>
      </c>
      <c r="X33" s="1390">
        <v>2016</v>
      </c>
      <c r="Y33" s="1391" t="s">
        <v>447</v>
      </c>
      <c r="Z33" s="1383">
        <v>1548484.48939572</v>
      </c>
      <c r="AA33" s="1383">
        <v>88142.944002929798</v>
      </c>
      <c r="AB33" s="1383">
        <v>40791.127236936802</v>
      </c>
      <c r="AC33" s="1383">
        <v>23115.839186384299</v>
      </c>
      <c r="AD33" s="1383">
        <v>2037481.6558578799</v>
      </c>
      <c r="AE33" s="1383">
        <v>64152.500000000298</v>
      </c>
      <c r="AF33" s="1383">
        <v>10941.87977526</v>
      </c>
      <c r="AG33" s="1383">
        <v>39288.685565917702</v>
      </c>
      <c r="AH33" s="1383">
        <v>3519.5670679250002</v>
      </c>
      <c r="AI33" s="1383">
        <v>7912.8254491090001</v>
      </c>
      <c r="AJ33" s="1383">
        <v>16814.251898999999</v>
      </c>
      <c r="AK33" s="1383">
        <v>91137.483648971494</v>
      </c>
      <c r="AL33" s="1383">
        <v>23018.979479194299</v>
      </c>
      <c r="AM33" s="1383">
        <v>498.21468171700002</v>
      </c>
      <c r="AN33" s="1384">
        <f t="shared" si="3"/>
        <v>3995300.4432469457</v>
      </c>
      <c r="AO33" s="1383">
        <v>3025.90526</v>
      </c>
      <c r="AP33" s="1383">
        <v>0</v>
      </c>
      <c r="AQ33" s="1386"/>
      <c r="AR33" s="1364"/>
      <c r="AS33" s="1364"/>
      <c r="AT33" s="1364"/>
      <c r="AU33" s="399"/>
    </row>
    <row r="34" spans="1:47" s="162" customFormat="1" ht="12.75">
      <c r="A34" s="204"/>
      <c r="B34" s="216"/>
      <c r="C34" s="216"/>
      <c r="D34" s="216"/>
      <c r="E34" s="216"/>
      <c r="F34" s="216"/>
      <c r="G34" s="216"/>
      <c r="H34" s="216"/>
      <c r="I34" s="216"/>
      <c r="J34" s="216"/>
      <c r="K34" s="216"/>
      <c r="L34" s="539"/>
      <c r="M34" s="650"/>
      <c r="N34" s="1364"/>
      <c r="O34" s="1364"/>
      <c r="P34" s="1364"/>
      <c r="Q34" s="1364"/>
      <c r="R34" s="1364"/>
      <c r="S34" s="1364"/>
      <c r="T34" s="1364"/>
      <c r="U34" s="1364"/>
      <c r="V34" s="1364"/>
      <c r="W34" s="1377">
        <v>21</v>
      </c>
      <c r="X34" s="1390">
        <v>2016</v>
      </c>
      <c r="Y34" s="1391" t="s">
        <v>448</v>
      </c>
      <c r="Z34" s="1383">
        <v>1609136.9275259899</v>
      </c>
      <c r="AA34" s="1383">
        <v>90867.948790039096</v>
      </c>
      <c r="AB34" s="1383">
        <v>40589.562030463298</v>
      </c>
      <c r="AC34" s="1383">
        <v>15555.9858957948</v>
      </c>
      <c r="AD34" s="1383">
        <v>2004717.922643</v>
      </c>
      <c r="AE34" s="1383">
        <v>62213.250000000102</v>
      </c>
      <c r="AF34" s="1383">
        <v>9245.9827966899993</v>
      </c>
      <c r="AG34" s="1383">
        <v>48597.4708026058</v>
      </c>
      <c r="AH34" s="1383">
        <v>3385.6437000000001</v>
      </c>
      <c r="AI34" s="1383">
        <v>8034.4831165249998</v>
      </c>
      <c r="AJ34" s="1383">
        <v>19807.788145250001</v>
      </c>
      <c r="AK34" s="1383">
        <v>102532.59961020701</v>
      </c>
      <c r="AL34" s="1383">
        <v>22881.648362497101</v>
      </c>
      <c r="AM34" s="1383">
        <v>0</v>
      </c>
      <c r="AN34" s="1384">
        <f t="shared" si="3"/>
        <v>4037567.2134190621</v>
      </c>
      <c r="AO34" s="1383">
        <v>5393.5307700000003</v>
      </c>
      <c r="AP34" s="1383">
        <v>0</v>
      </c>
      <c r="AQ34" s="1386"/>
      <c r="AR34" s="1364"/>
      <c r="AS34" s="1364"/>
      <c r="AT34" s="1364"/>
      <c r="AU34" s="399"/>
    </row>
    <row r="35" spans="1:47" s="162" customFormat="1" ht="12.75">
      <c r="A35" s="204"/>
      <c r="B35" s="216"/>
      <c r="C35" s="216"/>
      <c r="D35" s="216"/>
      <c r="E35" s="216"/>
      <c r="F35" s="216"/>
      <c r="G35" s="216"/>
      <c r="H35" s="216"/>
      <c r="I35" s="216"/>
      <c r="J35" s="216"/>
      <c r="K35" s="216"/>
      <c r="L35" s="539"/>
      <c r="M35" s="650"/>
      <c r="N35" s="1364"/>
      <c r="O35" s="1364"/>
      <c r="P35" s="1364"/>
      <c r="Q35" s="1364"/>
      <c r="R35" s="1364"/>
      <c r="S35" s="1364"/>
      <c r="T35" s="1364"/>
      <c r="U35" s="1364"/>
      <c r="V35" s="1364"/>
      <c r="W35" s="1377">
        <v>22</v>
      </c>
      <c r="X35" s="1390">
        <v>2016</v>
      </c>
      <c r="Y35" s="1391" t="s">
        <v>449</v>
      </c>
      <c r="Z35" s="1383">
        <v>1600387.9520967701</v>
      </c>
      <c r="AA35" s="1383">
        <v>86557.892049804694</v>
      </c>
      <c r="AB35" s="1383">
        <v>45019.1130950281</v>
      </c>
      <c r="AC35" s="1383">
        <v>10319.9669872086</v>
      </c>
      <c r="AD35" s="1383">
        <v>1950826.7187469299</v>
      </c>
      <c r="AE35" s="1383">
        <v>59760.500000000298</v>
      </c>
      <c r="AF35" s="1383">
        <v>7112.8751333541504</v>
      </c>
      <c r="AG35" s="1383">
        <v>46551.6335110855</v>
      </c>
      <c r="AH35" s="1383">
        <v>4506.9195380499996</v>
      </c>
      <c r="AI35" s="1383">
        <v>5617.6979046590004</v>
      </c>
      <c r="AJ35" s="1383">
        <v>21579.5473467917</v>
      </c>
      <c r="AK35" s="1383">
        <v>95187.651112488296</v>
      </c>
      <c r="AL35" s="1383">
        <v>17110.7802527932</v>
      </c>
      <c r="AM35" s="1383">
        <v>0</v>
      </c>
      <c r="AN35" s="1384">
        <f t="shared" si="3"/>
        <v>3950539.2477749642</v>
      </c>
      <c r="AO35" s="1383">
        <v>1153.1198899999999</v>
      </c>
      <c r="AP35" s="1383">
        <v>0</v>
      </c>
      <c r="AQ35" s="1386"/>
      <c r="AR35" s="1364"/>
      <c r="AS35" s="1364"/>
      <c r="AT35" s="1364"/>
      <c r="AU35" s="399"/>
    </row>
    <row r="36" spans="1:47" s="162" customFormat="1" ht="12.75">
      <c r="A36" s="204"/>
      <c r="B36" s="216"/>
      <c r="C36" s="216"/>
      <c r="D36" s="216"/>
      <c r="E36" s="216"/>
      <c r="F36" s="216"/>
      <c r="G36" s="216"/>
      <c r="H36" s="216"/>
      <c r="I36" s="216"/>
      <c r="J36" s="216"/>
      <c r="K36" s="216"/>
      <c r="L36" s="539"/>
      <c r="M36" s="650"/>
      <c r="N36" s="1364"/>
      <c r="O36" s="1364"/>
      <c r="P36" s="1364"/>
      <c r="Q36" s="1364"/>
      <c r="R36" s="1364"/>
      <c r="S36" s="1364"/>
      <c r="T36" s="1364"/>
      <c r="U36" s="1364"/>
      <c r="V36" s="1364"/>
      <c r="W36" s="1377">
        <v>23</v>
      </c>
      <c r="X36" s="1390">
        <v>2016</v>
      </c>
      <c r="Y36" s="1391" t="s">
        <v>450</v>
      </c>
      <c r="Z36" s="1383">
        <v>1885254.45838401</v>
      </c>
      <c r="AA36" s="1383">
        <v>66462.837291275093</v>
      </c>
      <c r="AB36" s="1383">
        <v>27661.374851624601</v>
      </c>
      <c r="AC36" s="1383">
        <v>26968.949516655401</v>
      </c>
      <c r="AD36" s="1383">
        <v>1804554.8584205799</v>
      </c>
      <c r="AE36" s="1383">
        <v>65911.990000000296</v>
      </c>
      <c r="AF36" s="1383">
        <v>7502.4891541360003</v>
      </c>
      <c r="AG36" s="1383">
        <v>73996.526987035002</v>
      </c>
      <c r="AH36" s="1383">
        <v>5022.5371750000004</v>
      </c>
      <c r="AI36" s="1383">
        <v>8029.2267466889998</v>
      </c>
      <c r="AJ36" s="1383">
        <v>22082.690838750001</v>
      </c>
      <c r="AK36" s="1383">
        <v>102271.995247741</v>
      </c>
      <c r="AL36" s="1383">
        <v>5660.6732154448</v>
      </c>
      <c r="AM36" s="1383">
        <v>0.22645136299999999</v>
      </c>
      <c r="AN36" s="1384">
        <f t="shared" si="3"/>
        <v>4101380.8342803037</v>
      </c>
      <c r="AO36" s="1383">
        <v>0</v>
      </c>
      <c r="AP36" s="1383">
        <v>0</v>
      </c>
      <c r="AQ36" s="1386"/>
      <c r="AR36" s="1364"/>
      <c r="AS36" s="1364"/>
      <c r="AT36" s="1364"/>
      <c r="AU36" s="399"/>
    </row>
    <row r="37" spans="1:47" s="162" customFormat="1" ht="12.75">
      <c r="A37" s="204"/>
      <c r="B37" s="216"/>
      <c r="C37" s="216"/>
      <c r="D37" s="216"/>
      <c r="E37" s="216"/>
      <c r="F37" s="216"/>
      <c r="G37" s="216"/>
      <c r="H37" s="216"/>
      <c r="I37" s="216"/>
      <c r="J37" s="216"/>
      <c r="K37" s="216"/>
      <c r="L37" s="539"/>
      <c r="M37" s="650"/>
      <c r="N37" s="1364"/>
      <c r="O37" s="1364"/>
      <c r="P37" s="1364"/>
      <c r="Q37" s="1364"/>
      <c r="R37" s="1364"/>
      <c r="S37" s="1364"/>
      <c r="T37" s="1364"/>
      <c r="U37" s="1364"/>
      <c r="V37" s="1364"/>
      <c r="W37" s="1377">
        <v>24</v>
      </c>
      <c r="X37" s="1390">
        <v>2016</v>
      </c>
      <c r="Y37" s="1391" t="s">
        <v>451</v>
      </c>
      <c r="Z37" s="1383">
        <v>1600648.60517623</v>
      </c>
      <c r="AA37" s="1383">
        <v>69072.101765752202</v>
      </c>
      <c r="AB37" s="1383">
        <v>26144.2871893095</v>
      </c>
      <c r="AC37" s="1383">
        <v>16219.070097768899</v>
      </c>
      <c r="AD37" s="1383">
        <v>2071052.5101999999</v>
      </c>
      <c r="AE37" s="1383">
        <v>55562.0000000004</v>
      </c>
      <c r="AF37" s="1383">
        <v>7817.4400304179999</v>
      </c>
      <c r="AG37" s="1383">
        <v>59204.5049921135</v>
      </c>
      <c r="AH37" s="1383">
        <v>4805.5095499999998</v>
      </c>
      <c r="AI37" s="1383">
        <v>6599.2548428549999</v>
      </c>
      <c r="AJ37" s="1383">
        <v>23065.574925000001</v>
      </c>
      <c r="AK37" s="1383">
        <v>96422.342473016906</v>
      </c>
      <c r="AL37" s="1383">
        <v>10583.325705777301</v>
      </c>
      <c r="AM37" s="1383">
        <v>15.015150527999999</v>
      </c>
      <c r="AN37" s="1384">
        <f t="shared" si="3"/>
        <v>4047211.5420987695</v>
      </c>
      <c r="AO37" s="1383">
        <v>0</v>
      </c>
      <c r="AP37" s="1383">
        <v>0</v>
      </c>
      <c r="AQ37" s="1386"/>
      <c r="AR37" s="1364"/>
      <c r="AS37" s="1364"/>
      <c r="AT37" s="1364"/>
      <c r="AU37" s="399"/>
    </row>
    <row r="38" spans="1:47" s="162" customFormat="1" ht="12.75">
      <c r="A38" s="204"/>
      <c r="B38" s="216"/>
      <c r="C38" s="216"/>
      <c r="D38" s="216"/>
      <c r="E38" s="216"/>
      <c r="F38" s="216"/>
      <c r="G38" s="216"/>
      <c r="H38" s="216"/>
      <c r="I38" s="216"/>
      <c r="J38" s="216"/>
      <c r="K38" s="216"/>
      <c r="L38" s="539"/>
      <c r="M38" s="650"/>
      <c r="N38" s="1364"/>
      <c r="O38" s="1364"/>
      <c r="P38" s="1364"/>
      <c r="Q38" s="1364"/>
      <c r="R38" s="1364"/>
      <c r="S38" s="1364"/>
      <c r="T38" s="1364"/>
      <c r="U38" s="1364"/>
      <c r="V38" s="1364"/>
      <c r="W38" s="1377">
        <v>25</v>
      </c>
      <c r="X38" s="1390">
        <v>2016</v>
      </c>
      <c r="Y38" s="1391" t="s">
        <v>452</v>
      </c>
      <c r="Z38" s="1383">
        <v>1993626.11918169</v>
      </c>
      <c r="AA38" s="1383">
        <v>55322.935768723</v>
      </c>
      <c r="AB38" s="1383">
        <v>18425.637549008399</v>
      </c>
      <c r="AC38" s="1383">
        <v>3.9480000000000001E-7</v>
      </c>
      <c r="AD38" s="1383">
        <v>1876354.66026272</v>
      </c>
      <c r="AE38" s="1383">
        <v>58620.250000000298</v>
      </c>
      <c r="AF38" s="1383">
        <v>6514.8642714090001</v>
      </c>
      <c r="AG38" s="1383">
        <v>89911.522741471694</v>
      </c>
      <c r="AH38" s="1383">
        <v>4770.7169000000004</v>
      </c>
      <c r="AI38" s="1383">
        <v>3208.9371568470001</v>
      </c>
      <c r="AJ38" s="1383">
        <v>22486.728287811002</v>
      </c>
      <c r="AK38" s="1383">
        <v>103528.591530379</v>
      </c>
      <c r="AL38" s="1383">
        <v>3096.7738607863498</v>
      </c>
      <c r="AM38" s="1383">
        <v>0</v>
      </c>
      <c r="AN38" s="1384">
        <f t="shared" si="3"/>
        <v>4235867.7375112409</v>
      </c>
      <c r="AO38" s="1383">
        <v>0</v>
      </c>
      <c r="AP38" s="1383">
        <v>0</v>
      </c>
      <c r="AQ38" s="1386"/>
      <c r="AR38" s="1364"/>
      <c r="AS38" s="1364"/>
      <c r="AT38" s="1364"/>
      <c r="AU38" s="399"/>
    </row>
    <row r="39" spans="1:47" s="162" customFormat="1" ht="12.75">
      <c r="A39" s="204"/>
      <c r="B39" s="216"/>
      <c r="C39" s="216"/>
      <c r="D39" s="216"/>
      <c r="E39" s="216"/>
      <c r="F39" s="216"/>
      <c r="G39" s="216"/>
      <c r="H39" s="216"/>
      <c r="I39" s="216"/>
      <c r="J39" s="216"/>
      <c r="K39" s="216"/>
      <c r="L39" s="539"/>
      <c r="M39" s="650"/>
      <c r="N39" s="1364"/>
      <c r="O39" s="1364"/>
      <c r="P39" s="1364"/>
      <c r="Q39" s="1364"/>
      <c r="R39" s="1364"/>
      <c r="S39" s="1364"/>
      <c r="T39" s="1364"/>
      <c r="U39" s="1364"/>
      <c r="V39" s="1364"/>
      <c r="W39" s="1361">
        <v>26</v>
      </c>
      <c r="X39" s="1367">
        <v>2017</v>
      </c>
      <c r="Y39" s="1366" t="s">
        <v>441</v>
      </c>
      <c r="Z39" s="1389">
        <v>2743653.4521616702</v>
      </c>
      <c r="AA39" s="1389">
        <v>68854.987456054805</v>
      </c>
      <c r="AB39" s="1389">
        <v>9162.1370531399007</v>
      </c>
      <c r="AC39" s="1389">
        <v>0</v>
      </c>
      <c r="AD39" s="1389">
        <v>1200209.4914464499</v>
      </c>
      <c r="AE39" s="1389">
        <v>29811.042691402799</v>
      </c>
      <c r="AF39" s="1389">
        <v>5954.9669953559996</v>
      </c>
      <c r="AG39" s="1389">
        <v>124904.05737228801</v>
      </c>
      <c r="AH39" s="1389">
        <v>3503.8573999999999</v>
      </c>
      <c r="AI39" s="1389">
        <v>7122.5864350709999</v>
      </c>
      <c r="AJ39" s="1389">
        <v>17646.586911442999</v>
      </c>
      <c r="AK39" s="1389">
        <v>60372.802024048397</v>
      </c>
      <c r="AL39" s="1389">
        <v>701.382521523675</v>
      </c>
      <c r="AM39" s="1389">
        <v>29.588822052000001</v>
      </c>
      <c r="AN39" s="1392">
        <f t="shared" si="3"/>
        <v>4271926.9392905002</v>
      </c>
      <c r="AO39" s="1389">
        <v>0</v>
      </c>
      <c r="AP39" s="1389">
        <v>0</v>
      </c>
      <c r="AQ39" s="1364"/>
      <c r="AR39" s="1364"/>
      <c r="AS39" s="1364"/>
      <c r="AT39" s="1364"/>
      <c r="AU39" s="399"/>
    </row>
    <row r="40" spans="1:47" s="162" customFormat="1" ht="12.75">
      <c r="A40" s="204"/>
      <c r="B40" s="216"/>
      <c r="C40" s="216"/>
      <c r="D40" s="216"/>
      <c r="E40" s="216"/>
      <c r="F40" s="216"/>
      <c r="G40" s="216"/>
      <c r="H40" s="216"/>
      <c r="I40" s="216"/>
      <c r="J40" s="216"/>
      <c r="K40" s="216"/>
      <c r="L40" s="539"/>
      <c r="M40" s="650"/>
      <c r="N40" s="1364"/>
      <c r="O40" s="1364"/>
      <c r="P40" s="1364"/>
      <c r="Q40" s="1364"/>
      <c r="R40" s="1364"/>
      <c r="S40" s="1364"/>
      <c r="T40" s="1364"/>
      <c r="U40" s="1364"/>
      <c r="V40" s="1364"/>
      <c r="W40" s="1361">
        <v>27</v>
      </c>
      <c r="X40" s="1367">
        <v>2017</v>
      </c>
      <c r="Y40" s="1366" t="s">
        <v>442</v>
      </c>
      <c r="Z40" s="1389">
        <v>2476740.1616797899</v>
      </c>
      <c r="AA40" s="1389">
        <v>80772.747453247095</v>
      </c>
      <c r="AB40" s="1389">
        <v>97605.430591429205</v>
      </c>
      <c r="AC40" s="1389">
        <v>2090.2807141510002</v>
      </c>
      <c r="AD40" s="1389">
        <v>950039.58396332397</v>
      </c>
      <c r="AE40" s="1389">
        <v>22322.919697546899</v>
      </c>
      <c r="AF40" s="1389">
        <v>3748.442187524</v>
      </c>
      <c r="AG40" s="1389">
        <v>115057.386555777</v>
      </c>
      <c r="AH40" s="1389">
        <v>2874.592725</v>
      </c>
      <c r="AI40" s="1389">
        <v>5707.7746261290004</v>
      </c>
      <c r="AJ40" s="1389">
        <v>18189.49984</v>
      </c>
      <c r="AK40" s="1389">
        <v>56178.714554427097</v>
      </c>
      <c r="AL40" s="1389">
        <v>20246.0163484689</v>
      </c>
      <c r="AM40" s="1389">
        <v>131.942216129</v>
      </c>
      <c r="AN40" s="1392">
        <f t="shared" si="3"/>
        <v>3851705.493152943</v>
      </c>
      <c r="AO40" s="1389">
        <v>402.02100000000002</v>
      </c>
      <c r="AP40" s="1389">
        <v>0</v>
      </c>
      <c r="AQ40" s="1364"/>
      <c r="AR40" s="1364"/>
      <c r="AS40" s="1364"/>
      <c r="AT40" s="1364"/>
      <c r="AU40" s="399"/>
    </row>
    <row r="41" spans="1:47" s="162" customFormat="1" ht="12.75">
      <c r="A41" s="204"/>
      <c r="B41" s="216"/>
      <c r="C41" s="216"/>
      <c r="D41" s="216"/>
      <c r="E41" s="216"/>
      <c r="F41" s="216"/>
      <c r="G41" s="216"/>
      <c r="H41" s="216"/>
      <c r="I41" s="216"/>
      <c r="J41" s="216"/>
      <c r="K41" s="216"/>
      <c r="L41" s="539"/>
      <c r="M41" s="650"/>
      <c r="N41" s="1364"/>
      <c r="O41" s="1364"/>
      <c r="P41" s="1364"/>
      <c r="Q41" s="1364"/>
      <c r="R41" s="1364"/>
      <c r="S41" s="1364"/>
      <c r="T41" s="1364"/>
      <c r="U41" s="1364"/>
      <c r="V41" s="1364"/>
      <c r="W41" s="1361">
        <v>28</v>
      </c>
      <c r="X41" s="1367">
        <v>2017</v>
      </c>
      <c r="Y41" s="1366" t="s">
        <v>443</v>
      </c>
      <c r="Z41" s="1389">
        <v>2397093.7379999999</v>
      </c>
      <c r="AA41" s="1389">
        <v>77553.984840000005</v>
      </c>
      <c r="AB41" s="1389">
        <v>38220.634610000001</v>
      </c>
      <c r="AC41" s="1389">
        <v>37734.066859999999</v>
      </c>
      <c r="AD41" s="1389">
        <v>1376269.7209999999</v>
      </c>
      <c r="AE41" s="1389">
        <v>31883.564900000001</v>
      </c>
      <c r="AF41" s="1389">
        <v>0</v>
      </c>
      <c r="AG41" s="1389">
        <v>103001.8968</v>
      </c>
      <c r="AH41" s="1389">
        <v>3253.7027849999999</v>
      </c>
      <c r="AI41" s="1389">
        <v>5243.0928640000002</v>
      </c>
      <c r="AJ41" s="1389">
        <v>18513.546030000001</v>
      </c>
      <c r="AK41" s="1389">
        <v>72430.997319999995</v>
      </c>
      <c r="AL41" s="1389">
        <v>3224.3898570000001</v>
      </c>
      <c r="AM41" s="1389">
        <v>88.104254440000005</v>
      </c>
      <c r="AN41" s="1392">
        <f t="shared" si="3"/>
        <v>4164511.4401204404</v>
      </c>
      <c r="AO41" s="1389">
        <v>10252.088</v>
      </c>
      <c r="AP41" s="1389">
        <v>0</v>
      </c>
      <c r="AQ41" s="1364"/>
      <c r="AR41" s="1364"/>
      <c r="AS41" s="1364"/>
      <c r="AT41" s="1364"/>
      <c r="AU41" s="399"/>
    </row>
    <row r="42" spans="1:47" s="162" customFormat="1" ht="12.75">
      <c r="A42" s="204"/>
      <c r="B42" s="216"/>
      <c r="C42" s="216"/>
      <c r="D42" s="216"/>
      <c r="E42" s="216"/>
      <c r="F42" s="216"/>
      <c r="G42" s="216"/>
      <c r="H42" s="216"/>
      <c r="I42" s="216"/>
      <c r="J42" s="216"/>
      <c r="K42" s="216"/>
      <c r="L42" s="539"/>
      <c r="M42" s="650"/>
      <c r="N42" s="1364"/>
      <c r="O42" s="1364"/>
      <c r="P42" s="1364"/>
      <c r="Q42" s="1364"/>
      <c r="R42" s="1364"/>
      <c r="S42" s="1364"/>
      <c r="T42" s="1364"/>
      <c r="U42" s="1364"/>
      <c r="V42" s="1364"/>
      <c r="W42" s="1361">
        <v>29</v>
      </c>
      <c r="X42" s="1367">
        <v>2017</v>
      </c>
      <c r="Y42" s="1366" t="s">
        <v>444</v>
      </c>
      <c r="Z42" s="1389">
        <v>2485347.8271066118</v>
      </c>
      <c r="AA42" s="1389">
        <v>61619.238063476601</v>
      </c>
      <c r="AB42" s="1389">
        <v>7853.4421642274256</v>
      </c>
      <c r="AC42" s="1389">
        <v>3.1329999999999998E-7</v>
      </c>
      <c r="AD42" s="1389">
        <v>1171903.0568707769</v>
      </c>
      <c r="AE42" s="1389">
        <v>26533.139539136002</v>
      </c>
      <c r="AF42" s="1389">
        <v>0</v>
      </c>
      <c r="AG42" s="1389">
        <v>90345.274965036966</v>
      </c>
      <c r="AH42" s="1389">
        <v>2865.7664250000003</v>
      </c>
      <c r="AI42" s="1389">
        <v>4307.1128636017502</v>
      </c>
      <c r="AJ42" s="1389">
        <v>19088.536792355</v>
      </c>
      <c r="AK42" s="1389">
        <v>92967.202730385412</v>
      </c>
      <c r="AL42" s="1389">
        <v>904.56653404999997</v>
      </c>
      <c r="AM42" s="1389">
        <v>0</v>
      </c>
      <c r="AN42" s="1392">
        <f t="shared" si="3"/>
        <v>3963735.1640549717</v>
      </c>
      <c r="AO42" s="1389">
        <v>2299.1390000000001</v>
      </c>
      <c r="AP42" s="1389">
        <v>0</v>
      </c>
      <c r="AQ42" s="1364"/>
      <c r="AR42" s="1364"/>
      <c r="AS42" s="1364"/>
      <c r="AT42" s="1364"/>
      <c r="AU42" s="399"/>
    </row>
    <row r="43" spans="1:47" s="162" customFormat="1" ht="12.75">
      <c r="A43" s="204"/>
      <c r="B43" s="216"/>
      <c r="C43" s="216"/>
      <c r="D43" s="216"/>
      <c r="E43" s="216"/>
      <c r="F43" s="216"/>
      <c r="G43" s="216"/>
      <c r="H43" s="216"/>
      <c r="I43" s="216"/>
      <c r="J43" s="216"/>
      <c r="K43" s="216"/>
      <c r="L43" s="539"/>
      <c r="M43" s="650"/>
      <c r="N43" s="1364"/>
      <c r="O43" s="1364"/>
      <c r="P43" s="1364"/>
      <c r="Q43" s="1364"/>
      <c r="R43" s="1364"/>
      <c r="S43" s="1364"/>
      <c r="T43" s="1364"/>
      <c r="U43" s="1364"/>
      <c r="V43" s="1364"/>
      <c r="W43" s="1361">
        <v>30</v>
      </c>
      <c r="X43" s="1367">
        <v>2017</v>
      </c>
      <c r="Y43" s="1366" t="s">
        <v>445</v>
      </c>
      <c r="Z43" s="1389"/>
      <c r="AA43" s="1389"/>
      <c r="AB43" s="1389"/>
      <c r="AC43" s="1389"/>
      <c r="AD43" s="1389"/>
      <c r="AE43" s="1389"/>
      <c r="AF43" s="1389"/>
      <c r="AG43" s="1389"/>
      <c r="AH43" s="1389"/>
      <c r="AI43" s="1389"/>
      <c r="AJ43" s="1389"/>
      <c r="AK43" s="1389"/>
      <c r="AL43" s="1389"/>
      <c r="AM43" s="1389"/>
      <c r="AN43" s="1392">
        <f t="shared" si="3"/>
        <v>0</v>
      </c>
      <c r="AO43" s="1389"/>
      <c r="AP43" s="1389"/>
      <c r="AQ43" s="1364"/>
      <c r="AR43" s="1364"/>
      <c r="AS43" s="1364"/>
      <c r="AT43" s="1364"/>
      <c r="AU43" s="399"/>
    </row>
    <row r="44" spans="1:47" s="162" customFormat="1" ht="12.75">
      <c r="A44" s="204"/>
      <c r="B44" s="216"/>
      <c r="C44" s="216"/>
      <c r="D44" s="216"/>
      <c r="E44" s="216"/>
      <c r="F44" s="216"/>
      <c r="G44" s="216"/>
      <c r="H44" s="216"/>
      <c r="I44" s="216"/>
      <c r="J44" s="216"/>
      <c r="K44" s="216"/>
      <c r="L44" s="539"/>
      <c r="M44" s="650"/>
      <c r="N44" s="1364"/>
      <c r="O44" s="1364"/>
      <c r="P44" s="1364"/>
      <c r="Q44" s="1364"/>
      <c r="R44" s="1364"/>
      <c r="S44" s="1364"/>
      <c r="T44" s="1364"/>
      <c r="U44" s="1364"/>
      <c r="V44" s="1364"/>
      <c r="W44" s="1361">
        <v>31</v>
      </c>
      <c r="X44" s="1367">
        <v>2017</v>
      </c>
      <c r="Y44" s="1366" t="s">
        <v>446</v>
      </c>
      <c r="Z44" s="1389"/>
      <c r="AA44" s="1389"/>
      <c r="AB44" s="1389"/>
      <c r="AC44" s="1389"/>
      <c r="AD44" s="1389"/>
      <c r="AE44" s="1389"/>
      <c r="AF44" s="1389"/>
      <c r="AG44" s="1389"/>
      <c r="AH44" s="1389"/>
      <c r="AI44" s="1389"/>
      <c r="AJ44" s="1389"/>
      <c r="AK44" s="1389"/>
      <c r="AL44" s="1389"/>
      <c r="AM44" s="1389"/>
      <c r="AN44" s="1392">
        <f t="shared" si="3"/>
        <v>0</v>
      </c>
      <c r="AO44" s="1389"/>
      <c r="AP44" s="1389"/>
      <c r="AQ44" s="1364"/>
      <c r="AR44" s="1364"/>
      <c r="AS44" s="1364"/>
      <c r="AT44" s="1364"/>
      <c r="AU44" s="399"/>
    </row>
    <row r="45" spans="1:47" s="162" customFormat="1" ht="12.75">
      <c r="A45" s="204"/>
      <c r="B45" s="216"/>
      <c r="C45" s="216"/>
      <c r="D45" s="216"/>
      <c r="E45" s="216"/>
      <c r="F45" s="216"/>
      <c r="G45" s="216"/>
      <c r="H45" s="216"/>
      <c r="I45" s="216"/>
      <c r="J45" s="216"/>
      <c r="K45" s="216"/>
      <c r="L45" s="539"/>
      <c r="M45" s="650"/>
      <c r="N45" s="1364"/>
      <c r="O45" s="1364"/>
      <c r="P45" s="1364"/>
      <c r="Q45" s="1364"/>
      <c r="R45" s="1364"/>
      <c r="S45" s="1364"/>
      <c r="T45" s="1364"/>
      <c r="U45" s="1364"/>
      <c r="V45" s="1364"/>
      <c r="W45" s="1361">
        <v>32</v>
      </c>
      <c r="X45" s="1367">
        <v>2017</v>
      </c>
      <c r="Y45" s="1366" t="s">
        <v>447</v>
      </c>
      <c r="Z45" s="1389"/>
      <c r="AA45" s="1389"/>
      <c r="AB45" s="1389"/>
      <c r="AC45" s="1389"/>
      <c r="AD45" s="1389"/>
      <c r="AE45" s="1389"/>
      <c r="AF45" s="1389"/>
      <c r="AG45" s="1389"/>
      <c r="AH45" s="1389"/>
      <c r="AI45" s="1389"/>
      <c r="AJ45" s="1389"/>
      <c r="AK45" s="1389"/>
      <c r="AL45" s="1389"/>
      <c r="AM45" s="1389"/>
      <c r="AN45" s="1392">
        <f t="shared" si="3"/>
        <v>0</v>
      </c>
      <c r="AO45" s="1389"/>
      <c r="AP45" s="1389"/>
      <c r="AQ45" s="1364"/>
      <c r="AR45" s="1364"/>
      <c r="AS45" s="1364"/>
      <c r="AT45" s="1364"/>
      <c r="AU45" s="399"/>
    </row>
    <row r="46" spans="1:47" s="162" customFormat="1" ht="12.75">
      <c r="A46" s="461"/>
      <c r="B46" s="1238"/>
      <c r="C46" s="1238"/>
      <c r="D46" s="1238"/>
      <c r="E46" s="514"/>
      <c r="F46" s="514"/>
      <c r="G46" s="1239"/>
      <c r="H46" s="1239"/>
      <c r="I46" s="1239"/>
      <c r="J46" s="1239"/>
      <c r="K46" s="1239"/>
      <c r="L46" s="539"/>
      <c r="M46" s="650"/>
      <c r="N46" s="1364"/>
      <c r="O46" s="1364"/>
      <c r="P46" s="1364"/>
      <c r="Q46" s="1364"/>
      <c r="R46" s="1364"/>
      <c r="S46" s="1364"/>
      <c r="T46" s="1364"/>
      <c r="U46" s="1364"/>
      <c r="V46" s="1364"/>
      <c r="W46" s="1361">
        <v>33</v>
      </c>
      <c r="X46" s="1367">
        <v>2017</v>
      </c>
      <c r="Y46" s="1366" t="s">
        <v>448</v>
      </c>
      <c r="Z46" s="1389"/>
      <c r="AA46" s="1389"/>
      <c r="AB46" s="1389"/>
      <c r="AC46" s="1389"/>
      <c r="AD46" s="1389"/>
      <c r="AE46" s="1389"/>
      <c r="AF46" s="1389"/>
      <c r="AG46" s="1389"/>
      <c r="AH46" s="1389"/>
      <c r="AI46" s="1389"/>
      <c r="AJ46" s="1389"/>
      <c r="AK46" s="1389"/>
      <c r="AL46" s="1389"/>
      <c r="AM46" s="1389"/>
      <c r="AN46" s="1392">
        <f t="shared" si="3"/>
        <v>0</v>
      </c>
      <c r="AO46" s="1389"/>
      <c r="AP46" s="1389"/>
      <c r="AQ46" s="1364"/>
      <c r="AR46" s="1364"/>
      <c r="AS46" s="1364"/>
      <c r="AT46" s="1364"/>
      <c r="AU46" s="399"/>
    </row>
    <row r="47" spans="1:47" s="162" customFormat="1" ht="30" customHeight="1">
      <c r="A47" s="440"/>
      <c r="B47" s="441"/>
      <c r="C47" s="441"/>
      <c r="D47" s="441"/>
      <c r="E47" s="441"/>
      <c r="F47" s="441"/>
      <c r="G47" s="442"/>
      <c r="H47" s="442"/>
      <c r="I47" s="454"/>
      <c r="J47" s="442"/>
      <c r="K47" s="442"/>
      <c r="L47" s="539"/>
      <c r="M47" s="650"/>
      <c r="N47" s="1364"/>
      <c r="O47" s="1364"/>
      <c r="P47" s="1364"/>
      <c r="Q47" s="1364"/>
      <c r="R47" s="1364"/>
      <c r="S47" s="1364"/>
      <c r="T47" s="1364"/>
      <c r="U47" s="1364"/>
      <c r="V47" s="1364"/>
      <c r="W47" s="1361">
        <v>34</v>
      </c>
      <c r="X47" s="1367">
        <v>2017</v>
      </c>
      <c r="Y47" s="1366" t="s">
        <v>449</v>
      </c>
      <c r="Z47" s="1389"/>
      <c r="AA47" s="1389"/>
      <c r="AB47" s="1389"/>
      <c r="AC47" s="1389"/>
      <c r="AD47" s="1389"/>
      <c r="AE47" s="1389"/>
      <c r="AF47" s="1389"/>
      <c r="AG47" s="1389"/>
      <c r="AH47" s="1389"/>
      <c r="AI47" s="1389"/>
      <c r="AJ47" s="1389"/>
      <c r="AK47" s="1389"/>
      <c r="AL47" s="1389"/>
      <c r="AM47" s="1389"/>
      <c r="AN47" s="1392">
        <f t="shared" si="3"/>
        <v>0</v>
      </c>
      <c r="AO47" s="1389"/>
      <c r="AP47" s="1389"/>
      <c r="AQ47" s="1364"/>
      <c r="AR47" s="1364"/>
      <c r="AS47" s="1364"/>
      <c r="AT47" s="1364"/>
      <c r="AU47" s="399"/>
    </row>
    <row r="48" spans="1:47" s="162" customFormat="1" ht="12.75">
      <c r="A48" s="455"/>
      <c r="B48" s="456"/>
      <c r="C48" s="457"/>
      <c r="D48" s="457"/>
      <c r="E48" s="457"/>
      <c r="F48" s="457"/>
      <c r="G48" s="457"/>
      <c r="H48" s="457"/>
      <c r="I48" s="457"/>
      <c r="J48" s="457"/>
      <c r="K48" s="457"/>
      <c r="L48" s="539"/>
      <c r="M48" s="650"/>
      <c r="N48" s="1364"/>
      <c r="O48" s="1364"/>
      <c r="P48" s="1364"/>
      <c r="Q48" s="1364"/>
      <c r="R48" s="1364"/>
      <c r="S48" s="1364"/>
      <c r="T48" s="1364"/>
      <c r="U48" s="1364"/>
      <c r="V48" s="1364"/>
      <c r="W48" s="1361">
        <v>35</v>
      </c>
      <c r="X48" s="1367">
        <v>2017</v>
      </c>
      <c r="Y48" s="1366" t="s">
        <v>450</v>
      </c>
      <c r="Z48" s="1389"/>
      <c r="AA48" s="1389"/>
      <c r="AB48" s="1389"/>
      <c r="AC48" s="1389"/>
      <c r="AD48" s="1389"/>
      <c r="AE48" s="1389"/>
      <c r="AF48" s="1389"/>
      <c r="AG48" s="1389"/>
      <c r="AH48" s="1389"/>
      <c r="AI48" s="1389"/>
      <c r="AJ48" s="1389"/>
      <c r="AK48" s="1389"/>
      <c r="AL48" s="1389"/>
      <c r="AM48" s="1389"/>
      <c r="AN48" s="1392">
        <f t="shared" si="3"/>
        <v>0</v>
      </c>
      <c r="AO48" s="1389"/>
      <c r="AP48" s="1389"/>
      <c r="AQ48" s="1364"/>
      <c r="AR48" s="1364"/>
      <c r="AS48" s="1364"/>
      <c r="AT48" s="1364"/>
      <c r="AU48" s="399"/>
    </row>
    <row r="49" spans="1:47" s="162" customFormat="1" ht="12.75">
      <c r="A49" s="443"/>
      <c r="B49" s="444"/>
      <c r="C49" s="444"/>
      <c r="D49" s="444"/>
      <c r="E49" s="444"/>
      <c r="F49" s="444"/>
      <c r="G49" s="444"/>
      <c r="H49" s="444"/>
      <c r="I49" s="458"/>
      <c r="J49" s="444"/>
      <c r="K49" s="445"/>
      <c r="L49" s="539"/>
      <c r="M49" s="650"/>
      <c r="N49" s="1364"/>
      <c r="O49" s="1364"/>
      <c r="P49" s="1364"/>
      <c r="Q49" s="1364"/>
      <c r="R49" s="1364"/>
      <c r="S49" s="1364"/>
      <c r="T49" s="1364"/>
      <c r="U49" s="1364"/>
      <c r="V49" s="1364"/>
      <c r="W49" s="1361">
        <v>36</v>
      </c>
      <c r="X49" s="1367">
        <v>2017</v>
      </c>
      <c r="Y49" s="1366" t="s">
        <v>451</v>
      </c>
      <c r="Z49" s="1389"/>
      <c r="AA49" s="1389"/>
      <c r="AB49" s="1389"/>
      <c r="AC49" s="1389"/>
      <c r="AD49" s="1389"/>
      <c r="AE49" s="1389"/>
      <c r="AF49" s="1389"/>
      <c r="AG49" s="1389"/>
      <c r="AH49" s="1389"/>
      <c r="AI49" s="1389"/>
      <c r="AJ49" s="1389"/>
      <c r="AK49" s="1389"/>
      <c r="AL49" s="1389"/>
      <c r="AM49" s="1389"/>
      <c r="AN49" s="1392">
        <f t="shared" si="3"/>
        <v>0</v>
      </c>
      <c r="AO49" s="1389"/>
      <c r="AP49" s="1389"/>
      <c r="AQ49" s="1364"/>
      <c r="AR49" s="1364"/>
      <c r="AS49" s="1364"/>
      <c r="AT49" s="1364"/>
      <c r="AU49" s="399"/>
    </row>
    <row r="50" spans="1:47" s="162" customFormat="1" ht="12.75">
      <c r="A50" s="446"/>
      <c r="B50" s="447"/>
      <c r="C50" s="447"/>
      <c r="D50" s="447"/>
      <c r="E50" s="447"/>
      <c r="F50" s="447"/>
      <c r="G50" s="447"/>
      <c r="H50" s="447"/>
      <c r="I50" s="459"/>
      <c r="J50" s="447"/>
      <c r="K50" s="448"/>
      <c r="L50" s="539"/>
      <c r="M50" s="650"/>
      <c r="N50" s="1364"/>
      <c r="O50" s="1364"/>
      <c r="P50" s="1364"/>
      <c r="Q50" s="1364"/>
      <c r="R50" s="1364"/>
      <c r="S50" s="1364"/>
      <c r="T50" s="1364"/>
      <c r="U50" s="1364"/>
      <c r="V50" s="1364"/>
      <c r="W50" s="1361">
        <v>37</v>
      </c>
      <c r="X50" s="1367">
        <v>2017</v>
      </c>
      <c r="Y50" s="1366" t="s">
        <v>452</v>
      </c>
      <c r="Z50" s="1389"/>
      <c r="AA50" s="1389"/>
      <c r="AB50" s="1389"/>
      <c r="AC50" s="1389"/>
      <c r="AD50" s="1389"/>
      <c r="AE50" s="1389"/>
      <c r="AF50" s="1389"/>
      <c r="AG50" s="1389"/>
      <c r="AH50" s="1389"/>
      <c r="AI50" s="1389"/>
      <c r="AJ50" s="1389"/>
      <c r="AK50" s="1389"/>
      <c r="AL50" s="1389"/>
      <c r="AM50" s="1389"/>
      <c r="AN50" s="1392">
        <f t="shared" si="3"/>
        <v>0</v>
      </c>
      <c r="AO50" s="1389"/>
      <c r="AP50" s="1389"/>
      <c r="AQ50" s="1364"/>
      <c r="AR50" s="1364"/>
      <c r="AS50" s="1364"/>
      <c r="AT50" s="1364"/>
      <c r="AU50" s="399"/>
    </row>
    <row r="51" spans="1:47" s="162" customFormat="1" ht="30" customHeight="1">
      <c r="A51" s="446"/>
      <c r="B51" s="447"/>
      <c r="C51" s="447"/>
      <c r="D51" s="447"/>
      <c r="E51" s="447"/>
      <c r="F51" s="447"/>
      <c r="G51" s="447"/>
      <c r="H51" s="447"/>
      <c r="I51" s="459"/>
      <c r="J51" s="447"/>
      <c r="K51" s="448"/>
      <c r="L51" s="539"/>
      <c r="M51" s="650"/>
      <c r="N51" s="1364"/>
      <c r="O51" s="1364"/>
      <c r="P51" s="1364"/>
      <c r="Q51" s="1364"/>
      <c r="R51" s="1364"/>
      <c r="S51" s="1364"/>
      <c r="T51" s="1364"/>
      <c r="U51" s="1364"/>
      <c r="V51" s="1364"/>
      <c r="W51" s="1364"/>
      <c r="X51" s="1367"/>
      <c r="Y51" s="1366"/>
      <c r="Z51" s="1366"/>
      <c r="AA51" s="1366"/>
      <c r="AB51" s="1366"/>
      <c r="AC51" s="1366"/>
      <c r="AD51" s="1366"/>
      <c r="AE51" s="1366"/>
      <c r="AF51" s="1366"/>
      <c r="AG51" s="1366"/>
      <c r="AH51" s="1366"/>
      <c r="AI51" s="1366"/>
      <c r="AJ51" s="1366"/>
      <c r="AK51" s="1366"/>
      <c r="AL51" s="1366"/>
      <c r="AM51" s="1366"/>
      <c r="AN51" s="1366"/>
      <c r="AO51" s="1366"/>
      <c r="AP51" s="1366"/>
      <c r="AQ51" s="1364"/>
      <c r="AR51" s="1364"/>
      <c r="AS51" s="1364"/>
      <c r="AT51" s="1364"/>
      <c r="AU51" s="399"/>
    </row>
    <row r="52" spans="1:47" s="162" customFormat="1" ht="12.75">
      <c r="A52" s="446"/>
      <c r="B52" s="447"/>
      <c r="C52" s="447"/>
      <c r="D52" s="447"/>
      <c r="E52" s="447"/>
      <c r="F52" s="447"/>
      <c r="G52" s="447"/>
      <c r="H52" s="447"/>
      <c r="I52" s="459"/>
      <c r="J52" s="447"/>
      <c r="K52" s="448"/>
      <c r="L52" s="539"/>
      <c r="M52" s="650"/>
      <c r="N52" s="1364"/>
      <c r="O52" s="1364"/>
      <c r="P52" s="1364"/>
      <c r="Q52" s="1364"/>
      <c r="R52" s="1364"/>
      <c r="S52" s="1364"/>
      <c r="T52" s="1364"/>
      <c r="U52" s="1364"/>
      <c r="V52" s="1364"/>
      <c r="W52" s="1364"/>
      <c r="X52" s="1367"/>
      <c r="Y52" s="1366"/>
      <c r="Z52" s="1366"/>
      <c r="AA52" s="1366"/>
      <c r="AB52" s="1366"/>
      <c r="AC52" s="1366"/>
      <c r="AD52" s="1366"/>
      <c r="AE52" s="1366"/>
      <c r="AF52" s="1366"/>
      <c r="AG52" s="1366"/>
      <c r="AH52" s="1366"/>
      <c r="AI52" s="1366"/>
      <c r="AJ52" s="1366"/>
      <c r="AK52" s="1366"/>
      <c r="AL52" s="1366"/>
      <c r="AM52" s="1366"/>
      <c r="AN52" s="1366"/>
      <c r="AO52" s="1366"/>
      <c r="AP52" s="1366"/>
      <c r="AQ52" s="1364"/>
      <c r="AR52" s="1364"/>
      <c r="AS52" s="1364"/>
      <c r="AT52" s="1364"/>
      <c r="AU52" s="399"/>
    </row>
    <row r="53" spans="1:47" s="162" customFormat="1" ht="30.75" customHeight="1">
      <c r="A53" s="446"/>
      <c r="B53" s="447"/>
      <c r="C53" s="447"/>
      <c r="D53" s="447"/>
      <c r="E53" s="447"/>
      <c r="F53" s="447"/>
      <c r="G53" s="447"/>
      <c r="H53" s="447"/>
      <c r="I53" s="459"/>
      <c r="J53" s="447"/>
      <c r="K53" s="448"/>
      <c r="L53" s="539"/>
      <c r="M53" s="650"/>
      <c r="N53" s="1364"/>
      <c r="O53" s="1364"/>
      <c r="P53" s="1364"/>
      <c r="Q53" s="1364"/>
      <c r="R53" s="1364"/>
      <c r="S53" s="1364"/>
      <c r="T53" s="1364"/>
      <c r="U53" s="1364"/>
      <c r="V53" s="1364"/>
      <c r="W53" s="1364"/>
      <c r="X53" s="1367"/>
      <c r="Y53" s="1366"/>
      <c r="Z53" s="1366"/>
      <c r="AA53" s="1366"/>
      <c r="AB53" s="1366"/>
      <c r="AC53" s="1366"/>
      <c r="AD53" s="1366"/>
      <c r="AE53" s="1366"/>
      <c r="AF53" s="1366"/>
      <c r="AG53" s="1366"/>
      <c r="AH53" s="1366"/>
      <c r="AI53" s="1366"/>
      <c r="AJ53" s="1366"/>
      <c r="AK53" s="1366"/>
      <c r="AL53" s="1366"/>
      <c r="AM53" s="1366"/>
      <c r="AN53" s="1366"/>
      <c r="AO53" s="1366"/>
      <c r="AP53" s="1366"/>
      <c r="AQ53" s="1364"/>
      <c r="AR53" s="1364"/>
      <c r="AS53" s="1364"/>
      <c r="AT53" s="1364"/>
      <c r="AU53" s="399"/>
    </row>
    <row r="54" spans="1:47" s="162" customFormat="1" ht="32.25" customHeight="1">
      <c r="A54" s="446"/>
      <c r="B54" s="447"/>
      <c r="C54" s="447"/>
      <c r="D54" s="447"/>
      <c r="E54" s="447"/>
      <c r="F54" s="447"/>
      <c r="G54" s="447"/>
      <c r="H54" s="447"/>
      <c r="I54" s="459"/>
      <c r="J54" s="447"/>
      <c r="K54" s="448"/>
      <c r="L54" s="539"/>
      <c r="M54" s="650"/>
      <c r="N54" s="1364"/>
      <c r="O54" s="1364"/>
      <c r="P54" s="1364"/>
      <c r="Q54" s="1364"/>
      <c r="R54" s="1364"/>
      <c r="S54" s="1364"/>
      <c r="T54" s="1364"/>
      <c r="U54" s="1364"/>
      <c r="V54" s="1364"/>
      <c r="W54" s="1364"/>
      <c r="X54" s="1367"/>
      <c r="Y54" s="1366"/>
      <c r="Z54" s="1366"/>
      <c r="AA54" s="1366"/>
      <c r="AB54" s="1366"/>
      <c r="AC54" s="1366"/>
      <c r="AD54" s="1366"/>
      <c r="AE54" s="1366"/>
      <c r="AF54" s="1366"/>
      <c r="AG54" s="1366"/>
      <c r="AH54" s="1366"/>
      <c r="AI54" s="1366"/>
      <c r="AJ54" s="1366"/>
      <c r="AK54" s="1366"/>
      <c r="AL54" s="1366"/>
      <c r="AM54" s="1366"/>
      <c r="AN54" s="1366"/>
      <c r="AO54" s="1366"/>
      <c r="AP54" s="1366"/>
      <c r="AQ54" s="1364"/>
      <c r="AR54" s="1364"/>
      <c r="AS54" s="1364"/>
      <c r="AT54" s="1364"/>
      <c r="AU54" s="399"/>
    </row>
    <row r="55" spans="1:47" s="162" customFormat="1" ht="12.75">
      <c r="A55" s="446"/>
      <c r="B55" s="447"/>
      <c r="C55" s="447"/>
      <c r="D55" s="447"/>
      <c r="E55" s="447"/>
      <c r="F55" s="447"/>
      <c r="G55" s="447"/>
      <c r="H55" s="447"/>
      <c r="I55" s="459"/>
      <c r="J55" s="447"/>
      <c r="K55" s="448"/>
      <c r="L55" s="539"/>
      <c r="M55" s="650"/>
      <c r="N55" s="1364"/>
      <c r="O55" s="1364"/>
      <c r="P55" s="1364"/>
      <c r="Q55" s="1364"/>
      <c r="R55" s="1364"/>
      <c r="S55" s="1364"/>
      <c r="T55" s="1364"/>
      <c r="U55" s="1364"/>
      <c r="V55" s="1364"/>
      <c r="W55" s="1364"/>
      <c r="X55" s="1367"/>
      <c r="Y55" s="1366"/>
      <c r="Z55" s="1366"/>
      <c r="AA55" s="1366"/>
      <c r="AB55" s="1366"/>
      <c r="AC55" s="1366"/>
      <c r="AD55" s="1366"/>
      <c r="AE55" s="1366"/>
      <c r="AF55" s="1366"/>
      <c r="AG55" s="1366"/>
      <c r="AH55" s="1366"/>
      <c r="AI55" s="1366"/>
      <c r="AJ55" s="1366"/>
      <c r="AK55" s="1366"/>
      <c r="AL55" s="1366"/>
      <c r="AM55" s="1366"/>
      <c r="AN55" s="1366"/>
      <c r="AO55" s="1366"/>
      <c r="AP55" s="1366"/>
      <c r="AQ55" s="1364"/>
      <c r="AR55" s="1364"/>
      <c r="AS55" s="1364"/>
      <c r="AT55" s="1364"/>
      <c r="AU55" s="399"/>
    </row>
    <row r="56" spans="1:47" s="162" customFormat="1" ht="12.75">
      <c r="A56" s="446"/>
      <c r="B56" s="447"/>
      <c r="C56" s="447"/>
      <c r="D56" s="447"/>
      <c r="E56" s="447"/>
      <c r="F56" s="447"/>
      <c r="G56" s="447"/>
      <c r="H56" s="447"/>
      <c r="I56" s="459"/>
      <c r="J56" s="447"/>
      <c r="K56" s="448"/>
      <c r="L56" s="539"/>
      <c r="M56" s="650"/>
      <c r="N56" s="1364"/>
      <c r="O56" s="1364"/>
      <c r="P56" s="1364"/>
      <c r="Q56" s="1364"/>
      <c r="R56" s="1364"/>
      <c r="S56" s="1364"/>
      <c r="T56" s="1364"/>
      <c r="U56" s="1364"/>
      <c r="V56" s="1364"/>
      <c r="W56" s="1364"/>
      <c r="X56" s="1367"/>
      <c r="Y56" s="1366"/>
      <c r="Z56" s="1366"/>
      <c r="AA56" s="1366"/>
      <c r="AB56" s="1366"/>
      <c r="AC56" s="1366"/>
      <c r="AD56" s="1366"/>
      <c r="AE56" s="1366"/>
      <c r="AF56" s="1366"/>
      <c r="AG56" s="1366"/>
      <c r="AH56" s="1366"/>
      <c r="AI56" s="1366"/>
      <c r="AJ56" s="1366"/>
      <c r="AK56" s="1366"/>
      <c r="AL56" s="1366"/>
      <c r="AM56" s="1366"/>
      <c r="AN56" s="1366"/>
      <c r="AO56" s="1366"/>
      <c r="AP56" s="1366"/>
      <c r="AQ56" s="1364"/>
      <c r="AR56" s="1364"/>
      <c r="AS56" s="1364"/>
      <c r="AT56" s="1364"/>
      <c r="AU56" s="399"/>
    </row>
    <row r="57" spans="1:47" s="162" customFormat="1" ht="12.75">
      <c r="A57" s="446"/>
      <c r="B57" s="447"/>
      <c r="C57" s="447"/>
      <c r="D57" s="447"/>
      <c r="E57" s="447"/>
      <c r="F57" s="447"/>
      <c r="G57" s="447"/>
      <c r="H57" s="447"/>
      <c r="I57" s="459"/>
      <c r="J57" s="447"/>
      <c r="K57" s="448"/>
      <c r="L57" s="539"/>
      <c r="M57" s="650"/>
      <c r="N57" s="1364"/>
      <c r="O57" s="1364"/>
      <c r="P57" s="1364"/>
      <c r="Q57" s="1364"/>
      <c r="R57" s="1364"/>
      <c r="S57" s="1364"/>
      <c r="T57" s="1364"/>
      <c r="U57" s="1364"/>
      <c r="V57" s="1364"/>
      <c r="W57" s="1364"/>
      <c r="X57" s="1367"/>
      <c r="Y57" s="1366"/>
      <c r="Z57" s="1366"/>
      <c r="AA57" s="1366"/>
      <c r="AB57" s="1366"/>
      <c r="AC57" s="1366"/>
      <c r="AD57" s="1366"/>
      <c r="AE57" s="1366"/>
      <c r="AF57" s="1366"/>
      <c r="AG57" s="1366"/>
      <c r="AH57" s="1366"/>
      <c r="AI57" s="1366"/>
      <c r="AJ57" s="1366"/>
      <c r="AK57" s="1366"/>
      <c r="AL57" s="1366"/>
      <c r="AM57" s="1366"/>
      <c r="AN57" s="1366"/>
      <c r="AO57" s="1366"/>
      <c r="AP57" s="1366"/>
      <c r="AQ57" s="1364"/>
      <c r="AR57" s="1364"/>
      <c r="AS57" s="1364"/>
      <c r="AT57" s="1364"/>
      <c r="AU57" s="399"/>
    </row>
    <row r="58" spans="1:47" s="162" customFormat="1" ht="12">
      <c r="A58" s="197" t="s">
        <v>880</v>
      </c>
      <c r="B58" s="447"/>
      <c r="C58" s="447"/>
      <c r="D58" s="447"/>
      <c r="E58" s="447"/>
      <c r="F58" s="447"/>
      <c r="G58" s="447"/>
      <c r="H58" s="447"/>
      <c r="I58" s="459"/>
      <c r="J58" s="447"/>
      <c r="K58" s="448"/>
      <c r="L58" s="539"/>
      <c r="M58" s="650"/>
      <c r="N58" s="1364"/>
      <c r="O58" s="1364"/>
      <c r="P58" s="1364"/>
      <c r="Q58" s="1364"/>
      <c r="R58" s="1364"/>
      <c r="S58" s="1364"/>
      <c r="T58" s="1364"/>
      <c r="U58" s="1364"/>
      <c r="V58" s="1364"/>
      <c r="W58" s="1364"/>
      <c r="X58" s="1367"/>
      <c r="Y58" s="1366"/>
      <c r="Z58" s="1366"/>
      <c r="AA58" s="1366"/>
      <c r="AB58" s="1366"/>
      <c r="AC58" s="1366"/>
      <c r="AD58" s="1366"/>
      <c r="AE58" s="1366"/>
      <c r="AF58" s="1366"/>
      <c r="AG58" s="1366"/>
      <c r="AH58" s="1366"/>
      <c r="AI58" s="1366"/>
      <c r="AJ58" s="1366"/>
      <c r="AK58" s="1366"/>
      <c r="AL58" s="1366"/>
      <c r="AM58" s="1366"/>
      <c r="AN58" s="1366"/>
      <c r="AO58" s="1366"/>
      <c r="AP58" s="1366"/>
      <c r="AQ58" s="1364"/>
      <c r="AR58" s="1364"/>
      <c r="AS58" s="1364"/>
      <c r="AT58" s="1364"/>
      <c r="AU58" s="399"/>
    </row>
    <row r="59" spans="1:47" s="162" customFormat="1" ht="12.75">
      <c r="A59" s="446"/>
      <c r="B59" s="447"/>
      <c r="C59" s="447"/>
      <c r="D59" s="447"/>
      <c r="E59" s="447"/>
      <c r="F59" s="447"/>
      <c r="G59" s="447"/>
      <c r="H59" s="447"/>
      <c r="I59" s="459"/>
      <c r="J59" s="447"/>
      <c r="K59" s="448"/>
      <c r="L59" s="539"/>
      <c r="M59" s="650"/>
      <c r="N59" s="1364"/>
      <c r="O59" s="1364"/>
      <c r="P59" s="1364"/>
      <c r="Q59" s="1364"/>
      <c r="R59" s="1364"/>
      <c r="S59" s="1364"/>
      <c r="T59" s="1364"/>
      <c r="U59" s="1364"/>
      <c r="V59" s="1364"/>
      <c r="W59" s="1364"/>
      <c r="X59" s="1367"/>
      <c r="Y59" s="1366"/>
      <c r="Z59" s="1366"/>
      <c r="AA59" s="1366"/>
      <c r="AB59" s="1366"/>
      <c r="AC59" s="1366"/>
      <c r="AD59" s="1366"/>
      <c r="AE59" s="1366"/>
      <c r="AF59" s="1366"/>
      <c r="AG59" s="1366"/>
      <c r="AH59" s="1366"/>
      <c r="AI59" s="1366"/>
      <c r="AJ59" s="1366"/>
      <c r="AK59" s="1366"/>
      <c r="AL59" s="1366"/>
      <c r="AM59" s="1366"/>
      <c r="AN59" s="1366"/>
      <c r="AO59" s="1366"/>
      <c r="AP59" s="1366"/>
      <c r="AQ59" s="1364"/>
      <c r="AR59" s="1364"/>
      <c r="AS59" s="1364"/>
      <c r="AT59" s="1364"/>
      <c r="AU59" s="399"/>
    </row>
    <row r="60" spans="1:47" s="162" customFormat="1" ht="12.75">
      <c r="A60" s="446"/>
      <c r="B60" s="447"/>
      <c r="C60" s="447"/>
      <c r="D60" s="447"/>
      <c r="E60" s="447"/>
      <c r="F60" s="447"/>
      <c r="G60" s="447"/>
      <c r="H60" s="447"/>
      <c r="I60" s="459"/>
      <c r="J60" s="447"/>
      <c r="K60" s="448"/>
      <c r="L60" s="539"/>
      <c r="M60" s="650"/>
      <c r="N60" s="1364"/>
      <c r="O60" s="1364"/>
      <c r="P60" s="1364"/>
      <c r="Q60" s="1364"/>
      <c r="R60" s="1364"/>
      <c r="S60" s="1364"/>
      <c r="T60" s="1364"/>
      <c r="U60" s="1364"/>
      <c r="V60" s="1364"/>
      <c r="W60" s="1364"/>
      <c r="X60" s="1367"/>
      <c r="Y60" s="1366"/>
      <c r="Z60" s="1366"/>
      <c r="AA60" s="1366"/>
      <c r="AB60" s="1366"/>
      <c r="AC60" s="1366"/>
      <c r="AD60" s="1366"/>
      <c r="AE60" s="1366"/>
      <c r="AF60" s="1366"/>
      <c r="AG60" s="1366"/>
      <c r="AH60" s="1366"/>
      <c r="AI60" s="1366"/>
      <c r="AJ60" s="1366"/>
      <c r="AK60" s="1366"/>
      <c r="AL60" s="1366"/>
      <c r="AM60" s="1366"/>
      <c r="AN60" s="1366"/>
      <c r="AO60" s="1366"/>
      <c r="AP60" s="1366"/>
      <c r="AQ60" s="1364"/>
      <c r="AR60" s="1364"/>
      <c r="AS60" s="1364"/>
      <c r="AT60" s="1364"/>
      <c r="AU60" s="399"/>
    </row>
    <row r="61" spans="1:47" s="162" customFormat="1" ht="12.75">
      <c r="A61" s="446"/>
      <c r="B61" s="447"/>
      <c r="C61" s="447"/>
      <c r="D61" s="447"/>
      <c r="E61" s="447"/>
      <c r="F61" s="447"/>
      <c r="G61" s="447"/>
      <c r="H61" s="447"/>
      <c r="I61" s="459"/>
      <c r="J61" s="447"/>
      <c r="K61" s="448"/>
      <c r="L61" s="539"/>
      <c r="M61" s="650"/>
      <c r="N61" s="1364"/>
      <c r="O61" s="1364"/>
      <c r="P61" s="1364"/>
      <c r="Q61" s="1364"/>
      <c r="R61" s="1364"/>
      <c r="S61" s="1364"/>
      <c r="T61" s="1364"/>
      <c r="U61" s="1364"/>
      <c r="V61" s="1364"/>
      <c r="W61" s="1364"/>
      <c r="X61" s="1367"/>
      <c r="Y61" s="1366"/>
      <c r="Z61" s="1366"/>
      <c r="AA61" s="1366"/>
      <c r="AB61" s="1366"/>
      <c r="AC61" s="1366"/>
      <c r="AD61" s="1366"/>
      <c r="AE61" s="1366"/>
      <c r="AF61" s="1366"/>
      <c r="AG61" s="1366"/>
      <c r="AH61" s="1366"/>
      <c r="AI61" s="1366"/>
      <c r="AJ61" s="1366"/>
      <c r="AK61" s="1366"/>
      <c r="AL61" s="1366"/>
      <c r="AM61" s="1366"/>
      <c r="AN61" s="1366"/>
      <c r="AO61" s="1366"/>
      <c r="AP61" s="1366"/>
      <c r="AQ61" s="1364"/>
      <c r="AR61" s="1364"/>
      <c r="AS61" s="1364"/>
      <c r="AT61" s="1364"/>
      <c r="AU61" s="399"/>
    </row>
    <row r="62" spans="1:47" s="162" customFormat="1" ht="12.75">
      <c r="A62" s="297"/>
      <c r="B62" s="298"/>
      <c r="C62" s="298"/>
      <c r="D62" s="298"/>
      <c r="E62" s="298"/>
      <c r="F62" s="298"/>
      <c r="G62" s="298"/>
      <c r="H62" s="298"/>
      <c r="I62" s="299"/>
      <c r="J62" s="298"/>
      <c r="K62" s="300"/>
      <c r="L62" s="539"/>
      <c r="M62" s="650"/>
      <c r="N62" s="1364"/>
      <c r="O62" s="1364"/>
      <c r="P62" s="1364"/>
      <c r="Q62" s="1364"/>
      <c r="R62" s="1364"/>
      <c r="S62" s="1364"/>
      <c r="T62" s="1364"/>
      <c r="U62" s="1364"/>
      <c r="V62" s="1364"/>
      <c r="W62" s="1364"/>
      <c r="X62" s="1367"/>
      <c r="Y62" s="1366"/>
      <c r="Z62" s="1366"/>
      <c r="AA62" s="1366"/>
      <c r="AB62" s="1366"/>
      <c r="AC62" s="1366"/>
      <c r="AD62" s="1366"/>
      <c r="AE62" s="1366"/>
      <c r="AF62" s="1366"/>
      <c r="AG62" s="1366"/>
      <c r="AH62" s="1366"/>
      <c r="AI62" s="1366"/>
      <c r="AJ62" s="1366"/>
      <c r="AK62" s="1366"/>
      <c r="AL62" s="1366"/>
      <c r="AM62" s="1366"/>
      <c r="AN62" s="1366"/>
      <c r="AO62" s="1366"/>
      <c r="AP62" s="1366"/>
      <c r="AQ62" s="1364"/>
      <c r="AR62" s="1364"/>
      <c r="AS62" s="1364"/>
      <c r="AT62" s="1364"/>
      <c r="AU62" s="399"/>
    </row>
    <row r="63" spans="1:47" s="162" customFormat="1" ht="12.75">
      <c r="A63" s="297"/>
      <c r="B63" s="298"/>
      <c r="C63" s="298"/>
      <c r="D63" s="298"/>
      <c r="E63" s="298"/>
      <c r="F63" s="298"/>
      <c r="G63" s="298"/>
      <c r="H63" s="299"/>
      <c r="I63" s="299"/>
      <c r="J63" s="298"/>
      <c r="K63" s="300"/>
      <c r="L63" s="539"/>
      <c r="M63" s="650"/>
      <c r="N63" s="1364"/>
      <c r="O63" s="1364"/>
      <c r="P63" s="1364"/>
      <c r="Q63" s="1364"/>
      <c r="R63" s="1364"/>
      <c r="S63" s="1364"/>
      <c r="T63" s="1364"/>
      <c r="U63" s="1364"/>
      <c r="V63" s="1364"/>
      <c r="W63" s="1364"/>
      <c r="X63" s="1367"/>
      <c r="Y63" s="1366"/>
      <c r="Z63" s="1366"/>
      <c r="AA63" s="1366"/>
      <c r="AB63" s="1366"/>
      <c r="AC63" s="1366"/>
      <c r="AD63" s="1366"/>
      <c r="AE63" s="1366"/>
      <c r="AF63" s="1366"/>
      <c r="AG63" s="1366"/>
      <c r="AH63" s="1366"/>
      <c r="AI63" s="1366"/>
      <c r="AJ63" s="1366"/>
      <c r="AK63" s="1366"/>
      <c r="AL63" s="1366"/>
      <c r="AM63" s="1366"/>
      <c r="AN63" s="1366"/>
      <c r="AO63" s="1366"/>
      <c r="AP63" s="1366"/>
      <c r="AQ63" s="1364"/>
      <c r="AR63" s="1364"/>
      <c r="AS63" s="1364"/>
      <c r="AT63" s="1364"/>
      <c r="AU63" s="399"/>
    </row>
    <row r="64" spans="1:47" s="162" customFormat="1" ht="12.75">
      <c r="A64" s="446"/>
      <c r="B64" s="447"/>
      <c r="C64" s="447"/>
      <c r="D64" s="447"/>
      <c r="E64" s="447"/>
      <c r="F64" s="447"/>
      <c r="G64" s="447"/>
      <c r="H64" s="447"/>
      <c r="I64" s="459"/>
      <c r="J64" s="447"/>
      <c r="K64" s="462"/>
      <c r="L64" s="539"/>
      <c r="M64" s="650"/>
      <c r="N64" s="1364"/>
      <c r="O64" s="1364"/>
      <c r="P64" s="1364"/>
      <c r="Q64" s="1364"/>
      <c r="R64" s="1364"/>
      <c r="S64" s="1364"/>
      <c r="T64" s="1364"/>
      <c r="U64" s="1364"/>
      <c r="V64" s="1364"/>
      <c r="W64" s="1364"/>
      <c r="X64" s="1367"/>
      <c r="Y64" s="1366"/>
      <c r="Z64" s="1366"/>
      <c r="AA64" s="1366"/>
      <c r="AB64" s="1366"/>
      <c r="AC64" s="1366"/>
      <c r="AD64" s="1366"/>
      <c r="AE64" s="1366"/>
      <c r="AF64" s="1366"/>
      <c r="AG64" s="1366"/>
      <c r="AH64" s="1366"/>
      <c r="AI64" s="1366"/>
      <c r="AJ64" s="1366"/>
      <c r="AK64" s="1366"/>
      <c r="AL64" s="1366"/>
      <c r="AM64" s="1366"/>
      <c r="AN64" s="1366"/>
      <c r="AO64" s="1366"/>
      <c r="AP64" s="1366"/>
      <c r="AQ64" s="1364"/>
      <c r="AR64" s="1364"/>
      <c r="AS64" s="1364"/>
      <c r="AT64" s="1364"/>
      <c r="AU64" s="399"/>
    </row>
    <row r="65" spans="1:47" s="162" customFormat="1" ht="12.75">
      <c r="A65" s="446"/>
      <c r="B65" s="447"/>
      <c r="C65" s="447"/>
      <c r="D65" s="447"/>
      <c r="E65" s="447"/>
      <c r="F65" s="447"/>
      <c r="G65" s="447"/>
      <c r="H65" s="447"/>
      <c r="I65" s="463"/>
      <c r="J65" s="447"/>
      <c r="K65" s="462"/>
      <c r="L65" s="539"/>
      <c r="M65" s="650"/>
      <c r="N65" s="1364"/>
      <c r="O65" s="1364"/>
      <c r="P65" s="1364"/>
      <c r="Q65" s="1364"/>
      <c r="R65" s="1364"/>
      <c r="S65" s="1364"/>
      <c r="T65" s="1364"/>
      <c r="U65" s="1364"/>
      <c r="V65" s="1364"/>
      <c r="W65" s="1364"/>
      <c r="X65" s="1367"/>
      <c r="Y65" s="1366"/>
      <c r="Z65" s="1366"/>
      <c r="AA65" s="1366"/>
      <c r="AB65" s="1366"/>
      <c r="AC65" s="1366"/>
      <c r="AD65" s="1366"/>
      <c r="AE65" s="1366"/>
      <c r="AF65" s="1366"/>
      <c r="AG65" s="1366"/>
      <c r="AH65" s="1366"/>
      <c r="AI65" s="1366"/>
      <c r="AJ65" s="1366"/>
      <c r="AK65" s="1366"/>
      <c r="AL65" s="1366"/>
      <c r="AM65" s="1366"/>
      <c r="AN65" s="1366"/>
      <c r="AO65" s="1366"/>
      <c r="AP65" s="1366"/>
      <c r="AQ65" s="1364"/>
      <c r="AR65" s="1364"/>
      <c r="AS65" s="1364"/>
      <c r="AT65" s="1364"/>
      <c r="AU65" s="399"/>
    </row>
    <row r="66" spans="1:47" s="162" customFormat="1" ht="10.5" customHeight="1">
      <c r="A66" s="231"/>
      <c r="B66" s="447"/>
      <c r="C66" s="447"/>
      <c r="D66" s="447"/>
      <c r="E66" s="447"/>
      <c r="F66" s="447"/>
      <c r="G66" s="447"/>
      <c r="H66" s="464"/>
      <c r="I66" s="464"/>
      <c r="J66" s="447"/>
      <c r="K66" s="462"/>
      <c r="L66" s="539"/>
      <c r="M66" s="650"/>
      <c r="N66" s="1364"/>
      <c r="O66" s="1364"/>
      <c r="P66" s="1364"/>
      <c r="Q66" s="1364"/>
      <c r="R66" s="1364"/>
      <c r="S66" s="1364"/>
      <c r="T66" s="1364"/>
      <c r="U66" s="1364"/>
      <c r="V66" s="1364"/>
      <c r="W66" s="1364"/>
      <c r="X66" s="1367"/>
      <c r="Y66" s="1366"/>
      <c r="Z66" s="1366"/>
      <c r="AA66" s="1366"/>
      <c r="AB66" s="1366"/>
      <c r="AC66" s="1366"/>
      <c r="AD66" s="1366"/>
      <c r="AE66" s="1366"/>
      <c r="AF66" s="1366"/>
      <c r="AG66" s="1366"/>
      <c r="AH66" s="1366"/>
      <c r="AI66" s="1366"/>
      <c r="AJ66" s="1366"/>
      <c r="AK66" s="1366"/>
      <c r="AL66" s="1366"/>
      <c r="AM66" s="1366"/>
      <c r="AN66" s="1366"/>
      <c r="AO66" s="1366"/>
      <c r="AP66" s="1366"/>
      <c r="AQ66" s="1364"/>
      <c r="AR66" s="1364"/>
      <c r="AS66" s="1364"/>
      <c r="AT66" s="1364"/>
      <c r="AU66" s="399"/>
    </row>
    <row r="67" spans="1:47" s="162" customFormat="1" ht="9.75" customHeight="1">
      <c r="A67" s="231"/>
      <c r="B67" s="447"/>
      <c r="C67" s="447"/>
      <c r="D67" s="447"/>
      <c r="E67" s="447"/>
      <c r="F67" s="447"/>
      <c r="G67" s="447"/>
      <c r="H67" s="464"/>
      <c r="I67" s="464"/>
      <c r="J67" s="447"/>
      <c r="K67" s="462"/>
      <c r="L67" s="539"/>
      <c r="M67" s="650"/>
      <c r="N67" s="1364"/>
      <c r="O67" s="1364"/>
      <c r="P67" s="1364"/>
      <c r="Q67" s="1364"/>
      <c r="R67" s="1364"/>
      <c r="S67" s="1364"/>
      <c r="T67" s="1364"/>
      <c r="U67" s="1364"/>
      <c r="V67" s="1364"/>
      <c r="W67" s="1364"/>
      <c r="X67" s="1367"/>
      <c r="Y67" s="1366"/>
      <c r="Z67" s="1366"/>
      <c r="AA67" s="1366"/>
      <c r="AB67" s="1366"/>
      <c r="AC67" s="1366"/>
      <c r="AD67" s="1366"/>
      <c r="AE67" s="1366"/>
      <c r="AF67" s="1366"/>
      <c r="AG67" s="1366"/>
      <c r="AH67" s="1366"/>
      <c r="AI67" s="1366"/>
      <c r="AJ67" s="1366"/>
      <c r="AK67" s="1366"/>
      <c r="AL67" s="1366"/>
      <c r="AM67" s="1366"/>
      <c r="AN67" s="1366"/>
      <c r="AO67" s="1366"/>
      <c r="AP67" s="1366"/>
      <c r="AQ67" s="1364"/>
      <c r="AR67" s="1364"/>
      <c r="AS67" s="1364"/>
      <c r="AT67" s="1364"/>
      <c r="AU67" s="399"/>
    </row>
    <row r="68" spans="1:47" s="162" customFormat="1" ht="13.5" customHeight="1">
      <c r="A68" s="297"/>
      <c r="B68" s="298"/>
      <c r="C68" s="298"/>
      <c r="D68" s="298"/>
      <c r="E68" s="298"/>
      <c r="F68" s="298"/>
      <c r="G68" s="298"/>
      <c r="H68" s="465"/>
      <c r="I68" s="299"/>
      <c r="J68" s="298"/>
      <c r="K68" s="300"/>
      <c r="L68" s="539"/>
      <c r="M68" s="650"/>
      <c r="N68" s="1364"/>
      <c r="O68" s="1364"/>
      <c r="P68" s="1364"/>
      <c r="Q68" s="1364"/>
      <c r="R68" s="1364"/>
      <c r="S68" s="1364"/>
      <c r="T68" s="1364"/>
      <c r="U68" s="1364"/>
      <c r="V68" s="1364"/>
      <c r="W68" s="1364"/>
      <c r="X68" s="1367"/>
      <c r="Y68" s="1366"/>
      <c r="Z68" s="1366"/>
      <c r="AA68" s="1366"/>
      <c r="AB68" s="1366"/>
      <c r="AC68" s="1366"/>
      <c r="AD68" s="1366"/>
      <c r="AE68" s="1366"/>
      <c r="AF68" s="1366"/>
      <c r="AG68" s="1366"/>
      <c r="AH68" s="1366"/>
      <c r="AI68" s="1366"/>
      <c r="AJ68" s="1366"/>
      <c r="AK68" s="1366"/>
      <c r="AL68" s="1366"/>
      <c r="AM68" s="1366"/>
      <c r="AN68" s="1366"/>
      <c r="AO68" s="1366"/>
      <c r="AP68" s="1366"/>
      <c r="AQ68" s="1364"/>
      <c r="AR68" s="1364"/>
      <c r="AS68" s="1364"/>
      <c r="AT68" s="1364"/>
      <c r="AU68" s="399"/>
    </row>
    <row r="69" spans="1:47" s="162" customFormat="1" ht="12.75">
      <c r="A69" s="297"/>
      <c r="B69" s="298"/>
      <c r="C69" s="298"/>
      <c r="D69" s="298"/>
      <c r="E69" s="298"/>
      <c r="F69" s="298"/>
      <c r="G69" s="298"/>
      <c r="H69" s="299"/>
      <c r="I69" s="299"/>
      <c r="J69" s="298"/>
      <c r="K69" s="300"/>
      <c r="L69" s="539"/>
      <c r="M69" s="650"/>
      <c r="N69" s="1364"/>
      <c r="O69" s="1364"/>
      <c r="P69" s="1364"/>
      <c r="Q69" s="1364"/>
      <c r="R69" s="1364"/>
      <c r="S69" s="1364"/>
      <c r="T69" s="1364"/>
      <c r="U69" s="1364"/>
      <c r="V69" s="1364"/>
      <c r="W69" s="1364"/>
      <c r="X69" s="1367"/>
      <c r="Y69" s="1366"/>
      <c r="Z69" s="1366"/>
      <c r="AA69" s="1366"/>
      <c r="AB69" s="1366"/>
      <c r="AC69" s="1366"/>
      <c r="AD69" s="1366"/>
      <c r="AE69" s="1366"/>
      <c r="AF69" s="1366"/>
      <c r="AG69" s="1366"/>
      <c r="AH69" s="1366"/>
      <c r="AI69" s="1366"/>
      <c r="AJ69" s="1366"/>
      <c r="AK69" s="1366"/>
      <c r="AL69" s="1366"/>
      <c r="AM69" s="1366"/>
      <c r="AN69" s="1366"/>
      <c r="AO69" s="1366"/>
      <c r="AP69" s="1366"/>
      <c r="AQ69" s="1364"/>
      <c r="AR69" s="1364"/>
      <c r="AS69" s="1364"/>
      <c r="AT69" s="1364"/>
      <c r="AU69" s="399"/>
    </row>
    <row r="70" spans="1:47" s="162" customFormat="1" ht="12.75">
      <c r="A70" s="297"/>
      <c r="B70" s="298"/>
      <c r="C70" s="298"/>
      <c r="D70" s="298"/>
      <c r="E70" s="298"/>
      <c r="F70" s="298"/>
      <c r="G70" s="298"/>
      <c r="H70" s="299"/>
      <c r="I70" s="299"/>
      <c r="J70" s="298"/>
      <c r="K70" s="300"/>
      <c r="L70" s="539"/>
      <c r="M70" s="650"/>
      <c r="N70" s="1364"/>
      <c r="O70" s="1364"/>
      <c r="P70" s="1364"/>
      <c r="Q70" s="1364"/>
      <c r="R70" s="1364"/>
      <c r="S70" s="1364"/>
      <c r="T70" s="1364"/>
      <c r="U70" s="1364"/>
      <c r="V70" s="1364"/>
      <c r="W70" s="1364"/>
      <c r="X70" s="1367"/>
      <c r="Y70" s="1366"/>
      <c r="Z70" s="1366"/>
      <c r="AA70" s="1366"/>
      <c r="AB70" s="1366"/>
      <c r="AC70" s="1366"/>
      <c r="AD70" s="1366"/>
      <c r="AE70" s="1366"/>
      <c r="AF70" s="1366"/>
      <c r="AG70" s="1366"/>
      <c r="AH70" s="1366"/>
      <c r="AI70" s="1366"/>
      <c r="AJ70" s="1366"/>
      <c r="AK70" s="1366"/>
      <c r="AL70" s="1366"/>
      <c r="AM70" s="1366"/>
      <c r="AN70" s="1366"/>
      <c r="AO70" s="1366"/>
      <c r="AP70" s="1366"/>
      <c r="AQ70" s="1364"/>
      <c r="AR70" s="1364"/>
      <c r="AS70" s="1364"/>
      <c r="AT70" s="1364"/>
      <c r="AU70" s="399"/>
    </row>
    <row r="71" spans="1:47" s="162" customFormat="1" ht="12.75">
      <c r="A71" s="1235"/>
      <c r="B71" s="1235"/>
      <c r="C71" s="1235"/>
      <c r="D71" s="1235"/>
      <c r="E71" s="1235"/>
      <c r="F71" s="1235"/>
      <c r="G71" s="1235"/>
      <c r="H71" s="1235"/>
      <c r="I71" s="1235"/>
      <c r="J71" s="1235"/>
      <c r="K71" s="1235"/>
      <c r="L71" s="539"/>
      <c r="M71" s="650"/>
      <c r="N71" s="1364"/>
      <c r="O71" s="1364"/>
      <c r="P71" s="1364"/>
      <c r="Q71" s="1364"/>
      <c r="R71" s="1364"/>
      <c r="S71" s="1364"/>
      <c r="T71" s="1364"/>
      <c r="U71" s="1364"/>
      <c r="V71" s="1364"/>
      <c r="W71" s="1364"/>
      <c r="X71" s="1367"/>
      <c r="Y71" s="1366"/>
      <c r="Z71" s="1366"/>
      <c r="AA71" s="1366"/>
      <c r="AB71" s="1366"/>
      <c r="AC71" s="1366"/>
      <c r="AD71" s="1366"/>
      <c r="AE71" s="1366"/>
      <c r="AF71" s="1366"/>
      <c r="AG71" s="1366"/>
      <c r="AH71" s="1366"/>
      <c r="AI71" s="1366"/>
      <c r="AJ71" s="1366"/>
      <c r="AK71" s="1366"/>
      <c r="AL71" s="1366"/>
      <c r="AM71" s="1366"/>
      <c r="AN71" s="1366"/>
      <c r="AO71" s="1366"/>
      <c r="AP71" s="1366"/>
      <c r="AQ71" s="1364"/>
      <c r="AR71" s="1364"/>
      <c r="AS71" s="1364"/>
      <c r="AT71" s="1364"/>
      <c r="AU71" s="399"/>
    </row>
    <row r="72" spans="1:47" s="162" customFormat="1" ht="12.75">
      <c r="A72" s="204"/>
      <c r="B72" s="216"/>
      <c r="C72" s="216"/>
      <c r="D72" s="216"/>
      <c r="E72" s="216"/>
      <c r="F72" s="216"/>
      <c r="G72" s="216"/>
      <c r="H72" s="216"/>
      <c r="I72" s="216"/>
      <c r="J72" s="216"/>
      <c r="K72" s="216"/>
      <c r="L72" s="539"/>
      <c r="M72" s="650"/>
      <c r="N72" s="1364"/>
      <c r="O72" s="1364"/>
      <c r="P72" s="1364"/>
      <c r="Q72" s="1364"/>
      <c r="R72" s="1364"/>
      <c r="S72" s="1364"/>
      <c r="T72" s="1364"/>
      <c r="U72" s="1364"/>
      <c r="V72" s="1364"/>
      <c r="W72" s="1364"/>
      <c r="X72" s="1367"/>
      <c r="Y72" s="1366"/>
      <c r="Z72" s="1366"/>
      <c r="AA72" s="1366"/>
      <c r="AB72" s="1366"/>
      <c r="AC72" s="1366"/>
      <c r="AD72" s="1366"/>
      <c r="AE72" s="1366"/>
      <c r="AF72" s="1366"/>
      <c r="AG72" s="1366"/>
      <c r="AH72" s="1366"/>
      <c r="AI72" s="1366"/>
      <c r="AJ72" s="1366"/>
      <c r="AK72" s="1366"/>
      <c r="AL72" s="1366"/>
      <c r="AM72" s="1366"/>
      <c r="AN72" s="1366"/>
      <c r="AO72" s="1366"/>
      <c r="AP72" s="1366"/>
      <c r="AQ72" s="1364"/>
      <c r="AR72" s="1364"/>
      <c r="AS72" s="1364"/>
      <c r="AT72" s="1364"/>
      <c r="AU72" s="399"/>
    </row>
    <row r="73" spans="1:47" s="162" customFormat="1" ht="12.75">
      <c r="A73" s="204"/>
      <c r="B73" s="216"/>
      <c r="C73" s="216"/>
      <c r="D73" s="216"/>
      <c r="E73" s="216"/>
      <c r="F73" s="216"/>
      <c r="G73" s="216"/>
      <c r="H73" s="216"/>
      <c r="I73" s="216"/>
      <c r="J73" s="216"/>
      <c r="K73" s="216"/>
      <c r="L73" s="539"/>
      <c r="M73" s="650"/>
      <c r="N73" s="1364"/>
      <c r="O73" s="1364"/>
      <c r="P73" s="1364"/>
      <c r="Q73" s="1364"/>
      <c r="R73" s="1364"/>
      <c r="S73" s="1364"/>
      <c r="T73" s="1364"/>
      <c r="U73" s="1364"/>
      <c r="V73" s="1364"/>
      <c r="W73" s="1364"/>
      <c r="X73" s="1367"/>
      <c r="Y73" s="1366"/>
      <c r="Z73" s="1366"/>
      <c r="AA73" s="1366"/>
      <c r="AB73" s="1366"/>
      <c r="AC73" s="1366"/>
      <c r="AD73" s="1366"/>
      <c r="AE73" s="1366"/>
      <c r="AF73" s="1366"/>
      <c r="AG73" s="1366"/>
      <c r="AH73" s="1366"/>
      <c r="AI73" s="1366"/>
      <c r="AJ73" s="1366"/>
      <c r="AK73" s="1366"/>
      <c r="AL73" s="1366"/>
      <c r="AM73" s="1366"/>
      <c r="AN73" s="1366"/>
      <c r="AO73" s="1366"/>
      <c r="AP73" s="1366"/>
      <c r="AQ73" s="1364"/>
      <c r="AR73" s="1364"/>
      <c r="AS73" s="1364"/>
      <c r="AT73" s="1364"/>
      <c r="AU73" s="399"/>
    </row>
    <row r="74" spans="1:47" s="162" customFormat="1" ht="12.75">
      <c r="A74" s="204"/>
      <c r="B74" s="216"/>
      <c r="C74" s="216"/>
      <c r="D74" s="216"/>
      <c r="E74" s="216"/>
      <c r="F74" s="216"/>
      <c r="G74" s="216"/>
      <c r="H74" s="216"/>
      <c r="I74" s="216"/>
      <c r="J74" s="216"/>
      <c r="K74" s="216"/>
      <c r="L74" s="539"/>
      <c r="M74" s="650"/>
      <c r="N74" s="1364"/>
      <c r="O74" s="1364"/>
      <c r="P74" s="1364"/>
      <c r="Q74" s="1364"/>
      <c r="R74" s="1364"/>
      <c r="S74" s="1364"/>
      <c r="T74" s="1364"/>
      <c r="U74" s="1364"/>
      <c r="V74" s="1364"/>
      <c r="W74" s="1364"/>
      <c r="X74" s="1367"/>
      <c r="Y74" s="1366"/>
      <c r="Z74" s="1366"/>
      <c r="AA74" s="1366"/>
      <c r="AB74" s="1366"/>
      <c r="AC74" s="1366"/>
      <c r="AD74" s="1366"/>
      <c r="AE74" s="1366"/>
      <c r="AF74" s="1366"/>
      <c r="AG74" s="1366"/>
      <c r="AH74" s="1366"/>
      <c r="AI74" s="1366"/>
      <c r="AJ74" s="1366"/>
      <c r="AK74" s="1366"/>
      <c r="AL74" s="1366"/>
      <c r="AM74" s="1366"/>
      <c r="AN74" s="1366"/>
      <c r="AO74" s="1366"/>
      <c r="AP74" s="1366"/>
      <c r="AQ74" s="1364"/>
      <c r="AR74" s="1364"/>
      <c r="AS74" s="1364"/>
      <c r="AT74" s="1364"/>
      <c r="AU74" s="399"/>
    </row>
    <row r="75" spans="1:47" s="162" customFormat="1" ht="12.75">
      <c r="A75" s="204"/>
      <c r="B75" s="216"/>
      <c r="C75" s="216"/>
      <c r="D75" s="216"/>
      <c r="E75" s="216"/>
      <c r="F75" s="216"/>
      <c r="G75" s="216"/>
      <c r="H75" s="216"/>
      <c r="I75" s="216"/>
      <c r="J75" s="216"/>
      <c r="K75" s="216"/>
      <c r="L75" s="539"/>
      <c r="M75" s="650"/>
      <c r="N75" s="1364"/>
      <c r="O75" s="1364"/>
      <c r="P75" s="1364"/>
      <c r="Q75" s="1364"/>
      <c r="R75" s="1364"/>
      <c r="S75" s="1364"/>
      <c r="T75" s="1364"/>
      <c r="U75" s="1364"/>
      <c r="V75" s="1364"/>
      <c r="W75" s="1364"/>
      <c r="X75" s="1367"/>
      <c r="Y75" s="1366"/>
      <c r="Z75" s="1366"/>
      <c r="AA75" s="1366"/>
      <c r="AB75" s="1366"/>
      <c r="AC75" s="1366"/>
      <c r="AD75" s="1366"/>
      <c r="AE75" s="1366"/>
      <c r="AF75" s="1366"/>
      <c r="AG75" s="1366"/>
      <c r="AH75" s="1366"/>
      <c r="AI75" s="1366"/>
      <c r="AJ75" s="1366"/>
      <c r="AK75" s="1366"/>
      <c r="AL75" s="1366"/>
      <c r="AM75" s="1366"/>
      <c r="AN75" s="1366"/>
      <c r="AO75" s="1366"/>
      <c r="AP75" s="1366"/>
      <c r="AQ75" s="1364"/>
      <c r="AR75" s="1364"/>
      <c r="AS75" s="1364"/>
      <c r="AT75" s="1364"/>
      <c r="AU75" s="399"/>
    </row>
    <row r="76" spans="1:47" s="162" customFormat="1" ht="12.75">
      <c r="A76" s="204"/>
      <c r="B76" s="216"/>
      <c r="C76" s="216"/>
      <c r="D76" s="216"/>
      <c r="E76" s="216"/>
      <c r="F76" s="216"/>
      <c r="G76" s="216"/>
      <c r="H76" s="216"/>
      <c r="I76" s="216"/>
      <c r="J76" s="216"/>
      <c r="K76" s="216"/>
      <c r="L76" s="539"/>
      <c r="M76" s="650"/>
      <c r="N76" s="1364"/>
      <c r="O76" s="1364"/>
      <c r="P76" s="1364"/>
      <c r="Q76" s="1364"/>
      <c r="R76" s="1364"/>
      <c r="S76" s="1364"/>
      <c r="T76" s="1364"/>
      <c r="U76" s="1364"/>
      <c r="V76" s="1364"/>
      <c r="W76" s="1364"/>
      <c r="X76" s="1367"/>
      <c r="Y76" s="1366"/>
      <c r="Z76" s="1366"/>
      <c r="AA76" s="1366"/>
      <c r="AB76" s="1366"/>
      <c r="AC76" s="1366"/>
      <c r="AD76" s="1366"/>
      <c r="AE76" s="1366"/>
      <c r="AF76" s="1366"/>
      <c r="AG76" s="1366"/>
      <c r="AH76" s="1366"/>
      <c r="AI76" s="1366"/>
      <c r="AJ76" s="1366"/>
      <c r="AK76" s="1366"/>
      <c r="AL76" s="1366"/>
      <c r="AM76" s="1366"/>
      <c r="AN76" s="1366"/>
      <c r="AO76" s="1366"/>
      <c r="AP76" s="1366"/>
      <c r="AQ76" s="1364"/>
      <c r="AR76" s="1364"/>
      <c r="AS76" s="1364"/>
      <c r="AT76" s="1364"/>
      <c r="AU76" s="399"/>
    </row>
    <row r="77" spans="1:47" s="162" customFormat="1" ht="12.75">
      <c r="A77" s="204"/>
      <c r="B77" s="216"/>
      <c r="C77" s="216"/>
      <c r="D77" s="216"/>
      <c r="E77" s="216"/>
      <c r="F77" s="216"/>
      <c r="G77" s="216"/>
      <c r="H77" s="216"/>
      <c r="I77" s="216"/>
      <c r="J77" s="216"/>
      <c r="K77" s="216"/>
      <c r="L77" s="539"/>
      <c r="M77" s="650"/>
      <c r="N77" s="1364"/>
      <c r="O77" s="1364"/>
      <c r="P77" s="1364"/>
      <c r="Q77" s="1364"/>
      <c r="R77" s="1364"/>
      <c r="S77" s="1364"/>
      <c r="T77" s="1364"/>
      <c r="U77" s="1364"/>
      <c r="V77" s="1364"/>
      <c r="W77" s="1364"/>
      <c r="X77" s="1367"/>
      <c r="Y77" s="1366"/>
      <c r="Z77" s="1366"/>
      <c r="AA77" s="1366"/>
      <c r="AB77" s="1366"/>
      <c r="AC77" s="1366"/>
      <c r="AD77" s="1366"/>
      <c r="AE77" s="1366"/>
      <c r="AF77" s="1366"/>
      <c r="AG77" s="1366"/>
      <c r="AH77" s="1366"/>
      <c r="AI77" s="1366"/>
      <c r="AJ77" s="1366"/>
      <c r="AK77" s="1366"/>
      <c r="AL77" s="1366"/>
      <c r="AM77" s="1366"/>
      <c r="AN77" s="1366"/>
      <c r="AO77" s="1366"/>
      <c r="AP77" s="1366"/>
      <c r="AQ77" s="1364"/>
      <c r="AR77" s="1364"/>
      <c r="AS77" s="1364"/>
      <c r="AT77" s="1364"/>
      <c r="AU77" s="399"/>
    </row>
    <row r="78" spans="1:47" s="162" customFormat="1" ht="12.75">
      <c r="A78" s="204"/>
      <c r="B78" s="216"/>
      <c r="C78" s="216"/>
      <c r="D78" s="216"/>
      <c r="E78" s="216"/>
      <c r="F78" s="216"/>
      <c r="G78" s="216"/>
      <c r="H78" s="216"/>
      <c r="I78" s="216"/>
      <c r="J78" s="216"/>
      <c r="K78" s="216"/>
      <c r="L78" s="539"/>
      <c r="M78" s="650"/>
      <c r="N78" s="1364"/>
      <c r="O78" s="1364"/>
      <c r="P78" s="1364"/>
      <c r="Q78" s="1364"/>
      <c r="R78" s="1364"/>
      <c r="S78" s="1364"/>
      <c r="T78" s="1364"/>
      <c r="U78" s="1364"/>
      <c r="V78" s="1364"/>
      <c r="W78" s="1364"/>
      <c r="X78" s="1367"/>
      <c r="Y78" s="1366"/>
      <c r="Z78" s="1366"/>
      <c r="AA78" s="1366"/>
      <c r="AB78" s="1366"/>
      <c r="AC78" s="1366"/>
      <c r="AD78" s="1366"/>
      <c r="AE78" s="1366"/>
      <c r="AF78" s="1366"/>
      <c r="AG78" s="1366"/>
      <c r="AH78" s="1366"/>
      <c r="AI78" s="1366"/>
      <c r="AJ78" s="1366"/>
      <c r="AK78" s="1366"/>
      <c r="AL78" s="1366"/>
      <c r="AM78" s="1366"/>
      <c r="AN78" s="1366"/>
      <c r="AO78" s="1366"/>
      <c r="AP78" s="1366"/>
      <c r="AQ78" s="1364"/>
      <c r="AR78" s="1364"/>
      <c r="AS78" s="1364"/>
      <c r="AT78" s="1364"/>
      <c r="AU78" s="399"/>
    </row>
    <row r="79" spans="1:47" s="162" customFormat="1" ht="12.75">
      <c r="A79" s="204"/>
      <c r="B79" s="216"/>
      <c r="C79" s="216"/>
      <c r="D79" s="216"/>
      <c r="E79" s="216"/>
      <c r="F79" s="216"/>
      <c r="G79" s="216"/>
      <c r="H79" s="216"/>
      <c r="I79" s="216"/>
      <c r="J79" s="216"/>
      <c r="K79" s="216"/>
      <c r="L79" s="539"/>
      <c r="M79" s="650"/>
      <c r="N79" s="1364"/>
      <c r="O79" s="1364"/>
      <c r="P79" s="1364"/>
      <c r="Q79" s="1364"/>
      <c r="R79" s="1364"/>
      <c r="S79" s="1364"/>
      <c r="T79" s="1364"/>
      <c r="U79" s="1364"/>
      <c r="V79" s="1364"/>
      <c r="W79" s="1364"/>
      <c r="X79" s="1367"/>
      <c r="Y79" s="1366"/>
      <c r="Z79" s="1366"/>
      <c r="AA79" s="1366"/>
      <c r="AB79" s="1366"/>
      <c r="AC79" s="1366"/>
      <c r="AD79" s="1366"/>
      <c r="AE79" s="1366"/>
      <c r="AF79" s="1366"/>
      <c r="AG79" s="1366"/>
      <c r="AH79" s="1366"/>
      <c r="AI79" s="1366"/>
      <c r="AJ79" s="1366"/>
      <c r="AK79" s="1366"/>
      <c r="AL79" s="1366"/>
      <c r="AM79" s="1366"/>
      <c r="AN79" s="1366"/>
      <c r="AO79" s="1366"/>
      <c r="AP79" s="1366"/>
      <c r="AQ79" s="1364"/>
      <c r="AR79" s="1364"/>
      <c r="AS79" s="1364"/>
      <c r="AT79" s="1364"/>
      <c r="AU79" s="399"/>
    </row>
    <row r="80" spans="1:47" s="162" customFormat="1" ht="12.75">
      <c r="A80" s="204"/>
      <c r="B80" s="216"/>
      <c r="C80" s="216"/>
      <c r="D80" s="216"/>
      <c r="E80" s="216"/>
      <c r="F80" s="216"/>
      <c r="G80" s="216"/>
      <c r="H80" s="216"/>
      <c r="I80" s="216"/>
      <c r="J80" s="216"/>
      <c r="K80" s="216"/>
      <c r="L80" s="539"/>
      <c r="M80" s="650"/>
      <c r="N80" s="1364"/>
      <c r="O80" s="1364"/>
      <c r="P80" s="1364"/>
      <c r="Q80" s="1364"/>
      <c r="R80" s="1364"/>
      <c r="S80" s="1364"/>
      <c r="T80" s="1364"/>
      <c r="U80" s="1364"/>
      <c r="V80" s="1364"/>
      <c r="W80" s="1364"/>
      <c r="X80" s="1367"/>
      <c r="Y80" s="1366"/>
      <c r="Z80" s="1366"/>
      <c r="AA80" s="1366"/>
      <c r="AB80" s="1366"/>
      <c r="AC80" s="1366"/>
      <c r="AD80" s="1366"/>
      <c r="AE80" s="1366"/>
      <c r="AF80" s="1366"/>
      <c r="AG80" s="1366"/>
      <c r="AH80" s="1366"/>
      <c r="AI80" s="1366"/>
      <c r="AJ80" s="1366"/>
      <c r="AK80" s="1366"/>
      <c r="AL80" s="1366"/>
      <c r="AM80" s="1366"/>
      <c r="AN80" s="1366"/>
      <c r="AO80" s="1366"/>
      <c r="AP80" s="1366"/>
      <c r="AQ80" s="1364"/>
      <c r="AR80" s="1364"/>
      <c r="AS80" s="1364"/>
      <c r="AT80" s="1364"/>
      <c r="AU80" s="399"/>
    </row>
    <row r="81" spans="1:47" s="162" customFormat="1" ht="12.75">
      <c r="A81" s="204"/>
      <c r="B81" s="216"/>
      <c r="C81" s="216"/>
      <c r="D81" s="216"/>
      <c r="E81" s="216"/>
      <c r="F81" s="216"/>
      <c r="G81" s="216"/>
      <c r="H81" s="216"/>
      <c r="I81" s="216"/>
      <c r="J81" s="216"/>
      <c r="K81" s="216"/>
      <c r="L81" s="539"/>
      <c r="M81" s="650"/>
      <c r="N81" s="1364"/>
      <c r="O81" s="1364"/>
      <c r="P81" s="1364"/>
      <c r="Q81" s="1364"/>
      <c r="R81" s="1364"/>
      <c r="S81" s="1364"/>
      <c r="T81" s="1364"/>
      <c r="U81" s="1364"/>
      <c r="V81" s="1364"/>
      <c r="W81" s="1364"/>
      <c r="X81" s="1367"/>
      <c r="Y81" s="1366"/>
      <c r="Z81" s="1366"/>
      <c r="AA81" s="1366"/>
      <c r="AB81" s="1366"/>
      <c r="AC81" s="1366"/>
      <c r="AD81" s="1366"/>
      <c r="AE81" s="1366"/>
      <c r="AF81" s="1366"/>
      <c r="AG81" s="1366"/>
      <c r="AH81" s="1366"/>
      <c r="AI81" s="1366"/>
      <c r="AJ81" s="1366"/>
      <c r="AK81" s="1366"/>
      <c r="AL81" s="1366"/>
      <c r="AM81" s="1366"/>
      <c r="AN81" s="1366"/>
      <c r="AO81" s="1366"/>
      <c r="AP81" s="1366"/>
      <c r="AQ81" s="1364"/>
      <c r="AR81" s="1364"/>
      <c r="AS81" s="1364"/>
      <c r="AT81" s="1364"/>
      <c r="AU81" s="399"/>
    </row>
    <row r="82" spans="1:47" s="162" customFormat="1" ht="12.75">
      <c r="A82" s="204"/>
      <c r="B82" s="216"/>
      <c r="C82" s="216"/>
      <c r="D82" s="216"/>
      <c r="E82" s="216"/>
      <c r="F82" s="216"/>
      <c r="G82" s="216"/>
      <c r="H82" s="216"/>
      <c r="I82" s="216"/>
      <c r="J82" s="216"/>
      <c r="K82" s="216"/>
      <c r="L82" s="539"/>
      <c r="M82" s="650"/>
      <c r="N82" s="1364"/>
      <c r="O82" s="1364"/>
      <c r="P82" s="1364"/>
      <c r="Q82" s="1364"/>
      <c r="R82" s="1364"/>
      <c r="S82" s="1364"/>
      <c r="T82" s="1364"/>
      <c r="U82" s="1364"/>
      <c r="V82" s="1364"/>
      <c r="W82" s="1364"/>
      <c r="X82" s="1367"/>
      <c r="Y82" s="1366"/>
      <c r="Z82" s="1366"/>
      <c r="AA82" s="1366"/>
      <c r="AB82" s="1366"/>
      <c r="AC82" s="1366"/>
      <c r="AD82" s="1366"/>
      <c r="AE82" s="1366"/>
      <c r="AF82" s="1366"/>
      <c r="AG82" s="1366"/>
      <c r="AH82" s="1366"/>
      <c r="AI82" s="1366"/>
      <c r="AJ82" s="1366"/>
      <c r="AK82" s="1366"/>
      <c r="AL82" s="1366"/>
      <c r="AM82" s="1366"/>
      <c r="AN82" s="1366"/>
      <c r="AO82" s="1366"/>
      <c r="AP82" s="1366"/>
      <c r="AQ82" s="1364"/>
      <c r="AR82" s="1364"/>
      <c r="AS82" s="1364"/>
      <c r="AT82" s="1364"/>
      <c r="AU82" s="399"/>
    </row>
    <row r="83" spans="1:47" s="162" customFormat="1" ht="12.75">
      <c r="A83" s="204"/>
      <c r="B83" s="216"/>
      <c r="C83" s="216"/>
      <c r="D83" s="216"/>
      <c r="E83" s="216"/>
      <c r="F83" s="216"/>
      <c r="G83" s="216"/>
      <c r="H83" s="216"/>
      <c r="I83" s="216"/>
      <c r="J83" s="216"/>
      <c r="K83" s="216"/>
      <c r="L83" s="539"/>
      <c r="M83" s="650"/>
      <c r="N83" s="1364"/>
      <c r="O83" s="1364"/>
      <c r="P83" s="1364"/>
      <c r="Q83" s="1364"/>
      <c r="R83" s="1364"/>
      <c r="S83" s="1364"/>
      <c r="T83" s="1364"/>
      <c r="U83" s="1364"/>
      <c r="V83" s="1364"/>
      <c r="W83" s="1364"/>
      <c r="X83" s="1367"/>
      <c r="Y83" s="1366"/>
      <c r="Z83" s="1366"/>
      <c r="AA83" s="1366"/>
      <c r="AB83" s="1366"/>
      <c r="AC83" s="1366"/>
      <c r="AD83" s="1366"/>
      <c r="AE83" s="1366"/>
      <c r="AF83" s="1366"/>
      <c r="AG83" s="1366"/>
      <c r="AH83" s="1366"/>
      <c r="AI83" s="1366"/>
      <c r="AJ83" s="1366"/>
      <c r="AK83" s="1366"/>
      <c r="AL83" s="1366"/>
      <c r="AM83" s="1366"/>
      <c r="AN83" s="1366"/>
      <c r="AO83" s="1366"/>
      <c r="AP83" s="1366"/>
      <c r="AQ83" s="1364"/>
      <c r="AR83" s="1364"/>
      <c r="AS83" s="1364"/>
      <c r="AT83" s="1364"/>
      <c r="AU83" s="399"/>
    </row>
    <row r="84" spans="1:47" s="162" customFormat="1" ht="12.75">
      <c r="A84" s="204"/>
      <c r="B84" s="216"/>
      <c r="C84" s="216"/>
      <c r="D84" s="216"/>
      <c r="E84" s="216"/>
      <c r="F84" s="216"/>
      <c r="G84" s="216"/>
      <c r="H84" s="216"/>
      <c r="I84" s="216"/>
      <c r="J84" s="216"/>
      <c r="K84" s="216"/>
      <c r="L84" s="539"/>
      <c r="M84" s="650"/>
      <c r="N84" s="1364"/>
      <c r="O84" s="1364"/>
      <c r="P84" s="1364"/>
      <c r="Q84" s="1364"/>
      <c r="R84" s="1364"/>
      <c r="S84" s="1364"/>
      <c r="T84" s="1364"/>
      <c r="U84" s="1364"/>
      <c r="V84" s="1364"/>
      <c r="W84" s="1364"/>
      <c r="X84" s="1367"/>
      <c r="Y84" s="1366"/>
      <c r="Z84" s="1366"/>
      <c r="AA84" s="1366"/>
      <c r="AB84" s="1366"/>
      <c r="AC84" s="1366"/>
      <c r="AD84" s="1366"/>
      <c r="AE84" s="1366"/>
      <c r="AF84" s="1366"/>
      <c r="AG84" s="1366"/>
      <c r="AH84" s="1366"/>
      <c r="AI84" s="1366"/>
      <c r="AJ84" s="1366"/>
      <c r="AK84" s="1366"/>
      <c r="AL84" s="1366"/>
      <c r="AM84" s="1366"/>
      <c r="AN84" s="1366"/>
      <c r="AO84" s="1366"/>
      <c r="AP84" s="1366"/>
      <c r="AQ84" s="1364"/>
      <c r="AR84" s="1364"/>
      <c r="AS84" s="1364"/>
      <c r="AT84" s="1364"/>
      <c r="AU84" s="399"/>
    </row>
    <row r="85" spans="1:47" s="162" customFormat="1" ht="12.75">
      <c r="A85" s="204"/>
      <c r="B85" s="216"/>
      <c r="C85" s="216"/>
      <c r="D85" s="216"/>
      <c r="E85" s="216"/>
      <c r="F85" s="216"/>
      <c r="G85" s="216"/>
      <c r="H85" s="216"/>
      <c r="I85" s="216"/>
      <c r="J85" s="216"/>
      <c r="K85" s="216"/>
      <c r="L85" s="539"/>
      <c r="M85" s="650"/>
      <c r="N85" s="1364"/>
      <c r="O85" s="1364"/>
      <c r="P85" s="1364"/>
      <c r="Q85" s="1364"/>
      <c r="R85" s="1364"/>
      <c r="S85" s="1364"/>
      <c r="T85" s="1364"/>
      <c r="U85" s="1364"/>
      <c r="V85" s="1364"/>
      <c r="W85" s="1364"/>
      <c r="X85" s="1367"/>
      <c r="Y85" s="1366"/>
      <c r="Z85" s="1366"/>
      <c r="AA85" s="1366"/>
      <c r="AB85" s="1366"/>
      <c r="AC85" s="1366"/>
      <c r="AD85" s="1366"/>
      <c r="AE85" s="1366"/>
      <c r="AF85" s="1366"/>
      <c r="AG85" s="1366"/>
      <c r="AH85" s="1366"/>
      <c r="AI85" s="1366"/>
      <c r="AJ85" s="1366"/>
      <c r="AK85" s="1366"/>
      <c r="AL85" s="1366"/>
      <c r="AM85" s="1366"/>
      <c r="AN85" s="1366"/>
      <c r="AO85" s="1366"/>
      <c r="AP85" s="1366"/>
      <c r="AQ85" s="1364"/>
      <c r="AR85" s="1364"/>
      <c r="AS85" s="1364"/>
      <c r="AT85" s="1364"/>
      <c r="AU85" s="399"/>
    </row>
    <row r="86" spans="1:47" s="162" customFormat="1" ht="12.75">
      <c r="A86" s="204"/>
      <c r="B86" s="216"/>
      <c r="C86" s="216"/>
      <c r="D86" s="216"/>
      <c r="E86" s="216"/>
      <c r="F86" s="216"/>
      <c r="G86" s="216"/>
      <c r="H86" s="216"/>
      <c r="I86" s="216"/>
      <c r="J86" s="216"/>
      <c r="K86" s="216"/>
      <c r="L86" s="539"/>
      <c r="M86" s="650"/>
      <c r="N86" s="1364"/>
      <c r="O86" s="1364"/>
      <c r="P86" s="1364"/>
      <c r="Q86" s="1364"/>
      <c r="R86" s="1364"/>
      <c r="S86" s="1364"/>
      <c r="T86" s="1364"/>
      <c r="U86" s="1364"/>
      <c r="V86" s="1364"/>
      <c r="W86" s="1364"/>
      <c r="X86" s="1367"/>
      <c r="Y86" s="1366"/>
      <c r="Z86" s="1366"/>
      <c r="AA86" s="1366"/>
      <c r="AB86" s="1366"/>
      <c r="AC86" s="1366"/>
      <c r="AD86" s="1366"/>
      <c r="AE86" s="1366"/>
      <c r="AF86" s="1366"/>
      <c r="AG86" s="1366"/>
      <c r="AH86" s="1366"/>
      <c r="AI86" s="1366"/>
      <c r="AJ86" s="1366"/>
      <c r="AK86" s="1366"/>
      <c r="AL86" s="1366"/>
      <c r="AM86" s="1366"/>
      <c r="AN86" s="1366"/>
      <c r="AO86" s="1366"/>
      <c r="AP86" s="1366"/>
      <c r="AQ86" s="1364"/>
      <c r="AR86" s="1364"/>
      <c r="AS86" s="1364"/>
      <c r="AT86" s="1364"/>
      <c r="AU86" s="399"/>
    </row>
    <row r="87" spans="1:47" s="162" customFormat="1" ht="12.75">
      <c r="A87" s="204"/>
      <c r="B87" s="216"/>
      <c r="C87" s="216"/>
      <c r="D87" s="216"/>
      <c r="E87" s="216"/>
      <c r="F87" s="216"/>
      <c r="G87" s="216"/>
      <c r="H87" s="216"/>
      <c r="I87" s="216"/>
      <c r="J87" s="216"/>
      <c r="K87" s="216"/>
      <c r="L87" s="539"/>
      <c r="M87" s="650"/>
      <c r="N87" s="1364"/>
      <c r="O87" s="1364"/>
      <c r="P87" s="1364"/>
      <c r="Q87" s="1364"/>
      <c r="R87" s="1364"/>
      <c r="S87" s="1364"/>
      <c r="T87" s="1364"/>
      <c r="U87" s="1364"/>
      <c r="V87" s="1364"/>
      <c r="W87" s="1364"/>
      <c r="X87" s="1367"/>
      <c r="Y87" s="1366"/>
      <c r="Z87" s="1366"/>
      <c r="AA87" s="1366"/>
      <c r="AB87" s="1366"/>
      <c r="AC87" s="1366"/>
      <c r="AD87" s="1366"/>
      <c r="AE87" s="1366"/>
      <c r="AF87" s="1366"/>
      <c r="AG87" s="1366"/>
      <c r="AH87" s="1366"/>
      <c r="AI87" s="1366"/>
      <c r="AJ87" s="1366"/>
      <c r="AK87" s="1366"/>
      <c r="AL87" s="1366"/>
      <c r="AM87" s="1366"/>
      <c r="AN87" s="1366"/>
      <c r="AO87" s="1366"/>
      <c r="AP87" s="1366"/>
      <c r="AQ87" s="1364"/>
      <c r="AR87" s="1364"/>
      <c r="AS87" s="1364"/>
      <c r="AT87" s="1364"/>
      <c r="AU87" s="399"/>
    </row>
    <row r="88" spans="1:47" s="162" customFormat="1" ht="12.75">
      <c r="A88" s="204"/>
      <c r="B88" s="216"/>
      <c r="C88" s="216"/>
      <c r="D88" s="216"/>
      <c r="E88" s="216"/>
      <c r="F88" s="216"/>
      <c r="G88" s="216"/>
      <c r="H88" s="216"/>
      <c r="I88" s="216"/>
      <c r="J88" s="216"/>
      <c r="K88" s="216"/>
      <c r="L88" s="539"/>
      <c r="M88" s="650"/>
      <c r="N88" s="1364"/>
      <c r="O88" s="1364"/>
      <c r="P88" s="1364"/>
      <c r="Q88" s="1364"/>
      <c r="R88" s="1364"/>
      <c r="S88" s="1364"/>
      <c r="T88" s="1364"/>
      <c r="U88" s="1364"/>
      <c r="V88" s="1364"/>
      <c r="W88" s="1364"/>
      <c r="X88" s="1367"/>
      <c r="Y88" s="1366"/>
      <c r="Z88" s="1366"/>
      <c r="AA88" s="1366"/>
      <c r="AB88" s="1366"/>
      <c r="AC88" s="1366"/>
      <c r="AD88" s="1366"/>
      <c r="AE88" s="1366"/>
      <c r="AF88" s="1366"/>
      <c r="AG88" s="1366"/>
      <c r="AH88" s="1366"/>
      <c r="AI88" s="1366"/>
      <c r="AJ88" s="1366"/>
      <c r="AK88" s="1366"/>
      <c r="AL88" s="1366"/>
      <c r="AM88" s="1366"/>
      <c r="AN88" s="1366"/>
      <c r="AO88" s="1366"/>
      <c r="AP88" s="1366"/>
      <c r="AQ88" s="1364"/>
      <c r="AR88" s="1364"/>
      <c r="AS88" s="1364"/>
      <c r="AT88" s="1364"/>
      <c r="AU88" s="399"/>
    </row>
    <row r="89" spans="1:47" s="162" customFormat="1" ht="12.75">
      <c r="A89" s="204"/>
      <c r="B89" s="216"/>
      <c r="C89" s="216"/>
      <c r="D89" s="216"/>
      <c r="E89" s="216"/>
      <c r="F89" s="216"/>
      <c r="G89" s="216"/>
      <c r="H89" s="216"/>
      <c r="I89" s="216"/>
      <c r="J89" s="216"/>
      <c r="K89" s="216"/>
      <c r="L89" s="539"/>
      <c r="M89" s="650"/>
      <c r="N89" s="1364"/>
      <c r="O89" s="1364"/>
      <c r="P89" s="1364"/>
      <c r="Q89" s="1364"/>
      <c r="R89" s="1364"/>
      <c r="S89" s="1364"/>
      <c r="T89" s="1364"/>
      <c r="U89" s="1364"/>
      <c r="V89" s="1364"/>
      <c r="W89" s="1364"/>
      <c r="X89" s="1367"/>
      <c r="Y89" s="1366"/>
      <c r="Z89" s="1366"/>
      <c r="AA89" s="1366"/>
      <c r="AB89" s="1366"/>
      <c r="AC89" s="1366"/>
      <c r="AD89" s="1366"/>
      <c r="AE89" s="1366"/>
      <c r="AF89" s="1366"/>
      <c r="AG89" s="1366"/>
      <c r="AH89" s="1366"/>
      <c r="AI89" s="1366"/>
      <c r="AJ89" s="1366"/>
      <c r="AK89" s="1366"/>
      <c r="AL89" s="1366"/>
      <c r="AM89" s="1366"/>
      <c r="AN89" s="1366"/>
      <c r="AO89" s="1366"/>
      <c r="AP89" s="1366"/>
      <c r="AQ89" s="1364"/>
      <c r="AR89" s="1364"/>
      <c r="AS89" s="1364"/>
      <c r="AT89" s="1364"/>
      <c r="AU89" s="399"/>
    </row>
    <row r="90" spans="1:47" s="162" customFormat="1" ht="12.75">
      <c r="A90" s="204"/>
      <c r="B90" s="216"/>
      <c r="C90" s="216"/>
      <c r="D90" s="216"/>
      <c r="E90" s="216"/>
      <c r="F90" s="216"/>
      <c r="G90" s="216"/>
      <c r="H90" s="216"/>
      <c r="I90" s="216"/>
      <c r="J90" s="216"/>
      <c r="K90" s="216"/>
      <c r="L90" s="539"/>
      <c r="M90" s="650"/>
      <c r="N90" s="1364"/>
      <c r="O90" s="1364"/>
      <c r="P90" s="1364"/>
      <c r="Q90" s="1364"/>
      <c r="R90" s="1364"/>
      <c r="S90" s="1364"/>
      <c r="T90" s="1364"/>
      <c r="U90" s="1364"/>
      <c r="V90" s="1364"/>
      <c r="W90" s="1364"/>
      <c r="X90" s="1367"/>
      <c r="Y90" s="1366"/>
      <c r="Z90" s="1366"/>
      <c r="AA90" s="1366"/>
      <c r="AB90" s="1366"/>
      <c r="AC90" s="1366"/>
      <c r="AD90" s="1366"/>
      <c r="AE90" s="1366"/>
      <c r="AF90" s="1366"/>
      <c r="AG90" s="1366"/>
      <c r="AH90" s="1366"/>
      <c r="AI90" s="1366"/>
      <c r="AJ90" s="1366"/>
      <c r="AK90" s="1366"/>
      <c r="AL90" s="1366"/>
      <c r="AM90" s="1366"/>
      <c r="AN90" s="1366"/>
      <c r="AO90" s="1366"/>
      <c r="AP90" s="1366"/>
      <c r="AQ90" s="1364"/>
      <c r="AR90" s="1364"/>
      <c r="AS90" s="1364"/>
      <c r="AT90" s="1364"/>
      <c r="AU90" s="399"/>
    </row>
    <row r="91" spans="1:47" s="162" customFormat="1" ht="12.75">
      <c r="A91" s="204"/>
      <c r="B91" s="216"/>
      <c r="C91" s="216"/>
      <c r="D91" s="216"/>
      <c r="E91" s="216"/>
      <c r="F91" s="216"/>
      <c r="G91" s="216"/>
      <c r="H91" s="216"/>
      <c r="I91" s="216"/>
      <c r="J91" s="216"/>
      <c r="K91" s="216"/>
      <c r="L91" s="539"/>
      <c r="M91" s="650"/>
      <c r="N91" s="1364"/>
      <c r="O91" s="1364"/>
      <c r="P91" s="1364"/>
      <c r="Q91" s="1364"/>
      <c r="R91" s="1364"/>
      <c r="S91" s="1364"/>
      <c r="T91" s="1364"/>
      <c r="U91" s="1364"/>
      <c r="V91" s="1364"/>
      <c r="W91" s="1364"/>
      <c r="X91" s="1367"/>
      <c r="Y91" s="1366"/>
      <c r="Z91" s="1366"/>
      <c r="AA91" s="1366"/>
      <c r="AB91" s="1366"/>
      <c r="AC91" s="1366"/>
      <c r="AD91" s="1366"/>
      <c r="AE91" s="1366"/>
      <c r="AF91" s="1366"/>
      <c r="AG91" s="1366"/>
      <c r="AH91" s="1366"/>
      <c r="AI91" s="1366"/>
      <c r="AJ91" s="1366"/>
      <c r="AK91" s="1366"/>
      <c r="AL91" s="1366"/>
      <c r="AM91" s="1366"/>
      <c r="AN91" s="1366"/>
      <c r="AO91" s="1366"/>
      <c r="AP91" s="1366"/>
      <c r="AQ91" s="1364"/>
      <c r="AR91" s="1364"/>
      <c r="AS91" s="1364"/>
      <c r="AT91" s="1364"/>
      <c r="AU91" s="399"/>
    </row>
    <row r="92" spans="1:47" s="162" customFormat="1" ht="12.75">
      <c r="A92" s="204"/>
      <c r="B92" s="216"/>
      <c r="C92" s="216"/>
      <c r="D92" s="216"/>
      <c r="E92" s="216"/>
      <c r="F92" s="216"/>
      <c r="G92" s="216"/>
      <c r="H92" s="216"/>
      <c r="I92" s="216"/>
      <c r="J92" s="216"/>
      <c r="K92" s="216"/>
      <c r="L92" s="539"/>
      <c r="M92" s="650"/>
      <c r="N92" s="1364"/>
      <c r="O92" s="1364"/>
      <c r="P92" s="1364"/>
      <c r="Q92" s="1364"/>
      <c r="R92" s="1364"/>
      <c r="S92" s="1364"/>
      <c r="T92" s="1364"/>
      <c r="U92" s="1364"/>
      <c r="V92" s="1364"/>
      <c r="W92" s="1364"/>
      <c r="X92" s="1367"/>
      <c r="Y92" s="1366"/>
      <c r="Z92" s="1366"/>
      <c r="AA92" s="1366"/>
      <c r="AB92" s="1366"/>
      <c r="AC92" s="1366"/>
      <c r="AD92" s="1366"/>
      <c r="AE92" s="1366"/>
      <c r="AF92" s="1366"/>
      <c r="AG92" s="1366"/>
      <c r="AH92" s="1366"/>
      <c r="AI92" s="1366"/>
      <c r="AJ92" s="1366"/>
      <c r="AK92" s="1366"/>
      <c r="AL92" s="1366"/>
      <c r="AM92" s="1366"/>
      <c r="AN92" s="1366"/>
      <c r="AO92" s="1366"/>
      <c r="AP92" s="1366"/>
      <c r="AQ92" s="1364"/>
      <c r="AR92" s="1364"/>
      <c r="AS92" s="1364"/>
      <c r="AT92" s="1364"/>
      <c r="AU92" s="399"/>
    </row>
    <row r="93" spans="1:47" s="162" customFormat="1" ht="12.75">
      <c r="A93" s="204"/>
      <c r="B93" s="216"/>
      <c r="C93" s="216"/>
      <c r="D93" s="216"/>
      <c r="E93" s="216"/>
      <c r="F93" s="216"/>
      <c r="G93" s="216"/>
      <c r="H93" s="216"/>
      <c r="I93" s="216"/>
      <c r="J93" s="216"/>
      <c r="K93" s="216"/>
      <c r="L93" s="539"/>
      <c r="M93" s="650"/>
      <c r="N93" s="1364"/>
      <c r="O93" s="1364"/>
      <c r="P93" s="1364"/>
      <c r="Q93" s="1364"/>
      <c r="R93" s="1364"/>
      <c r="S93" s="1364"/>
      <c r="T93" s="1364"/>
      <c r="U93" s="1364"/>
      <c r="V93" s="1364"/>
      <c r="W93" s="1364"/>
      <c r="X93" s="1367"/>
      <c r="Y93" s="1366"/>
      <c r="Z93" s="1366"/>
      <c r="AA93" s="1366"/>
      <c r="AB93" s="1366"/>
      <c r="AC93" s="1366"/>
      <c r="AD93" s="1366"/>
      <c r="AE93" s="1366"/>
      <c r="AF93" s="1366"/>
      <c r="AG93" s="1366"/>
      <c r="AH93" s="1366"/>
      <c r="AI93" s="1366"/>
      <c r="AJ93" s="1366"/>
      <c r="AK93" s="1366"/>
      <c r="AL93" s="1366"/>
      <c r="AM93" s="1366"/>
      <c r="AN93" s="1366"/>
      <c r="AO93" s="1366"/>
      <c r="AP93" s="1366"/>
      <c r="AQ93" s="1364"/>
      <c r="AR93" s="1364"/>
      <c r="AS93" s="1364"/>
      <c r="AT93" s="1364"/>
      <c r="AU93" s="399"/>
    </row>
    <row r="94" spans="1:47" s="162" customFormat="1" ht="12.75">
      <c r="A94" s="204"/>
      <c r="B94" s="216"/>
      <c r="C94" s="216"/>
      <c r="D94" s="216"/>
      <c r="E94" s="216"/>
      <c r="F94" s="216"/>
      <c r="G94" s="216"/>
      <c r="H94" s="216"/>
      <c r="I94" s="216"/>
      <c r="J94" s="216"/>
      <c r="K94" s="216"/>
      <c r="L94" s="539"/>
      <c r="M94" s="650"/>
      <c r="N94" s="1364"/>
      <c r="O94" s="1364"/>
      <c r="P94" s="1364"/>
      <c r="Q94" s="1364"/>
      <c r="R94" s="1364"/>
      <c r="S94" s="1364"/>
      <c r="T94" s="1364"/>
      <c r="U94" s="1364"/>
      <c r="V94" s="1364"/>
      <c r="W94" s="1364"/>
      <c r="X94" s="1367"/>
      <c r="Y94" s="1366"/>
      <c r="Z94" s="1366"/>
      <c r="AA94" s="1366"/>
      <c r="AB94" s="1366"/>
      <c r="AC94" s="1366"/>
      <c r="AD94" s="1366"/>
      <c r="AE94" s="1366"/>
      <c r="AF94" s="1366"/>
      <c r="AG94" s="1366"/>
      <c r="AH94" s="1366"/>
      <c r="AI94" s="1366"/>
      <c r="AJ94" s="1366"/>
      <c r="AK94" s="1366"/>
      <c r="AL94" s="1366"/>
      <c r="AM94" s="1366"/>
      <c r="AN94" s="1366"/>
      <c r="AO94" s="1366"/>
      <c r="AP94" s="1366"/>
      <c r="AQ94" s="1364"/>
      <c r="AR94" s="1364"/>
      <c r="AS94" s="1364"/>
      <c r="AT94" s="1364"/>
      <c r="AU94" s="399"/>
    </row>
    <row r="95" spans="1:47" s="162" customFormat="1" ht="12.75">
      <c r="A95" s="204"/>
      <c r="B95" s="216"/>
      <c r="C95" s="216"/>
      <c r="D95" s="216"/>
      <c r="E95" s="216"/>
      <c r="F95" s="216"/>
      <c r="G95" s="216"/>
      <c r="H95" s="216"/>
      <c r="I95" s="216"/>
      <c r="J95" s="216"/>
      <c r="K95" s="216"/>
      <c r="L95" s="539"/>
      <c r="M95" s="650"/>
      <c r="N95" s="1364"/>
      <c r="O95" s="1364"/>
      <c r="P95" s="1364"/>
      <c r="Q95" s="1364"/>
      <c r="R95" s="1364"/>
      <c r="S95" s="1364"/>
      <c r="T95" s="1364"/>
      <c r="U95" s="1364"/>
      <c r="V95" s="1364"/>
      <c r="W95" s="1364"/>
      <c r="X95" s="1367"/>
      <c r="Y95" s="1366"/>
      <c r="Z95" s="1366"/>
      <c r="AA95" s="1366"/>
      <c r="AB95" s="1366"/>
      <c r="AC95" s="1366"/>
      <c r="AD95" s="1366"/>
      <c r="AE95" s="1366"/>
      <c r="AF95" s="1366"/>
      <c r="AG95" s="1366"/>
      <c r="AH95" s="1366"/>
      <c r="AI95" s="1366"/>
      <c r="AJ95" s="1366"/>
      <c r="AK95" s="1366"/>
      <c r="AL95" s="1366"/>
      <c r="AM95" s="1366"/>
      <c r="AN95" s="1366"/>
      <c r="AO95" s="1366"/>
      <c r="AP95" s="1366"/>
      <c r="AQ95" s="1364"/>
      <c r="AR95" s="1364"/>
      <c r="AS95" s="1364"/>
      <c r="AT95" s="1364"/>
      <c r="AU95" s="399"/>
    </row>
    <row r="96" spans="1:47" s="162" customFormat="1" ht="12.75">
      <c r="A96" s="204"/>
      <c r="B96" s="216"/>
      <c r="C96" s="216"/>
      <c r="D96" s="216"/>
      <c r="E96" s="216"/>
      <c r="F96" s="216"/>
      <c r="G96" s="216"/>
      <c r="H96" s="216"/>
      <c r="I96" s="216"/>
      <c r="J96" s="216"/>
      <c r="K96" s="216"/>
      <c r="L96" s="539"/>
      <c r="M96" s="650"/>
      <c r="N96" s="1364"/>
      <c r="O96" s="1364"/>
      <c r="P96" s="1364"/>
      <c r="Q96" s="1364"/>
      <c r="R96" s="1364"/>
      <c r="S96" s="1364"/>
      <c r="T96" s="1364"/>
      <c r="U96" s="1364"/>
      <c r="V96" s="1364"/>
      <c r="W96" s="1364"/>
      <c r="X96" s="1367"/>
      <c r="Y96" s="1366"/>
      <c r="Z96" s="1366"/>
      <c r="AA96" s="1366"/>
      <c r="AB96" s="1366"/>
      <c r="AC96" s="1366"/>
      <c r="AD96" s="1366"/>
      <c r="AE96" s="1366"/>
      <c r="AF96" s="1366"/>
      <c r="AG96" s="1366"/>
      <c r="AH96" s="1366"/>
      <c r="AI96" s="1366"/>
      <c r="AJ96" s="1366"/>
      <c r="AK96" s="1366"/>
      <c r="AL96" s="1366"/>
      <c r="AM96" s="1366"/>
      <c r="AN96" s="1366"/>
      <c r="AO96" s="1366"/>
      <c r="AP96" s="1366"/>
      <c r="AQ96" s="1364"/>
      <c r="AR96" s="1364"/>
      <c r="AS96" s="1364"/>
      <c r="AT96" s="1364"/>
      <c r="AU96" s="399"/>
    </row>
    <row r="97" spans="1:47" s="162" customFormat="1" ht="12.75">
      <c r="A97" s="204"/>
      <c r="B97" s="216"/>
      <c r="C97" s="216"/>
      <c r="D97" s="216"/>
      <c r="E97" s="216"/>
      <c r="F97" s="216"/>
      <c r="G97" s="216"/>
      <c r="H97" s="216"/>
      <c r="I97" s="216"/>
      <c r="J97" s="216"/>
      <c r="K97" s="216"/>
      <c r="L97" s="539"/>
      <c r="M97" s="650"/>
      <c r="N97" s="1364"/>
      <c r="O97" s="1364"/>
      <c r="P97" s="1364"/>
      <c r="Q97" s="1364"/>
      <c r="R97" s="1364"/>
      <c r="S97" s="1364"/>
      <c r="T97" s="1364"/>
      <c r="U97" s="1364"/>
      <c r="V97" s="1364"/>
      <c r="W97" s="1364"/>
      <c r="X97" s="1367"/>
      <c r="Y97" s="1366"/>
      <c r="Z97" s="1366"/>
      <c r="AA97" s="1366"/>
      <c r="AB97" s="1366"/>
      <c r="AC97" s="1366"/>
      <c r="AD97" s="1366"/>
      <c r="AE97" s="1366"/>
      <c r="AF97" s="1366"/>
      <c r="AG97" s="1366"/>
      <c r="AH97" s="1366"/>
      <c r="AI97" s="1366"/>
      <c r="AJ97" s="1366"/>
      <c r="AK97" s="1366"/>
      <c r="AL97" s="1366"/>
      <c r="AM97" s="1366"/>
      <c r="AN97" s="1366"/>
      <c r="AO97" s="1366"/>
      <c r="AP97" s="1366"/>
      <c r="AQ97" s="1364"/>
      <c r="AR97" s="1364"/>
      <c r="AS97" s="1364"/>
      <c r="AT97" s="1364"/>
      <c r="AU97" s="399"/>
    </row>
    <row r="98" spans="1:47" s="162" customFormat="1" ht="12.75">
      <c r="A98" s="204"/>
      <c r="B98" s="216"/>
      <c r="C98" s="216"/>
      <c r="D98" s="216"/>
      <c r="E98" s="216"/>
      <c r="F98" s="216"/>
      <c r="G98" s="216"/>
      <c r="H98" s="216"/>
      <c r="I98" s="216"/>
      <c r="J98" s="216"/>
      <c r="K98" s="216"/>
      <c r="L98" s="539"/>
      <c r="M98" s="650"/>
      <c r="N98" s="1364"/>
      <c r="O98" s="1364"/>
      <c r="P98" s="1364"/>
      <c r="Q98" s="1364"/>
      <c r="R98" s="1364"/>
      <c r="S98" s="1364"/>
      <c r="T98" s="1364"/>
      <c r="U98" s="1364"/>
      <c r="V98" s="1364"/>
      <c r="W98" s="1364"/>
      <c r="X98" s="1367"/>
      <c r="Y98" s="1366"/>
      <c r="Z98" s="1366"/>
      <c r="AA98" s="1366"/>
      <c r="AB98" s="1366"/>
      <c r="AC98" s="1366"/>
      <c r="AD98" s="1366"/>
      <c r="AE98" s="1366"/>
      <c r="AF98" s="1366"/>
      <c r="AG98" s="1366"/>
      <c r="AH98" s="1366"/>
      <c r="AI98" s="1366"/>
      <c r="AJ98" s="1366"/>
      <c r="AK98" s="1366"/>
      <c r="AL98" s="1366"/>
      <c r="AM98" s="1366"/>
      <c r="AN98" s="1366"/>
      <c r="AO98" s="1366"/>
      <c r="AP98" s="1366"/>
      <c r="AQ98" s="1364"/>
      <c r="AR98" s="1364"/>
      <c r="AS98" s="1364"/>
      <c r="AT98" s="1364"/>
      <c r="AU98" s="399"/>
    </row>
    <row r="99" spans="1:47" s="162" customFormat="1" ht="12.75">
      <c r="A99" s="204"/>
      <c r="B99" s="216"/>
      <c r="C99" s="216"/>
      <c r="D99" s="216"/>
      <c r="E99" s="216"/>
      <c r="F99" s="216"/>
      <c r="G99" s="216"/>
      <c r="H99" s="216"/>
      <c r="I99" s="216"/>
      <c r="J99" s="216"/>
      <c r="K99" s="216"/>
      <c r="L99" s="539"/>
      <c r="M99" s="650"/>
      <c r="N99" s="1364"/>
      <c r="O99" s="1364"/>
      <c r="P99" s="1364"/>
      <c r="Q99" s="1364"/>
      <c r="R99" s="1364"/>
      <c r="S99" s="1364"/>
      <c r="T99" s="1364"/>
      <c r="U99" s="1364"/>
      <c r="V99" s="1364"/>
      <c r="W99" s="1364"/>
      <c r="X99" s="1367"/>
      <c r="Y99" s="1366"/>
      <c r="Z99" s="1366"/>
      <c r="AA99" s="1366"/>
      <c r="AB99" s="1366"/>
      <c r="AC99" s="1366"/>
      <c r="AD99" s="1366"/>
      <c r="AE99" s="1366"/>
      <c r="AF99" s="1366"/>
      <c r="AG99" s="1366"/>
      <c r="AH99" s="1366"/>
      <c r="AI99" s="1366"/>
      <c r="AJ99" s="1366"/>
      <c r="AK99" s="1366"/>
      <c r="AL99" s="1366"/>
      <c r="AM99" s="1366"/>
      <c r="AN99" s="1366"/>
      <c r="AO99" s="1366"/>
      <c r="AP99" s="1366"/>
      <c r="AQ99" s="1364"/>
      <c r="AR99" s="1364"/>
      <c r="AS99" s="1364"/>
      <c r="AT99" s="1364"/>
      <c r="AU99" s="399"/>
    </row>
    <row r="100" spans="1:47" s="162" customFormat="1" ht="12.75">
      <c r="A100" s="204"/>
      <c r="B100" s="216"/>
      <c r="C100" s="216"/>
      <c r="D100" s="216"/>
      <c r="E100" s="216"/>
      <c r="F100" s="216"/>
      <c r="G100" s="216"/>
      <c r="H100" s="216"/>
      <c r="I100" s="216"/>
      <c r="J100" s="216"/>
      <c r="K100" s="216"/>
      <c r="L100" s="539"/>
      <c r="M100" s="650"/>
      <c r="N100" s="1364"/>
      <c r="O100" s="1364"/>
      <c r="P100" s="1364"/>
      <c r="Q100" s="1364"/>
      <c r="R100" s="1364"/>
      <c r="S100" s="1364"/>
      <c r="T100" s="1364"/>
      <c r="U100" s="1364"/>
      <c r="V100" s="1364"/>
      <c r="W100" s="1364"/>
      <c r="X100" s="1367"/>
      <c r="Y100" s="1366"/>
      <c r="Z100" s="1366"/>
      <c r="AA100" s="1366"/>
      <c r="AB100" s="1366"/>
      <c r="AC100" s="1366"/>
      <c r="AD100" s="1366"/>
      <c r="AE100" s="1366"/>
      <c r="AF100" s="1366"/>
      <c r="AG100" s="1366"/>
      <c r="AH100" s="1366"/>
      <c r="AI100" s="1366"/>
      <c r="AJ100" s="1366"/>
      <c r="AK100" s="1366"/>
      <c r="AL100" s="1366"/>
      <c r="AM100" s="1366"/>
      <c r="AN100" s="1366"/>
      <c r="AO100" s="1366"/>
      <c r="AP100" s="1366"/>
      <c r="AQ100" s="1364"/>
      <c r="AR100" s="1364"/>
      <c r="AS100" s="1364"/>
      <c r="AT100" s="1364"/>
      <c r="AU100" s="399"/>
    </row>
    <row r="101" spans="1:47" s="162" customFormat="1" ht="12.75">
      <c r="A101" s="204"/>
      <c r="B101" s="216"/>
      <c r="C101" s="216"/>
      <c r="D101" s="216"/>
      <c r="E101" s="216"/>
      <c r="F101" s="216"/>
      <c r="G101" s="216"/>
      <c r="H101" s="216"/>
      <c r="I101" s="216"/>
      <c r="J101" s="216"/>
      <c r="K101" s="216"/>
      <c r="L101" s="539"/>
      <c r="M101" s="650"/>
      <c r="N101" s="1364"/>
      <c r="O101" s="1364"/>
      <c r="P101" s="1364"/>
      <c r="Q101" s="1364"/>
      <c r="R101" s="1364"/>
      <c r="S101" s="1364"/>
      <c r="T101" s="1364"/>
      <c r="U101" s="1364"/>
      <c r="V101" s="1364"/>
      <c r="W101" s="1364"/>
      <c r="X101" s="1367"/>
      <c r="Y101" s="1366"/>
      <c r="Z101" s="1366"/>
      <c r="AA101" s="1366"/>
      <c r="AB101" s="1366"/>
      <c r="AC101" s="1366"/>
      <c r="AD101" s="1366"/>
      <c r="AE101" s="1366"/>
      <c r="AF101" s="1366"/>
      <c r="AG101" s="1366"/>
      <c r="AH101" s="1366"/>
      <c r="AI101" s="1366"/>
      <c r="AJ101" s="1366"/>
      <c r="AK101" s="1366"/>
      <c r="AL101" s="1366"/>
      <c r="AM101" s="1366"/>
      <c r="AN101" s="1366"/>
      <c r="AO101" s="1366"/>
      <c r="AP101" s="1366"/>
      <c r="AQ101" s="1364"/>
      <c r="AR101" s="1364"/>
      <c r="AS101" s="1364"/>
      <c r="AT101" s="1364"/>
      <c r="AU101" s="399"/>
    </row>
    <row r="102" spans="1:47" s="162" customFormat="1" ht="12.75">
      <c r="A102" s="204"/>
      <c r="B102" s="216"/>
      <c r="C102" s="216"/>
      <c r="D102" s="216"/>
      <c r="E102" s="216"/>
      <c r="F102" s="216"/>
      <c r="G102" s="216"/>
      <c r="H102" s="216"/>
      <c r="I102" s="216"/>
      <c r="J102" s="216"/>
      <c r="K102" s="216"/>
      <c r="L102" s="539"/>
      <c r="M102" s="650"/>
      <c r="N102" s="1364"/>
      <c r="O102" s="1364"/>
      <c r="P102" s="1364"/>
      <c r="Q102" s="1364"/>
      <c r="R102" s="1364"/>
      <c r="S102" s="1364"/>
      <c r="T102" s="1364"/>
      <c r="U102" s="1364"/>
      <c r="V102" s="1364"/>
      <c r="W102" s="1364"/>
      <c r="X102" s="1367"/>
      <c r="Y102" s="1366"/>
      <c r="Z102" s="1366"/>
      <c r="AA102" s="1366"/>
      <c r="AB102" s="1366"/>
      <c r="AC102" s="1366"/>
      <c r="AD102" s="1366"/>
      <c r="AE102" s="1366"/>
      <c r="AF102" s="1366"/>
      <c r="AG102" s="1366"/>
      <c r="AH102" s="1366"/>
      <c r="AI102" s="1366"/>
      <c r="AJ102" s="1366"/>
      <c r="AK102" s="1366"/>
      <c r="AL102" s="1366"/>
      <c r="AM102" s="1366"/>
      <c r="AN102" s="1366"/>
      <c r="AO102" s="1366"/>
      <c r="AP102" s="1366"/>
      <c r="AQ102" s="1364"/>
      <c r="AR102" s="1364"/>
      <c r="AS102" s="1364"/>
      <c r="AT102" s="1364"/>
      <c r="AU102" s="399"/>
    </row>
    <row r="103" spans="1:47" s="162" customFormat="1" ht="12.75">
      <c r="A103" s="204"/>
      <c r="B103" s="216"/>
      <c r="C103" s="216"/>
      <c r="D103" s="216"/>
      <c r="E103" s="216"/>
      <c r="F103" s="216"/>
      <c r="G103" s="216"/>
      <c r="H103" s="216"/>
      <c r="I103" s="216"/>
      <c r="J103" s="216"/>
      <c r="K103" s="216"/>
      <c r="L103" s="539"/>
      <c r="M103" s="650"/>
      <c r="N103" s="1364"/>
      <c r="O103" s="1364"/>
      <c r="P103" s="1364"/>
      <c r="Q103" s="1364"/>
      <c r="R103" s="1364"/>
      <c r="S103" s="1364"/>
      <c r="T103" s="1364"/>
      <c r="U103" s="1364"/>
      <c r="V103" s="1364"/>
      <c r="W103" s="1364"/>
      <c r="X103" s="1367"/>
      <c r="Y103" s="1366"/>
      <c r="Z103" s="1366"/>
      <c r="AA103" s="1366"/>
      <c r="AB103" s="1366"/>
      <c r="AC103" s="1366"/>
      <c r="AD103" s="1366"/>
      <c r="AE103" s="1366"/>
      <c r="AF103" s="1366"/>
      <c r="AG103" s="1366"/>
      <c r="AH103" s="1366"/>
      <c r="AI103" s="1366"/>
      <c r="AJ103" s="1366"/>
      <c r="AK103" s="1366"/>
      <c r="AL103" s="1366"/>
      <c r="AM103" s="1366"/>
      <c r="AN103" s="1366"/>
      <c r="AO103" s="1366"/>
      <c r="AP103" s="1366"/>
      <c r="AQ103" s="1364"/>
      <c r="AR103" s="1364"/>
      <c r="AS103" s="1364"/>
      <c r="AT103" s="1364"/>
      <c r="AU103" s="399"/>
    </row>
    <row r="104" spans="1:47" s="162" customFormat="1" ht="12.75">
      <c r="A104" s="204"/>
      <c r="B104" s="216"/>
      <c r="C104" s="216"/>
      <c r="D104" s="216"/>
      <c r="E104" s="216"/>
      <c r="F104" s="216"/>
      <c r="G104" s="216"/>
      <c r="H104" s="216"/>
      <c r="I104" s="216"/>
      <c r="J104" s="216"/>
      <c r="K104" s="216"/>
      <c r="L104" s="539"/>
      <c r="M104" s="650"/>
      <c r="N104" s="1364"/>
      <c r="O104" s="1364"/>
      <c r="P104" s="1364"/>
      <c r="Q104" s="1364"/>
      <c r="R104" s="1364"/>
      <c r="S104" s="1364"/>
      <c r="T104" s="1364"/>
      <c r="U104" s="1364"/>
      <c r="V104" s="1364"/>
      <c r="W104" s="1364"/>
      <c r="X104" s="1367"/>
      <c r="Y104" s="1366"/>
      <c r="Z104" s="1366"/>
      <c r="AA104" s="1366"/>
      <c r="AB104" s="1366"/>
      <c r="AC104" s="1366"/>
      <c r="AD104" s="1366"/>
      <c r="AE104" s="1366"/>
      <c r="AF104" s="1366"/>
      <c r="AG104" s="1366"/>
      <c r="AH104" s="1366"/>
      <c r="AI104" s="1366"/>
      <c r="AJ104" s="1366"/>
      <c r="AK104" s="1366"/>
      <c r="AL104" s="1366"/>
      <c r="AM104" s="1366"/>
      <c r="AN104" s="1366"/>
      <c r="AO104" s="1366"/>
      <c r="AP104" s="1366"/>
      <c r="AQ104" s="1364"/>
      <c r="AR104" s="1364"/>
      <c r="AS104" s="1364"/>
      <c r="AT104" s="1364"/>
      <c r="AU104" s="399"/>
    </row>
    <row r="105" spans="1:47" s="162" customFormat="1" ht="12.75">
      <c r="A105" s="204"/>
      <c r="B105" s="216"/>
      <c r="C105" s="216"/>
      <c r="D105" s="216"/>
      <c r="E105" s="216"/>
      <c r="F105" s="216"/>
      <c r="G105" s="216"/>
      <c r="H105" s="216"/>
      <c r="I105" s="216"/>
      <c r="J105" s="216"/>
      <c r="K105" s="216"/>
      <c r="L105" s="539"/>
      <c r="M105" s="650"/>
      <c r="N105" s="1364"/>
      <c r="O105" s="1364"/>
      <c r="P105" s="1364"/>
      <c r="Q105" s="1364"/>
      <c r="R105" s="1364"/>
      <c r="S105" s="1364"/>
      <c r="T105" s="1364"/>
      <c r="U105" s="1364"/>
      <c r="V105" s="1364"/>
      <c r="W105" s="1364"/>
      <c r="X105" s="1367"/>
      <c r="Y105" s="1366"/>
      <c r="Z105" s="1366"/>
      <c r="AA105" s="1366"/>
      <c r="AB105" s="1366"/>
      <c r="AC105" s="1366"/>
      <c r="AD105" s="1366"/>
      <c r="AE105" s="1366"/>
      <c r="AF105" s="1366"/>
      <c r="AG105" s="1366"/>
      <c r="AH105" s="1366"/>
      <c r="AI105" s="1366"/>
      <c r="AJ105" s="1366"/>
      <c r="AK105" s="1366"/>
      <c r="AL105" s="1366"/>
      <c r="AM105" s="1366"/>
      <c r="AN105" s="1366"/>
      <c r="AO105" s="1366"/>
      <c r="AP105" s="1366"/>
      <c r="AQ105" s="1364"/>
      <c r="AR105" s="1364"/>
      <c r="AS105" s="1364"/>
      <c r="AT105" s="1364"/>
      <c r="AU105" s="399"/>
    </row>
    <row r="106" spans="1:47" s="162" customFormat="1" ht="12.75">
      <c r="A106" s="204"/>
      <c r="B106" s="216"/>
      <c r="C106" s="216"/>
      <c r="D106" s="216"/>
      <c r="E106" s="216"/>
      <c r="F106" s="216"/>
      <c r="G106" s="216"/>
      <c r="H106" s="216"/>
      <c r="I106" s="216"/>
      <c r="J106" s="216"/>
      <c r="K106" s="216"/>
      <c r="L106" s="539"/>
      <c r="M106" s="650"/>
      <c r="N106" s="1364"/>
      <c r="O106" s="1364"/>
      <c r="P106" s="1364"/>
      <c r="Q106" s="1364"/>
      <c r="R106" s="1364"/>
      <c r="S106" s="1364"/>
      <c r="T106" s="1364"/>
      <c r="U106" s="1364"/>
      <c r="V106" s="1364"/>
      <c r="W106" s="1364"/>
      <c r="X106" s="1367"/>
      <c r="Y106" s="1366"/>
      <c r="Z106" s="1366"/>
      <c r="AA106" s="1366"/>
      <c r="AB106" s="1366"/>
      <c r="AC106" s="1366"/>
      <c r="AD106" s="1366"/>
      <c r="AE106" s="1366"/>
      <c r="AF106" s="1366"/>
      <c r="AG106" s="1366"/>
      <c r="AH106" s="1366"/>
      <c r="AI106" s="1366"/>
      <c r="AJ106" s="1366"/>
      <c r="AK106" s="1366"/>
      <c r="AL106" s="1366"/>
      <c r="AM106" s="1366"/>
      <c r="AN106" s="1366"/>
      <c r="AO106" s="1366"/>
      <c r="AP106" s="1366"/>
      <c r="AQ106" s="1364"/>
      <c r="AR106" s="1364"/>
      <c r="AS106" s="1364"/>
      <c r="AT106" s="1364"/>
      <c r="AU106" s="399"/>
    </row>
    <row r="107" spans="1:47" s="162" customFormat="1" ht="7.5" customHeight="1">
      <c r="A107" s="449"/>
      <c r="B107" s="450"/>
      <c r="C107" s="451"/>
      <c r="D107" s="452"/>
      <c r="E107" s="452"/>
      <c r="F107" s="452"/>
      <c r="G107" s="453"/>
      <c r="H107" s="453"/>
      <c r="I107" s="453"/>
      <c r="J107" s="449"/>
      <c r="K107" s="449"/>
      <c r="L107" s="539"/>
      <c r="M107" s="650"/>
      <c r="N107" s="1364"/>
      <c r="O107" s="1364"/>
      <c r="P107" s="1364"/>
      <c r="Q107" s="1364"/>
      <c r="R107" s="1364"/>
      <c r="S107" s="1364"/>
      <c r="T107" s="1364"/>
      <c r="U107" s="1364"/>
      <c r="V107" s="1364"/>
      <c r="W107" s="1364"/>
      <c r="X107" s="1367"/>
      <c r="Y107" s="1366"/>
      <c r="Z107" s="1366"/>
      <c r="AA107" s="1366"/>
      <c r="AB107" s="1366"/>
      <c r="AC107" s="1366"/>
      <c r="AD107" s="1366"/>
      <c r="AE107" s="1366"/>
      <c r="AF107" s="1366"/>
      <c r="AG107" s="1366"/>
      <c r="AH107" s="1366"/>
      <c r="AI107" s="1366"/>
      <c r="AJ107" s="1366"/>
      <c r="AK107" s="1366"/>
      <c r="AL107" s="1366"/>
      <c r="AM107" s="1366"/>
      <c r="AN107" s="1366"/>
      <c r="AO107" s="1366"/>
      <c r="AP107" s="1366"/>
      <c r="AQ107" s="1364"/>
      <c r="AR107" s="1364"/>
      <c r="AS107" s="1364"/>
      <c r="AT107" s="1364"/>
      <c r="AU107" s="399"/>
    </row>
    <row r="108" spans="1:47" s="162" customFormat="1" ht="12.75">
      <c r="A108" s="439"/>
      <c r="B108" s="1236"/>
      <c r="C108" s="1236"/>
      <c r="D108" s="1236"/>
      <c r="E108" s="513"/>
      <c r="F108" s="513"/>
      <c r="G108" s="1237"/>
      <c r="H108" s="1237"/>
      <c r="I108" s="1237"/>
      <c r="J108" s="1237"/>
      <c r="K108" s="1237"/>
      <c r="L108" s="539"/>
      <c r="M108" s="650"/>
      <c r="N108" s="1364"/>
      <c r="O108" s="1364"/>
      <c r="P108" s="1364"/>
      <c r="Q108" s="1364"/>
      <c r="R108" s="1364"/>
      <c r="S108" s="1364"/>
      <c r="T108" s="1364"/>
      <c r="U108" s="1364"/>
      <c r="V108" s="1364"/>
      <c r="W108" s="1364"/>
      <c r="X108" s="1367"/>
      <c r="Y108" s="1366"/>
      <c r="Z108" s="1366"/>
      <c r="AA108" s="1366"/>
      <c r="AB108" s="1366"/>
      <c r="AC108" s="1366"/>
      <c r="AD108" s="1366"/>
      <c r="AE108" s="1366"/>
      <c r="AF108" s="1366"/>
      <c r="AG108" s="1366"/>
      <c r="AH108" s="1366"/>
      <c r="AI108" s="1366"/>
      <c r="AJ108" s="1366"/>
      <c r="AK108" s="1366"/>
      <c r="AL108" s="1366"/>
      <c r="AM108" s="1366"/>
      <c r="AN108" s="1366"/>
      <c r="AO108" s="1366"/>
      <c r="AP108" s="1366"/>
      <c r="AQ108" s="1364"/>
      <c r="AR108" s="1364"/>
      <c r="AS108" s="1364"/>
      <c r="AT108" s="1364"/>
      <c r="AU108" s="399"/>
    </row>
    <row r="109" spans="1:47" s="162" customFormat="1" ht="12">
      <c r="A109" s="440"/>
      <c r="B109" s="441"/>
      <c r="C109" s="441"/>
      <c r="D109" s="441"/>
      <c r="E109" s="441"/>
      <c r="F109" s="441"/>
      <c r="G109" s="442"/>
      <c r="H109" s="442"/>
      <c r="I109" s="454"/>
      <c r="J109" s="442"/>
      <c r="K109" s="442"/>
      <c r="L109" s="539"/>
      <c r="M109" s="650"/>
      <c r="N109" s="1364"/>
      <c r="O109" s="1364"/>
      <c r="P109" s="1364"/>
      <c r="Q109" s="1364"/>
      <c r="R109" s="1364"/>
      <c r="S109" s="1364"/>
      <c r="T109" s="1364"/>
      <c r="U109" s="1364"/>
      <c r="V109" s="1364"/>
      <c r="W109" s="1364"/>
      <c r="X109" s="1367"/>
      <c r="Y109" s="1366"/>
      <c r="Z109" s="1366"/>
      <c r="AA109" s="1366"/>
      <c r="AB109" s="1366"/>
      <c r="AC109" s="1366"/>
      <c r="AD109" s="1366"/>
      <c r="AE109" s="1366"/>
      <c r="AF109" s="1366"/>
      <c r="AG109" s="1366"/>
      <c r="AH109" s="1366"/>
      <c r="AI109" s="1366"/>
      <c r="AJ109" s="1366"/>
      <c r="AK109" s="1366"/>
      <c r="AL109" s="1366"/>
      <c r="AM109" s="1366"/>
      <c r="AN109" s="1366"/>
      <c r="AO109" s="1366"/>
      <c r="AP109" s="1366"/>
      <c r="AQ109" s="1364"/>
      <c r="AR109" s="1364"/>
      <c r="AS109" s="1364"/>
      <c r="AT109" s="1364"/>
      <c r="AU109" s="399"/>
    </row>
    <row r="110" spans="1:47" s="162" customFormat="1" ht="8.25" customHeight="1">
      <c r="A110" s="455"/>
      <c r="B110" s="456"/>
      <c r="C110" s="457"/>
      <c r="D110" s="457"/>
      <c r="E110" s="457"/>
      <c r="F110" s="457"/>
      <c r="G110" s="457"/>
      <c r="H110" s="457"/>
      <c r="I110" s="457"/>
      <c r="J110" s="457"/>
      <c r="K110" s="457"/>
      <c r="L110" s="539"/>
      <c r="M110" s="650"/>
      <c r="N110" s="1364"/>
      <c r="O110" s="1364"/>
      <c r="P110" s="1364"/>
      <c r="Q110" s="1364"/>
      <c r="R110" s="1364"/>
      <c r="S110" s="1364"/>
      <c r="T110" s="1364"/>
      <c r="U110" s="1364"/>
      <c r="V110" s="1364"/>
      <c r="W110" s="1364"/>
      <c r="X110" s="1367"/>
      <c r="Y110" s="1366"/>
      <c r="Z110" s="1366"/>
      <c r="AA110" s="1366"/>
      <c r="AB110" s="1366"/>
      <c r="AC110" s="1366"/>
      <c r="AD110" s="1366"/>
      <c r="AE110" s="1366"/>
      <c r="AF110" s="1366"/>
      <c r="AG110" s="1366"/>
      <c r="AH110" s="1366"/>
      <c r="AI110" s="1366"/>
      <c r="AJ110" s="1366"/>
      <c r="AK110" s="1366"/>
      <c r="AL110" s="1366"/>
      <c r="AM110" s="1366"/>
      <c r="AN110" s="1366"/>
      <c r="AO110" s="1366"/>
      <c r="AP110" s="1366"/>
      <c r="AQ110" s="1364"/>
      <c r="AR110" s="1364"/>
      <c r="AS110" s="1364"/>
      <c r="AT110" s="1364"/>
      <c r="AU110" s="399"/>
    </row>
    <row r="111" spans="1:47" s="162" customFormat="1" ht="12.75">
      <c r="A111" s="443"/>
      <c r="B111" s="444"/>
      <c r="C111" s="444"/>
      <c r="D111" s="444"/>
      <c r="E111" s="444"/>
      <c r="F111" s="444"/>
      <c r="G111" s="444"/>
      <c r="H111" s="444"/>
      <c r="I111" s="458"/>
      <c r="J111" s="444"/>
      <c r="K111" s="445"/>
      <c r="L111" s="1393"/>
      <c r="M111" s="650"/>
      <c r="N111" s="1364"/>
      <c r="O111" s="1364"/>
      <c r="P111" s="1364"/>
      <c r="Q111" s="1364"/>
      <c r="R111" s="1364"/>
      <c r="S111" s="1364"/>
      <c r="T111" s="1364"/>
      <c r="U111" s="1364"/>
      <c r="V111" s="1364"/>
      <c r="W111" s="1364"/>
      <c r="X111" s="1367"/>
      <c r="Y111" s="1366"/>
      <c r="Z111" s="1366"/>
      <c r="AA111" s="1366"/>
      <c r="AB111" s="1366"/>
      <c r="AC111" s="1366"/>
      <c r="AD111" s="1366"/>
      <c r="AE111" s="1366"/>
      <c r="AF111" s="1366"/>
      <c r="AG111" s="1366"/>
      <c r="AH111" s="1366"/>
      <c r="AI111" s="1366"/>
      <c r="AJ111" s="1366"/>
      <c r="AK111" s="1366"/>
      <c r="AL111" s="1366"/>
      <c r="AM111" s="1366"/>
      <c r="AN111" s="1366"/>
      <c r="AO111" s="1366"/>
      <c r="AP111" s="1366"/>
      <c r="AQ111" s="1364"/>
      <c r="AR111" s="1364"/>
      <c r="AS111" s="1364"/>
      <c r="AT111" s="1364"/>
      <c r="AU111" s="399"/>
    </row>
    <row r="112" spans="1:47" s="162" customFormat="1" ht="12.75">
      <c r="A112" s="446"/>
      <c r="B112" s="447"/>
      <c r="C112" s="447"/>
      <c r="D112" s="447"/>
      <c r="E112" s="447"/>
      <c r="F112" s="447"/>
      <c r="G112" s="447"/>
      <c r="H112" s="447"/>
      <c r="I112" s="459"/>
      <c r="J112" s="447"/>
      <c r="K112" s="448"/>
      <c r="L112" s="539"/>
      <c r="M112" s="650"/>
      <c r="N112" s="1364"/>
      <c r="O112" s="1364"/>
      <c r="P112" s="1364"/>
      <c r="Q112" s="1364"/>
      <c r="R112" s="1364"/>
      <c r="S112" s="1364"/>
      <c r="T112" s="1364"/>
      <c r="U112" s="1364"/>
      <c r="V112" s="1364"/>
      <c r="W112" s="1364"/>
      <c r="X112" s="1367"/>
      <c r="Y112" s="1366"/>
      <c r="Z112" s="1366"/>
      <c r="AA112" s="1366"/>
      <c r="AB112" s="1366"/>
      <c r="AC112" s="1366"/>
      <c r="AD112" s="1366"/>
      <c r="AE112" s="1366"/>
      <c r="AF112" s="1366"/>
      <c r="AG112" s="1366"/>
      <c r="AH112" s="1366"/>
      <c r="AI112" s="1366"/>
      <c r="AJ112" s="1366"/>
      <c r="AK112" s="1366"/>
      <c r="AL112" s="1366"/>
      <c r="AM112" s="1366"/>
      <c r="AN112" s="1366"/>
      <c r="AO112" s="1366"/>
      <c r="AP112" s="1366"/>
      <c r="AQ112" s="1364"/>
      <c r="AR112" s="1364"/>
      <c r="AS112" s="1364"/>
      <c r="AT112" s="1364"/>
      <c r="AU112" s="399"/>
    </row>
    <row r="113" spans="1:47" s="162" customFormat="1" ht="12.75">
      <c r="A113" s="443"/>
      <c r="B113" s="444"/>
      <c r="C113" s="444"/>
      <c r="D113" s="444"/>
      <c r="E113" s="444"/>
      <c r="F113" s="444"/>
      <c r="G113" s="444"/>
      <c r="H113" s="444"/>
      <c r="I113" s="458"/>
      <c r="J113" s="444"/>
      <c r="K113" s="445"/>
      <c r="L113" s="539"/>
      <c r="M113" s="650"/>
      <c r="N113" s="1364"/>
      <c r="O113" s="1364"/>
      <c r="P113" s="1364"/>
      <c r="Q113" s="1364"/>
      <c r="R113" s="1364"/>
      <c r="S113" s="1364"/>
      <c r="T113" s="1364"/>
      <c r="U113" s="1364"/>
      <c r="V113" s="1364"/>
      <c r="W113" s="1364"/>
      <c r="X113" s="1367"/>
      <c r="Y113" s="1366"/>
      <c r="Z113" s="1366"/>
      <c r="AA113" s="1366"/>
      <c r="AB113" s="1366"/>
      <c r="AC113" s="1366"/>
      <c r="AD113" s="1366"/>
      <c r="AE113" s="1366"/>
      <c r="AF113" s="1366"/>
      <c r="AG113" s="1366"/>
      <c r="AH113" s="1366"/>
      <c r="AI113" s="1366"/>
      <c r="AJ113" s="1366"/>
      <c r="AK113" s="1366"/>
      <c r="AL113" s="1366"/>
      <c r="AM113" s="1366"/>
      <c r="AN113" s="1366"/>
      <c r="AO113" s="1366"/>
      <c r="AP113" s="1366"/>
      <c r="AQ113" s="1364"/>
      <c r="AR113" s="1364"/>
      <c r="AS113" s="1364"/>
      <c r="AT113" s="1364"/>
      <c r="AU113" s="399"/>
    </row>
    <row r="114" spans="1:47" s="162" customFormat="1" ht="12.75">
      <c r="A114" s="446"/>
      <c r="B114" s="447"/>
      <c r="C114" s="447"/>
      <c r="D114" s="447"/>
      <c r="E114" s="447"/>
      <c r="F114" s="447"/>
      <c r="G114" s="447"/>
      <c r="H114" s="447"/>
      <c r="I114" s="459"/>
      <c r="J114" s="447"/>
      <c r="K114" s="448"/>
      <c r="L114" s="539"/>
      <c r="M114" s="650"/>
      <c r="N114" s="1364"/>
      <c r="O114" s="1364"/>
      <c r="P114" s="1364"/>
      <c r="Q114" s="1364"/>
      <c r="R114" s="1364"/>
      <c r="S114" s="1364"/>
      <c r="T114" s="1364"/>
      <c r="U114" s="1364"/>
      <c r="V114" s="1364"/>
      <c r="W114" s="1364"/>
      <c r="X114" s="1367"/>
      <c r="Y114" s="1366"/>
      <c r="Z114" s="1366"/>
      <c r="AA114" s="1366"/>
      <c r="AB114" s="1366"/>
      <c r="AC114" s="1366"/>
      <c r="AD114" s="1366"/>
      <c r="AE114" s="1366"/>
      <c r="AF114" s="1366"/>
      <c r="AG114" s="1366"/>
      <c r="AH114" s="1366"/>
      <c r="AI114" s="1366"/>
      <c r="AJ114" s="1366"/>
      <c r="AK114" s="1366"/>
      <c r="AL114" s="1366"/>
      <c r="AM114" s="1366"/>
      <c r="AN114" s="1366"/>
      <c r="AO114" s="1366"/>
      <c r="AP114" s="1366"/>
      <c r="AQ114" s="1364"/>
      <c r="AR114" s="1364"/>
      <c r="AS114" s="1364"/>
      <c r="AT114" s="1364"/>
      <c r="AU114" s="399"/>
    </row>
    <row r="115" spans="1:47" s="162" customFormat="1" ht="12.75">
      <c r="A115" s="443"/>
      <c r="B115" s="444"/>
      <c r="C115" s="444"/>
      <c r="D115" s="444"/>
      <c r="E115" s="444"/>
      <c r="F115" s="444"/>
      <c r="G115" s="444"/>
      <c r="H115" s="444"/>
      <c r="I115" s="458"/>
      <c r="J115" s="444"/>
      <c r="K115" s="445"/>
      <c r="L115" s="539"/>
      <c r="M115" s="650"/>
      <c r="N115" s="1394"/>
      <c r="O115" s="1364"/>
      <c r="P115" s="1364"/>
      <c r="Q115" s="1364"/>
      <c r="R115" s="1364"/>
      <c r="S115" s="1364"/>
      <c r="T115" s="1364"/>
      <c r="U115" s="1364"/>
      <c r="V115" s="1364"/>
      <c r="W115" s="1364"/>
      <c r="X115" s="1367"/>
      <c r="Y115" s="1366"/>
      <c r="Z115" s="1366"/>
      <c r="AA115" s="1366"/>
      <c r="AB115" s="1366"/>
      <c r="AC115" s="1366"/>
      <c r="AD115" s="1366"/>
      <c r="AE115" s="1366"/>
      <c r="AF115" s="1366"/>
      <c r="AG115" s="1366"/>
      <c r="AH115" s="1366"/>
      <c r="AI115" s="1366"/>
      <c r="AJ115" s="1366"/>
      <c r="AK115" s="1366"/>
      <c r="AL115" s="1366"/>
      <c r="AM115" s="1366"/>
      <c r="AN115" s="1366"/>
      <c r="AO115" s="1366"/>
      <c r="AP115" s="1366"/>
      <c r="AQ115" s="1364"/>
      <c r="AR115" s="1364"/>
      <c r="AS115" s="1364"/>
      <c r="AT115" s="1364"/>
      <c r="AU115" s="399"/>
    </row>
    <row r="116" spans="1:47" s="162" customFormat="1" ht="12.75">
      <c r="A116" s="297"/>
      <c r="B116" s="298"/>
      <c r="C116" s="298"/>
      <c r="D116" s="298"/>
      <c r="E116" s="298"/>
      <c r="F116" s="298"/>
      <c r="G116" s="298"/>
      <c r="H116" s="298"/>
      <c r="I116" s="299"/>
      <c r="J116" s="298"/>
      <c r="K116" s="300"/>
      <c r="L116" s="539"/>
      <c r="M116" s="650"/>
      <c r="N116" s="1394"/>
      <c r="O116" s="1364"/>
      <c r="P116" s="1364"/>
      <c r="Q116" s="1364"/>
      <c r="R116" s="1364"/>
      <c r="S116" s="1364"/>
      <c r="T116" s="1364"/>
      <c r="U116" s="1364"/>
      <c r="V116" s="1364"/>
      <c r="W116" s="1364"/>
      <c r="X116" s="1367"/>
      <c r="Y116" s="1366"/>
      <c r="Z116" s="1366"/>
      <c r="AA116" s="1366"/>
      <c r="AB116" s="1366"/>
      <c r="AC116" s="1366"/>
      <c r="AD116" s="1366"/>
      <c r="AE116" s="1366"/>
      <c r="AF116" s="1366"/>
      <c r="AG116" s="1366"/>
      <c r="AH116" s="1366"/>
      <c r="AI116" s="1366"/>
      <c r="AJ116" s="1366"/>
      <c r="AK116" s="1366"/>
      <c r="AL116" s="1366"/>
      <c r="AM116" s="1366"/>
      <c r="AN116" s="1366"/>
      <c r="AO116" s="1366"/>
      <c r="AP116" s="1366"/>
      <c r="AQ116" s="1364"/>
      <c r="AR116" s="1364"/>
      <c r="AS116" s="1364"/>
      <c r="AT116" s="1364"/>
      <c r="AU116" s="399"/>
    </row>
    <row r="117" spans="1:47" s="162" customFormat="1" ht="12.75">
      <c r="A117" s="297"/>
      <c r="B117" s="460"/>
      <c r="C117" s="460"/>
      <c r="D117" s="460"/>
      <c r="E117" s="460"/>
      <c r="F117" s="460"/>
      <c r="G117" s="460"/>
      <c r="H117" s="460"/>
      <c r="I117" s="299"/>
      <c r="J117" s="460"/>
      <c r="K117" s="300"/>
      <c r="L117" s="539"/>
      <c r="M117" s="650"/>
      <c r="N117" s="1394"/>
      <c r="O117" s="1364"/>
      <c r="P117" s="1364"/>
      <c r="Q117" s="1364"/>
      <c r="R117" s="1364"/>
      <c r="S117" s="1364"/>
      <c r="T117" s="1364"/>
      <c r="U117" s="1364"/>
      <c r="V117" s="1364"/>
      <c r="W117" s="1364"/>
      <c r="X117" s="1367"/>
      <c r="Y117" s="1366"/>
      <c r="Z117" s="1366"/>
      <c r="AA117" s="1366"/>
      <c r="AB117" s="1366"/>
      <c r="AC117" s="1366"/>
      <c r="AD117" s="1366"/>
      <c r="AE117" s="1366"/>
      <c r="AF117" s="1366"/>
      <c r="AG117" s="1366"/>
      <c r="AH117" s="1366"/>
      <c r="AI117" s="1366"/>
      <c r="AJ117" s="1366"/>
      <c r="AK117" s="1366"/>
      <c r="AL117" s="1366"/>
      <c r="AM117" s="1366"/>
      <c r="AN117" s="1366"/>
      <c r="AO117" s="1366"/>
      <c r="AP117" s="1366"/>
      <c r="AQ117" s="1364"/>
      <c r="AR117" s="1364"/>
      <c r="AS117" s="1364"/>
      <c r="AT117" s="1364"/>
      <c r="AU117" s="399"/>
    </row>
    <row r="118" spans="1:47" s="162" customFormat="1" ht="12.75">
      <c r="A118" s="204"/>
      <c r="B118" s="216"/>
      <c r="C118" s="216"/>
      <c r="D118" s="216"/>
      <c r="E118" s="216"/>
      <c r="F118" s="216"/>
      <c r="G118" s="216"/>
      <c r="H118" s="216"/>
      <c r="I118" s="216"/>
      <c r="J118" s="216"/>
      <c r="K118" s="216"/>
      <c r="L118" s="539"/>
      <c r="M118" s="650"/>
      <c r="N118" s="1394"/>
      <c r="O118" s="1364"/>
      <c r="P118" s="1364"/>
      <c r="Q118" s="1364"/>
      <c r="R118" s="1364"/>
      <c r="S118" s="1364"/>
      <c r="T118" s="1364"/>
      <c r="U118" s="1364"/>
      <c r="V118" s="1364"/>
      <c r="W118" s="1364"/>
      <c r="X118" s="1367"/>
      <c r="Y118" s="1366"/>
      <c r="Z118" s="1366"/>
      <c r="AA118" s="1366"/>
      <c r="AB118" s="1366"/>
      <c r="AC118" s="1366"/>
      <c r="AD118" s="1366"/>
      <c r="AE118" s="1366"/>
      <c r="AF118" s="1366"/>
      <c r="AG118" s="1366"/>
      <c r="AH118" s="1366"/>
      <c r="AI118" s="1366"/>
      <c r="AJ118" s="1366"/>
      <c r="AK118" s="1366"/>
      <c r="AL118" s="1366"/>
      <c r="AM118" s="1366"/>
      <c r="AN118" s="1366"/>
      <c r="AO118" s="1366"/>
      <c r="AP118" s="1366"/>
      <c r="AQ118" s="1364"/>
      <c r="AR118" s="1364"/>
      <c r="AS118" s="1364"/>
      <c r="AT118" s="1364"/>
      <c r="AU118" s="399"/>
    </row>
    <row r="119" spans="1:47" s="162" customFormat="1" ht="12.75">
      <c r="A119" s="204"/>
      <c r="B119" s="216"/>
      <c r="C119" s="216"/>
      <c r="D119" s="216"/>
      <c r="E119" s="216"/>
      <c r="F119" s="216"/>
      <c r="G119" s="216"/>
      <c r="H119" s="216"/>
      <c r="I119" s="216"/>
      <c r="J119" s="216"/>
      <c r="K119" s="216"/>
      <c r="L119" s="1395"/>
      <c r="M119" s="650"/>
      <c r="N119" s="1394"/>
      <c r="O119" s="1364"/>
      <c r="P119" s="1364"/>
      <c r="Q119" s="1364"/>
      <c r="R119" s="1364"/>
      <c r="S119" s="1364"/>
      <c r="T119" s="1364"/>
      <c r="U119" s="1364"/>
      <c r="V119" s="1364"/>
      <c r="W119" s="1364"/>
      <c r="X119" s="1367"/>
      <c r="Y119" s="1366"/>
      <c r="Z119" s="1366"/>
      <c r="AA119" s="1366"/>
      <c r="AB119" s="1366"/>
      <c r="AC119" s="1366"/>
      <c r="AD119" s="1366"/>
      <c r="AE119" s="1366"/>
      <c r="AF119" s="1366"/>
      <c r="AG119" s="1366"/>
      <c r="AH119" s="1366"/>
      <c r="AI119" s="1366"/>
      <c r="AJ119" s="1366"/>
      <c r="AK119" s="1366"/>
      <c r="AL119" s="1366"/>
      <c r="AM119" s="1366"/>
      <c r="AN119" s="1366"/>
      <c r="AO119" s="1366"/>
      <c r="AP119" s="1366"/>
      <c r="AQ119" s="1364"/>
      <c r="AR119" s="1364"/>
      <c r="AS119" s="1364"/>
      <c r="AT119" s="1364"/>
      <c r="AU119" s="399"/>
    </row>
    <row r="120" spans="1:47" s="162" customFormat="1" ht="12.75">
      <c r="A120" s="204"/>
      <c r="B120" s="216"/>
      <c r="C120" s="216"/>
      <c r="D120" s="216"/>
      <c r="E120" s="216"/>
      <c r="F120" s="216"/>
      <c r="G120" s="216"/>
      <c r="H120" s="216"/>
      <c r="I120" s="216"/>
      <c r="J120" s="216"/>
      <c r="K120" s="216"/>
      <c r="L120" s="539"/>
      <c r="M120" s="650"/>
      <c r="N120" s="1364"/>
      <c r="O120" s="1364"/>
      <c r="P120" s="1364"/>
      <c r="Q120" s="1364"/>
      <c r="R120" s="1364"/>
      <c r="S120" s="1364"/>
      <c r="T120" s="1364"/>
      <c r="U120" s="1364"/>
      <c r="V120" s="1364"/>
      <c r="W120" s="1364"/>
      <c r="X120" s="1367"/>
      <c r="Y120" s="1366"/>
      <c r="Z120" s="1366"/>
      <c r="AA120" s="1366"/>
      <c r="AB120" s="1366"/>
      <c r="AC120" s="1366"/>
      <c r="AD120" s="1366"/>
      <c r="AE120" s="1366"/>
      <c r="AF120" s="1366"/>
      <c r="AG120" s="1366"/>
      <c r="AH120" s="1366"/>
      <c r="AI120" s="1366"/>
      <c r="AJ120" s="1366"/>
      <c r="AK120" s="1366"/>
      <c r="AL120" s="1366"/>
      <c r="AM120" s="1366"/>
      <c r="AN120" s="1366"/>
      <c r="AO120" s="1366"/>
      <c r="AP120" s="1366"/>
      <c r="AQ120" s="1364"/>
      <c r="AR120" s="1364"/>
      <c r="AS120" s="1364"/>
      <c r="AT120" s="1364"/>
      <c r="AU120" s="399"/>
    </row>
    <row r="121" spans="1:47" s="162" customFormat="1" ht="12.75">
      <c r="A121" s="204"/>
      <c r="B121" s="216"/>
      <c r="C121" s="216"/>
      <c r="D121" s="216"/>
      <c r="E121" s="216"/>
      <c r="F121" s="216"/>
      <c r="G121" s="216"/>
      <c r="H121" s="216"/>
      <c r="I121" s="216"/>
      <c r="J121" s="216"/>
      <c r="K121" s="216"/>
      <c r="L121" s="539"/>
      <c r="M121" s="650"/>
      <c r="N121" s="1364"/>
      <c r="O121" s="1364"/>
      <c r="P121" s="1364"/>
      <c r="Q121" s="1364"/>
      <c r="R121" s="1364"/>
      <c r="S121" s="1364"/>
      <c r="T121" s="1364"/>
      <c r="U121" s="1364"/>
      <c r="V121" s="1364"/>
      <c r="W121" s="1364"/>
      <c r="X121" s="1367"/>
      <c r="Y121" s="1366"/>
      <c r="Z121" s="1366"/>
      <c r="AA121" s="1366"/>
      <c r="AB121" s="1366"/>
      <c r="AC121" s="1366"/>
      <c r="AD121" s="1366"/>
      <c r="AE121" s="1366"/>
      <c r="AF121" s="1366"/>
      <c r="AG121" s="1366"/>
      <c r="AH121" s="1366"/>
      <c r="AI121" s="1366"/>
      <c r="AJ121" s="1366"/>
      <c r="AK121" s="1366"/>
      <c r="AL121" s="1366"/>
      <c r="AM121" s="1366"/>
      <c r="AN121" s="1366"/>
      <c r="AO121" s="1366"/>
      <c r="AP121" s="1366"/>
      <c r="AQ121" s="1364"/>
      <c r="AR121" s="1364"/>
      <c r="AS121" s="1364"/>
      <c r="AT121" s="1364"/>
      <c r="AU121" s="399"/>
    </row>
    <row r="122" spans="1:47" s="162" customFormat="1" ht="12.75">
      <c r="A122" s="204"/>
      <c r="B122" s="216"/>
      <c r="C122" s="216"/>
      <c r="D122" s="216"/>
      <c r="E122" s="216"/>
      <c r="F122" s="216"/>
      <c r="G122" s="216"/>
      <c r="H122" s="216"/>
      <c r="I122" s="216"/>
      <c r="J122" s="216"/>
      <c r="K122" s="216"/>
      <c r="L122" s="539"/>
      <c r="M122" s="650"/>
      <c r="N122" s="1364"/>
      <c r="O122" s="1364"/>
      <c r="P122" s="1364"/>
      <c r="Q122" s="1364"/>
      <c r="R122" s="1364"/>
      <c r="S122" s="1364"/>
      <c r="T122" s="1364"/>
      <c r="U122" s="1364"/>
      <c r="V122" s="1364"/>
      <c r="W122" s="1364"/>
      <c r="X122" s="1367"/>
      <c r="Y122" s="1366"/>
      <c r="Z122" s="1366"/>
      <c r="AA122" s="1366"/>
      <c r="AB122" s="1366"/>
      <c r="AC122" s="1366"/>
      <c r="AD122" s="1366"/>
      <c r="AE122" s="1366"/>
      <c r="AF122" s="1366"/>
      <c r="AG122" s="1366"/>
      <c r="AH122" s="1366"/>
      <c r="AI122" s="1366"/>
      <c r="AJ122" s="1366"/>
      <c r="AK122" s="1366"/>
      <c r="AL122" s="1366"/>
      <c r="AM122" s="1366"/>
      <c r="AN122" s="1366"/>
      <c r="AO122" s="1366"/>
      <c r="AP122" s="1366"/>
      <c r="AQ122" s="1364"/>
      <c r="AR122" s="1364"/>
      <c r="AS122" s="1364"/>
      <c r="AT122" s="1364"/>
      <c r="AU122" s="399"/>
    </row>
    <row r="123" spans="1:47" s="162" customFormat="1" ht="12.75">
      <c r="A123" s="204"/>
      <c r="B123" s="216"/>
      <c r="C123" s="216"/>
      <c r="D123" s="216"/>
      <c r="E123" s="216"/>
      <c r="F123" s="216"/>
      <c r="G123" s="216"/>
      <c r="H123" s="216"/>
      <c r="I123" s="216"/>
      <c r="J123" s="216"/>
      <c r="K123" s="216"/>
      <c r="L123" s="539"/>
      <c r="M123" s="650"/>
      <c r="N123" s="1364"/>
      <c r="O123" s="1364"/>
      <c r="P123" s="1364"/>
      <c r="Q123" s="1364"/>
      <c r="R123" s="1364"/>
      <c r="S123" s="1364"/>
      <c r="T123" s="1364"/>
      <c r="U123" s="1364"/>
      <c r="V123" s="1364"/>
      <c r="W123" s="1364"/>
      <c r="X123" s="1367"/>
      <c r="Y123" s="1366"/>
      <c r="Z123" s="1366"/>
      <c r="AA123" s="1366"/>
      <c r="AB123" s="1366"/>
      <c r="AC123" s="1366"/>
      <c r="AD123" s="1366"/>
      <c r="AE123" s="1366"/>
      <c r="AF123" s="1366"/>
      <c r="AG123" s="1366"/>
      <c r="AH123" s="1366"/>
      <c r="AI123" s="1366"/>
      <c r="AJ123" s="1366"/>
      <c r="AK123" s="1366"/>
      <c r="AL123" s="1366"/>
      <c r="AM123" s="1366"/>
      <c r="AN123" s="1366"/>
      <c r="AO123" s="1366"/>
      <c r="AP123" s="1366"/>
      <c r="AQ123" s="1364"/>
      <c r="AR123" s="1364"/>
      <c r="AS123" s="1364"/>
      <c r="AT123" s="1364"/>
      <c r="AU123" s="399"/>
    </row>
    <row r="124" spans="1:47" s="162" customFormat="1" ht="12.75">
      <c r="A124" s="204"/>
      <c r="B124" s="216"/>
      <c r="C124" s="216"/>
      <c r="D124" s="216"/>
      <c r="E124" s="216"/>
      <c r="F124" s="216"/>
      <c r="G124" s="216"/>
      <c r="H124" s="216"/>
      <c r="I124" s="216"/>
      <c r="J124" s="216"/>
      <c r="K124" s="216"/>
      <c r="L124" s="539"/>
      <c r="M124" s="650"/>
      <c r="N124" s="1364"/>
      <c r="O124" s="1364"/>
      <c r="P124" s="1364"/>
      <c r="Q124" s="1364"/>
      <c r="R124" s="1364"/>
      <c r="S124" s="1364"/>
      <c r="T124" s="1364"/>
      <c r="U124" s="1364"/>
      <c r="V124" s="1364"/>
      <c r="W124" s="1364"/>
      <c r="X124" s="1367"/>
      <c r="Y124" s="1366"/>
      <c r="Z124" s="1366"/>
      <c r="AA124" s="1366"/>
      <c r="AB124" s="1366"/>
      <c r="AC124" s="1366"/>
      <c r="AD124" s="1366"/>
      <c r="AE124" s="1366"/>
      <c r="AF124" s="1366"/>
      <c r="AG124" s="1366"/>
      <c r="AH124" s="1366"/>
      <c r="AI124" s="1366"/>
      <c r="AJ124" s="1366"/>
      <c r="AK124" s="1366"/>
      <c r="AL124" s="1366"/>
      <c r="AM124" s="1366"/>
      <c r="AN124" s="1366"/>
      <c r="AO124" s="1366"/>
      <c r="AP124" s="1366"/>
      <c r="AQ124" s="1364"/>
      <c r="AR124" s="1364"/>
      <c r="AS124" s="1364"/>
      <c r="AT124" s="1364"/>
      <c r="AU124" s="399"/>
    </row>
    <row r="125" spans="1:47" s="162" customFormat="1" ht="12.75">
      <c r="A125" s="204"/>
      <c r="B125" s="216"/>
      <c r="C125" s="216"/>
      <c r="D125" s="216"/>
      <c r="E125" s="216"/>
      <c r="F125" s="216"/>
      <c r="G125" s="216"/>
      <c r="H125" s="216"/>
      <c r="I125" s="216"/>
      <c r="J125" s="216"/>
      <c r="K125" s="216"/>
      <c r="L125" s="539"/>
      <c r="M125" s="650"/>
      <c r="N125" s="1364"/>
      <c r="O125" s="1364"/>
      <c r="P125" s="1364"/>
      <c r="Q125" s="1364"/>
      <c r="R125" s="1364"/>
      <c r="S125" s="1364"/>
      <c r="T125" s="1364"/>
      <c r="U125" s="1364"/>
      <c r="V125" s="1364"/>
      <c r="W125" s="1364"/>
      <c r="X125" s="1367"/>
      <c r="Y125" s="1366"/>
      <c r="Z125" s="1366"/>
      <c r="AA125" s="1366"/>
      <c r="AB125" s="1366"/>
      <c r="AC125" s="1366"/>
      <c r="AD125" s="1366"/>
      <c r="AE125" s="1366"/>
      <c r="AF125" s="1366"/>
      <c r="AG125" s="1366"/>
      <c r="AH125" s="1366"/>
      <c r="AI125" s="1366"/>
      <c r="AJ125" s="1366"/>
      <c r="AK125" s="1366"/>
      <c r="AL125" s="1366"/>
      <c r="AM125" s="1366"/>
      <c r="AN125" s="1366"/>
      <c r="AO125" s="1366"/>
      <c r="AP125" s="1366"/>
      <c r="AQ125" s="1364"/>
      <c r="AR125" s="1364"/>
      <c r="AS125" s="1364"/>
      <c r="AT125" s="1364"/>
      <c r="AU125" s="399"/>
    </row>
    <row r="126" spans="1:47" s="162" customFormat="1" ht="12.75">
      <c r="A126" s="204"/>
      <c r="B126" s="216"/>
      <c r="C126" s="216"/>
      <c r="D126" s="216"/>
      <c r="E126" s="216"/>
      <c r="F126" s="216"/>
      <c r="G126" s="216"/>
      <c r="H126" s="216"/>
      <c r="I126" s="216"/>
      <c r="J126" s="216"/>
      <c r="K126" s="216"/>
      <c r="L126" s="539"/>
      <c r="M126" s="650"/>
      <c r="N126" s="1364"/>
      <c r="O126" s="1364"/>
      <c r="P126" s="1364"/>
      <c r="Q126" s="1364"/>
      <c r="R126" s="1364"/>
      <c r="S126" s="1364"/>
      <c r="T126" s="1364"/>
      <c r="U126" s="1364"/>
      <c r="V126" s="1364"/>
      <c r="W126" s="1364"/>
      <c r="X126" s="1367"/>
      <c r="Y126" s="1366"/>
      <c r="Z126" s="1366"/>
      <c r="AA126" s="1366"/>
      <c r="AB126" s="1366"/>
      <c r="AC126" s="1366"/>
      <c r="AD126" s="1366"/>
      <c r="AE126" s="1366"/>
      <c r="AF126" s="1366"/>
      <c r="AG126" s="1366"/>
      <c r="AH126" s="1366"/>
      <c r="AI126" s="1366"/>
      <c r="AJ126" s="1366"/>
      <c r="AK126" s="1366"/>
      <c r="AL126" s="1366"/>
      <c r="AM126" s="1366"/>
      <c r="AN126" s="1366"/>
      <c r="AO126" s="1366"/>
      <c r="AP126" s="1366"/>
      <c r="AQ126" s="1364"/>
      <c r="AR126" s="1364"/>
      <c r="AS126" s="1364"/>
      <c r="AT126" s="1364"/>
      <c r="AU126" s="399"/>
    </row>
    <row r="127" spans="1:47" s="162" customFormat="1" ht="12.75">
      <c r="A127" s="204"/>
      <c r="B127" s="216"/>
      <c r="C127" s="216"/>
      <c r="D127" s="216"/>
      <c r="E127" s="216"/>
      <c r="F127" s="216"/>
      <c r="G127" s="216"/>
      <c r="H127" s="216"/>
      <c r="I127" s="216"/>
      <c r="J127" s="216"/>
      <c r="K127" s="216"/>
      <c r="L127" s="539"/>
      <c r="M127" s="650"/>
      <c r="N127" s="1364"/>
      <c r="O127" s="1364"/>
      <c r="P127" s="1364"/>
      <c r="Q127" s="1364"/>
      <c r="R127" s="1364"/>
      <c r="S127" s="1364"/>
      <c r="T127" s="1364"/>
      <c r="U127" s="1364"/>
      <c r="V127" s="1364"/>
      <c r="W127" s="1364"/>
      <c r="X127" s="1367"/>
      <c r="Y127" s="1366"/>
      <c r="Z127" s="1366"/>
      <c r="AA127" s="1366"/>
      <c r="AB127" s="1366"/>
      <c r="AC127" s="1366"/>
      <c r="AD127" s="1366"/>
      <c r="AE127" s="1366"/>
      <c r="AF127" s="1366"/>
      <c r="AG127" s="1366"/>
      <c r="AH127" s="1366"/>
      <c r="AI127" s="1366"/>
      <c r="AJ127" s="1366"/>
      <c r="AK127" s="1366"/>
      <c r="AL127" s="1366"/>
      <c r="AM127" s="1366"/>
      <c r="AN127" s="1366"/>
      <c r="AO127" s="1366"/>
      <c r="AP127" s="1366"/>
      <c r="AQ127" s="1364"/>
      <c r="AR127" s="1364"/>
      <c r="AS127" s="1364"/>
      <c r="AT127" s="1364"/>
      <c r="AU127" s="399"/>
    </row>
    <row r="128" spans="1:47" s="162" customFormat="1" ht="12.75">
      <c r="A128" s="204"/>
      <c r="B128" s="216"/>
      <c r="C128" s="216"/>
      <c r="D128" s="216"/>
      <c r="E128" s="216"/>
      <c r="F128" s="216"/>
      <c r="G128" s="216"/>
      <c r="H128" s="216"/>
      <c r="I128" s="216"/>
      <c r="J128" s="216"/>
      <c r="K128" s="216"/>
      <c r="L128" s="539"/>
      <c r="M128" s="650"/>
      <c r="N128" s="1364"/>
      <c r="O128" s="1364"/>
      <c r="P128" s="1364"/>
      <c r="Q128" s="1364"/>
      <c r="R128" s="1364"/>
      <c r="S128" s="1364"/>
      <c r="T128" s="1364"/>
      <c r="U128" s="1364"/>
      <c r="V128" s="1364"/>
      <c r="W128" s="1364"/>
      <c r="X128" s="1367"/>
      <c r="Y128" s="1366"/>
      <c r="Z128" s="1366"/>
      <c r="AA128" s="1366"/>
      <c r="AB128" s="1366"/>
      <c r="AC128" s="1366"/>
      <c r="AD128" s="1366"/>
      <c r="AE128" s="1366"/>
      <c r="AF128" s="1366"/>
      <c r="AG128" s="1366"/>
      <c r="AH128" s="1366"/>
      <c r="AI128" s="1366"/>
      <c r="AJ128" s="1366"/>
      <c r="AK128" s="1366"/>
      <c r="AL128" s="1366"/>
      <c r="AM128" s="1366"/>
      <c r="AN128" s="1366"/>
      <c r="AO128" s="1366"/>
      <c r="AP128" s="1366"/>
      <c r="AQ128" s="1364"/>
      <c r="AR128" s="1364"/>
      <c r="AS128" s="1364"/>
      <c r="AT128" s="1364"/>
      <c r="AU128" s="399"/>
    </row>
    <row r="129" spans="1:47" s="162" customFormat="1" ht="12.75">
      <c r="A129" s="204"/>
      <c r="B129" s="216"/>
      <c r="C129" s="216"/>
      <c r="D129" s="216"/>
      <c r="E129" s="216"/>
      <c r="F129" s="216"/>
      <c r="G129" s="216"/>
      <c r="H129" s="216"/>
      <c r="I129" s="216"/>
      <c r="J129" s="216"/>
      <c r="K129" s="216"/>
      <c r="L129" s="539"/>
      <c r="M129" s="650"/>
      <c r="N129" s="1364"/>
      <c r="O129" s="1364"/>
      <c r="P129" s="1364"/>
      <c r="Q129" s="1364"/>
      <c r="R129" s="1364"/>
      <c r="S129" s="1364"/>
      <c r="T129" s="1364"/>
      <c r="U129" s="1364"/>
      <c r="V129" s="1364"/>
      <c r="W129" s="1364"/>
      <c r="X129" s="1367"/>
      <c r="Y129" s="1366"/>
      <c r="Z129" s="1366"/>
      <c r="AA129" s="1366"/>
      <c r="AB129" s="1366"/>
      <c r="AC129" s="1366"/>
      <c r="AD129" s="1366"/>
      <c r="AE129" s="1366"/>
      <c r="AF129" s="1366"/>
      <c r="AG129" s="1366"/>
      <c r="AH129" s="1366"/>
      <c r="AI129" s="1366"/>
      <c r="AJ129" s="1366"/>
      <c r="AK129" s="1366"/>
      <c r="AL129" s="1366"/>
      <c r="AM129" s="1366"/>
      <c r="AN129" s="1366"/>
      <c r="AO129" s="1366"/>
      <c r="AP129" s="1366"/>
      <c r="AQ129" s="1364"/>
      <c r="AR129" s="1364"/>
      <c r="AS129" s="1364"/>
      <c r="AT129" s="1364"/>
      <c r="AU129" s="399"/>
    </row>
    <row r="130" spans="1:47" s="162" customFormat="1" ht="12.75">
      <c r="A130" s="204"/>
      <c r="B130" s="216"/>
      <c r="C130" s="216"/>
      <c r="D130" s="216"/>
      <c r="E130" s="216"/>
      <c r="F130" s="216"/>
      <c r="G130" s="216"/>
      <c r="H130" s="216"/>
      <c r="I130" s="216"/>
      <c r="J130" s="216"/>
      <c r="K130" s="216"/>
      <c r="L130" s="539"/>
      <c r="M130" s="650"/>
      <c r="N130" s="1364"/>
      <c r="O130" s="1364"/>
      <c r="P130" s="1364"/>
      <c r="Q130" s="1364"/>
      <c r="R130" s="1364"/>
      <c r="S130" s="1364"/>
      <c r="T130" s="1364"/>
      <c r="U130" s="1364"/>
      <c r="V130" s="1364"/>
      <c r="W130" s="1364"/>
      <c r="X130" s="1367"/>
      <c r="Y130" s="1366"/>
      <c r="Z130" s="1366"/>
      <c r="AA130" s="1366"/>
      <c r="AB130" s="1366"/>
      <c r="AC130" s="1366"/>
      <c r="AD130" s="1366"/>
      <c r="AE130" s="1366"/>
      <c r="AF130" s="1366"/>
      <c r="AG130" s="1366"/>
      <c r="AH130" s="1366"/>
      <c r="AI130" s="1366"/>
      <c r="AJ130" s="1366"/>
      <c r="AK130" s="1366"/>
      <c r="AL130" s="1366"/>
      <c r="AM130" s="1366"/>
      <c r="AN130" s="1366"/>
      <c r="AO130" s="1366"/>
      <c r="AP130" s="1366"/>
      <c r="AQ130" s="1364"/>
      <c r="AR130" s="1364"/>
      <c r="AS130" s="1364"/>
      <c r="AT130" s="1364"/>
      <c r="AU130" s="399"/>
    </row>
    <row r="131" spans="1:47" s="162" customFormat="1" ht="12.75">
      <c r="A131" s="204"/>
      <c r="B131" s="216"/>
      <c r="C131" s="216"/>
      <c r="D131" s="216"/>
      <c r="E131" s="216"/>
      <c r="F131" s="216"/>
      <c r="G131" s="216"/>
      <c r="H131" s="216"/>
      <c r="I131" s="216"/>
      <c r="J131" s="216"/>
      <c r="K131" s="216"/>
      <c r="L131" s="539"/>
      <c r="M131" s="650"/>
      <c r="N131" s="1364"/>
      <c r="O131" s="1364"/>
      <c r="P131" s="1364"/>
      <c r="Q131" s="1364"/>
      <c r="R131" s="1364"/>
      <c r="S131" s="1364"/>
      <c r="T131" s="1364"/>
      <c r="U131" s="1364"/>
      <c r="V131" s="1364"/>
      <c r="W131" s="1364"/>
      <c r="X131" s="1367"/>
      <c r="Y131" s="1366"/>
      <c r="Z131" s="1366"/>
      <c r="AA131" s="1366"/>
      <c r="AB131" s="1366"/>
      <c r="AC131" s="1366"/>
      <c r="AD131" s="1366"/>
      <c r="AE131" s="1366"/>
      <c r="AF131" s="1366"/>
      <c r="AG131" s="1366"/>
      <c r="AH131" s="1366"/>
      <c r="AI131" s="1366"/>
      <c r="AJ131" s="1366"/>
      <c r="AK131" s="1366"/>
      <c r="AL131" s="1366"/>
      <c r="AM131" s="1366"/>
      <c r="AN131" s="1366"/>
      <c r="AO131" s="1366"/>
      <c r="AP131" s="1366"/>
      <c r="AQ131" s="1364"/>
      <c r="AR131" s="1364"/>
      <c r="AS131" s="1364"/>
      <c r="AT131" s="1364"/>
      <c r="AU131" s="399"/>
    </row>
    <row r="132" spans="1:47" s="162" customFormat="1" ht="12.75">
      <c r="A132" s="204"/>
      <c r="B132" s="216"/>
      <c r="C132" s="216"/>
      <c r="D132" s="216"/>
      <c r="E132" s="216"/>
      <c r="F132" s="216"/>
      <c r="G132" s="216"/>
      <c r="H132" s="216"/>
      <c r="I132" s="216"/>
      <c r="J132" s="216"/>
      <c r="K132" s="216"/>
      <c r="L132" s="539"/>
      <c r="M132" s="650"/>
      <c r="N132" s="1364"/>
      <c r="O132" s="1364"/>
      <c r="P132" s="1364"/>
      <c r="Q132" s="1364"/>
      <c r="R132" s="1364"/>
      <c r="S132" s="1364"/>
      <c r="T132" s="1364"/>
      <c r="U132" s="1364"/>
      <c r="V132" s="1364"/>
      <c r="W132" s="1364"/>
      <c r="X132" s="1367"/>
      <c r="Y132" s="1366"/>
      <c r="Z132" s="1366"/>
      <c r="AA132" s="1366"/>
      <c r="AB132" s="1366"/>
      <c r="AC132" s="1366"/>
      <c r="AD132" s="1366"/>
      <c r="AE132" s="1366"/>
      <c r="AF132" s="1366"/>
      <c r="AG132" s="1366"/>
      <c r="AH132" s="1366"/>
      <c r="AI132" s="1366"/>
      <c r="AJ132" s="1366"/>
      <c r="AK132" s="1366"/>
      <c r="AL132" s="1366"/>
      <c r="AM132" s="1366"/>
      <c r="AN132" s="1366"/>
      <c r="AO132" s="1366"/>
      <c r="AP132" s="1366"/>
      <c r="AQ132" s="1364"/>
      <c r="AR132" s="1364"/>
      <c r="AS132" s="1364"/>
      <c r="AT132" s="1364"/>
      <c r="AU132" s="399"/>
    </row>
    <row r="133" spans="1:47" s="162" customFormat="1" ht="12.75">
      <c r="A133" s="204"/>
      <c r="B133" s="216"/>
      <c r="C133" s="216"/>
      <c r="D133" s="216"/>
      <c r="E133" s="216"/>
      <c r="F133" s="216"/>
      <c r="G133" s="216"/>
      <c r="H133" s="216"/>
      <c r="I133" s="216"/>
      <c r="J133" s="216"/>
      <c r="K133" s="216"/>
      <c r="L133" s="539"/>
      <c r="M133" s="650"/>
      <c r="N133" s="1364"/>
      <c r="O133" s="1364"/>
      <c r="P133" s="1364"/>
      <c r="Q133" s="1364"/>
      <c r="R133" s="1364"/>
      <c r="S133" s="1364"/>
      <c r="T133" s="1364"/>
      <c r="U133" s="1364"/>
      <c r="V133" s="1364"/>
      <c r="W133" s="1364"/>
      <c r="X133" s="1367"/>
      <c r="Y133" s="1366"/>
      <c r="Z133" s="1366"/>
      <c r="AA133" s="1366"/>
      <c r="AB133" s="1366"/>
      <c r="AC133" s="1366"/>
      <c r="AD133" s="1366"/>
      <c r="AE133" s="1366"/>
      <c r="AF133" s="1366"/>
      <c r="AG133" s="1366"/>
      <c r="AH133" s="1366"/>
      <c r="AI133" s="1366"/>
      <c r="AJ133" s="1366"/>
      <c r="AK133" s="1366"/>
      <c r="AL133" s="1366"/>
      <c r="AM133" s="1366"/>
      <c r="AN133" s="1366"/>
      <c r="AO133" s="1366"/>
      <c r="AP133" s="1366"/>
      <c r="AQ133" s="1364"/>
      <c r="AR133" s="1364"/>
      <c r="AS133" s="1364"/>
      <c r="AT133" s="1364"/>
      <c r="AU133" s="399"/>
    </row>
    <row r="134" spans="1:47" s="162" customFormat="1" ht="12.75">
      <c r="A134" s="204"/>
      <c r="B134" s="216"/>
      <c r="C134" s="216"/>
      <c r="D134" s="216"/>
      <c r="E134" s="216"/>
      <c r="F134" s="216"/>
      <c r="G134" s="216"/>
      <c r="H134" s="216"/>
      <c r="I134" s="216"/>
      <c r="J134" s="216"/>
      <c r="K134" s="216"/>
      <c r="L134" s="539"/>
      <c r="M134" s="650"/>
      <c r="N134" s="1364"/>
      <c r="O134" s="1364"/>
      <c r="P134" s="1364"/>
      <c r="Q134" s="1364"/>
      <c r="R134" s="1364"/>
      <c r="S134" s="1364"/>
      <c r="T134" s="1364"/>
      <c r="U134" s="1364"/>
      <c r="V134" s="1364"/>
      <c r="W134" s="1364"/>
      <c r="X134" s="1367"/>
      <c r="Y134" s="1366"/>
      <c r="Z134" s="1366"/>
      <c r="AA134" s="1366"/>
      <c r="AB134" s="1366"/>
      <c r="AC134" s="1366"/>
      <c r="AD134" s="1366"/>
      <c r="AE134" s="1366"/>
      <c r="AF134" s="1366"/>
      <c r="AG134" s="1366"/>
      <c r="AH134" s="1366"/>
      <c r="AI134" s="1366"/>
      <c r="AJ134" s="1366"/>
      <c r="AK134" s="1366"/>
      <c r="AL134" s="1366"/>
      <c r="AM134" s="1366"/>
      <c r="AN134" s="1366"/>
      <c r="AO134" s="1366"/>
      <c r="AP134" s="1366"/>
      <c r="AQ134" s="1364"/>
      <c r="AR134" s="1364"/>
      <c r="AS134" s="1364"/>
      <c r="AT134" s="1364"/>
      <c r="AU134" s="399"/>
    </row>
    <row r="135" spans="1:47" s="162" customFormat="1" ht="12.75">
      <c r="A135" s="204"/>
      <c r="B135" s="216"/>
      <c r="C135" s="216"/>
      <c r="D135" s="216"/>
      <c r="E135" s="216"/>
      <c r="F135" s="216"/>
      <c r="G135" s="216"/>
      <c r="H135" s="216"/>
      <c r="I135" s="216"/>
      <c r="J135" s="216"/>
      <c r="K135" s="216"/>
      <c r="L135" s="539"/>
      <c r="M135" s="650"/>
      <c r="N135" s="1364"/>
      <c r="O135" s="1364"/>
      <c r="P135" s="1364"/>
      <c r="Q135" s="1364"/>
      <c r="R135" s="1364"/>
      <c r="S135" s="1364"/>
      <c r="T135" s="1364"/>
      <c r="U135" s="1364"/>
      <c r="V135" s="1364"/>
      <c r="W135" s="1364"/>
      <c r="X135" s="1367"/>
      <c r="Y135" s="1366"/>
      <c r="Z135" s="1366"/>
      <c r="AA135" s="1366"/>
      <c r="AB135" s="1366"/>
      <c r="AC135" s="1366"/>
      <c r="AD135" s="1366"/>
      <c r="AE135" s="1366"/>
      <c r="AF135" s="1366"/>
      <c r="AG135" s="1366"/>
      <c r="AH135" s="1366"/>
      <c r="AI135" s="1366"/>
      <c r="AJ135" s="1366"/>
      <c r="AK135" s="1366"/>
      <c r="AL135" s="1366"/>
      <c r="AM135" s="1366"/>
      <c r="AN135" s="1366"/>
      <c r="AO135" s="1366"/>
      <c r="AP135" s="1366"/>
      <c r="AQ135" s="1364"/>
      <c r="AR135" s="1364"/>
      <c r="AS135" s="1364"/>
      <c r="AT135" s="1364"/>
      <c r="AU135" s="399"/>
    </row>
    <row r="136" spans="1:47" s="162" customFormat="1" ht="12.75">
      <c r="A136" s="204"/>
      <c r="B136" s="216"/>
      <c r="C136" s="216"/>
      <c r="D136" s="216"/>
      <c r="E136" s="216"/>
      <c r="F136" s="216"/>
      <c r="G136" s="216"/>
      <c r="H136" s="216"/>
      <c r="I136" s="216"/>
      <c r="J136" s="216"/>
      <c r="K136" s="216"/>
      <c r="L136" s="539"/>
      <c r="M136" s="650"/>
      <c r="N136" s="1364"/>
      <c r="O136" s="1364"/>
      <c r="P136" s="1364"/>
      <c r="Q136" s="1364"/>
      <c r="R136" s="1364"/>
      <c r="S136" s="1364"/>
      <c r="T136" s="1364"/>
      <c r="U136" s="1364"/>
      <c r="V136" s="1364"/>
      <c r="W136" s="1364"/>
      <c r="X136" s="1367"/>
      <c r="Y136" s="1366"/>
      <c r="Z136" s="1366"/>
      <c r="AA136" s="1366"/>
      <c r="AB136" s="1366"/>
      <c r="AC136" s="1366"/>
      <c r="AD136" s="1366"/>
      <c r="AE136" s="1366"/>
      <c r="AF136" s="1366"/>
      <c r="AG136" s="1366"/>
      <c r="AH136" s="1366"/>
      <c r="AI136" s="1366"/>
      <c r="AJ136" s="1366"/>
      <c r="AK136" s="1366"/>
      <c r="AL136" s="1366"/>
      <c r="AM136" s="1366"/>
      <c r="AN136" s="1366"/>
      <c r="AO136" s="1366"/>
      <c r="AP136" s="1366"/>
      <c r="AQ136" s="1364"/>
      <c r="AR136" s="1364"/>
      <c r="AS136" s="1364"/>
      <c r="AT136" s="1364"/>
      <c r="AU136" s="399"/>
    </row>
    <row r="137" spans="1:47" s="162" customFormat="1" ht="12.75">
      <c r="A137" s="204"/>
      <c r="B137" s="216"/>
      <c r="C137" s="216"/>
      <c r="D137" s="216"/>
      <c r="E137" s="216"/>
      <c r="F137" s="216"/>
      <c r="G137" s="216"/>
      <c r="H137" s="216"/>
      <c r="I137" s="216"/>
      <c r="J137" s="216"/>
      <c r="K137" s="216"/>
      <c r="L137" s="539"/>
      <c r="M137" s="650"/>
      <c r="N137" s="1364"/>
      <c r="O137" s="1364"/>
      <c r="P137" s="1364"/>
      <c r="Q137" s="1364"/>
      <c r="R137" s="1364"/>
      <c r="S137" s="1364"/>
      <c r="T137" s="1364"/>
      <c r="U137" s="1364"/>
      <c r="V137" s="1364"/>
      <c r="W137" s="1364"/>
      <c r="X137" s="1367"/>
      <c r="Y137" s="1366"/>
      <c r="Z137" s="1366"/>
      <c r="AA137" s="1366"/>
      <c r="AB137" s="1366"/>
      <c r="AC137" s="1366"/>
      <c r="AD137" s="1366"/>
      <c r="AE137" s="1366"/>
      <c r="AF137" s="1366"/>
      <c r="AG137" s="1366"/>
      <c r="AH137" s="1366"/>
      <c r="AI137" s="1366"/>
      <c r="AJ137" s="1366"/>
      <c r="AK137" s="1366"/>
      <c r="AL137" s="1366"/>
      <c r="AM137" s="1366"/>
      <c r="AN137" s="1366"/>
      <c r="AO137" s="1366"/>
      <c r="AP137" s="1366"/>
      <c r="AQ137" s="1364"/>
      <c r="AR137" s="1364"/>
      <c r="AS137" s="1364"/>
      <c r="AT137" s="1364"/>
      <c r="AU137" s="399"/>
    </row>
    <row r="138" spans="1:47" s="162" customFormat="1" ht="12.75">
      <c r="A138" s="204"/>
      <c r="B138" s="216"/>
      <c r="C138" s="216"/>
      <c r="D138" s="216"/>
      <c r="E138" s="216"/>
      <c r="F138" s="216"/>
      <c r="G138" s="216"/>
      <c r="H138" s="216"/>
      <c r="I138" s="216"/>
      <c r="J138" s="216"/>
      <c r="K138" s="216"/>
      <c r="L138" s="539"/>
      <c r="M138" s="650"/>
      <c r="N138" s="1364"/>
      <c r="O138" s="1364"/>
      <c r="P138" s="1364"/>
      <c r="Q138" s="1364"/>
      <c r="R138" s="1364"/>
      <c r="S138" s="1364"/>
      <c r="T138" s="1364"/>
      <c r="U138" s="1364"/>
      <c r="V138" s="1364"/>
      <c r="W138" s="1364"/>
      <c r="X138" s="1367"/>
      <c r="Y138" s="1366"/>
      <c r="Z138" s="1366"/>
      <c r="AA138" s="1366"/>
      <c r="AB138" s="1366"/>
      <c r="AC138" s="1366"/>
      <c r="AD138" s="1366"/>
      <c r="AE138" s="1366"/>
      <c r="AF138" s="1366"/>
      <c r="AG138" s="1366"/>
      <c r="AH138" s="1366"/>
      <c r="AI138" s="1366"/>
      <c r="AJ138" s="1366"/>
      <c r="AK138" s="1366"/>
      <c r="AL138" s="1366"/>
      <c r="AM138" s="1366"/>
      <c r="AN138" s="1366"/>
      <c r="AO138" s="1366"/>
      <c r="AP138" s="1366"/>
      <c r="AQ138" s="1364"/>
      <c r="AR138" s="1364"/>
      <c r="AS138" s="1364"/>
      <c r="AT138" s="1364"/>
      <c r="AU138" s="399"/>
    </row>
    <row r="139" spans="1:47" s="162" customFormat="1" ht="12.75">
      <c r="A139" s="204"/>
      <c r="B139" s="216"/>
      <c r="C139" s="216"/>
      <c r="D139" s="216"/>
      <c r="E139" s="216"/>
      <c r="F139" s="216"/>
      <c r="G139" s="216"/>
      <c r="H139" s="216"/>
      <c r="I139" s="216"/>
      <c r="J139" s="216"/>
      <c r="K139" s="216"/>
      <c r="L139" s="539"/>
      <c r="M139" s="650"/>
      <c r="N139" s="1364"/>
      <c r="O139" s="1364"/>
      <c r="P139" s="1364"/>
      <c r="Q139" s="1364"/>
      <c r="R139" s="1364"/>
      <c r="S139" s="1364"/>
      <c r="T139" s="1364"/>
      <c r="U139" s="1364"/>
      <c r="V139" s="1364"/>
      <c r="W139" s="1364"/>
      <c r="X139" s="1367"/>
      <c r="Y139" s="1366"/>
      <c r="Z139" s="1366"/>
      <c r="AA139" s="1366"/>
      <c r="AB139" s="1366"/>
      <c r="AC139" s="1366"/>
      <c r="AD139" s="1366"/>
      <c r="AE139" s="1366"/>
      <c r="AF139" s="1366"/>
      <c r="AG139" s="1366"/>
      <c r="AH139" s="1366"/>
      <c r="AI139" s="1366"/>
      <c r="AJ139" s="1366"/>
      <c r="AK139" s="1366"/>
      <c r="AL139" s="1366"/>
      <c r="AM139" s="1366"/>
      <c r="AN139" s="1366"/>
      <c r="AO139" s="1366"/>
      <c r="AP139" s="1366"/>
      <c r="AQ139" s="1364"/>
      <c r="AR139" s="1364"/>
      <c r="AS139" s="1364"/>
      <c r="AT139" s="1364"/>
      <c r="AU139" s="399"/>
    </row>
    <row r="140" spans="1:47" s="162" customFormat="1" ht="12.75">
      <c r="A140" s="204"/>
      <c r="B140" s="216"/>
      <c r="C140" s="216"/>
      <c r="D140" s="216"/>
      <c r="E140" s="216"/>
      <c r="F140" s="216"/>
      <c r="G140" s="216"/>
      <c r="H140" s="216"/>
      <c r="I140" s="216"/>
      <c r="J140" s="216"/>
      <c r="K140" s="216"/>
      <c r="L140" s="539"/>
      <c r="M140" s="650"/>
      <c r="N140" s="1364"/>
      <c r="O140" s="1364"/>
      <c r="P140" s="1364"/>
      <c r="Q140" s="1364"/>
      <c r="R140" s="1364"/>
      <c r="S140" s="1364"/>
      <c r="T140" s="1364"/>
      <c r="U140" s="1364"/>
      <c r="V140" s="1364"/>
      <c r="W140" s="1364"/>
      <c r="X140" s="1367"/>
      <c r="Y140" s="1366"/>
      <c r="Z140" s="1366"/>
      <c r="AA140" s="1366"/>
      <c r="AB140" s="1366"/>
      <c r="AC140" s="1366"/>
      <c r="AD140" s="1366"/>
      <c r="AE140" s="1366"/>
      <c r="AF140" s="1366"/>
      <c r="AG140" s="1366"/>
      <c r="AH140" s="1366"/>
      <c r="AI140" s="1366"/>
      <c r="AJ140" s="1366"/>
      <c r="AK140" s="1366"/>
      <c r="AL140" s="1366"/>
      <c r="AM140" s="1366"/>
      <c r="AN140" s="1366"/>
      <c r="AO140" s="1366"/>
      <c r="AP140" s="1366"/>
      <c r="AQ140" s="1364"/>
      <c r="AR140" s="1364"/>
      <c r="AS140" s="1364"/>
      <c r="AT140" s="1364"/>
      <c r="AU140" s="399"/>
    </row>
    <row r="141" spans="1:47" s="162" customFormat="1" ht="12.75">
      <c r="A141" s="204"/>
      <c r="B141" s="216"/>
      <c r="C141" s="216"/>
      <c r="D141" s="216"/>
      <c r="E141" s="216"/>
      <c r="F141" s="216"/>
      <c r="G141" s="216"/>
      <c r="H141" s="216"/>
      <c r="I141" s="216"/>
      <c r="J141" s="216"/>
      <c r="K141" s="216"/>
      <c r="L141" s="539"/>
      <c r="M141" s="650"/>
      <c r="N141" s="1364"/>
      <c r="O141" s="1364"/>
      <c r="P141" s="1364"/>
      <c r="Q141" s="1364"/>
      <c r="R141" s="1364"/>
      <c r="S141" s="1364"/>
      <c r="T141" s="1364"/>
      <c r="U141" s="1364"/>
      <c r="V141" s="1364"/>
      <c r="W141" s="1364"/>
      <c r="X141" s="1367"/>
      <c r="Y141" s="1366"/>
      <c r="Z141" s="1366"/>
      <c r="AA141" s="1366"/>
      <c r="AB141" s="1366"/>
      <c r="AC141" s="1366"/>
      <c r="AD141" s="1366"/>
      <c r="AE141" s="1366"/>
      <c r="AF141" s="1366"/>
      <c r="AG141" s="1366"/>
      <c r="AH141" s="1366"/>
      <c r="AI141" s="1366"/>
      <c r="AJ141" s="1366"/>
      <c r="AK141" s="1366"/>
      <c r="AL141" s="1366"/>
      <c r="AM141" s="1366"/>
      <c r="AN141" s="1366"/>
      <c r="AO141" s="1366"/>
      <c r="AP141" s="1366"/>
      <c r="AQ141" s="1364"/>
      <c r="AR141" s="1364"/>
      <c r="AS141" s="1364"/>
      <c r="AT141" s="1364"/>
      <c r="AU141" s="399"/>
    </row>
    <row r="142" spans="1:47" s="162" customFormat="1" ht="12.75">
      <c r="A142" s="204"/>
      <c r="B142" s="216"/>
      <c r="C142" s="216"/>
      <c r="D142" s="216"/>
      <c r="E142" s="216"/>
      <c r="F142" s="216"/>
      <c r="G142" s="216"/>
      <c r="H142" s="216"/>
      <c r="I142" s="216"/>
      <c r="J142" s="216"/>
      <c r="K142" s="216"/>
      <c r="L142" s="539"/>
      <c r="M142" s="650"/>
      <c r="N142" s="1364"/>
      <c r="O142" s="1364"/>
      <c r="P142" s="1364"/>
      <c r="Q142" s="1364"/>
      <c r="R142" s="1364"/>
      <c r="S142" s="1364"/>
      <c r="T142" s="1364"/>
      <c r="U142" s="1364"/>
      <c r="V142" s="1364"/>
      <c r="W142" s="1364"/>
      <c r="X142" s="1367"/>
      <c r="Y142" s="1366"/>
      <c r="Z142" s="1366"/>
      <c r="AA142" s="1366"/>
      <c r="AB142" s="1366"/>
      <c r="AC142" s="1366"/>
      <c r="AD142" s="1366"/>
      <c r="AE142" s="1366"/>
      <c r="AF142" s="1366"/>
      <c r="AG142" s="1366"/>
      <c r="AH142" s="1366"/>
      <c r="AI142" s="1366"/>
      <c r="AJ142" s="1366"/>
      <c r="AK142" s="1366"/>
      <c r="AL142" s="1366"/>
      <c r="AM142" s="1366"/>
      <c r="AN142" s="1366"/>
      <c r="AO142" s="1366"/>
      <c r="AP142" s="1366"/>
      <c r="AQ142" s="1364"/>
      <c r="AR142" s="1364"/>
      <c r="AS142" s="1364"/>
      <c r="AT142" s="1364"/>
      <c r="AU142" s="399"/>
    </row>
    <row r="143" spans="1:47" s="162" customFormat="1" ht="12.75">
      <c r="A143" s="204"/>
      <c r="B143" s="216"/>
      <c r="C143" s="216"/>
      <c r="D143" s="216"/>
      <c r="E143" s="216"/>
      <c r="F143" s="216"/>
      <c r="G143" s="216"/>
      <c r="H143" s="216"/>
      <c r="I143" s="216"/>
      <c r="J143" s="216"/>
      <c r="K143" s="216"/>
      <c r="L143" s="539"/>
      <c r="M143" s="650"/>
      <c r="N143" s="1364"/>
      <c r="O143" s="1364"/>
      <c r="P143" s="1364"/>
      <c r="Q143" s="1364"/>
      <c r="R143" s="1364"/>
      <c r="S143" s="1364"/>
      <c r="T143" s="1364"/>
      <c r="U143" s="1364"/>
      <c r="V143" s="1364"/>
      <c r="W143" s="1364"/>
      <c r="X143" s="1367"/>
      <c r="Y143" s="1366"/>
      <c r="Z143" s="1366"/>
      <c r="AA143" s="1366"/>
      <c r="AB143" s="1366"/>
      <c r="AC143" s="1366"/>
      <c r="AD143" s="1366"/>
      <c r="AE143" s="1366"/>
      <c r="AF143" s="1366"/>
      <c r="AG143" s="1366"/>
      <c r="AH143" s="1366"/>
      <c r="AI143" s="1366"/>
      <c r="AJ143" s="1366"/>
      <c r="AK143" s="1366"/>
      <c r="AL143" s="1366"/>
      <c r="AM143" s="1366"/>
      <c r="AN143" s="1366"/>
      <c r="AO143" s="1366"/>
      <c r="AP143" s="1366"/>
      <c r="AQ143" s="1364"/>
      <c r="AR143" s="1364"/>
      <c r="AS143" s="1364"/>
      <c r="AT143" s="1364"/>
      <c r="AU143" s="399"/>
    </row>
    <row r="144" spans="1:47" s="162" customFormat="1" ht="12.75">
      <c r="A144" s="204"/>
      <c r="B144" s="216"/>
      <c r="C144" s="216"/>
      <c r="D144" s="216"/>
      <c r="E144" s="216"/>
      <c r="F144" s="216"/>
      <c r="G144" s="216"/>
      <c r="H144" s="216"/>
      <c r="I144" s="216"/>
      <c r="J144" s="216"/>
      <c r="K144" s="216"/>
      <c r="L144" s="539"/>
      <c r="M144" s="650"/>
      <c r="N144" s="1364"/>
      <c r="O144" s="1364"/>
      <c r="P144" s="1364"/>
      <c r="Q144" s="1364"/>
      <c r="R144" s="1364"/>
      <c r="S144" s="1364"/>
      <c r="T144" s="1364"/>
      <c r="U144" s="1364"/>
      <c r="V144" s="1364"/>
      <c r="W144" s="1364"/>
      <c r="X144" s="1367"/>
      <c r="Y144" s="1366"/>
      <c r="Z144" s="1366"/>
      <c r="AA144" s="1366"/>
      <c r="AB144" s="1366"/>
      <c r="AC144" s="1366"/>
      <c r="AD144" s="1366"/>
      <c r="AE144" s="1366"/>
      <c r="AF144" s="1366"/>
      <c r="AG144" s="1366"/>
      <c r="AH144" s="1366"/>
      <c r="AI144" s="1366"/>
      <c r="AJ144" s="1366"/>
      <c r="AK144" s="1366"/>
      <c r="AL144" s="1366"/>
      <c r="AM144" s="1366"/>
      <c r="AN144" s="1366"/>
      <c r="AO144" s="1366"/>
      <c r="AP144" s="1366"/>
      <c r="AQ144" s="1364"/>
      <c r="AR144" s="1364"/>
      <c r="AS144" s="1364"/>
      <c r="AT144" s="1364"/>
      <c r="AU144" s="399"/>
    </row>
    <row r="145" spans="1:47" s="162" customFormat="1" ht="12.75">
      <c r="A145" s="204"/>
      <c r="B145" s="216"/>
      <c r="C145" s="216"/>
      <c r="D145" s="216"/>
      <c r="E145" s="216"/>
      <c r="F145" s="216"/>
      <c r="G145" s="216"/>
      <c r="H145" s="216"/>
      <c r="I145" s="216"/>
      <c r="J145" s="216"/>
      <c r="K145" s="216"/>
      <c r="L145" s="539"/>
      <c r="M145" s="650"/>
      <c r="N145" s="1364"/>
      <c r="O145" s="1364"/>
      <c r="P145" s="1364"/>
      <c r="Q145" s="1364"/>
      <c r="R145" s="1364"/>
      <c r="S145" s="1364"/>
      <c r="T145" s="1364"/>
      <c r="U145" s="1364"/>
      <c r="V145" s="1364"/>
      <c r="W145" s="1364"/>
      <c r="X145" s="1367"/>
      <c r="Y145" s="1366"/>
      <c r="Z145" s="1366"/>
      <c r="AA145" s="1366"/>
      <c r="AB145" s="1366"/>
      <c r="AC145" s="1366"/>
      <c r="AD145" s="1366"/>
      <c r="AE145" s="1366"/>
      <c r="AF145" s="1366"/>
      <c r="AG145" s="1366"/>
      <c r="AH145" s="1366"/>
      <c r="AI145" s="1366"/>
      <c r="AJ145" s="1366"/>
      <c r="AK145" s="1366"/>
      <c r="AL145" s="1366"/>
      <c r="AM145" s="1366"/>
      <c r="AN145" s="1366"/>
      <c r="AO145" s="1366"/>
      <c r="AP145" s="1366"/>
      <c r="AQ145" s="1364"/>
      <c r="AR145" s="1364"/>
      <c r="AS145" s="1364"/>
      <c r="AT145" s="1364"/>
      <c r="AU145" s="399"/>
    </row>
    <row r="146" spans="1:47" s="162" customFormat="1" ht="12.75">
      <c r="A146" s="204"/>
      <c r="B146" s="216"/>
      <c r="C146" s="216"/>
      <c r="D146" s="216"/>
      <c r="E146" s="216"/>
      <c r="F146" s="216"/>
      <c r="G146" s="216"/>
      <c r="H146" s="216"/>
      <c r="I146" s="216"/>
      <c r="J146" s="216"/>
      <c r="K146" s="216"/>
      <c r="L146" s="539"/>
      <c r="M146" s="650"/>
      <c r="N146" s="1364"/>
      <c r="O146" s="1364"/>
      <c r="P146" s="1364"/>
      <c r="Q146" s="1364"/>
      <c r="R146" s="1364"/>
      <c r="S146" s="1364"/>
      <c r="T146" s="1364"/>
      <c r="U146" s="1364"/>
      <c r="V146" s="1364"/>
      <c r="W146" s="1364"/>
      <c r="X146" s="1367"/>
      <c r="Y146" s="1366"/>
      <c r="Z146" s="1366"/>
      <c r="AA146" s="1366"/>
      <c r="AB146" s="1366"/>
      <c r="AC146" s="1366"/>
      <c r="AD146" s="1366"/>
      <c r="AE146" s="1366"/>
      <c r="AF146" s="1366"/>
      <c r="AG146" s="1366"/>
      <c r="AH146" s="1366"/>
      <c r="AI146" s="1366"/>
      <c r="AJ146" s="1366"/>
      <c r="AK146" s="1366"/>
      <c r="AL146" s="1366"/>
      <c r="AM146" s="1366"/>
      <c r="AN146" s="1366"/>
      <c r="AO146" s="1366"/>
      <c r="AP146" s="1366"/>
      <c r="AQ146" s="1364"/>
      <c r="AR146" s="1364"/>
      <c r="AS146" s="1364"/>
      <c r="AT146" s="1364"/>
      <c r="AU146" s="399"/>
    </row>
    <row r="147" spans="1:47" s="162" customFormat="1" ht="12.75">
      <c r="A147" s="204"/>
      <c r="B147" s="216"/>
      <c r="C147" s="216"/>
      <c r="D147" s="216"/>
      <c r="E147" s="216"/>
      <c r="F147" s="216"/>
      <c r="G147" s="216"/>
      <c r="H147" s="216"/>
      <c r="I147" s="216"/>
      <c r="J147" s="216"/>
      <c r="K147" s="216"/>
      <c r="L147" s="539"/>
      <c r="M147" s="650"/>
      <c r="N147" s="1364"/>
      <c r="O147" s="1364"/>
      <c r="P147" s="1364"/>
      <c r="Q147" s="1364"/>
      <c r="R147" s="1364"/>
      <c r="S147" s="1364"/>
      <c r="T147" s="1364"/>
      <c r="U147" s="1364"/>
      <c r="V147" s="1364"/>
      <c r="W147" s="1364"/>
      <c r="X147" s="1367"/>
      <c r="Y147" s="1366"/>
      <c r="Z147" s="1366"/>
      <c r="AA147" s="1366"/>
      <c r="AB147" s="1366"/>
      <c r="AC147" s="1366"/>
      <c r="AD147" s="1366"/>
      <c r="AE147" s="1366"/>
      <c r="AF147" s="1366"/>
      <c r="AG147" s="1366"/>
      <c r="AH147" s="1366"/>
      <c r="AI147" s="1366"/>
      <c r="AJ147" s="1366"/>
      <c r="AK147" s="1366"/>
      <c r="AL147" s="1366"/>
      <c r="AM147" s="1366"/>
      <c r="AN147" s="1366"/>
      <c r="AO147" s="1366"/>
      <c r="AP147" s="1366"/>
      <c r="AQ147" s="1364"/>
      <c r="AR147" s="1364"/>
      <c r="AS147" s="1364"/>
      <c r="AT147" s="1364"/>
      <c r="AU147" s="399"/>
    </row>
    <row r="148" spans="1:47" s="162" customFormat="1" ht="12.75">
      <c r="A148" s="204"/>
      <c r="B148" s="216"/>
      <c r="C148" s="216"/>
      <c r="D148" s="216"/>
      <c r="E148" s="216"/>
      <c r="F148" s="216"/>
      <c r="G148" s="216"/>
      <c r="H148" s="216"/>
      <c r="I148" s="216"/>
      <c r="J148" s="216"/>
      <c r="K148" s="216"/>
      <c r="L148" s="539"/>
      <c r="M148" s="650"/>
      <c r="N148" s="1364"/>
      <c r="O148" s="1364"/>
      <c r="P148" s="1364"/>
      <c r="Q148" s="1364"/>
      <c r="R148" s="1364"/>
      <c r="S148" s="1364"/>
      <c r="T148" s="1364"/>
      <c r="U148" s="1364"/>
      <c r="V148" s="1364"/>
      <c r="W148" s="1364"/>
      <c r="X148" s="1367"/>
      <c r="Y148" s="1366"/>
      <c r="Z148" s="1366"/>
      <c r="AA148" s="1366"/>
      <c r="AB148" s="1366"/>
      <c r="AC148" s="1366"/>
      <c r="AD148" s="1366"/>
      <c r="AE148" s="1366"/>
      <c r="AF148" s="1366"/>
      <c r="AG148" s="1366"/>
      <c r="AH148" s="1366"/>
      <c r="AI148" s="1366"/>
      <c r="AJ148" s="1366"/>
      <c r="AK148" s="1366"/>
      <c r="AL148" s="1366"/>
      <c r="AM148" s="1366"/>
      <c r="AN148" s="1366"/>
      <c r="AO148" s="1366"/>
      <c r="AP148" s="1366"/>
      <c r="AQ148" s="1364"/>
      <c r="AR148" s="1364"/>
      <c r="AS148" s="1364"/>
      <c r="AT148" s="1364"/>
      <c r="AU148" s="399"/>
    </row>
    <row r="149" spans="1:47" s="162" customFormat="1" ht="12.75">
      <c r="A149" s="204"/>
      <c r="B149" s="216"/>
      <c r="C149" s="216"/>
      <c r="D149" s="216"/>
      <c r="E149" s="216"/>
      <c r="F149" s="216"/>
      <c r="G149" s="216"/>
      <c r="H149" s="216"/>
      <c r="I149" s="216"/>
      <c r="J149" s="216"/>
      <c r="K149" s="216"/>
      <c r="L149" s="539"/>
      <c r="M149" s="650"/>
      <c r="N149" s="1364"/>
      <c r="O149" s="1364"/>
      <c r="P149" s="1364"/>
      <c r="Q149" s="1364"/>
      <c r="R149" s="1364"/>
      <c r="S149" s="1364"/>
      <c r="T149" s="1364"/>
      <c r="U149" s="1364"/>
      <c r="V149" s="1364"/>
      <c r="W149" s="1364"/>
      <c r="X149" s="1367"/>
      <c r="Y149" s="1366"/>
      <c r="Z149" s="1366"/>
      <c r="AA149" s="1366"/>
      <c r="AB149" s="1366"/>
      <c r="AC149" s="1366"/>
      <c r="AD149" s="1366"/>
      <c r="AE149" s="1366"/>
      <c r="AF149" s="1366"/>
      <c r="AG149" s="1366"/>
      <c r="AH149" s="1366"/>
      <c r="AI149" s="1366"/>
      <c r="AJ149" s="1366"/>
      <c r="AK149" s="1366"/>
      <c r="AL149" s="1366"/>
      <c r="AM149" s="1366"/>
      <c r="AN149" s="1366"/>
      <c r="AO149" s="1366"/>
      <c r="AP149" s="1366"/>
      <c r="AQ149" s="1364"/>
      <c r="AR149" s="1364"/>
      <c r="AS149" s="1364"/>
      <c r="AT149" s="1364"/>
      <c r="AU149" s="399"/>
    </row>
    <row r="150" spans="1:47" s="162" customFormat="1" ht="12.75">
      <c r="A150" s="204"/>
      <c r="B150" s="216"/>
      <c r="C150" s="216"/>
      <c r="D150" s="216"/>
      <c r="E150" s="216"/>
      <c r="F150" s="216"/>
      <c r="G150" s="216"/>
      <c r="H150" s="216"/>
      <c r="I150" s="216"/>
      <c r="J150" s="216"/>
      <c r="K150" s="216"/>
      <c r="L150" s="539"/>
      <c r="M150" s="650"/>
      <c r="N150" s="1364"/>
      <c r="O150" s="1364"/>
      <c r="P150" s="1364"/>
      <c r="Q150" s="1364"/>
      <c r="R150" s="1364"/>
      <c r="S150" s="1364"/>
      <c r="T150" s="1364"/>
      <c r="U150" s="1364"/>
      <c r="V150" s="1364"/>
      <c r="W150" s="1364"/>
      <c r="X150" s="1367"/>
      <c r="Y150" s="1366"/>
      <c r="Z150" s="1366"/>
      <c r="AA150" s="1366"/>
      <c r="AB150" s="1366"/>
      <c r="AC150" s="1366"/>
      <c r="AD150" s="1366"/>
      <c r="AE150" s="1366"/>
      <c r="AF150" s="1366"/>
      <c r="AG150" s="1366"/>
      <c r="AH150" s="1366"/>
      <c r="AI150" s="1366"/>
      <c r="AJ150" s="1366"/>
      <c r="AK150" s="1366"/>
      <c r="AL150" s="1366"/>
      <c r="AM150" s="1366"/>
      <c r="AN150" s="1366"/>
      <c r="AO150" s="1366"/>
      <c r="AP150" s="1366"/>
      <c r="AQ150" s="1364"/>
      <c r="AR150" s="1364"/>
      <c r="AS150" s="1364"/>
      <c r="AT150" s="1364"/>
      <c r="AU150" s="399"/>
    </row>
    <row r="151" spans="1:47" s="162" customFormat="1" ht="12.75">
      <c r="A151" s="204"/>
      <c r="B151" s="216"/>
      <c r="C151" s="216"/>
      <c r="D151" s="216"/>
      <c r="E151" s="216"/>
      <c r="F151" s="216"/>
      <c r="G151" s="216"/>
      <c r="H151" s="216"/>
      <c r="I151" s="216"/>
      <c r="J151" s="216"/>
      <c r="K151" s="216"/>
      <c r="L151" s="539"/>
      <c r="M151" s="650"/>
      <c r="N151" s="1364"/>
      <c r="O151" s="1364"/>
      <c r="P151" s="1364"/>
      <c r="Q151" s="1364"/>
      <c r="R151" s="1364"/>
      <c r="S151" s="1364"/>
      <c r="T151" s="1364"/>
      <c r="U151" s="1364"/>
      <c r="V151" s="1364"/>
      <c r="W151" s="1364"/>
      <c r="X151" s="1367"/>
      <c r="Y151" s="1366"/>
      <c r="Z151" s="1366"/>
      <c r="AA151" s="1366"/>
      <c r="AB151" s="1366"/>
      <c r="AC151" s="1366"/>
      <c r="AD151" s="1366"/>
      <c r="AE151" s="1366"/>
      <c r="AF151" s="1366"/>
      <c r="AG151" s="1366"/>
      <c r="AH151" s="1366"/>
      <c r="AI151" s="1366"/>
      <c r="AJ151" s="1366"/>
      <c r="AK151" s="1366"/>
      <c r="AL151" s="1366"/>
      <c r="AM151" s="1366"/>
      <c r="AN151" s="1366"/>
      <c r="AO151" s="1366"/>
      <c r="AP151" s="1366"/>
      <c r="AQ151" s="1364"/>
      <c r="AR151" s="1364"/>
      <c r="AS151" s="1364"/>
      <c r="AT151" s="1364"/>
      <c r="AU151" s="399"/>
    </row>
    <row r="152" spans="1:47" s="162" customFormat="1" ht="12.75">
      <c r="A152" s="204"/>
      <c r="B152" s="216"/>
      <c r="C152" s="216"/>
      <c r="D152" s="216"/>
      <c r="E152" s="216"/>
      <c r="F152" s="216"/>
      <c r="G152" s="216"/>
      <c r="H152" s="216"/>
      <c r="I152" s="216"/>
      <c r="J152" s="216"/>
      <c r="K152" s="216"/>
      <c r="L152" s="539"/>
      <c r="M152" s="650"/>
      <c r="N152" s="1364"/>
      <c r="O152" s="1364"/>
      <c r="P152" s="1364"/>
      <c r="Q152" s="1364"/>
      <c r="R152" s="1364"/>
      <c r="S152" s="1364"/>
      <c r="T152" s="1364"/>
      <c r="U152" s="1364"/>
      <c r="V152" s="1364"/>
      <c r="W152" s="1364"/>
      <c r="X152" s="1367"/>
      <c r="Y152" s="1366"/>
      <c r="Z152" s="1366"/>
      <c r="AA152" s="1366"/>
      <c r="AB152" s="1366"/>
      <c r="AC152" s="1366"/>
      <c r="AD152" s="1366"/>
      <c r="AE152" s="1366"/>
      <c r="AF152" s="1366"/>
      <c r="AG152" s="1366"/>
      <c r="AH152" s="1366"/>
      <c r="AI152" s="1366"/>
      <c r="AJ152" s="1366"/>
      <c r="AK152" s="1366"/>
      <c r="AL152" s="1366"/>
      <c r="AM152" s="1366"/>
      <c r="AN152" s="1366"/>
      <c r="AO152" s="1366"/>
      <c r="AP152" s="1366"/>
      <c r="AQ152" s="1364"/>
      <c r="AR152" s="1364"/>
      <c r="AS152" s="1364"/>
      <c r="AT152" s="1364"/>
      <c r="AU152" s="399"/>
    </row>
    <row r="153" spans="1:47" s="162" customFormat="1" ht="12.75">
      <c r="A153" s="204"/>
      <c r="B153" s="216"/>
      <c r="C153" s="216"/>
      <c r="D153" s="216"/>
      <c r="E153" s="216"/>
      <c r="F153" s="216"/>
      <c r="G153" s="216"/>
      <c r="H153" s="216"/>
      <c r="I153" s="216"/>
      <c r="J153" s="216"/>
      <c r="K153" s="216"/>
      <c r="L153" s="539"/>
      <c r="M153" s="650"/>
      <c r="N153" s="1364"/>
      <c r="O153" s="1364"/>
      <c r="P153" s="1364"/>
      <c r="Q153" s="1364"/>
      <c r="R153" s="1364"/>
      <c r="S153" s="1364"/>
      <c r="T153" s="1364"/>
      <c r="U153" s="1364"/>
      <c r="V153" s="1364"/>
      <c r="W153" s="1364"/>
      <c r="X153" s="1367"/>
      <c r="Y153" s="1366"/>
      <c r="Z153" s="1366"/>
      <c r="AA153" s="1366"/>
      <c r="AB153" s="1366"/>
      <c r="AC153" s="1366"/>
      <c r="AD153" s="1366"/>
      <c r="AE153" s="1366"/>
      <c r="AF153" s="1366"/>
      <c r="AG153" s="1366"/>
      <c r="AH153" s="1366"/>
      <c r="AI153" s="1366"/>
      <c r="AJ153" s="1366"/>
      <c r="AK153" s="1366"/>
      <c r="AL153" s="1366"/>
      <c r="AM153" s="1366"/>
      <c r="AN153" s="1366"/>
      <c r="AO153" s="1366"/>
      <c r="AP153" s="1366"/>
      <c r="AQ153" s="1364"/>
      <c r="AR153" s="1364"/>
      <c r="AS153" s="1364"/>
      <c r="AT153" s="1364"/>
      <c r="AU153" s="399"/>
    </row>
    <row r="154" spans="1:47" s="162" customFormat="1" ht="12.75">
      <c r="A154" s="204"/>
      <c r="B154" s="216"/>
      <c r="C154" s="216"/>
      <c r="D154" s="216"/>
      <c r="E154" s="216"/>
      <c r="F154" s="216"/>
      <c r="G154" s="216"/>
      <c r="H154" s="216"/>
      <c r="I154" s="216"/>
      <c r="J154" s="216"/>
      <c r="K154" s="216"/>
      <c r="L154" s="539"/>
      <c r="M154" s="650"/>
      <c r="N154" s="1364"/>
      <c r="O154" s="1364"/>
      <c r="P154" s="1364"/>
      <c r="Q154" s="1364"/>
      <c r="R154" s="1364"/>
      <c r="S154" s="1364"/>
      <c r="T154" s="1364"/>
      <c r="U154" s="1364"/>
      <c r="V154" s="1364"/>
      <c r="W154" s="1364"/>
      <c r="X154" s="1367"/>
      <c r="Y154" s="1366"/>
      <c r="Z154" s="1366"/>
      <c r="AA154" s="1366"/>
      <c r="AB154" s="1366"/>
      <c r="AC154" s="1366"/>
      <c r="AD154" s="1366"/>
      <c r="AE154" s="1366"/>
      <c r="AF154" s="1366"/>
      <c r="AG154" s="1366"/>
      <c r="AH154" s="1366"/>
      <c r="AI154" s="1366"/>
      <c r="AJ154" s="1366"/>
      <c r="AK154" s="1366"/>
      <c r="AL154" s="1366"/>
      <c r="AM154" s="1366"/>
      <c r="AN154" s="1366"/>
      <c r="AO154" s="1366"/>
      <c r="AP154" s="1366"/>
      <c r="AQ154" s="1364"/>
      <c r="AR154" s="1364"/>
      <c r="AS154" s="1364"/>
      <c r="AT154" s="1364"/>
      <c r="AU154" s="399"/>
    </row>
    <row r="155" spans="1:47" s="162" customFormat="1" ht="12.75">
      <c r="A155" s="204"/>
      <c r="B155" s="216"/>
      <c r="C155" s="216"/>
      <c r="D155" s="216"/>
      <c r="E155" s="216"/>
      <c r="F155" s="216"/>
      <c r="G155" s="216"/>
      <c r="H155" s="216"/>
      <c r="I155" s="216"/>
      <c r="J155" s="216"/>
      <c r="K155" s="216"/>
      <c r="L155" s="539"/>
      <c r="M155" s="650"/>
      <c r="N155" s="1364"/>
      <c r="O155" s="1364"/>
      <c r="P155" s="1364"/>
      <c r="Q155" s="1364"/>
      <c r="R155" s="1364"/>
      <c r="S155" s="1364"/>
      <c r="T155" s="1364"/>
      <c r="U155" s="1364"/>
      <c r="V155" s="1364"/>
      <c r="W155" s="1364"/>
      <c r="X155" s="1367"/>
      <c r="Y155" s="1366"/>
      <c r="Z155" s="1366"/>
      <c r="AA155" s="1366"/>
      <c r="AB155" s="1366"/>
      <c r="AC155" s="1366"/>
      <c r="AD155" s="1366"/>
      <c r="AE155" s="1366"/>
      <c r="AF155" s="1366"/>
      <c r="AG155" s="1366"/>
      <c r="AH155" s="1366"/>
      <c r="AI155" s="1366"/>
      <c r="AJ155" s="1366"/>
      <c r="AK155" s="1366"/>
      <c r="AL155" s="1366"/>
      <c r="AM155" s="1366"/>
      <c r="AN155" s="1366"/>
      <c r="AO155" s="1366"/>
      <c r="AP155" s="1366"/>
      <c r="AQ155" s="1364"/>
      <c r="AR155" s="1364"/>
      <c r="AS155" s="1364"/>
      <c r="AT155" s="1364"/>
      <c r="AU155" s="399"/>
    </row>
    <row r="156" spans="1:47" s="162" customFormat="1" ht="12.75">
      <c r="A156" s="204"/>
      <c r="B156" s="216"/>
      <c r="C156" s="216"/>
      <c r="D156" s="216"/>
      <c r="E156" s="216"/>
      <c r="F156" s="216"/>
      <c r="G156" s="216"/>
      <c r="H156" s="216"/>
      <c r="I156" s="216"/>
      <c r="J156" s="216"/>
      <c r="K156" s="216"/>
      <c r="L156" s="539"/>
      <c r="M156" s="650"/>
      <c r="N156" s="1364"/>
      <c r="O156" s="1364"/>
      <c r="P156" s="1364"/>
      <c r="Q156" s="1364"/>
      <c r="R156" s="1364"/>
      <c r="S156" s="1364"/>
      <c r="T156" s="1364"/>
      <c r="U156" s="1364"/>
      <c r="V156" s="1364"/>
      <c r="W156" s="1364"/>
      <c r="X156" s="1367"/>
      <c r="Y156" s="1366"/>
      <c r="Z156" s="1366"/>
      <c r="AA156" s="1366"/>
      <c r="AB156" s="1366"/>
      <c r="AC156" s="1366"/>
      <c r="AD156" s="1366"/>
      <c r="AE156" s="1366"/>
      <c r="AF156" s="1366"/>
      <c r="AG156" s="1366"/>
      <c r="AH156" s="1366"/>
      <c r="AI156" s="1366"/>
      <c r="AJ156" s="1366"/>
      <c r="AK156" s="1366"/>
      <c r="AL156" s="1366"/>
      <c r="AM156" s="1366"/>
      <c r="AN156" s="1366"/>
      <c r="AO156" s="1366"/>
      <c r="AP156" s="1366"/>
      <c r="AQ156" s="1364"/>
      <c r="AR156" s="1364"/>
      <c r="AS156" s="1364"/>
      <c r="AT156" s="1364"/>
      <c r="AU156" s="399"/>
    </row>
    <row r="157" spans="1:47" s="162" customFormat="1" ht="12.75">
      <c r="A157" s="204"/>
      <c r="B157" s="216"/>
      <c r="C157" s="216"/>
      <c r="D157" s="216"/>
      <c r="E157" s="216"/>
      <c r="F157" s="216"/>
      <c r="G157" s="216"/>
      <c r="H157" s="216"/>
      <c r="I157" s="216"/>
      <c r="J157" s="216"/>
      <c r="K157" s="216"/>
      <c r="L157" s="539"/>
      <c r="M157" s="650"/>
      <c r="N157" s="1364"/>
      <c r="O157" s="1364"/>
      <c r="P157" s="1364"/>
      <c r="Q157" s="1364"/>
      <c r="R157" s="1364"/>
      <c r="S157" s="1364"/>
      <c r="T157" s="1364"/>
      <c r="U157" s="1364"/>
      <c r="V157" s="1364"/>
      <c r="W157" s="1364"/>
      <c r="X157" s="1367"/>
      <c r="Y157" s="1366"/>
      <c r="Z157" s="1366"/>
      <c r="AA157" s="1366"/>
      <c r="AB157" s="1366"/>
      <c r="AC157" s="1366"/>
      <c r="AD157" s="1366"/>
      <c r="AE157" s="1366"/>
      <c r="AF157" s="1366"/>
      <c r="AG157" s="1366"/>
      <c r="AH157" s="1366"/>
      <c r="AI157" s="1366"/>
      <c r="AJ157" s="1366"/>
      <c r="AK157" s="1366"/>
      <c r="AL157" s="1366"/>
      <c r="AM157" s="1366"/>
      <c r="AN157" s="1366"/>
      <c r="AO157" s="1366"/>
      <c r="AP157" s="1366"/>
      <c r="AQ157" s="1364"/>
      <c r="AR157" s="1364"/>
      <c r="AS157" s="1364"/>
      <c r="AT157" s="1364"/>
      <c r="AU157" s="399"/>
    </row>
    <row r="158" spans="1:47" s="162" customFormat="1" ht="12.75">
      <c r="A158" s="204"/>
      <c r="B158" s="216"/>
      <c r="C158" s="216"/>
      <c r="D158" s="216"/>
      <c r="E158" s="216"/>
      <c r="F158" s="216"/>
      <c r="G158" s="216"/>
      <c r="H158" s="216"/>
      <c r="I158" s="216"/>
      <c r="J158" s="216"/>
      <c r="K158" s="216"/>
      <c r="L158" s="539"/>
      <c r="M158" s="650"/>
      <c r="N158" s="1364"/>
      <c r="O158" s="1364"/>
      <c r="P158" s="1364"/>
      <c r="Q158" s="1364"/>
      <c r="R158" s="1364"/>
      <c r="S158" s="1364"/>
      <c r="T158" s="1364"/>
      <c r="U158" s="1364"/>
      <c r="V158" s="1364"/>
      <c r="W158" s="1364"/>
      <c r="X158" s="1367"/>
      <c r="Y158" s="1366"/>
      <c r="Z158" s="1366"/>
      <c r="AA158" s="1366"/>
      <c r="AB158" s="1366"/>
      <c r="AC158" s="1366"/>
      <c r="AD158" s="1366"/>
      <c r="AE158" s="1366"/>
      <c r="AF158" s="1366"/>
      <c r="AG158" s="1366"/>
      <c r="AH158" s="1366"/>
      <c r="AI158" s="1366"/>
      <c r="AJ158" s="1366"/>
      <c r="AK158" s="1366"/>
      <c r="AL158" s="1366"/>
      <c r="AM158" s="1366"/>
      <c r="AN158" s="1366"/>
      <c r="AO158" s="1366"/>
      <c r="AP158" s="1366"/>
      <c r="AQ158" s="1364"/>
      <c r="AR158" s="1364"/>
      <c r="AS158" s="1364"/>
      <c r="AT158" s="1364"/>
      <c r="AU158" s="399"/>
    </row>
    <row r="159" spans="1:47" s="162" customFormat="1" ht="12.75">
      <c r="A159" s="204"/>
      <c r="B159" s="216"/>
      <c r="C159" s="216"/>
      <c r="D159" s="216"/>
      <c r="E159" s="216"/>
      <c r="F159" s="216"/>
      <c r="G159" s="216"/>
      <c r="H159" s="216"/>
      <c r="I159" s="216"/>
      <c r="J159" s="216"/>
      <c r="K159" s="216"/>
      <c r="L159" s="539"/>
      <c r="M159" s="650"/>
      <c r="N159" s="1364"/>
      <c r="O159" s="1364"/>
      <c r="P159" s="1364"/>
      <c r="Q159" s="1364"/>
      <c r="R159" s="1364"/>
      <c r="S159" s="1364"/>
      <c r="T159" s="1364"/>
      <c r="U159" s="1364"/>
      <c r="V159" s="1364"/>
      <c r="W159" s="1364"/>
      <c r="X159" s="1367"/>
      <c r="Y159" s="1366"/>
      <c r="Z159" s="1366"/>
      <c r="AA159" s="1366"/>
      <c r="AB159" s="1366"/>
      <c r="AC159" s="1366"/>
      <c r="AD159" s="1366"/>
      <c r="AE159" s="1366"/>
      <c r="AF159" s="1366"/>
      <c r="AG159" s="1366"/>
      <c r="AH159" s="1366"/>
      <c r="AI159" s="1366"/>
      <c r="AJ159" s="1366"/>
      <c r="AK159" s="1366"/>
      <c r="AL159" s="1366"/>
      <c r="AM159" s="1366"/>
      <c r="AN159" s="1366"/>
      <c r="AO159" s="1366"/>
      <c r="AP159" s="1366"/>
      <c r="AQ159" s="1364"/>
      <c r="AR159" s="1364"/>
      <c r="AS159" s="1364"/>
      <c r="AT159" s="1364"/>
      <c r="AU159" s="399"/>
    </row>
    <row r="160" spans="1:47" s="162" customFormat="1" ht="12.75">
      <c r="A160" s="204"/>
      <c r="B160" s="216"/>
      <c r="C160" s="216"/>
      <c r="D160" s="216"/>
      <c r="E160" s="216"/>
      <c r="F160" s="216"/>
      <c r="G160" s="216"/>
      <c r="H160" s="216"/>
      <c r="I160" s="1235"/>
      <c r="J160" s="1235"/>
      <c r="K160" s="1235"/>
      <c r="L160" s="539"/>
      <c r="M160" s="650"/>
      <c r="N160" s="1364"/>
      <c r="O160" s="1364"/>
      <c r="P160" s="1364"/>
      <c r="Q160" s="1364"/>
      <c r="R160" s="1364"/>
      <c r="S160" s="1364"/>
      <c r="T160" s="1364"/>
      <c r="U160" s="1364"/>
      <c r="V160" s="1364"/>
      <c r="W160" s="1364"/>
      <c r="X160" s="1367"/>
      <c r="Y160" s="1366"/>
      <c r="Z160" s="1366"/>
      <c r="AA160" s="1366"/>
      <c r="AB160" s="1366"/>
      <c r="AC160" s="1366"/>
      <c r="AD160" s="1366"/>
      <c r="AE160" s="1366"/>
      <c r="AF160" s="1366"/>
      <c r="AG160" s="1366"/>
      <c r="AH160" s="1366"/>
      <c r="AI160" s="1366"/>
      <c r="AJ160" s="1366"/>
      <c r="AK160" s="1366"/>
      <c r="AL160" s="1366"/>
      <c r="AM160" s="1366"/>
      <c r="AN160" s="1366"/>
      <c r="AO160" s="1366"/>
      <c r="AP160" s="1366"/>
      <c r="AQ160" s="1364"/>
      <c r="AR160" s="1364"/>
      <c r="AS160" s="1364"/>
      <c r="AT160" s="1364"/>
      <c r="AU160" s="399"/>
    </row>
    <row r="161" spans="1:47" s="162" customFormat="1" ht="12.75">
      <c r="A161" s="204"/>
      <c r="B161" s="216"/>
      <c r="C161" s="216"/>
      <c r="D161" s="216"/>
      <c r="E161" s="216"/>
      <c r="F161" s="216"/>
      <c r="G161" s="216"/>
      <c r="H161" s="216"/>
      <c r="I161" s="216"/>
      <c r="J161" s="216"/>
      <c r="K161" s="216"/>
      <c r="L161" s="539"/>
      <c r="M161" s="650"/>
      <c r="N161" s="1364"/>
      <c r="O161" s="1396"/>
      <c r="P161" s="1396"/>
      <c r="Q161" s="1396"/>
      <c r="R161" s="1364"/>
      <c r="S161" s="1364"/>
      <c r="T161" s="1364"/>
      <c r="U161" s="1364"/>
      <c r="V161" s="1364"/>
      <c r="W161" s="1364"/>
      <c r="X161" s="1367"/>
      <c r="Y161" s="1366"/>
      <c r="Z161" s="1366"/>
      <c r="AA161" s="1366"/>
      <c r="AB161" s="1366"/>
      <c r="AC161" s="1366"/>
      <c r="AD161" s="1366"/>
      <c r="AE161" s="1366"/>
      <c r="AF161" s="1366"/>
      <c r="AG161" s="1366"/>
      <c r="AH161" s="1366"/>
      <c r="AI161" s="1366"/>
      <c r="AJ161" s="1366"/>
      <c r="AK161" s="1366"/>
      <c r="AL161" s="1366"/>
      <c r="AM161" s="1366"/>
      <c r="AN161" s="1366"/>
      <c r="AO161" s="1366"/>
      <c r="AP161" s="1366"/>
      <c r="AQ161" s="1364"/>
      <c r="AR161" s="1364"/>
      <c r="AS161" s="1364"/>
      <c r="AT161" s="1364"/>
      <c r="AU161" s="399"/>
    </row>
    <row r="162" spans="1:47" s="162" customFormat="1" ht="12.75">
      <c r="A162" s="204"/>
      <c r="B162" s="216"/>
      <c r="C162" s="216"/>
      <c r="D162" s="216"/>
      <c r="E162" s="216"/>
      <c r="F162" s="216"/>
      <c r="G162" s="216"/>
      <c r="H162" s="216"/>
      <c r="I162" s="216"/>
      <c r="J162" s="216"/>
      <c r="K162" s="216"/>
      <c r="L162" s="539"/>
      <c r="M162" s="650"/>
      <c r="N162" s="1364"/>
      <c r="O162" s="1364"/>
      <c r="P162" s="1364"/>
      <c r="Q162" s="1364"/>
      <c r="R162" s="1364"/>
      <c r="S162" s="1364"/>
      <c r="T162" s="1364"/>
      <c r="U162" s="1364"/>
      <c r="V162" s="1364"/>
      <c r="W162" s="1364"/>
      <c r="X162" s="1367"/>
      <c r="Y162" s="1366"/>
      <c r="Z162" s="1366"/>
      <c r="AA162" s="1366"/>
      <c r="AB162" s="1366"/>
      <c r="AC162" s="1366"/>
      <c r="AD162" s="1366"/>
      <c r="AE162" s="1366"/>
      <c r="AF162" s="1366"/>
      <c r="AG162" s="1366"/>
      <c r="AH162" s="1366"/>
      <c r="AI162" s="1366"/>
      <c r="AJ162" s="1366"/>
      <c r="AK162" s="1366"/>
      <c r="AL162" s="1366"/>
      <c r="AM162" s="1366"/>
      <c r="AN162" s="1366"/>
      <c r="AO162" s="1366"/>
      <c r="AP162" s="1366"/>
      <c r="AQ162" s="1364"/>
      <c r="AR162" s="1364"/>
      <c r="AS162" s="1364"/>
      <c r="AT162" s="1364"/>
      <c r="AU162" s="399"/>
    </row>
    <row r="163" spans="1:47" s="162" customFormat="1" ht="12.75">
      <c r="A163" s="204"/>
      <c r="B163" s="216"/>
      <c r="C163" s="216"/>
      <c r="D163" s="216"/>
      <c r="E163" s="216"/>
      <c r="F163" s="216"/>
      <c r="G163" s="216"/>
      <c r="H163" s="216"/>
      <c r="I163" s="216"/>
      <c r="J163" s="216"/>
      <c r="K163" s="216"/>
      <c r="L163" s="539"/>
      <c r="M163" s="650"/>
      <c r="N163" s="1364"/>
      <c r="O163" s="1364"/>
      <c r="P163" s="1364"/>
      <c r="Q163" s="1364"/>
      <c r="R163" s="1364"/>
      <c r="S163" s="1364"/>
      <c r="T163" s="1364"/>
      <c r="U163" s="1364"/>
      <c r="V163" s="1364"/>
      <c r="W163" s="1364"/>
      <c r="X163" s="1367"/>
      <c r="Y163" s="1366"/>
      <c r="Z163" s="1366"/>
      <c r="AA163" s="1366"/>
      <c r="AB163" s="1366"/>
      <c r="AC163" s="1366"/>
      <c r="AD163" s="1366"/>
      <c r="AE163" s="1366"/>
      <c r="AF163" s="1366"/>
      <c r="AG163" s="1366"/>
      <c r="AH163" s="1366"/>
      <c r="AI163" s="1366"/>
      <c r="AJ163" s="1366"/>
      <c r="AK163" s="1366"/>
      <c r="AL163" s="1366"/>
      <c r="AM163" s="1366"/>
      <c r="AN163" s="1366"/>
      <c r="AO163" s="1366"/>
      <c r="AP163" s="1366"/>
      <c r="AQ163" s="1364"/>
      <c r="AR163" s="1364"/>
      <c r="AS163" s="1364"/>
      <c r="AT163" s="1364"/>
      <c r="AU163" s="399"/>
    </row>
    <row r="164" spans="1:47" s="162" customFormat="1" ht="12.75">
      <c r="A164" s="204"/>
      <c r="B164" s="216"/>
      <c r="C164" s="216"/>
      <c r="D164" s="216"/>
      <c r="E164" s="216"/>
      <c r="F164" s="216"/>
      <c r="G164" s="216"/>
      <c r="H164" s="216"/>
      <c r="I164" s="216"/>
      <c r="J164" s="216"/>
      <c r="K164" s="216"/>
      <c r="L164" s="539"/>
      <c r="M164" s="650"/>
      <c r="N164" s="1364"/>
      <c r="O164" s="1364"/>
      <c r="P164" s="1364"/>
      <c r="Q164" s="1364"/>
      <c r="R164" s="1364"/>
      <c r="S164" s="1364"/>
      <c r="T164" s="1364"/>
      <c r="U164" s="1364"/>
      <c r="V164" s="1364"/>
      <c r="W164" s="1364"/>
      <c r="X164" s="1367"/>
      <c r="Y164" s="1366"/>
      <c r="Z164" s="1366"/>
      <c r="AA164" s="1366"/>
      <c r="AB164" s="1366"/>
      <c r="AC164" s="1366"/>
      <c r="AD164" s="1366"/>
      <c r="AE164" s="1366"/>
      <c r="AF164" s="1366"/>
      <c r="AG164" s="1366"/>
      <c r="AH164" s="1366"/>
      <c r="AI164" s="1366"/>
      <c r="AJ164" s="1366"/>
      <c r="AK164" s="1366"/>
      <c r="AL164" s="1366"/>
      <c r="AM164" s="1366"/>
      <c r="AN164" s="1366"/>
      <c r="AO164" s="1366"/>
      <c r="AP164" s="1366"/>
      <c r="AQ164" s="1364"/>
      <c r="AR164" s="1364"/>
      <c r="AS164" s="1364"/>
      <c r="AT164" s="1364"/>
      <c r="AU164" s="399"/>
    </row>
    <row r="165" spans="1:47" s="162" customFormat="1" ht="12.75">
      <c r="A165" s="204"/>
      <c r="B165" s="216"/>
      <c r="C165" s="216"/>
      <c r="D165" s="216"/>
      <c r="E165" s="216"/>
      <c r="F165" s="216"/>
      <c r="G165" s="216"/>
      <c r="H165" s="216"/>
      <c r="I165" s="216"/>
      <c r="J165" s="216"/>
      <c r="K165" s="216"/>
      <c r="L165" s="539"/>
      <c r="M165" s="650"/>
      <c r="N165" s="1364"/>
      <c r="O165" s="1364"/>
      <c r="P165" s="1364"/>
      <c r="Q165" s="1364"/>
      <c r="R165" s="1364"/>
      <c r="S165" s="1364"/>
      <c r="T165" s="1364"/>
      <c r="U165" s="1364"/>
      <c r="V165" s="1364"/>
      <c r="W165" s="1364"/>
      <c r="X165" s="1367"/>
      <c r="Y165" s="1366"/>
      <c r="Z165" s="1366"/>
      <c r="AA165" s="1366"/>
      <c r="AB165" s="1366"/>
      <c r="AC165" s="1366"/>
      <c r="AD165" s="1366"/>
      <c r="AE165" s="1366"/>
      <c r="AF165" s="1366"/>
      <c r="AG165" s="1366"/>
      <c r="AH165" s="1366"/>
      <c r="AI165" s="1366"/>
      <c r="AJ165" s="1366"/>
      <c r="AK165" s="1366"/>
      <c r="AL165" s="1366"/>
      <c r="AM165" s="1366"/>
      <c r="AN165" s="1366"/>
      <c r="AO165" s="1366"/>
      <c r="AP165" s="1366"/>
      <c r="AQ165" s="1364"/>
      <c r="AR165" s="1364"/>
      <c r="AS165" s="1364"/>
      <c r="AT165" s="1364"/>
      <c r="AU165" s="399"/>
    </row>
    <row r="166" spans="1:47" s="162" customFormat="1" ht="12.75">
      <c r="A166" s="204"/>
      <c r="B166" s="216"/>
      <c r="C166" s="216"/>
      <c r="D166" s="216"/>
      <c r="E166" s="216"/>
      <c r="F166" s="216"/>
      <c r="G166" s="216"/>
      <c r="H166" s="216"/>
      <c r="I166" s="216"/>
      <c r="J166" s="216"/>
      <c r="K166" s="216"/>
      <c r="L166" s="539"/>
      <c r="M166" s="650"/>
      <c r="N166" s="1364"/>
      <c r="O166" s="1364"/>
      <c r="P166" s="1364"/>
      <c r="Q166" s="1364"/>
      <c r="R166" s="1364"/>
      <c r="S166" s="1364"/>
      <c r="T166" s="1364"/>
      <c r="U166" s="1364"/>
      <c r="V166" s="1364"/>
      <c r="W166" s="1364"/>
      <c r="X166" s="1367"/>
      <c r="Y166" s="1366"/>
      <c r="Z166" s="1366"/>
      <c r="AA166" s="1366"/>
      <c r="AB166" s="1366"/>
      <c r="AC166" s="1366"/>
      <c r="AD166" s="1366"/>
      <c r="AE166" s="1366"/>
      <c r="AF166" s="1366"/>
      <c r="AG166" s="1366"/>
      <c r="AH166" s="1366"/>
      <c r="AI166" s="1366"/>
      <c r="AJ166" s="1366"/>
      <c r="AK166" s="1366"/>
      <c r="AL166" s="1366"/>
      <c r="AM166" s="1366"/>
      <c r="AN166" s="1366"/>
      <c r="AO166" s="1366"/>
      <c r="AP166" s="1366"/>
      <c r="AQ166" s="1364"/>
      <c r="AR166" s="1364"/>
      <c r="AS166" s="1364"/>
      <c r="AT166" s="1364"/>
      <c r="AU166" s="399"/>
    </row>
    <row r="167" spans="1:47" s="162" customFormat="1" ht="12.75">
      <c r="A167" s="204"/>
      <c r="B167" s="216"/>
      <c r="C167" s="216"/>
      <c r="D167" s="216"/>
      <c r="E167" s="216"/>
      <c r="F167" s="216"/>
      <c r="G167" s="216"/>
      <c r="H167" s="216"/>
      <c r="I167" s="216"/>
      <c r="J167" s="216"/>
      <c r="K167" s="216"/>
      <c r="L167" s="539"/>
      <c r="M167" s="650"/>
      <c r="N167" s="1364"/>
      <c r="O167" s="1364"/>
      <c r="P167" s="1364"/>
      <c r="Q167" s="1364"/>
      <c r="R167" s="1364"/>
      <c r="S167" s="1364"/>
      <c r="T167" s="1364"/>
      <c r="U167" s="1364"/>
      <c r="V167" s="1364"/>
      <c r="W167" s="1364"/>
      <c r="X167" s="1367"/>
      <c r="Y167" s="1366"/>
      <c r="Z167" s="1366"/>
      <c r="AA167" s="1366"/>
      <c r="AB167" s="1366"/>
      <c r="AC167" s="1366"/>
      <c r="AD167" s="1366"/>
      <c r="AE167" s="1366"/>
      <c r="AF167" s="1366"/>
      <c r="AG167" s="1366"/>
      <c r="AH167" s="1366"/>
      <c r="AI167" s="1366"/>
      <c r="AJ167" s="1366"/>
      <c r="AK167" s="1366"/>
      <c r="AL167" s="1366"/>
      <c r="AM167" s="1366"/>
      <c r="AN167" s="1366"/>
      <c r="AO167" s="1366"/>
      <c r="AP167" s="1366"/>
      <c r="AQ167" s="1364"/>
      <c r="AR167" s="1364"/>
      <c r="AS167" s="1364"/>
      <c r="AT167" s="1364"/>
      <c r="AU167" s="399"/>
    </row>
    <row r="168" spans="1:47" s="162" customFormat="1" ht="12.75">
      <c r="A168" s="204"/>
      <c r="B168" s="216"/>
      <c r="C168" s="216"/>
      <c r="D168" s="216"/>
      <c r="E168" s="216"/>
      <c r="F168" s="216"/>
      <c r="G168" s="216"/>
      <c r="H168" s="216"/>
      <c r="I168" s="216"/>
      <c r="J168" s="216"/>
      <c r="K168" s="216"/>
      <c r="L168" s="539"/>
      <c r="M168" s="650"/>
      <c r="N168" s="1364"/>
      <c r="O168" s="1364"/>
      <c r="P168" s="1364"/>
      <c r="Q168" s="1364"/>
      <c r="R168" s="1364"/>
      <c r="S168" s="1364"/>
      <c r="T168" s="1364"/>
      <c r="U168" s="1364"/>
      <c r="V168" s="1364"/>
      <c r="W168" s="1364"/>
      <c r="X168" s="1367"/>
      <c r="Y168" s="1366"/>
      <c r="Z168" s="1366"/>
      <c r="AA168" s="1366"/>
      <c r="AB168" s="1366"/>
      <c r="AC168" s="1366"/>
      <c r="AD168" s="1366"/>
      <c r="AE168" s="1366"/>
      <c r="AF168" s="1366"/>
      <c r="AG168" s="1366"/>
      <c r="AH168" s="1366"/>
      <c r="AI168" s="1366"/>
      <c r="AJ168" s="1366"/>
      <c r="AK168" s="1366"/>
      <c r="AL168" s="1366"/>
      <c r="AM168" s="1366"/>
      <c r="AN168" s="1366"/>
      <c r="AO168" s="1366"/>
      <c r="AP168" s="1366"/>
      <c r="AQ168" s="1364"/>
      <c r="AR168" s="1364"/>
      <c r="AS168" s="1364"/>
      <c r="AT168" s="1364"/>
      <c r="AU168" s="399"/>
    </row>
    <row r="169" spans="1:47" s="162" customFormat="1" ht="12.75">
      <c r="A169" s="204"/>
      <c r="B169" s="216"/>
      <c r="C169" s="216"/>
      <c r="D169" s="216"/>
      <c r="E169" s="216"/>
      <c r="F169" s="216"/>
      <c r="G169" s="216"/>
      <c r="H169" s="216"/>
      <c r="I169" s="216"/>
      <c r="J169" s="216"/>
      <c r="K169" s="216"/>
      <c r="L169" s="539"/>
      <c r="M169" s="650"/>
      <c r="N169" s="1364"/>
      <c r="O169" s="1364"/>
      <c r="P169" s="1364"/>
      <c r="Q169" s="1364"/>
      <c r="R169" s="1364"/>
      <c r="S169" s="1364"/>
      <c r="T169" s="1364"/>
      <c r="U169" s="1364"/>
      <c r="V169" s="1364"/>
      <c r="W169" s="1364"/>
      <c r="X169" s="1367"/>
      <c r="Y169" s="1366"/>
      <c r="Z169" s="1366"/>
      <c r="AA169" s="1366"/>
      <c r="AB169" s="1366"/>
      <c r="AC169" s="1366"/>
      <c r="AD169" s="1366"/>
      <c r="AE169" s="1366"/>
      <c r="AF169" s="1366"/>
      <c r="AG169" s="1366"/>
      <c r="AH169" s="1366"/>
      <c r="AI169" s="1366"/>
      <c r="AJ169" s="1366"/>
      <c r="AK169" s="1366"/>
      <c r="AL169" s="1366"/>
      <c r="AM169" s="1366"/>
      <c r="AN169" s="1366"/>
      <c r="AO169" s="1366"/>
      <c r="AP169" s="1366"/>
      <c r="AQ169" s="1364"/>
      <c r="AR169" s="1364"/>
      <c r="AS169" s="1364"/>
      <c r="AT169" s="1364"/>
      <c r="AU169" s="399"/>
    </row>
    <row r="170" spans="1:47" s="162" customFormat="1" ht="12.75">
      <c r="A170" s="204"/>
      <c r="B170" s="216"/>
      <c r="C170" s="216"/>
      <c r="D170" s="216"/>
      <c r="E170" s="216"/>
      <c r="F170" s="216"/>
      <c r="G170" s="216"/>
      <c r="H170" s="216"/>
      <c r="I170" s="216"/>
      <c r="J170" s="216"/>
      <c r="K170" s="216"/>
      <c r="L170" s="539"/>
      <c r="M170" s="650"/>
      <c r="N170" s="1364"/>
      <c r="O170" s="1364"/>
      <c r="P170" s="1364"/>
      <c r="Q170" s="1364"/>
      <c r="R170" s="1364"/>
      <c r="S170" s="1364"/>
      <c r="T170" s="1364"/>
      <c r="U170" s="1364"/>
      <c r="V170" s="1364"/>
      <c r="W170" s="1364"/>
      <c r="X170" s="1367"/>
      <c r="Y170" s="1366"/>
      <c r="Z170" s="1366"/>
      <c r="AA170" s="1366"/>
      <c r="AB170" s="1366"/>
      <c r="AC170" s="1366"/>
      <c r="AD170" s="1366"/>
      <c r="AE170" s="1366"/>
      <c r="AF170" s="1366"/>
      <c r="AG170" s="1366"/>
      <c r="AH170" s="1366"/>
      <c r="AI170" s="1366"/>
      <c r="AJ170" s="1366"/>
      <c r="AK170" s="1366"/>
      <c r="AL170" s="1366"/>
      <c r="AM170" s="1366"/>
      <c r="AN170" s="1366"/>
      <c r="AO170" s="1366"/>
      <c r="AP170" s="1366"/>
      <c r="AQ170" s="1364"/>
      <c r="AR170" s="1364"/>
      <c r="AS170" s="1364"/>
      <c r="AT170" s="1364"/>
      <c r="AU170" s="399"/>
    </row>
    <row r="171" spans="1:47" s="162" customFormat="1" ht="12.75">
      <c r="A171" s="204"/>
      <c r="B171" s="216"/>
      <c r="C171" s="216"/>
      <c r="D171" s="216"/>
      <c r="E171" s="216"/>
      <c r="F171" s="216"/>
      <c r="G171" s="216"/>
      <c r="H171" s="216"/>
      <c r="I171" s="216"/>
      <c r="J171" s="216"/>
      <c r="K171" s="216"/>
      <c r="L171" s="539"/>
      <c r="M171" s="650"/>
      <c r="N171" s="1364"/>
      <c r="O171" s="1364"/>
      <c r="P171" s="1364"/>
      <c r="Q171" s="1364"/>
      <c r="R171" s="1364"/>
      <c r="S171" s="1364"/>
      <c r="T171" s="1364"/>
      <c r="U171" s="1364"/>
      <c r="V171" s="1364"/>
      <c r="W171" s="1364"/>
      <c r="X171" s="1367"/>
      <c r="Y171" s="1366"/>
      <c r="Z171" s="1366"/>
      <c r="AA171" s="1366"/>
      <c r="AB171" s="1366"/>
      <c r="AC171" s="1366"/>
      <c r="AD171" s="1366"/>
      <c r="AE171" s="1366"/>
      <c r="AF171" s="1366"/>
      <c r="AG171" s="1366"/>
      <c r="AH171" s="1366"/>
      <c r="AI171" s="1366"/>
      <c r="AJ171" s="1366"/>
      <c r="AK171" s="1366"/>
      <c r="AL171" s="1366"/>
      <c r="AM171" s="1366"/>
      <c r="AN171" s="1366"/>
      <c r="AO171" s="1366"/>
      <c r="AP171" s="1366"/>
      <c r="AQ171" s="1364"/>
      <c r="AR171" s="1364"/>
      <c r="AS171" s="1364"/>
      <c r="AT171" s="1364"/>
      <c r="AU171" s="399"/>
    </row>
    <row r="172" spans="1:47" s="162" customFormat="1" ht="12.75">
      <c r="A172" s="204"/>
      <c r="B172" s="216"/>
      <c r="C172" s="216"/>
      <c r="D172" s="216"/>
      <c r="E172" s="216"/>
      <c r="F172" s="216"/>
      <c r="G172" s="216"/>
      <c r="H172" s="216"/>
      <c r="I172" s="216"/>
      <c r="J172" s="216"/>
      <c r="K172" s="216"/>
      <c r="L172" s="539"/>
      <c r="M172" s="650"/>
      <c r="N172" s="1364"/>
      <c r="O172" s="1364"/>
      <c r="P172" s="1364"/>
      <c r="Q172" s="1364"/>
      <c r="R172" s="1364"/>
      <c r="S172" s="1364"/>
      <c r="T172" s="1364"/>
      <c r="U172" s="1364"/>
      <c r="V172" s="1364"/>
      <c r="W172" s="1364"/>
      <c r="X172" s="1367"/>
      <c r="Y172" s="1366"/>
      <c r="Z172" s="1366"/>
      <c r="AA172" s="1366"/>
      <c r="AB172" s="1366"/>
      <c r="AC172" s="1366"/>
      <c r="AD172" s="1366"/>
      <c r="AE172" s="1366"/>
      <c r="AF172" s="1366"/>
      <c r="AG172" s="1366"/>
      <c r="AH172" s="1366"/>
      <c r="AI172" s="1366"/>
      <c r="AJ172" s="1366"/>
      <c r="AK172" s="1366"/>
      <c r="AL172" s="1366"/>
      <c r="AM172" s="1366"/>
      <c r="AN172" s="1366"/>
      <c r="AO172" s="1366"/>
      <c r="AP172" s="1366"/>
      <c r="AQ172" s="1364"/>
      <c r="AR172" s="1364"/>
      <c r="AS172" s="1364"/>
      <c r="AT172" s="1364"/>
      <c r="AU172" s="399"/>
    </row>
    <row r="173" spans="1:47" s="162" customFormat="1" ht="12.75">
      <c r="A173" s="204"/>
      <c r="B173" s="216"/>
      <c r="C173" s="216"/>
      <c r="D173" s="216"/>
      <c r="E173" s="216"/>
      <c r="F173" s="216"/>
      <c r="G173" s="216"/>
      <c r="H173" s="216"/>
      <c r="I173" s="216"/>
      <c r="J173" s="216"/>
      <c r="K173" s="216"/>
      <c r="L173" s="539"/>
      <c r="M173" s="650"/>
      <c r="N173" s="1364"/>
      <c r="O173" s="1364"/>
      <c r="P173" s="1364"/>
      <c r="Q173" s="1364"/>
      <c r="R173" s="1364"/>
      <c r="S173" s="1364"/>
      <c r="T173" s="1364"/>
      <c r="U173" s="1364"/>
      <c r="V173" s="1364"/>
      <c r="W173" s="1364"/>
      <c r="X173" s="1367"/>
      <c r="Y173" s="1366"/>
      <c r="Z173" s="1366"/>
      <c r="AA173" s="1366"/>
      <c r="AB173" s="1366"/>
      <c r="AC173" s="1366"/>
      <c r="AD173" s="1366"/>
      <c r="AE173" s="1366"/>
      <c r="AF173" s="1366"/>
      <c r="AG173" s="1366"/>
      <c r="AH173" s="1366"/>
      <c r="AI173" s="1366"/>
      <c r="AJ173" s="1366"/>
      <c r="AK173" s="1366"/>
      <c r="AL173" s="1366"/>
      <c r="AM173" s="1366"/>
      <c r="AN173" s="1366"/>
      <c r="AO173" s="1366"/>
      <c r="AP173" s="1366"/>
      <c r="AQ173" s="1364"/>
      <c r="AR173" s="1364"/>
      <c r="AS173" s="1364"/>
      <c r="AT173" s="1364"/>
      <c r="AU173" s="399"/>
    </row>
    <row r="174" spans="1:47" s="162" customFormat="1" ht="12.75">
      <c r="A174" s="204"/>
      <c r="B174" s="216"/>
      <c r="C174" s="216"/>
      <c r="D174" s="216"/>
      <c r="E174" s="216"/>
      <c r="F174" s="216"/>
      <c r="G174" s="216"/>
      <c r="H174" s="216"/>
      <c r="I174" s="216"/>
      <c r="J174" s="216"/>
      <c r="K174" s="216"/>
      <c r="L174" s="539"/>
      <c r="M174" s="650"/>
      <c r="N174" s="1364"/>
      <c r="O174" s="1364"/>
      <c r="P174" s="1364"/>
      <c r="Q174" s="1364"/>
      <c r="R174" s="1364"/>
      <c r="S174" s="1364"/>
      <c r="T174" s="1364"/>
      <c r="U174" s="1364"/>
      <c r="V174" s="1364"/>
      <c r="W174" s="1364"/>
      <c r="X174" s="1367"/>
      <c r="Y174" s="1366"/>
      <c r="Z174" s="1366"/>
      <c r="AA174" s="1366"/>
      <c r="AB174" s="1366"/>
      <c r="AC174" s="1366"/>
      <c r="AD174" s="1366"/>
      <c r="AE174" s="1366"/>
      <c r="AF174" s="1366"/>
      <c r="AG174" s="1366"/>
      <c r="AH174" s="1366"/>
      <c r="AI174" s="1366"/>
      <c r="AJ174" s="1366"/>
      <c r="AK174" s="1366"/>
      <c r="AL174" s="1366"/>
      <c r="AM174" s="1366"/>
      <c r="AN174" s="1366"/>
      <c r="AO174" s="1366"/>
      <c r="AP174" s="1366"/>
      <c r="AQ174" s="1364"/>
      <c r="AR174" s="1364"/>
      <c r="AS174" s="1364"/>
      <c r="AT174" s="1364"/>
      <c r="AU174" s="399"/>
    </row>
    <row r="175" spans="1:47" s="162" customFormat="1" ht="12.75">
      <c r="A175" s="204"/>
      <c r="B175" s="216"/>
      <c r="C175" s="216"/>
      <c r="D175" s="216"/>
      <c r="E175" s="216"/>
      <c r="F175" s="216"/>
      <c r="G175" s="216"/>
      <c r="H175" s="216"/>
      <c r="I175" s="216"/>
      <c r="J175" s="216"/>
      <c r="K175" s="216"/>
      <c r="L175" s="539"/>
      <c r="M175" s="650"/>
      <c r="N175" s="1364"/>
      <c r="O175" s="1364"/>
      <c r="P175" s="1364"/>
      <c r="Q175" s="1364"/>
      <c r="R175" s="1364"/>
      <c r="S175" s="1364"/>
      <c r="T175" s="1364"/>
      <c r="U175" s="1364"/>
      <c r="V175" s="1364"/>
      <c r="W175" s="1364"/>
      <c r="X175" s="1367"/>
      <c r="Y175" s="1366"/>
      <c r="Z175" s="1366"/>
      <c r="AA175" s="1366"/>
      <c r="AB175" s="1366"/>
      <c r="AC175" s="1366"/>
      <c r="AD175" s="1366"/>
      <c r="AE175" s="1366"/>
      <c r="AF175" s="1366"/>
      <c r="AG175" s="1366"/>
      <c r="AH175" s="1366"/>
      <c r="AI175" s="1366"/>
      <c r="AJ175" s="1366"/>
      <c r="AK175" s="1366"/>
      <c r="AL175" s="1366"/>
      <c r="AM175" s="1366"/>
      <c r="AN175" s="1366"/>
      <c r="AO175" s="1366"/>
      <c r="AP175" s="1366"/>
      <c r="AQ175" s="1364"/>
      <c r="AR175" s="1364"/>
      <c r="AS175" s="1364"/>
      <c r="AT175" s="1364"/>
      <c r="AU175" s="399"/>
    </row>
    <row r="176" spans="1:47" s="162" customFormat="1" ht="12.75">
      <c r="A176" s="204"/>
      <c r="B176" s="216"/>
      <c r="C176" s="216"/>
      <c r="D176" s="216"/>
      <c r="E176" s="216"/>
      <c r="F176" s="216"/>
      <c r="G176" s="216"/>
      <c r="H176" s="216"/>
      <c r="I176" s="216"/>
      <c r="J176" s="216"/>
      <c r="K176" s="216"/>
      <c r="L176" s="539"/>
      <c r="M176" s="650"/>
      <c r="N176" s="1364"/>
      <c r="O176" s="1364"/>
      <c r="P176" s="1364"/>
      <c r="Q176" s="1364"/>
      <c r="R176" s="1364"/>
      <c r="S176" s="1364"/>
      <c r="T176" s="1364"/>
      <c r="U176" s="1364"/>
      <c r="V176" s="1364"/>
      <c r="W176" s="1364"/>
      <c r="X176" s="1367"/>
      <c r="Y176" s="1366"/>
      <c r="Z176" s="1366"/>
      <c r="AA176" s="1366"/>
      <c r="AB176" s="1366"/>
      <c r="AC176" s="1366"/>
      <c r="AD176" s="1366"/>
      <c r="AE176" s="1366"/>
      <c r="AF176" s="1366"/>
      <c r="AG176" s="1366"/>
      <c r="AH176" s="1366"/>
      <c r="AI176" s="1366"/>
      <c r="AJ176" s="1366"/>
      <c r="AK176" s="1366"/>
      <c r="AL176" s="1366"/>
      <c r="AM176" s="1366"/>
      <c r="AN176" s="1366"/>
      <c r="AO176" s="1366"/>
      <c r="AP176" s="1366"/>
      <c r="AQ176" s="1364"/>
      <c r="AR176" s="1364"/>
      <c r="AS176" s="1364"/>
      <c r="AT176" s="1364"/>
      <c r="AU176" s="399"/>
    </row>
    <row r="177" spans="1:47" s="162" customFormat="1" ht="12.75">
      <c r="A177" s="204"/>
      <c r="B177" s="216"/>
      <c r="C177" s="216"/>
      <c r="D177" s="216"/>
      <c r="E177" s="216"/>
      <c r="F177" s="216"/>
      <c r="G177" s="216"/>
      <c r="H177" s="216"/>
      <c r="I177" s="216"/>
      <c r="J177" s="216"/>
      <c r="K177" s="216"/>
      <c r="L177" s="539"/>
      <c r="M177" s="650"/>
      <c r="N177" s="1364"/>
      <c r="O177" s="1364"/>
      <c r="P177" s="1364"/>
      <c r="Q177" s="1364"/>
      <c r="R177" s="1364"/>
      <c r="S177" s="1364"/>
      <c r="T177" s="1364"/>
      <c r="U177" s="1364"/>
      <c r="V177" s="1364"/>
      <c r="W177" s="1364"/>
      <c r="X177" s="1367"/>
      <c r="Y177" s="1366"/>
      <c r="Z177" s="1366"/>
      <c r="AA177" s="1366"/>
      <c r="AB177" s="1366"/>
      <c r="AC177" s="1366"/>
      <c r="AD177" s="1366"/>
      <c r="AE177" s="1366"/>
      <c r="AF177" s="1366"/>
      <c r="AG177" s="1366"/>
      <c r="AH177" s="1366"/>
      <c r="AI177" s="1366"/>
      <c r="AJ177" s="1366"/>
      <c r="AK177" s="1366"/>
      <c r="AL177" s="1366"/>
      <c r="AM177" s="1366"/>
      <c r="AN177" s="1366"/>
      <c r="AO177" s="1366"/>
      <c r="AP177" s="1366"/>
      <c r="AQ177" s="1364"/>
      <c r="AR177" s="1364"/>
      <c r="AS177" s="1364"/>
      <c r="AT177" s="1364"/>
      <c r="AU177" s="399"/>
    </row>
    <row r="178" spans="1:47" s="162" customFormat="1" ht="12.75">
      <c r="A178" s="204"/>
      <c r="B178" s="216"/>
      <c r="C178" s="216"/>
      <c r="D178" s="216"/>
      <c r="E178" s="216"/>
      <c r="F178" s="216"/>
      <c r="G178" s="216"/>
      <c r="H178" s="216"/>
      <c r="I178" s="216"/>
      <c r="J178" s="216"/>
      <c r="K178" s="216"/>
      <c r="L178" s="539"/>
      <c r="M178" s="650"/>
      <c r="N178" s="1364"/>
      <c r="O178" s="1364"/>
      <c r="P178" s="1364"/>
      <c r="Q178" s="1364"/>
      <c r="R178" s="1364"/>
      <c r="S178" s="1364"/>
      <c r="T178" s="1364"/>
      <c r="U178" s="1364"/>
      <c r="V178" s="1364"/>
      <c r="W178" s="1364"/>
      <c r="X178" s="1367"/>
      <c r="Y178" s="1366"/>
      <c r="Z178" s="1366"/>
      <c r="AA178" s="1366"/>
      <c r="AB178" s="1366"/>
      <c r="AC178" s="1366"/>
      <c r="AD178" s="1366"/>
      <c r="AE178" s="1366"/>
      <c r="AF178" s="1366"/>
      <c r="AG178" s="1366"/>
      <c r="AH178" s="1366"/>
      <c r="AI178" s="1366"/>
      <c r="AJ178" s="1366"/>
      <c r="AK178" s="1366"/>
      <c r="AL178" s="1366"/>
      <c r="AM178" s="1366"/>
      <c r="AN178" s="1366"/>
      <c r="AO178" s="1366"/>
      <c r="AP178" s="1366"/>
      <c r="AQ178" s="1364"/>
      <c r="AR178" s="1364"/>
      <c r="AS178" s="1364"/>
      <c r="AT178" s="1364"/>
      <c r="AU178" s="399"/>
    </row>
    <row r="179" spans="1:47" s="162" customFormat="1" ht="12.75">
      <c r="A179" s="204"/>
      <c r="B179" s="216"/>
      <c r="C179" s="216"/>
      <c r="D179" s="216"/>
      <c r="E179" s="216"/>
      <c r="F179" s="216"/>
      <c r="G179" s="216"/>
      <c r="H179" s="216"/>
      <c r="I179" s="216"/>
      <c r="J179" s="216"/>
      <c r="K179" s="216"/>
      <c r="L179" s="539"/>
      <c r="M179" s="650"/>
      <c r="N179" s="1364"/>
      <c r="O179" s="1364"/>
      <c r="P179" s="1364"/>
      <c r="Q179" s="1364"/>
      <c r="R179" s="1364"/>
      <c r="S179" s="1364"/>
      <c r="T179" s="1364"/>
      <c r="U179" s="1364"/>
      <c r="V179" s="1364"/>
      <c r="W179" s="1364"/>
      <c r="X179" s="1367"/>
      <c r="Y179" s="1366"/>
      <c r="Z179" s="1366"/>
      <c r="AA179" s="1366"/>
      <c r="AB179" s="1366"/>
      <c r="AC179" s="1366"/>
      <c r="AD179" s="1366"/>
      <c r="AE179" s="1366"/>
      <c r="AF179" s="1366"/>
      <c r="AG179" s="1366"/>
      <c r="AH179" s="1366"/>
      <c r="AI179" s="1366"/>
      <c r="AJ179" s="1366"/>
      <c r="AK179" s="1366"/>
      <c r="AL179" s="1366"/>
      <c r="AM179" s="1366"/>
      <c r="AN179" s="1366"/>
      <c r="AO179" s="1366"/>
      <c r="AP179" s="1366"/>
      <c r="AQ179" s="1364"/>
      <c r="AR179" s="1364"/>
      <c r="AS179" s="1364"/>
      <c r="AT179" s="1364"/>
      <c r="AU179" s="399"/>
    </row>
    <row r="180" spans="1:47" s="162" customFormat="1" ht="12.75">
      <c r="A180" s="204"/>
      <c r="B180" s="216"/>
      <c r="C180" s="216"/>
      <c r="D180" s="216"/>
      <c r="E180" s="216"/>
      <c r="F180" s="216"/>
      <c r="G180" s="216"/>
      <c r="H180" s="216"/>
      <c r="I180" s="216"/>
      <c r="J180" s="216"/>
      <c r="K180" s="216"/>
      <c r="L180" s="539"/>
      <c r="M180" s="650"/>
      <c r="N180" s="1364"/>
      <c r="O180" s="1364"/>
      <c r="P180" s="1364"/>
      <c r="Q180" s="1364"/>
      <c r="R180" s="1364"/>
      <c r="S180" s="1364"/>
      <c r="T180" s="1364"/>
      <c r="U180" s="1364"/>
      <c r="V180" s="1364"/>
      <c r="W180" s="1364"/>
      <c r="X180" s="1367"/>
      <c r="Y180" s="1366"/>
      <c r="Z180" s="1366"/>
      <c r="AA180" s="1366"/>
      <c r="AB180" s="1366"/>
      <c r="AC180" s="1366"/>
      <c r="AD180" s="1366"/>
      <c r="AE180" s="1366"/>
      <c r="AF180" s="1366"/>
      <c r="AG180" s="1366"/>
      <c r="AH180" s="1366"/>
      <c r="AI180" s="1366"/>
      <c r="AJ180" s="1366"/>
      <c r="AK180" s="1366"/>
      <c r="AL180" s="1366"/>
      <c r="AM180" s="1366"/>
      <c r="AN180" s="1366"/>
      <c r="AO180" s="1366"/>
      <c r="AP180" s="1366"/>
      <c r="AQ180" s="1364"/>
      <c r="AR180" s="1364"/>
      <c r="AS180" s="1364"/>
      <c r="AT180" s="1364"/>
      <c r="AU180" s="399"/>
    </row>
    <row r="181" spans="1:47" s="162" customFormat="1" ht="12.75">
      <c r="A181" s="204"/>
      <c r="B181" s="216"/>
      <c r="C181" s="216"/>
      <c r="D181" s="216"/>
      <c r="E181" s="216"/>
      <c r="F181" s="216"/>
      <c r="G181" s="216"/>
      <c r="H181" s="216"/>
      <c r="I181" s="216"/>
      <c r="J181" s="216"/>
      <c r="K181" s="216"/>
      <c r="L181" s="539"/>
      <c r="M181" s="650"/>
      <c r="N181" s="1364"/>
      <c r="O181" s="1364"/>
      <c r="P181" s="1364"/>
      <c r="Q181" s="1364"/>
      <c r="R181" s="1364"/>
      <c r="S181" s="1364"/>
      <c r="T181" s="1364"/>
      <c r="U181" s="1364"/>
      <c r="V181" s="1364"/>
      <c r="W181" s="1364"/>
      <c r="X181" s="1367"/>
      <c r="Y181" s="1366"/>
      <c r="Z181" s="1366"/>
      <c r="AA181" s="1366"/>
      <c r="AB181" s="1366"/>
      <c r="AC181" s="1366"/>
      <c r="AD181" s="1366"/>
      <c r="AE181" s="1366"/>
      <c r="AF181" s="1366"/>
      <c r="AG181" s="1366"/>
      <c r="AH181" s="1366"/>
      <c r="AI181" s="1366"/>
      <c r="AJ181" s="1366"/>
      <c r="AK181" s="1366"/>
      <c r="AL181" s="1366"/>
      <c r="AM181" s="1366"/>
      <c r="AN181" s="1366"/>
      <c r="AO181" s="1366"/>
      <c r="AP181" s="1366"/>
      <c r="AQ181" s="1364"/>
      <c r="AR181" s="1364"/>
      <c r="AS181" s="1364"/>
      <c r="AT181" s="1364"/>
      <c r="AU181" s="399"/>
    </row>
    <row r="182" spans="1:47" s="162" customFormat="1" ht="12.75">
      <c r="A182" s="204"/>
      <c r="B182" s="216"/>
      <c r="C182" s="216"/>
      <c r="D182" s="216"/>
      <c r="E182" s="216"/>
      <c r="F182" s="216"/>
      <c r="G182" s="216"/>
      <c r="H182" s="216"/>
      <c r="I182" s="216"/>
      <c r="J182" s="216"/>
      <c r="K182" s="216"/>
      <c r="L182" s="539"/>
      <c r="M182" s="650"/>
      <c r="N182" s="1364"/>
      <c r="O182" s="1364"/>
      <c r="P182" s="1364"/>
      <c r="Q182" s="1364"/>
      <c r="R182" s="1364"/>
      <c r="S182" s="1364"/>
      <c r="T182" s="1364"/>
      <c r="U182" s="1364"/>
      <c r="V182" s="1364"/>
      <c r="W182" s="1364"/>
      <c r="X182" s="1367"/>
      <c r="Y182" s="1366"/>
      <c r="Z182" s="1366"/>
      <c r="AA182" s="1366"/>
      <c r="AB182" s="1366"/>
      <c r="AC182" s="1366"/>
      <c r="AD182" s="1366"/>
      <c r="AE182" s="1366"/>
      <c r="AF182" s="1366"/>
      <c r="AG182" s="1366"/>
      <c r="AH182" s="1366"/>
      <c r="AI182" s="1366"/>
      <c r="AJ182" s="1366"/>
      <c r="AK182" s="1366"/>
      <c r="AL182" s="1366"/>
      <c r="AM182" s="1366"/>
      <c r="AN182" s="1366"/>
      <c r="AO182" s="1366"/>
      <c r="AP182" s="1366"/>
      <c r="AQ182" s="1364"/>
      <c r="AR182" s="1364"/>
      <c r="AS182" s="1364"/>
      <c r="AT182" s="1364"/>
      <c r="AU182" s="399"/>
    </row>
    <row r="183" spans="1:47" s="162" customFormat="1" ht="12.75">
      <c r="A183" s="204"/>
      <c r="B183" s="216"/>
      <c r="C183" s="216"/>
      <c r="D183" s="216"/>
      <c r="E183" s="216"/>
      <c r="F183" s="216"/>
      <c r="G183" s="216"/>
      <c r="H183" s="216"/>
      <c r="I183" s="216"/>
      <c r="J183" s="216"/>
      <c r="K183" s="216"/>
      <c r="L183" s="539"/>
      <c r="M183" s="650"/>
      <c r="N183" s="1364"/>
      <c r="O183" s="1364"/>
      <c r="P183" s="1364"/>
      <c r="Q183" s="1364"/>
      <c r="R183" s="1364"/>
      <c r="S183" s="1364"/>
      <c r="T183" s="1364"/>
      <c r="U183" s="1364"/>
      <c r="V183" s="1364"/>
      <c r="W183" s="1364"/>
      <c r="X183" s="1367"/>
      <c r="Y183" s="1366"/>
      <c r="Z183" s="1366"/>
      <c r="AA183" s="1366"/>
      <c r="AB183" s="1366"/>
      <c r="AC183" s="1366"/>
      <c r="AD183" s="1366"/>
      <c r="AE183" s="1366"/>
      <c r="AF183" s="1366"/>
      <c r="AG183" s="1366"/>
      <c r="AH183" s="1366"/>
      <c r="AI183" s="1366"/>
      <c r="AJ183" s="1366"/>
      <c r="AK183" s="1366"/>
      <c r="AL183" s="1366"/>
      <c r="AM183" s="1366"/>
      <c r="AN183" s="1366"/>
      <c r="AO183" s="1366"/>
      <c r="AP183" s="1366"/>
      <c r="AQ183" s="1364"/>
      <c r="AR183" s="1364"/>
      <c r="AS183" s="1364"/>
      <c r="AT183" s="1364"/>
      <c r="AU183" s="399"/>
    </row>
    <row r="184" spans="1:47" s="162" customFormat="1" ht="12.75">
      <c r="A184" s="204"/>
      <c r="B184" s="216"/>
      <c r="C184" s="216"/>
      <c r="D184" s="216"/>
      <c r="E184" s="216"/>
      <c r="F184" s="216"/>
      <c r="G184" s="216"/>
      <c r="H184" s="216"/>
      <c r="I184" s="216"/>
      <c r="J184" s="216"/>
      <c r="K184" s="216"/>
      <c r="L184" s="539"/>
      <c r="M184" s="650"/>
      <c r="N184" s="1364"/>
      <c r="O184" s="1364"/>
      <c r="P184" s="1364"/>
      <c r="Q184" s="1364"/>
      <c r="R184" s="1364"/>
      <c r="S184" s="1364"/>
      <c r="T184" s="1364"/>
      <c r="U184" s="1364"/>
      <c r="V184" s="1364"/>
      <c r="W184" s="1364"/>
      <c r="X184" s="1367"/>
      <c r="Y184" s="1366"/>
      <c r="Z184" s="1366"/>
      <c r="AA184" s="1366"/>
      <c r="AB184" s="1366"/>
      <c r="AC184" s="1366"/>
      <c r="AD184" s="1366"/>
      <c r="AE184" s="1366"/>
      <c r="AF184" s="1366"/>
      <c r="AG184" s="1366"/>
      <c r="AH184" s="1366"/>
      <c r="AI184" s="1366"/>
      <c r="AJ184" s="1366"/>
      <c r="AK184" s="1366"/>
      <c r="AL184" s="1366"/>
      <c r="AM184" s="1366"/>
      <c r="AN184" s="1366"/>
      <c r="AO184" s="1366"/>
      <c r="AP184" s="1366"/>
      <c r="AQ184" s="1364"/>
      <c r="AR184" s="1364"/>
      <c r="AS184" s="1364"/>
      <c r="AT184" s="1364"/>
      <c r="AU184" s="399"/>
    </row>
    <row r="185" spans="1:47" s="162" customFormat="1" ht="12.75">
      <c r="A185" s="204"/>
      <c r="B185" s="216"/>
      <c r="C185" s="216"/>
      <c r="D185" s="216"/>
      <c r="E185" s="216"/>
      <c r="F185" s="216"/>
      <c r="G185" s="216"/>
      <c r="H185" s="216"/>
      <c r="I185" s="216"/>
      <c r="J185" s="216"/>
      <c r="K185" s="216"/>
      <c r="L185" s="539"/>
      <c r="M185" s="650"/>
      <c r="N185" s="1364"/>
      <c r="O185" s="1364"/>
      <c r="P185" s="1364"/>
      <c r="Q185" s="1364"/>
      <c r="R185" s="1364"/>
      <c r="S185" s="1364"/>
      <c r="T185" s="1364"/>
      <c r="U185" s="1364"/>
      <c r="V185" s="1364"/>
      <c r="W185" s="1364"/>
      <c r="X185" s="1367"/>
      <c r="Y185" s="1366"/>
      <c r="Z185" s="1366"/>
      <c r="AA185" s="1366"/>
      <c r="AB185" s="1366"/>
      <c r="AC185" s="1366"/>
      <c r="AD185" s="1366"/>
      <c r="AE185" s="1366"/>
      <c r="AF185" s="1366"/>
      <c r="AG185" s="1366"/>
      <c r="AH185" s="1366"/>
      <c r="AI185" s="1366"/>
      <c r="AJ185" s="1366"/>
      <c r="AK185" s="1366"/>
      <c r="AL185" s="1366"/>
      <c r="AM185" s="1366"/>
      <c r="AN185" s="1366"/>
      <c r="AO185" s="1366"/>
      <c r="AP185" s="1366"/>
      <c r="AQ185" s="1364"/>
      <c r="AR185" s="1364"/>
      <c r="AS185" s="1364"/>
      <c r="AT185" s="1364"/>
      <c r="AU185" s="399"/>
    </row>
    <row r="186" spans="1:47" s="162" customFormat="1" ht="12.75">
      <c r="A186" s="204"/>
      <c r="B186" s="216"/>
      <c r="C186" s="216"/>
      <c r="D186" s="216"/>
      <c r="E186" s="216"/>
      <c r="F186" s="216"/>
      <c r="G186" s="216"/>
      <c r="H186" s="216"/>
      <c r="I186" s="216"/>
      <c r="J186" s="216"/>
      <c r="K186" s="216"/>
      <c r="L186" s="539"/>
      <c r="M186" s="650"/>
      <c r="N186" s="1364"/>
      <c r="O186" s="1364"/>
      <c r="P186" s="1364"/>
      <c r="Q186" s="1364"/>
      <c r="R186" s="1364"/>
      <c r="S186" s="1364"/>
      <c r="T186" s="1364"/>
      <c r="U186" s="1364"/>
      <c r="V186" s="1364"/>
      <c r="W186" s="1364"/>
      <c r="X186" s="1367"/>
      <c r="Y186" s="1366"/>
      <c r="Z186" s="1366"/>
      <c r="AA186" s="1366"/>
      <c r="AB186" s="1366"/>
      <c r="AC186" s="1366"/>
      <c r="AD186" s="1366"/>
      <c r="AE186" s="1366"/>
      <c r="AF186" s="1366"/>
      <c r="AG186" s="1366"/>
      <c r="AH186" s="1366"/>
      <c r="AI186" s="1366"/>
      <c r="AJ186" s="1366"/>
      <c r="AK186" s="1366"/>
      <c r="AL186" s="1366"/>
      <c r="AM186" s="1366"/>
      <c r="AN186" s="1366"/>
      <c r="AO186" s="1366"/>
      <c r="AP186" s="1366"/>
      <c r="AQ186" s="1364"/>
      <c r="AR186" s="1364"/>
      <c r="AS186" s="1364"/>
      <c r="AT186" s="1364"/>
      <c r="AU186" s="399"/>
    </row>
    <row r="187" spans="1:47" s="162" customFormat="1" ht="12.75">
      <c r="A187" s="204"/>
      <c r="B187" s="216"/>
      <c r="C187" s="216"/>
      <c r="D187" s="216"/>
      <c r="E187" s="216"/>
      <c r="F187" s="216"/>
      <c r="G187" s="216"/>
      <c r="H187" s="216"/>
      <c r="I187" s="216"/>
      <c r="J187" s="216"/>
      <c r="K187" s="216"/>
      <c r="L187" s="539"/>
      <c r="M187" s="650"/>
      <c r="N187" s="1364"/>
      <c r="O187" s="1364"/>
      <c r="P187" s="1364"/>
      <c r="Q187" s="1364"/>
      <c r="R187" s="1364"/>
      <c r="S187" s="1364"/>
      <c r="T187" s="1364"/>
      <c r="U187" s="1364"/>
      <c r="V187" s="1364"/>
      <c r="W187" s="1364"/>
      <c r="X187" s="1367"/>
      <c r="Y187" s="1366"/>
      <c r="Z187" s="1366"/>
      <c r="AA187" s="1366"/>
      <c r="AB187" s="1366"/>
      <c r="AC187" s="1366"/>
      <c r="AD187" s="1366"/>
      <c r="AE187" s="1366"/>
      <c r="AF187" s="1366"/>
      <c r="AG187" s="1366"/>
      <c r="AH187" s="1366"/>
      <c r="AI187" s="1366"/>
      <c r="AJ187" s="1366"/>
      <c r="AK187" s="1366"/>
      <c r="AL187" s="1366"/>
      <c r="AM187" s="1366"/>
      <c r="AN187" s="1366"/>
      <c r="AO187" s="1366"/>
      <c r="AP187" s="1366"/>
      <c r="AQ187" s="1364"/>
      <c r="AR187" s="1364"/>
      <c r="AS187" s="1364"/>
      <c r="AT187" s="1364"/>
      <c r="AU187" s="399"/>
    </row>
    <row r="188" spans="1:47" s="162" customFormat="1" ht="12.75">
      <c r="A188" s="204"/>
      <c r="B188" s="216"/>
      <c r="C188" s="216"/>
      <c r="D188" s="216"/>
      <c r="E188" s="216"/>
      <c r="F188" s="216"/>
      <c r="G188" s="216"/>
      <c r="H188" s="216"/>
      <c r="I188" s="216"/>
      <c r="J188" s="216"/>
      <c r="K188" s="216"/>
      <c r="L188" s="539"/>
      <c r="M188" s="650"/>
      <c r="N188" s="1364"/>
      <c r="O188" s="1364"/>
      <c r="P188" s="1364"/>
      <c r="Q188" s="1364"/>
      <c r="R188" s="1364"/>
      <c r="S188" s="1364"/>
      <c r="T188" s="1364"/>
      <c r="U188" s="1364"/>
      <c r="V188" s="1364"/>
      <c r="W188" s="1364"/>
      <c r="X188" s="1367"/>
      <c r="Y188" s="1366"/>
      <c r="Z188" s="1366"/>
      <c r="AA188" s="1366"/>
      <c r="AB188" s="1366"/>
      <c r="AC188" s="1366"/>
      <c r="AD188" s="1366"/>
      <c r="AE188" s="1366"/>
      <c r="AF188" s="1366"/>
      <c r="AG188" s="1366"/>
      <c r="AH188" s="1366"/>
      <c r="AI188" s="1366"/>
      <c r="AJ188" s="1366"/>
      <c r="AK188" s="1366"/>
      <c r="AL188" s="1366"/>
      <c r="AM188" s="1366"/>
      <c r="AN188" s="1366"/>
      <c r="AO188" s="1366"/>
      <c r="AP188" s="1366"/>
      <c r="AQ188" s="1364"/>
      <c r="AR188" s="1364"/>
      <c r="AS188" s="1364"/>
      <c r="AT188" s="1364"/>
      <c r="AU188" s="399"/>
    </row>
    <row r="189" spans="1:47" s="162" customFormat="1" ht="12.75">
      <c r="A189" s="204"/>
      <c r="B189" s="216"/>
      <c r="C189" s="216"/>
      <c r="D189" s="216"/>
      <c r="E189" s="216"/>
      <c r="F189" s="216"/>
      <c r="G189" s="216"/>
      <c r="H189" s="216"/>
      <c r="I189" s="216"/>
      <c r="J189" s="216"/>
      <c r="K189" s="216"/>
      <c r="L189" s="539"/>
      <c r="M189" s="650"/>
      <c r="N189" s="1364"/>
      <c r="O189" s="1364"/>
      <c r="P189" s="1364"/>
      <c r="Q189" s="1364"/>
      <c r="R189" s="1364"/>
      <c r="S189" s="1364"/>
      <c r="T189" s="1364"/>
      <c r="U189" s="1364"/>
      <c r="V189" s="1364"/>
      <c r="W189" s="1364"/>
      <c r="X189" s="1367"/>
      <c r="Y189" s="1366"/>
      <c r="Z189" s="1366"/>
      <c r="AA189" s="1366"/>
      <c r="AB189" s="1366"/>
      <c r="AC189" s="1366"/>
      <c r="AD189" s="1366"/>
      <c r="AE189" s="1366"/>
      <c r="AF189" s="1366"/>
      <c r="AG189" s="1366"/>
      <c r="AH189" s="1366"/>
      <c r="AI189" s="1366"/>
      <c r="AJ189" s="1366"/>
      <c r="AK189" s="1366"/>
      <c r="AL189" s="1366"/>
      <c r="AM189" s="1366"/>
      <c r="AN189" s="1366"/>
      <c r="AO189" s="1366"/>
      <c r="AP189" s="1366"/>
      <c r="AQ189" s="1364"/>
      <c r="AR189" s="1364"/>
      <c r="AS189" s="1364"/>
      <c r="AT189" s="1364"/>
      <c r="AU189" s="399"/>
    </row>
    <row r="190" spans="1:47" s="162" customFormat="1" ht="12.75">
      <c r="A190" s="204"/>
      <c r="B190" s="216"/>
      <c r="C190" s="216"/>
      <c r="D190" s="216"/>
      <c r="E190" s="216"/>
      <c r="F190" s="216"/>
      <c r="G190" s="216"/>
      <c r="H190" s="216"/>
      <c r="I190" s="216"/>
      <c r="J190" s="216"/>
      <c r="K190" s="216"/>
      <c r="L190" s="539"/>
      <c r="M190" s="650"/>
      <c r="N190" s="1364"/>
      <c r="O190" s="1364"/>
      <c r="P190" s="1364"/>
      <c r="Q190" s="1364"/>
      <c r="R190" s="1364"/>
      <c r="S190" s="1364"/>
      <c r="T190" s="1364"/>
      <c r="U190" s="1364"/>
      <c r="V190" s="1364"/>
      <c r="W190" s="1364"/>
      <c r="X190" s="1367"/>
      <c r="Y190" s="1366"/>
      <c r="Z190" s="1366"/>
      <c r="AA190" s="1366"/>
      <c r="AB190" s="1366"/>
      <c r="AC190" s="1366"/>
      <c r="AD190" s="1366"/>
      <c r="AE190" s="1366"/>
      <c r="AF190" s="1366"/>
      <c r="AG190" s="1366"/>
      <c r="AH190" s="1366"/>
      <c r="AI190" s="1366"/>
      <c r="AJ190" s="1366"/>
      <c r="AK190" s="1366"/>
      <c r="AL190" s="1366"/>
      <c r="AM190" s="1366"/>
      <c r="AN190" s="1366"/>
      <c r="AO190" s="1366"/>
      <c r="AP190" s="1366"/>
      <c r="AQ190" s="1364"/>
      <c r="AR190" s="1364"/>
      <c r="AS190" s="1364"/>
      <c r="AT190" s="1364"/>
      <c r="AU190" s="399"/>
    </row>
    <row r="191" spans="1:47" s="162" customFormat="1" ht="12.75">
      <c r="A191" s="204"/>
      <c r="B191" s="216"/>
      <c r="C191" s="216"/>
      <c r="D191" s="216"/>
      <c r="E191" s="216"/>
      <c r="F191" s="216"/>
      <c r="G191" s="216"/>
      <c r="H191" s="216"/>
      <c r="I191" s="216"/>
      <c r="J191" s="216"/>
      <c r="K191" s="216"/>
      <c r="L191" s="539"/>
      <c r="M191" s="650"/>
      <c r="N191" s="1364"/>
      <c r="O191" s="1364"/>
      <c r="P191" s="1364"/>
      <c r="Q191" s="1364"/>
      <c r="R191" s="1364"/>
      <c r="S191" s="1364"/>
      <c r="T191" s="1364"/>
      <c r="U191" s="1364"/>
      <c r="V191" s="1364"/>
      <c r="W191" s="1364"/>
      <c r="X191" s="1367"/>
      <c r="Y191" s="1366"/>
      <c r="Z191" s="1366"/>
      <c r="AA191" s="1366"/>
      <c r="AB191" s="1366"/>
      <c r="AC191" s="1366"/>
      <c r="AD191" s="1366"/>
      <c r="AE191" s="1366"/>
      <c r="AF191" s="1366"/>
      <c r="AG191" s="1366"/>
      <c r="AH191" s="1366"/>
      <c r="AI191" s="1366"/>
      <c r="AJ191" s="1366"/>
      <c r="AK191" s="1366"/>
      <c r="AL191" s="1366"/>
      <c r="AM191" s="1366"/>
      <c r="AN191" s="1366"/>
      <c r="AO191" s="1366"/>
      <c r="AP191" s="1366"/>
      <c r="AQ191" s="1364"/>
      <c r="AR191" s="1364"/>
      <c r="AS191" s="1364"/>
      <c r="AT191" s="1364"/>
      <c r="AU191" s="399"/>
    </row>
    <row r="192" spans="1:47" s="162" customFormat="1" ht="12.75">
      <c r="A192" s="204"/>
      <c r="B192" s="216"/>
      <c r="C192" s="216"/>
      <c r="D192" s="216"/>
      <c r="E192" s="216"/>
      <c r="F192" s="216"/>
      <c r="G192" s="216"/>
      <c r="H192" s="216"/>
      <c r="I192" s="216"/>
      <c r="J192" s="216"/>
      <c r="K192" s="216"/>
      <c r="L192" s="539"/>
      <c r="M192" s="650"/>
      <c r="N192" s="1364"/>
      <c r="O192" s="1364"/>
      <c r="P192" s="1364"/>
      <c r="Q192" s="1364"/>
      <c r="R192" s="1364"/>
      <c r="S192" s="1364"/>
      <c r="T192" s="1364"/>
      <c r="U192" s="1364"/>
      <c r="V192" s="1364"/>
      <c r="W192" s="1364"/>
      <c r="X192" s="1367"/>
      <c r="Y192" s="1366"/>
      <c r="Z192" s="1366"/>
      <c r="AA192" s="1366"/>
      <c r="AB192" s="1366"/>
      <c r="AC192" s="1366"/>
      <c r="AD192" s="1366"/>
      <c r="AE192" s="1366"/>
      <c r="AF192" s="1366"/>
      <c r="AG192" s="1366"/>
      <c r="AH192" s="1366"/>
      <c r="AI192" s="1366"/>
      <c r="AJ192" s="1366"/>
      <c r="AK192" s="1366"/>
      <c r="AL192" s="1366"/>
      <c r="AM192" s="1366"/>
      <c r="AN192" s="1366"/>
      <c r="AO192" s="1366"/>
      <c r="AP192" s="1366"/>
      <c r="AQ192" s="1364"/>
      <c r="AR192" s="1364"/>
      <c r="AS192" s="1364"/>
      <c r="AT192" s="1364"/>
      <c r="AU192" s="399"/>
    </row>
    <row r="193" spans="1:47" s="162" customFormat="1" ht="12.75">
      <c r="A193" s="204"/>
      <c r="B193" s="216"/>
      <c r="C193" s="216"/>
      <c r="D193" s="216"/>
      <c r="E193" s="216"/>
      <c r="F193" s="216"/>
      <c r="G193" s="216"/>
      <c r="H193" s="216"/>
      <c r="I193" s="216"/>
      <c r="J193" s="216"/>
      <c r="K193" s="216"/>
      <c r="L193" s="539"/>
      <c r="M193" s="650"/>
      <c r="N193" s="1364"/>
      <c r="O193" s="1364"/>
      <c r="P193" s="1364"/>
      <c r="Q193" s="1364"/>
      <c r="R193" s="1364"/>
      <c r="S193" s="1364"/>
      <c r="T193" s="1364"/>
      <c r="U193" s="1364"/>
      <c r="V193" s="1364"/>
      <c r="W193" s="1364"/>
      <c r="X193" s="1367"/>
      <c r="Y193" s="1366"/>
      <c r="Z193" s="1366"/>
      <c r="AA193" s="1366"/>
      <c r="AB193" s="1366"/>
      <c r="AC193" s="1366"/>
      <c r="AD193" s="1366"/>
      <c r="AE193" s="1366"/>
      <c r="AF193" s="1366"/>
      <c r="AG193" s="1366"/>
      <c r="AH193" s="1366"/>
      <c r="AI193" s="1366"/>
      <c r="AJ193" s="1366"/>
      <c r="AK193" s="1366"/>
      <c r="AL193" s="1366"/>
      <c r="AM193" s="1366"/>
      <c r="AN193" s="1366"/>
      <c r="AO193" s="1366"/>
      <c r="AP193" s="1366"/>
      <c r="AQ193" s="1364"/>
      <c r="AR193" s="1364"/>
      <c r="AS193" s="1364"/>
      <c r="AT193" s="1364"/>
      <c r="AU193" s="399"/>
    </row>
    <row r="194" spans="1:47" s="162" customFormat="1" ht="12.75">
      <c r="A194" s="204"/>
      <c r="B194" s="216"/>
      <c r="C194" s="216"/>
      <c r="D194" s="216"/>
      <c r="E194" s="216"/>
      <c r="F194" s="216"/>
      <c r="G194" s="216"/>
      <c r="H194" s="216"/>
      <c r="I194" s="216"/>
      <c r="J194" s="216"/>
      <c r="K194" s="216"/>
      <c r="L194" s="539"/>
      <c r="M194" s="650"/>
      <c r="N194" s="1364"/>
      <c r="O194" s="1364"/>
      <c r="P194" s="1364"/>
      <c r="Q194" s="1364"/>
      <c r="R194" s="1364"/>
      <c r="S194" s="1364"/>
      <c r="T194" s="1364"/>
      <c r="U194" s="1364"/>
      <c r="V194" s="1364"/>
      <c r="W194" s="1364"/>
      <c r="X194" s="1367"/>
      <c r="Y194" s="1366"/>
      <c r="Z194" s="1366"/>
      <c r="AA194" s="1366"/>
      <c r="AB194" s="1366"/>
      <c r="AC194" s="1366"/>
      <c r="AD194" s="1366"/>
      <c r="AE194" s="1366"/>
      <c r="AF194" s="1366"/>
      <c r="AG194" s="1366"/>
      <c r="AH194" s="1366"/>
      <c r="AI194" s="1366"/>
      <c r="AJ194" s="1366"/>
      <c r="AK194" s="1366"/>
      <c r="AL194" s="1366"/>
      <c r="AM194" s="1366"/>
      <c r="AN194" s="1366"/>
      <c r="AO194" s="1366"/>
      <c r="AP194" s="1366"/>
      <c r="AQ194" s="1364"/>
      <c r="AR194" s="1364"/>
      <c r="AS194" s="1364"/>
      <c r="AT194" s="1364"/>
      <c r="AU194" s="399"/>
    </row>
    <row r="195" spans="1:47" s="162" customFormat="1" ht="12.75">
      <c r="A195" s="204"/>
      <c r="B195" s="216"/>
      <c r="C195" s="216"/>
      <c r="D195" s="216"/>
      <c r="E195" s="216"/>
      <c r="F195" s="216"/>
      <c r="G195" s="216"/>
      <c r="H195" s="216"/>
      <c r="I195" s="216"/>
      <c r="J195" s="216"/>
      <c r="K195" s="216"/>
      <c r="L195" s="539"/>
      <c r="M195" s="650"/>
      <c r="N195" s="1364"/>
      <c r="O195" s="1364"/>
      <c r="P195" s="1364"/>
      <c r="Q195" s="1364"/>
      <c r="R195" s="1364"/>
      <c r="S195" s="1364"/>
      <c r="T195" s="1364"/>
      <c r="U195" s="1364"/>
      <c r="V195" s="1364"/>
      <c r="W195" s="1364"/>
      <c r="X195" s="1367"/>
      <c r="Y195" s="1366"/>
      <c r="Z195" s="1366"/>
      <c r="AA195" s="1366"/>
      <c r="AB195" s="1366"/>
      <c r="AC195" s="1366"/>
      <c r="AD195" s="1366"/>
      <c r="AE195" s="1366"/>
      <c r="AF195" s="1366"/>
      <c r="AG195" s="1366"/>
      <c r="AH195" s="1366"/>
      <c r="AI195" s="1366"/>
      <c r="AJ195" s="1366"/>
      <c r="AK195" s="1366"/>
      <c r="AL195" s="1366"/>
      <c r="AM195" s="1366"/>
      <c r="AN195" s="1366"/>
      <c r="AO195" s="1366"/>
      <c r="AP195" s="1366"/>
      <c r="AQ195" s="1364"/>
      <c r="AR195" s="1364"/>
      <c r="AS195" s="1364"/>
      <c r="AT195" s="1364"/>
      <c r="AU195" s="399"/>
    </row>
    <row r="196" spans="1:47" s="162" customFormat="1" ht="12.75">
      <c r="A196" s="204"/>
      <c r="B196" s="216"/>
      <c r="C196" s="216"/>
      <c r="D196" s="216"/>
      <c r="E196" s="216"/>
      <c r="F196" s="216"/>
      <c r="G196" s="216"/>
      <c r="H196" s="216"/>
      <c r="I196" s="216"/>
      <c r="J196" s="216"/>
      <c r="K196" s="216"/>
      <c r="L196" s="539"/>
      <c r="M196" s="650"/>
      <c r="N196" s="1364"/>
      <c r="O196" s="1364"/>
      <c r="P196" s="1364"/>
      <c r="Q196" s="1364"/>
      <c r="R196" s="1364"/>
      <c r="S196" s="1364"/>
      <c r="T196" s="1364"/>
      <c r="U196" s="1364"/>
      <c r="V196" s="1364"/>
      <c r="W196" s="1364"/>
      <c r="X196" s="1367"/>
      <c r="Y196" s="1366"/>
      <c r="Z196" s="1366"/>
      <c r="AA196" s="1366"/>
      <c r="AB196" s="1366"/>
      <c r="AC196" s="1366"/>
      <c r="AD196" s="1366"/>
      <c r="AE196" s="1366"/>
      <c r="AF196" s="1366"/>
      <c r="AG196" s="1366"/>
      <c r="AH196" s="1366"/>
      <c r="AI196" s="1366"/>
      <c r="AJ196" s="1366"/>
      <c r="AK196" s="1366"/>
      <c r="AL196" s="1366"/>
      <c r="AM196" s="1366"/>
      <c r="AN196" s="1366"/>
      <c r="AO196" s="1366"/>
      <c r="AP196" s="1366"/>
      <c r="AQ196" s="1364"/>
      <c r="AR196" s="1364"/>
      <c r="AS196" s="1364"/>
      <c r="AT196" s="1364"/>
      <c r="AU196" s="399"/>
    </row>
    <row r="197" spans="1:47" s="162" customFormat="1" ht="12.75">
      <c r="A197" s="204"/>
      <c r="B197" s="216"/>
      <c r="C197" s="216"/>
      <c r="D197" s="216"/>
      <c r="E197" s="216"/>
      <c r="F197" s="216"/>
      <c r="G197" s="216"/>
      <c r="H197" s="216"/>
      <c r="I197" s="216"/>
      <c r="J197" s="216"/>
      <c r="K197" s="216"/>
      <c r="L197" s="539"/>
      <c r="M197" s="650"/>
      <c r="N197" s="1364"/>
      <c r="O197" s="1364"/>
      <c r="P197" s="1364"/>
      <c r="Q197" s="1364"/>
      <c r="R197" s="1364"/>
      <c r="S197" s="1364"/>
      <c r="T197" s="1364"/>
      <c r="U197" s="1364"/>
      <c r="V197" s="1364"/>
      <c r="W197" s="1364"/>
      <c r="X197" s="1367"/>
      <c r="Y197" s="1366"/>
      <c r="Z197" s="1366"/>
      <c r="AA197" s="1366"/>
      <c r="AB197" s="1366"/>
      <c r="AC197" s="1366"/>
      <c r="AD197" s="1366"/>
      <c r="AE197" s="1366"/>
      <c r="AF197" s="1366"/>
      <c r="AG197" s="1366"/>
      <c r="AH197" s="1366"/>
      <c r="AI197" s="1366"/>
      <c r="AJ197" s="1366"/>
      <c r="AK197" s="1366"/>
      <c r="AL197" s="1366"/>
      <c r="AM197" s="1366"/>
      <c r="AN197" s="1366"/>
      <c r="AO197" s="1366"/>
      <c r="AP197" s="1366"/>
      <c r="AQ197" s="1364"/>
      <c r="AR197" s="1364"/>
      <c r="AS197" s="1364"/>
      <c r="AT197" s="1364"/>
      <c r="AU197" s="399"/>
    </row>
    <row r="198" spans="1:47" s="162" customFormat="1" ht="12.75">
      <c r="A198" s="204"/>
      <c r="B198" s="216"/>
      <c r="C198" s="216"/>
      <c r="D198" s="216"/>
      <c r="E198" s="216"/>
      <c r="F198" s="216"/>
      <c r="G198" s="216"/>
      <c r="H198" s="216"/>
      <c r="I198" s="216"/>
      <c r="J198" s="216"/>
      <c r="K198" s="216"/>
      <c r="L198" s="539"/>
      <c r="M198" s="650"/>
      <c r="N198" s="1364"/>
      <c r="O198" s="1364"/>
      <c r="P198" s="1364"/>
      <c r="Q198" s="1364"/>
      <c r="R198" s="1364"/>
      <c r="S198" s="1364"/>
      <c r="T198" s="1364"/>
      <c r="U198" s="1364"/>
      <c r="V198" s="1364"/>
      <c r="W198" s="1364"/>
      <c r="X198" s="1367"/>
      <c r="Y198" s="1366"/>
      <c r="Z198" s="1366"/>
      <c r="AA198" s="1366"/>
      <c r="AB198" s="1366"/>
      <c r="AC198" s="1366"/>
      <c r="AD198" s="1366"/>
      <c r="AE198" s="1366"/>
      <c r="AF198" s="1366"/>
      <c r="AG198" s="1366"/>
      <c r="AH198" s="1366"/>
      <c r="AI198" s="1366"/>
      <c r="AJ198" s="1366"/>
      <c r="AK198" s="1366"/>
      <c r="AL198" s="1366"/>
      <c r="AM198" s="1366"/>
      <c r="AN198" s="1366"/>
      <c r="AO198" s="1366"/>
      <c r="AP198" s="1366"/>
      <c r="AQ198" s="1364"/>
      <c r="AR198" s="1364"/>
      <c r="AS198" s="1364"/>
      <c r="AT198" s="1364"/>
      <c r="AU198" s="399"/>
    </row>
    <row r="199" spans="1:47" s="162" customFormat="1" ht="12.75">
      <c r="A199" s="204"/>
      <c r="B199" s="216"/>
      <c r="C199" s="216"/>
      <c r="D199" s="216"/>
      <c r="E199" s="216"/>
      <c r="F199" s="216"/>
      <c r="G199" s="216"/>
      <c r="H199" s="216"/>
      <c r="I199" s="216"/>
      <c r="J199" s="216"/>
      <c r="K199" s="216"/>
      <c r="L199" s="539"/>
      <c r="M199" s="650"/>
      <c r="N199" s="1364"/>
      <c r="O199" s="1364"/>
      <c r="P199" s="1364"/>
      <c r="Q199" s="1364"/>
      <c r="R199" s="1364"/>
      <c r="S199" s="1364"/>
      <c r="T199" s="1364"/>
      <c r="U199" s="1364"/>
      <c r="V199" s="1364"/>
      <c r="W199" s="1364"/>
      <c r="X199" s="1367"/>
      <c r="Y199" s="1366"/>
      <c r="Z199" s="1366"/>
      <c r="AA199" s="1366"/>
      <c r="AB199" s="1366"/>
      <c r="AC199" s="1366"/>
      <c r="AD199" s="1366"/>
      <c r="AE199" s="1366"/>
      <c r="AF199" s="1366"/>
      <c r="AG199" s="1366"/>
      <c r="AH199" s="1366"/>
      <c r="AI199" s="1366"/>
      <c r="AJ199" s="1366"/>
      <c r="AK199" s="1366"/>
      <c r="AL199" s="1366"/>
      <c r="AM199" s="1366"/>
      <c r="AN199" s="1366"/>
      <c r="AO199" s="1366"/>
      <c r="AP199" s="1366"/>
      <c r="AQ199" s="1364"/>
      <c r="AR199" s="1364"/>
      <c r="AS199" s="1364"/>
      <c r="AT199" s="1364"/>
      <c r="AU199" s="399"/>
    </row>
    <row r="200" spans="1:47" s="162" customFormat="1" ht="12.75">
      <c r="A200" s="204"/>
      <c r="B200" s="216"/>
      <c r="C200" s="216"/>
      <c r="D200" s="216"/>
      <c r="E200" s="216"/>
      <c r="F200" s="216"/>
      <c r="G200" s="216"/>
      <c r="H200" s="216"/>
      <c r="I200" s="216"/>
      <c r="J200" s="216"/>
      <c r="K200" s="216"/>
      <c r="L200" s="539"/>
      <c r="M200" s="650"/>
      <c r="N200" s="1364"/>
      <c r="O200" s="1364"/>
      <c r="P200" s="1364"/>
      <c r="Q200" s="1364"/>
      <c r="R200" s="1364"/>
      <c r="S200" s="1364"/>
      <c r="T200" s="1364"/>
      <c r="U200" s="1364"/>
      <c r="V200" s="1364"/>
      <c r="W200" s="1364"/>
      <c r="X200" s="1367"/>
      <c r="Y200" s="1366"/>
      <c r="Z200" s="1366"/>
      <c r="AA200" s="1366"/>
      <c r="AB200" s="1366"/>
      <c r="AC200" s="1366"/>
      <c r="AD200" s="1366"/>
      <c r="AE200" s="1366"/>
      <c r="AF200" s="1366"/>
      <c r="AG200" s="1366"/>
      <c r="AH200" s="1366"/>
      <c r="AI200" s="1366"/>
      <c r="AJ200" s="1366"/>
      <c r="AK200" s="1366"/>
      <c r="AL200" s="1366"/>
      <c r="AM200" s="1366"/>
      <c r="AN200" s="1366"/>
      <c r="AO200" s="1366"/>
      <c r="AP200" s="1366"/>
      <c r="AQ200" s="1364"/>
      <c r="AR200" s="1364"/>
      <c r="AS200" s="1364"/>
      <c r="AT200" s="1364"/>
      <c r="AU200" s="399"/>
    </row>
    <row r="201" spans="1:47" s="162" customFormat="1" ht="12.75">
      <c r="A201" s="204"/>
      <c r="B201" s="216"/>
      <c r="C201" s="216"/>
      <c r="D201" s="216"/>
      <c r="E201" s="216"/>
      <c r="F201" s="216"/>
      <c r="G201" s="216"/>
      <c r="H201" s="216"/>
      <c r="I201" s="216"/>
      <c r="J201" s="216"/>
      <c r="K201" s="216"/>
      <c r="L201" s="539"/>
      <c r="M201" s="650"/>
      <c r="N201" s="1364"/>
      <c r="O201" s="1364"/>
      <c r="P201" s="1364"/>
      <c r="Q201" s="1364"/>
      <c r="R201" s="1364"/>
      <c r="S201" s="1364"/>
      <c r="T201" s="1364"/>
      <c r="U201" s="1364"/>
      <c r="V201" s="1364"/>
      <c r="W201" s="1364"/>
      <c r="X201" s="1367"/>
      <c r="Y201" s="1366"/>
      <c r="Z201" s="1366"/>
      <c r="AA201" s="1366"/>
      <c r="AB201" s="1366"/>
      <c r="AC201" s="1366"/>
      <c r="AD201" s="1366"/>
      <c r="AE201" s="1366"/>
      <c r="AF201" s="1366"/>
      <c r="AG201" s="1366"/>
      <c r="AH201" s="1366"/>
      <c r="AI201" s="1366"/>
      <c r="AJ201" s="1366"/>
      <c r="AK201" s="1366"/>
      <c r="AL201" s="1366"/>
      <c r="AM201" s="1366"/>
      <c r="AN201" s="1366"/>
      <c r="AO201" s="1366"/>
      <c r="AP201" s="1366"/>
      <c r="AQ201" s="1364"/>
      <c r="AR201" s="1364"/>
      <c r="AS201" s="1364"/>
      <c r="AT201" s="1364"/>
      <c r="AU201" s="399"/>
    </row>
    <row r="202" spans="1:47" s="162" customFormat="1" ht="12.75">
      <c r="A202" s="204"/>
      <c r="B202" s="216"/>
      <c r="C202" s="216"/>
      <c r="D202" s="216"/>
      <c r="E202" s="216"/>
      <c r="F202" s="216"/>
      <c r="G202" s="216"/>
      <c r="H202" s="216"/>
      <c r="I202" s="216"/>
      <c r="J202" s="216"/>
      <c r="K202" s="216"/>
      <c r="L202" s="539"/>
      <c r="M202" s="650"/>
      <c r="N202" s="1364"/>
      <c r="O202" s="1364"/>
      <c r="P202" s="1364"/>
      <c r="Q202" s="1364"/>
      <c r="R202" s="1364"/>
      <c r="S202" s="1364"/>
      <c r="T202" s="1364"/>
      <c r="U202" s="1364"/>
      <c r="V202" s="1364"/>
      <c r="W202" s="1364"/>
      <c r="X202" s="1367"/>
      <c r="Y202" s="1366"/>
      <c r="Z202" s="1366"/>
      <c r="AA202" s="1366"/>
      <c r="AB202" s="1366"/>
      <c r="AC202" s="1366"/>
      <c r="AD202" s="1366"/>
      <c r="AE202" s="1366"/>
      <c r="AF202" s="1366"/>
      <c r="AG202" s="1366"/>
      <c r="AH202" s="1366"/>
      <c r="AI202" s="1366"/>
      <c r="AJ202" s="1366"/>
      <c r="AK202" s="1366"/>
      <c r="AL202" s="1366"/>
      <c r="AM202" s="1366"/>
      <c r="AN202" s="1366"/>
      <c r="AO202" s="1366"/>
      <c r="AP202" s="1366"/>
      <c r="AQ202" s="1364"/>
      <c r="AR202" s="1364"/>
      <c r="AS202" s="1364"/>
      <c r="AT202" s="1364"/>
      <c r="AU202" s="399"/>
    </row>
    <row r="203" spans="1:47" s="162" customFormat="1" ht="12.75">
      <c r="A203" s="204"/>
      <c r="B203" s="216"/>
      <c r="C203" s="216"/>
      <c r="D203" s="216"/>
      <c r="E203" s="216"/>
      <c r="F203" s="216"/>
      <c r="G203" s="216"/>
      <c r="H203" s="216"/>
      <c r="I203" s="216"/>
      <c r="J203" s="216"/>
      <c r="K203" s="216"/>
      <c r="L203" s="539"/>
      <c r="M203" s="650"/>
      <c r="N203" s="1364"/>
      <c r="O203" s="1364"/>
      <c r="P203" s="1364"/>
      <c r="Q203" s="1364"/>
      <c r="R203" s="1364"/>
      <c r="S203" s="1364"/>
      <c r="T203" s="1364"/>
      <c r="U203" s="1364"/>
      <c r="V203" s="1364"/>
      <c r="W203" s="1364"/>
      <c r="X203" s="1367"/>
      <c r="Y203" s="1366"/>
      <c r="Z203" s="1366"/>
      <c r="AA203" s="1366"/>
      <c r="AB203" s="1366"/>
      <c r="AC203" s="1366"/>
      <c r="AD203" s="1366"/>
      <c r="AE203" s="1366"/>
      <c r="AF203" s="1366"/>
      <c r="AG203" s="1366"/>
      <c r="AH203" s="1366"/>
      <c r="AI203" s="1366"/>
      <c r="AJ203" s="1366"/>
      <c r="AK203" s="1366"/>
      <c r="AL203" s="1366"/>
      <c r="AM203" s="1366"/>
      <c r="AN203" s="1366"/>
      <c r="AO203" s="1366"/>
      <c r="AP203" s="1366"/>
      <c r="AQ203" s="1364"/>
      <c r="AR203" s="1364"/>
      <c r="AS203" s="1364"/>
      <c r="AT203" s="1364"/>
      <c r="AU203" s="399"/>
    </row>
    <row r="204" spans="1:47" s="162" customFormat="1" ht="12.75">
      <c r="A204" s="204"/>
      <c r="B204" s="216"/>
      <c r="C204" s="216"/>
      <c r="D204" s="216"/>
      <c r="E204" s="216"/>
      <c r="F204" s="216"/>
      <c r="G204" s="216"/>
      <c r="H204" s="216"/>
      <c r="I204" s="216"/>
      <c r="J204" s="216"/>
      <c r="K204" s="216"/>
      <c r="L204" s="539"/>
      <c r="M204" s="650"/>
      <c r="N204" s="1364"/>
      <c r="O204" s="1364"/>
      <c r="P204" s="1364"/>
      <c r="Q204" s="1364"/>
      <c r="R204" s="1364"/>
      <c r="S204" s="1364"/>
      <c r="T204" s="1364"/>
      <c r="U204" s="1364"/>
      <c r="V204" s="1364"/>
      <c r="W204" s="1364"/>
      <c r="X204" s="1367"/>
      <c r="Y204" s="1366"/>
      <c r="Z204" s="1366"/>
      <c r="AA204" s="1366"/>
      <c r="AB204" s="1366"/>
      <c r="AC204" s="1366"/>
      <c r="AD204" s="1366"/>
      <c r="AE204" s="1366"/>
      <c r="AF204" s="1366"/>
      <c r="AG204" s="1366"/>
      <c r="AH204" s="1366"/>
      <c r="AI204" s="1366"/>
      <c r="AJ204" s="1366"/>
      <c r="AK204" s="1366"/>
      <c r="AL204" s="1366"/>
      <c r="AM204" s="1366"/>
      <c r="AN204" s="1366"/>
      <c r="AO204" s="1366"/>
      <c r="AP204" s="1366"/>
      <c r="AQ204" s="1364"/>
      <c r="AR204" s="1364"/>
      <c r="AS204" s="1364"/>
      <c r="AT204" s="1364"/>
      <c r="AU204" s="399"/>
    </row>
    <row r="205" spans="1:47" s="162" customFormat="1" ht="12.75">
      <c r="A205" s="204"/>
      <c r="B205" s="216"/>
      <c r="C205" s="216"/>
      <c r="D205" s="216"/>
      <c r="E205" s="216"/>
      <c r="F205" s="216"/>
      <c r="G205" s="216"/>
      <c r="H205" s="216"/>
      <c r="I205" s="216"/>
      <c r="J205" s="216"/>
      <c r="K205" s="216"/>
      <c r="L205" s="539"/>
      <c r="M205" s="650"/>
      <c r="N205" s="1364"/>
      <c r="O205" s="1364"/>
      <c r="P205" s="1364"/>
      <c r="Q205" s="1364"/>
      <c r="R205" s="1364"/>
      <c r="S205" s="1364"/>
      <c r="T205" s="1364"/>
      <c r="U205" s="1364"/>
      <c r="V205" s="1364"/>
      <c r="W205" s="1364"/>
      <c r="X205" s="1367"/>
      <c r="Y205" s="1366"/>
      <c r="Z205" s="1366"/>
      <c r="AA205" s="1366"/>
      <c r="AB205" s="1366"/>
      <c r="AC205" s="1366"/>
      <c r="AD205" s="1366"/>
      <c r="AE205" s="1366"/>
      <c r="AF205" s="1366"/>
      <c r="AG205" s="1366"/>
      <c r="AH205" s="1366"/>
      <c r="AI205" s="1366"/>
      <c r="AJ205" s="1366"/>
      <c r="AK205" s="1366"/>
      <c r="AL205" s="1366"/>
      <c r="AM205" s="1366"/>
      <c r="AN205" s="1366"/>
      <c r="AO205" s="1366"/>
      <c r="AP205" s="1366"/>
      <c r="AQ205" s="1364"/>
      <c r="AR205" s="1364"/>
      <c r="AS205" s="1364"/>
      <c r="AT205" s="1364"/>
      <c r="AU205" s="399"/>
    </row>
    <row r="206" spans="1:47" s="162" customFormat="1" ht="12.75">
      <c r="A206" s="204"/>
      <c r="B206" s="216"/>
      <c r="C206" s="216"/>
      <c r="D206" s="216"/>
      <c r="E206" s="216"/>
      <c r="F206" s="216"/>
      <c r="G206" s="216"/>
      <c r="H206" s="216"/>
      <c r="I206" s="216"/>
      <c r="J206" s="216"/>
      <c r="K206" s="216"/>
      <c r="L206" s="539"/>
      <c r="M206" s="650"/>
      <c r="N206" s="1364"/>
      <c r="O206" s="1364"/>
      <c r="P206" s="1364"/>
      <c r="Q206" s="1364"/>
      <c r="R206" s="1364"/>
      <c r="S206" s="1364"/>
      <c r="T206" s="1364"/>
      <c r="U206" s="1364"/>
      <c r="V206" s="1364"/>
      <c r="W206" s="1364"/>
      <c r="X206" s="1367"/>
      <c r="Y206" s="1366"/>
      <c r="Z206" s="1366"/>
      <c r="AA206" s="1366"/>
      <c r="AB206" s="1366"/>
      <c r="AC206" s="1366"/>
      <c r="AD206" s="1366"/>
      <c r="AE206" s="1366"/>
      <c r="AF206" s="1366"/>
      <c r="AG206" s="1366"/>
      <c r="AH206" s="1366"/>
      <c r="AI206" s="1366"/>
      <c r="AJ206" s="1366"/>
      <c r="AK206" s="1366"/>
      <c r="AL206" s="1366"/>
      <c r="AM206" s="1366"/>
      <c r="AN206" s="1366"/>
      <c r="AO206" s="1366"/>
      <c r="AP206" s="1366"/>
      <c r="AQ206" s="1364"/>
      <c r="AR206" s="1364"/>
      <c r="AS206" s="1364"/>
      <c r="AT206" s="1364"/>
      <c r="AU206" s="399"/>
    </row>
    <row r="207" spans="1:47" s="162" customFormat="1" ht="12.75">
      <c r="A207" s="204"/>
      <c r="B207" s="216"/>
      <c r="C207" s="216"/>
      <c r="D207" s="216"/>
      <c r="E207" s="216"/>
      <c r="F207" s="216"/>
      <c r="G207" s="216"/>
      <c r="H207" s="216"/>
      <c r="I207" s="216"/>
      <c r="J207" s="216"/>
      <c r="K207" s="216"/>
      <c r="L207" s="539"/>
      <c r="M207" s="650"/>
      <c r="N207" s="1364"/>
      <c r="O207" s="1364"/>
      <c r="P207" s="1364"/>
      <c r="Q207" s="1364"/>
      <c r="R207" s="1364"/>
      <c r="S207" s="1364"/>
      <c r="T207" s="1364"/>
      <c r="U207" s="1364"/>
      <c r="V207" s="1364"/>
      <c r="W207" s="1364"/>
      <c r="X207" s="1367"/>
      <c r="Y207" s="1366"/>
      <c r="Z207" s="1366"/>
      <c r="AA207" s="1366"/>
      <c r="AB207" s="1366"/>
      <c r="AC207" s="1366"/>
      <c r="AD207" s="1366"/>
      <c r="AE207" s="1366"/>
      <c r="AF207" s="1366"/>
      <c r="AG207" s="1366"/>
      <c r="AH207" s="1366"/>
      <c r="AI207" s="1366"/>
      <c r="AJ207" s="1366"/>
      <c r="AK207" s="1366"/>
      <c r="AL207" s="1366"/>
      <c r="AM207" s="1366"/>
      <c r="AN207" s="1366"/>
      <c r="AO207" s="1366"/>
      <c r="AP207" s="1366"/>
      <c r="AQ207" s="1364"/>
      <c r="AR207" s="1364"/>
      <c r="AS207" s="1364"/>
      <c r="AT207" s="1364"/>
      <c r="AU207" s="399"/>
    </row>
    <row r="208" spans="1:47" s="162" customFormat="1" ht="12.75">
      <c r="A208" s="204"/>
      <c r="B208" s="216"/>
      <c r="C208" s="216"/>
      <c r="D208" s="216"/>
      <c r="E208" s="216"/>
      <c r="F208" s="216"/>
      <c r="G208" s="216"/>
      <c r="H208" s="216"/>
      <c r="I208" s="216"/>
      <c r="J208" s="216"/>
      <c r="K208" s="216"/>
      <c r="L208" s="539"/>
      <c r="M208" s="650"/>
      <c r="N208" s="1364"/>
      <c r="O208" s="1364"/>
      <c r="P208" s="1364"/>
      <c r="Q208" s="1364"/>
      <c r="R208" s="1364"/>
      <c r="S208" s="1364"/>
      <c r="T208" s="1364"/>
      <c r="U208" s="1364"/>
      <c r="V208" s="1364"/>
      <c r="W208" s="1364"/>
      <c r="X208" s="1367"/>
      <c r="Y208" s="1366"/>
      <c r="Z208" s="1366"/>
      <c r="AA208" s="1366"/>
      <c r="AB208" s="1366"/>
      <c r="AC208" s="1366"/>
      <c r="AD208" s="1366"/>
      <c r="AE208" s="1366"/>
      <c r="AF208" s="1366"/>
      <c r="AG208" s="1366"/>
      <c r="AH208" s="1366"/>
      <c r="AI208" s="1366"/>
      <c r="AJ208" s="1366"/>
      <c r="AK208" s="1366"/>
      <c r="AL208" s="1366"/>
      <c r="AM208" s="1366"/>
      <c r="AN208" s="1366"/>
      <c r="AO208" s="1366"/>
      <c r="AP208" s="1366"/>
      <c r="AQ208" s="1364"/>
      <c r="AR208" s="1364"/>
      <c r="AS208" s="1364"/>
      <c r="AT208" s="1364"/>
      <c r="AU208" s="399"/>
    </row>
    <row r="209" spans="1:47" s="162" customFormat="1" ht="12.75">
      <c r="A209" s="204"/>
      <c r="B209" s="216"/>
      <c r="C209" s="216"/>
      <c r="D209" s="216"/>
      <c r="E209" s="216"/>
      <c r="F209" s="216"/>
      <c r="G209" s="216"/>
      <c r="H209" s="216"/>
      <c r="I209" s="216"/>
      <c r="J209" s="216"/>
      <c r="K209" s="216"/>
      <c r="L209" s="539"/>
      <c r="M209" s="650"/>
      <c r="N209" s="1364"/>
      <c r="O209" s="1364"/>
      <c r="P209" s="1364"/>
      <c r="Q209" s="1364"/>
      <c r="R209" s="1364"/>
      <c r="S209" s="1364"/>
      <c r="T209" s="1364"/>
      <c r="U209" s="1364"/>
      <c r="V209" s="1364"/>
      <c r="W209" s="1364"/>
      <c r="X209" s="1367"/>
      <c r="Y209" s="1366"/>
      <c r="Z209" s="1366"/>
      <c r="AA209" s="1366"/>
      <c r="AB209" s="1366"/>
      <c r="AC209" s="1366"/>
      <c r="AD209" s="1366"/>
      <c r="AE209" s="1366"/>
      <c r="AF209" s="1366"/>
      <c r="AG209" s="1366"/>
      <c r="AH209" s="1366"/>
      <c r="AI209" s="1366"/>
      <c r="AJ209" s="1366"/>
      <c r="AK209" s="1366"/>
      <c r="AL209" s="1366"/>
      <c r="AM209" s="1366"/>
      <c r="AN209" s="1366"/>
      <c r="AO209" s="1366"/>
      <c r="AP209" s="1366"/>
      <c r="AQ209" s="1364"/>
      <c r="AR209" s="1364"/>
      <c r="AS209" s="1364"/>
      <c r="AT209" s="1364"/>
      <c r="AU209" s="399"/>
    </row>
    <row r="210" spans="1:47" s="162" customFormat="1" ht="12.75">
      <c r="A210" s="204"/>
      <c r="B210" s="216"/>
      <c r="C210" s="216"/>
      <c r="D210" s="216"/>
      <c r="E210" s="216"/>
      <c r="F210" s="216"/>
      <c r="G210" s="216"/>
      <c r="H210" s="216"/>
      <c r="I210" s="216"/>
      <c r="J210" s="216"/>
      <c r="K210" s="216"/>
      <c r="L210" s="539"/>
      <c r="M210" s="650"/>
      <c r="N210" s="1364"/>
      <c r="O210" s="1364"/>
      <c r="P210" s="1364"/>
      <c r="Q210" s="1364"/>
      <c r="R210" s="1364"/>
      <c r="S210" s="1364"/>
      <c r="T210" s="1364"/>
      <c r="U210" s="1364"/>
      <c r="V210" s="1364"/>
      <c r="W210" s="1364"/>
      <c r="X210" s="1367"/>
      <c r="Y210" s="1366"/>
      <c r="Z210" s="1366"/>
      <c r="AA210" s="1366"/>
      <c r="AB210" s="1366"/>
      <c r="AC210" s="1366"/>
      <c r="AD210" s="1366"/>
      <c r="AE210" s="1366"/>
      <c r="AF210" s="1366"/>
      <c r="AG210" s="1366"/>
      <c r="AH210" s="1366"/>
      <c r="AI210" s="1366"/>
      <c r="AJ210" s="1366"/>
      <c r="AK210" s="1366"/>
      <c r="AL210" s="1366"/>
      <c r="AM210" s="1366"/>
      <c r="AN210" s="1366"/>
      <c r="AO210" s="1366"/>
      <c r="AP210" s="1366"/>
      <c r="AQ210" s="1364"/>
      <c r="AR210" s="1364"/>
      <c r="AS210" s="1364"/>
      <c r="AT210" s="1364"/>
      <c r="AU210" s="399"/>
    </row>
    <row r="211" spans="1:47" s="162" customFormat="1" ht="12.75">
      <c r="A211" s="204"/>
      <c r="B211" s="216"/>
      <c r="C211" s="216"/>
      <c r="D211" s="216"/>
      <c r="E211" s="216"/>
      <c r="F211" s="216"/>
      <c r="G211" s="216"/>
      <c r="H211" s="216"/>
      <c r="I211" s="216"/>
      <c r="J211" s="216"/>
      <c r="K211" s="216"/>
      <c r="L211" s="539"/>
      <c r="M211" s="650"/>
      <c r="N211" s="1364"/>
      <c r="O211" s="1364"/>
      <c r="P211" s="1364"/>
      <c r="Q211" s="1364"/>
      <c r="R211" s="1364"/>
      <c r="S211" s="1364"/>
      <c r="T211" s="1364"/>
      <c r="U211" s="1364"/>
      <c r="V211" s="1364"/>
      <c r="W211" s="1364"/>
      <c r="X211" s="1367"/>
      <c r="Y211" s="1366"/>
      <c r="Z211" s="1366"/>
      <c r="AA211" s="1366"/>
      <c r="AB211" s="1366"/>
      <c r="AC211" s="1366"/>
      <c r="AD211" s="1366"/>
      <c r="AE211" s="1366"/>
      <c r="AF211" s="1366"/>
      <c r="AG211" s="1366"/>
      <c r="AH211" s="1366"/>
      <c r="AI211" s="1366"/>
      <c r="AJ211" s="1366"/>
      <c r="AK211" s="1366"/>
      <c r="AL211" s="1366"/>
      <c r="AM211" s="1366"/>
      <c r="AN211" s="1366"/>
      <c r="AO211" s="1366"/>
      <c r="AP211" s="1366"/>
      <c r="AQ211" s="1364"/>
      <c r="AR211" s="1364"/>
      <c r="AS211" s="1364"/>
      <c r="AT211" s="1364"/>
      <c r="AU211" s="399"/>
    </row>
    <row r="212" spans="1:47" s="162" customFormat="1" ht="12.75">
      <c r="A212" s="204"/>
      <c r="B212" s="216"/>
      <c r="C212" s="216"/>
      <c r="D212" s="216"/>
      <c r="E212" s="216"/>
      <c r="F212" s="216"/>
      <c r="G212" s="216"/>
      <c r="H212" s="216"/>
      <c r="I212" s="216"/>
      <c r="J212" s="216"/>
      <c r="K212" s="216"/>
      <c r="L212" s="539"/>
      <c r="M212" s="650"/>
      <c r="N212" s="1364"/>
      <c r="O212" s="1364"/>
      <c r="P212" s="1364"/>
      <c r="Q212" s="1364"/>
      <c r="R212" s="1364"/>
      <c r="S212" s="1364"/>
      <c r="T212" s="1364"/>
      <c r="U212" s="1364"/>
      <c r="V212" s="1364"/>
      <c r="W212" s="1364"/>
      <c r="X212" s="1367"/>
      <c r="Y212" s="1366"/>
      <c r="Z212" s="1366"/>
      <c r="AA212" s="1366"/>
      <c r="AB212" s="1366"/>
      <c r="AC212" s="1366"/>
      <c r="AD212" s="1366"/>
      <c r="AE212" s="1366"/>
      <c r="AF212" s="1366"/>
      <c r="AG212" s="1366"/>
      <c r="AH212" s="1366"/>
      <c r="AI212" s="1366"/>
      <c r="AJ212" s="1366"/>
      <c r="AK212" s="1366"/>
      <c r="AL212" s="1366"/>
      <c r="AM212" s="1366"/>
      <c r="AN212" s="1366"/>
      <c r="AO212" s="1366"/>
      <c r="AP212" s="1366"/>
      <c r="AQ212" s="1364"/>
      <c r="AR212" s="1364"/>
      <c r="AS212" s="1364"/>
      <c r="AT212" s="1364"/>
      <c r="AU212" s="399"/>
    </row>
    <row r="213" spans="1:47" s="162" customFormat="1" ht="12.75">
      <c r="A213" s="204"/>
      <c r="B213" s="216"/>
      <c r="C213" s="216"/>
      <c r="D213" s="216"/>
      <c r="E213" s="216"/>
      <c r="F213" s="216"/>
      <c r="G213" s="216"/>
      <c r="H213" s="216"/>
      <c r="I213" s="216"/>
      <c r="J213" s="216"/>
      <c r="K213" s="216"/>
      <c r="L213" s="539"/>
      <c r="M213" s="650"/>
      <c r="N213" s="1364"/>
      <c r="O213" s="1364"/>
      <c r="P213" s="1364"/>
      <c r="Q213" s="1364"/>
      <c r="R213" s="1364"/>
      <c r="S213" s="1364"/>
      <c r="T213" s="1364"/>
      <c r="U213" s="1364"/>
      <c r="V213" s="1364"/>
      <c r="W213" s="1364"/>
      <c r="X213" s="1367"/>
      <c r="Y213" s="1366"/>
      <c r="Z213" s="1366"/>
      <c r="AA213" s="1366"/>
      <c r="AB213" s="1366"/>
      <c r="AC213" s="1366"/>
      <c r="AD213" s="1366"/>
      <c r="AE213" s="1366"/>
      <c r="AF213" s="1366"/>
      <c r="AG213" s="1366"/>
      <c r="AH213" s="1366"/>
      <c r="AI213" s="1366"/>
      <c r="AJ213" s="1366"/>
      <c r="AK213" s="1366"/>
      <c r="AL213" s="1366"/>
      <c r="AM213" s="1366"/>
      <c r="AN213" s="1366"/>
      <c r="AO213" s="1366"/>
      <c r="AP213" s="1366"/>
      <c r="AQ213" s="1364"/>
      <c r="AR213" s="1364"/>
      <c r="AS213" s="1364"/>
      <c r="AT213" s="1364"/>
      <c r="AU213" s="399"/>
    </row>
    <row r="214" spans="1:47" s="162" customFormat="1" ht="12.75">
      <c r="A214" s="204"/>
      <c r="B214" s="216"/>
      <c r="C214" s="216"/>
      <c r="D214" s="216"/>
      <c r="E214" s="216"/>
      <c r="F214" s="216"/>
      <c r="G214" s="216"/>
      <c r="H214" s="216"/>
      <c r="I214" s="216"/>
      <c r="J214" s="216"/>
      <c r="K214" s="216"/>
      <c r="L214" s="539"/>
      <c r="M214" s="650"/>
      <c r="N214" s="1364"/>
      <c r="O214" s="1364"/>
      <c r="P214" s="1364"/>
      <c r="Q214" s="1364"/>
      <c r="R214" s="1364"/>
      <c r="S214" s="1364"/>
      <c r="T214" s="1364"/>
      <c r="U214" s="1364"/>
      <c r="V214" s="1364"/>
      <c r="W214" s="1364"/>
      <c r="X214" s="1367"/>
      <c r="Y214" s="1366"/>
      <c r="Z214" s="1366"/>
      <c r="AA214" s="1366"/>
      <c r="AB214" s="1366"/>
      <c r="AC214" s="1366"/>
      <c r="AD214" s="1366"/>
      <c r="AE214" s="1366"/>
      <c r="AF214" s="1366"/>
      <c r="AG214" s="1366"/>
      <c r="AH214" s="1366"/>
      <c r="AI214" s="1366"/>
      <c r="AJ214" s="1366"/>
      <c r="AK214" s="1366"/>
      <c r="AL214" s="1366"/>
      <c r="AM214" s="1366"/>
      <c r="AN214" s="1366"/>
      <c r="AO214" s="1366"/>
      <c r="AP214" s="1366"/>
      <c r="AQ214" s="1364"/>
      <c r="AR214" s="1364"/>
      <c r="AS214" s="1364"/>
      <c r="AT214" s="1364"/>
      <c r="AU214" s="399"/>
    </row>
    <row r="215" spans="1:47" s="162" customFormat="1" ht="12.75">
      <c r="A215" s="204"/>
      <c r="B215" s="216"/>
      <c r="C215" s="216"/>
      <c r="D215" s="216"/>
      <c r="E215" s="216"/>
      <c r="F215" s="216"/>
      <c r="G215" s="216"/>
      <c r="H215" s="216"/>
      <c r="I215" s="216"/>
      <c r="J215" s="216"/>
      <c r="K215" s="216"/>
      <c r="L215" s="539"/>
      <c r="M215" s="650"/>
      <c r="N215" s="1364"/>
      <c r="O215" s="1364"/>
      <c r="P215" s="1364"/>
      <c r="Q215" s="1364"/>
      <c r="R215" s="1364"/>
      <c r="S215" s="1364"/>
      <c r="T215" s="1364"/>
      <c r="U215" s="1364"/>
      <c r="V215" s="1364"/>
      <c r="W215" s="1364"/>
      <c r="X215" s="1367"/>
      <c r="Y215" s="1366"/>
      <c r="Z215" s="1366"/>
      <c r="AA215" s="1366"/>
      <c r="AB215" s="1366"/>
      <c r="AC215" s="1366"/>
      <c r="AD215" s="1366"/>
      <c r="AE215" s="1366"/>
      <c r="AF215" s="1366"/>
      <c r="AG215" s="1366"/>
      <c r="AH215" s="1366"/>
      <c r="AI215" s="1366"/>
      <c r="AJ215" s="1366"/>
      <c r="AK215" s="1366"/>
      <c r="AL215" s="1366"/>
      <c r="AM215" s="1366"/>
      <c r="AN215" s="1366"/>
      <c r="AO215" s="1366"/>
      <c r="AP215" s="1366"/>
      <c r="AQ215" s="1364"/>
      <c r="AR215" s="1364"/>
      <c r="AS215" s="1364"/>
      <c r="AT215" s="1364"/>
      <c r="AU215" s="399"/>
    </row>
    <row r="216" spans="1:47" s="162" customFormat="1" ht="12.75">
      <c r="A216" s="204"/>
      <c r="B216" s="216"/>
      <c r="C216" s="216"/>
      <c r="D216" s="216"/>
      <c r="E216" s="216"/>
      <c r="F216" s="216"/>
      <c r="G216" s="216"/>
      <c r="H216" s="216"/>
      <c r="I216" s="216"/>
      <c r="J216" s="216"/>
      <c r="K216" s="216"/>
      <c r="L216" s="539"/>
      <c r="M216" s="650"/>
      <c r="N216" s="1364"/>
      <c r="O216" s="1364"/>
      <c r="P216" s="1364"/>
      <c r="Q216" s="1364"/>
      <c r="R216" s="1364"/>
      <c r="S216" s="1364"/>
      <c r="T216" s="1364"/>
      <c r="U216" s="1364"/>
      <c r="V216" s="1364"/>
      <c r="W216" s="1364"/>
      <c r="X216" s="1367"/>
      <c r="Y216" s="1366"/>
      <c r="Z216" s="1366"/>
      <c r="AA216" s="1366"/>
      <c r="AB216" s="1366"/>
      <c r="AC216" s="1366"/>
      <c r="AD216" s="1366"/>
      <c r="AE216" s="1366"/>
      <c r="AF216" s="1366"/>
      <c r="AG216" s="1366"/>
      <c r="AH216" s="1366"/>
      <c r="AI216" s="1366"/>
      <c r="AJ216" s="1366"/>
      <c r="AK216" s="1366"/>
      <c r="AL216" s="1366"/>
      <c r="AM216" s="1366"/>
      <c r="AN216" s="1366"/>
      <c r="AO216" s="1366"/>
      <c r="AP216" s="1366"/>
      <c r="AQ216" s="1364"/>
      <c r="AR216" s="1364"/>
      <c r="AS216" s="1364"/>
      <c r="AT216" s="1364"/>
      <c r="AU216" s="399"/>
    </row>
    <row r="217" spans="1:47" s="162" customFormat="1" ht="12.75">
      <c r="A217" s="204"/>
      <c r="B217" s="216"/>
      <c r="C217" s="216"/>
      <c r="D217" s="216"/>
      <c r="E217" s="216"/>
      <c r="F217" s="216"/>
      <c r="G217" s="216"/>
      <c r="H217" s="216"/>
      <c r="I217" s="216"/>
      <c r="J217" s="216"/>
      <c r="K217" s="216"/>
      <c r="L217" s="539"/>
      <c r="M217" s="650"/>
      <c r="N217" s="1364"/>
      <c r="O217" s="1364"/>
      <c r="P217" s="1364"/>
      <c r="Q217" s="1364"/>
      <c r="R217" s="1364"/>
      <c r="S217" s="1364"/>
      <c r="T217" s="1364"/>
      <c r="U217" s="1364"/>
      <c r="V217" s="1364"/>
      <c r="W217" s="1364"/>
      <c r="X217" s="1367"/>
      <c r="Y217" s="1366"/>
      <c r="Z217" s="1366"/>
      <c r="AA217" s="1366"/>
      <c r="AB217" s="1366"/>
      <c r="AC217" s="1366"/>
      <c r="AD217" s="1366"/>
      <c r="AE217" s="1366"/>
      <c r="AF217" s="1366"/>
      <c r="AG217" s="1366"/>
      <c r="AH217" s="1366"/>
      <c r="AI217" s="1366"/>
      <c r="AJ217" s="1366"/>
      <c r="AK217" s="1366"/>
      <c r="AL217" s="1366"/>
      <c r="AM217" s="1366"/>
      <c r="AN217" s="1366"/>
      <c r="AO217" s="1366"/>
      <c r="AP217" s="1366"/>
      <c r="AQ217" s="1364"/>
      <c r="AR217" s="1364"/>
      <c r="AS217" s="1364"/>
      <c r="AT217" s="1364"/>
      <c r="AU217" s="399"/>
    </row>
    <row r="218" spans="1:47" s="171" customFormat="1" ht="12" customHeight="1">
      <c r="A218" s="235"/>
      <c r="B218" s="216"/>
      <c r="C218" s="216"/>
      <c r="D218" s="216"/>
      <c r="E218" s="216"/>
      <c r="F218" s="216"/>
      <c r="G218" s="219"/>
      <c r="H218" s="219"/>
      <c r="I218" s="219"/>
      <c r="J218" s="221"/>
      <c r="K218" s="221"/>
      <c r="L218" s="540"/>
      <c r="M218" s="793"/>
      <c r="N218" s="495"/>
      <c r="O218" s="495"/>
      <c r="P218" s="495"/>
      <c r="Q218" s="495"/>
      <c r="R218" s="495"/>
      <c r="S218" s="495"/>
      <c r="T218" s="495"/>
      <c r="U218" s="495"/>
      <c r="V218" s="495"/>
      <c r="W218" s="495"/>
      <c r="X218" s="1397"/>
      <c r="Y218" s="1398"/>
      <c r="Z218" s="1398"/>
      <c r="AA218" s="1398"/>
      <c r="AB218" s="1398"/>
      <c r="AC218" s="1398"/>
      <c r="AD218" s="1398"/>
      <c r="AE218" s="1398"/>
      <c r="AF218" s="1398"/>
      <c r="AG218" s="1398"/>
      <c r="AH218" s="1398"/>
      <c r="AI218" s="1398"/>
      <c r="AJ218" s="1398"/>
      <c r="AK218" s="1398"/>
      <c r="AL218" s="1398"/>
      <c r="AM218" s="1398"/>
      <c r="AN218" s="1398"/>
      <c r="AO218" s="1398"/>
      <c r="AP218" s="1398"/>
      <c r="AQ218" s="495"/>
      <c r="AR218" s="495"/>
      <c r="AS218" s="495"/>
      <c r="AT218" s="495"/>
      <c r="AU218" s="400"/>
    </row>
    <row r="219" spans="1:47" s="169" customFormat="1" ht="14.1" customHeight="1">
      <c r="A219" s="172"/>
      <c r="B219" s="173"/>
      <c r="C219" s="173"/>
      <c r="D219" s="173"/>
      <c r="E219" s="173"/>
      <c r="F219" s="173"/>
      <c r="G219" s="173"/>
      <c r="H219" s="171"/>
      <c r="I219" s="173"/>
      <c r="J219" s="170"/>
      <c r="K219" s="170"/>
      <c r="L219" s="541"/>
      <c r="M219" s="496"/>
      <c r="N219" s="496"/>
      <c r="O219" s="496"/>
      <c r="P219" s="496"/>
      <c r="Q219" s="496"/>
      <c r="R219" s="496"/>
      <c r="S219" s="496"/>
      <c r="T219" s="496"/>
      <c r="U219" s="496"/>
      <c r="V219" s="496"/>
      <c r="W219" s="496"/>
      <c r="X219" s="1399"/>
      <c r="Y219" s="1400"/>
      <c r="Z219" s="1400"/>
      <c r="AA219" s="1400"/>
      <c r="AB219" s="1400"/>
      <c r="AC219" s="1400"/>
      <c r="AD219" s="1400"/>
      <c r="AE219" s="1400"/>
      <c r="AF219" s="1400"/>
      <c r="AG219" s="1400"/>
      <c r="AH219" s="1400"/>
      <c r="AI219" s="1400"/>
      <c r="AJ219" s="1400"/>
      <c r="AK219" s="1400"/>
      <c r="AL219" s="1400"/>
      <c r="AM219" s="1400"/>
      <c r="AN219" s="1400"/>
      <c r="AO219" s="1400"/>
      <c r="AP219" s="1400"/>
      <c r="AQ219" s="496"/>
      <c r="AR219" s="496"/>
      <c r="AS219" s="496"/>
      <c r="AT219" s="496"/>
      <c r="AU219" s="401"/>
    </row>
    <row r="220" spans="1:47" s="140" customFormat="1" ht="12" customHeight="1">
      <c r="A220" s="175"/>
      <c r="B220" s="176"/>
      <c r="C220" s="176"/>
      <c r="D220" s="176"/>
      <c r="E220" s="176"/>
      <c r="F220" s="176"/>
      <c r="G220" s="177"/>
      <c r="J220" s="157"/>
      <c r="K220" s="157"/>
      <c r="L220" s="539"/>
      <c r="M220" s="650"/>
      <c r="N220" s="1378"/>
      <c r="O220" s="1378"/>
      <c r="P220" s="1378"/>
      <c r="Q220" s="1378"/>
      <c r="R220" s="1378"/>
      <c r="S220" s="1378"/>
      <c r="T220" s="1378"/>
      <c r="U220" s="1378"/>
      <c r="V220" s="1378"/>
      <c r="W220" s="1378"/>
      <c r="X220" s="1376"/>
      <c r="Y220" s="1377"/>
      <c r="Z220" s="1377"/>
      <c r="AA220" s="1377"/>
      <c r="AB220" s="1377"/>
      <c r="AC220" s="1377"/>
      <c r="AD220" s="1377"/>
      <c r="AE220" s="1377"/>
      <c r="AF220" s="1377"/>
      <c r="AG220" s="1377"/>
      <c r="AH220" s="1377"/>
      <c r="AI220" s="1377"/>
      <c r="AJ220" s="1377"/>
      <c r="AK220" s="1377"/>
      <c r="AL220" s="1377"/>
      <c r="AM220" s="1377"/>
      <c r="AN220" s="1377"/>
      <c r="AO220" s="1377"/>
      <c r="AP220" s="1377"/>
      <c r="AQ220" s="1378"/>
      <c r="AR220" s="1378"/>
      <c r="AS220" s="1378"/>
      <c r="AT220" s="1378"/>
      <c r="AU220" s="402"/>
    </row>
    <row r="221" spans="1:47" s="140" customFormat="1" ht="12" customHeight="1">
      <c r="B221" s="176"/>
      <c r="C221" s="176"/>
      <c r="D221" s="176"/>
      <c r="E221" s="176"/>
      <c r="F221" s="176"/>
      <c r="G221" s="176"/>
      <c r="H221" s="176"/>
      <c r="I221" s="176"/>
      <c r="J221" s="157"/>
      <c r="K221" s="157"/>
      <c r="L221" s="539"/>
      <c r="M221" s="650"/>
      <c r="N221" s="1378"/>
      <c r="O221" s="1378"/>
      <c r="P221" s="1378"/>
      <c r="Q221" s="1378"/>
      <c r="R221" s="1378"/>
      <c r="S221" s="1378"/>
      <c r="T221" s="1378"/>
      <c r="U221" s="1378"/>
      <c r="V221" s="1378"/>
      <c r="W221" s="1378"/>
      <c r="X221" s="1376"/>
      <c r="Y221" s="1377"/>
      <c r="Z221" s="1377"/>
      <c r="AA221" s="1377"/>
      <c r="AB221" s="1377"/>
      <c r="AC221" s="1377"/>
      <c r="AD221" s="1377"/>
      <c r="AE221" s="1377"/>
      <c r="AF221" s="1377"/>
      <c r="AG221" s="1377"/>
      <c r="AH221" s="1377"/>
      <c r="AI221" s="1377"/>
      <c r="AJ221" s="1377"/>
      <c r="AK221" s="1377"/>
      <c r="AL221" s="1377"/>
      <c r="AM221" s="1377"/>
      <c r="AN221" s="1377"/>
      <c r="AO221" s="1377"/>
      <c r="AP221" s="1377"/>
      <c r="AQ221" s="1378"/>
      <c r="AR221" s="1378"/>
      <c r="AS221" s="1378"/>
      <c r="AT221" s="1378"/>
      <c r="AU221" s="402"/>
    </row>
    <row r="222" spans="1:47" s="140" customFormat="1" ht="12" customHeight="1">
      <c r="B222" s="178"/>
      <c r="C222" s="178"/>
      <c r="D222" s="178"/>
      <c r="E222" s="178"/>
      <c r="F222" s="178"/>
      <c r="G222" s="178"/>
      <c r="H222" s="178"/>
      <c r="J222" s="157"/>
      <c r="K222" s="157"/>
      <c r="L222" s="539"/>
      <c r="M222" s="650"/>
      <c r="N222" s="1378"/>
      <c r="O222" s="1378"/>
      <c r="P222" s="1378"/>
      <c r="Q222" s="1378"/>
      <c r="R222" s="1378"/>
      <c r="S222" s="1378"/>
      <c r="T222" s="1378"/>
      <c r="U222" s="1378"/>
      <c r="V222" s="1378"/>
      <c r="W222" s="1378"/>
      <c r="X222" s="1376"/>
      <c r="Y222" s="1377"/>
      <c r="Z222" s="1377"/>
      <c r="AA222" s="1377"/>
      <c r="AB222" s="1377"/>
      <c r="AC222" s="1377"/>
      <c r="AD222" s="1377"/>
      <c r="AE222" s="1377"/>
      <c r="AF222" s="1377"/>
      <c r="AG222" s="1377"/>
      <c r="AH222" s="1377"/>
      <c r="AI222" s="1377"/>
      <c r="AJ222" s="1377"/>
      <c r="AK222" s="1377"/>
      <c r="AL222" s="1377"/>
      <c r="AM222" s="1377"/>
      <c r="AN222" s="1377"/>
      <c r="AO222" s="1377"/>
      <c r="AP222" s="1377"/>
      <c r="AQ222" s="1378"/>
      <c r="AR222" s="1378"/>
      <c r="AS222" s="1378"/>
      <c r="AT222" s="1378"/>
      <c r="AU222" s="402"/>
    </row>
    <row r="223" spans="1:47" s="179" customFormat="1" ht="12" customHeight="1">
      <c r="L223" s="542"/>
      <c r="M223" s="497"/>
      <c r="N223" s="497"/>
      <c r="O223" s="497"/>
      <c r="P223" s="497"/>
      <c r="Q223" s="497"/>
      <c r="R223" s="497"/>
      <c r="S223" s="497"/>
      <c r="T223" s="497"/>
      <c r="U223" s="497"/>
      <c r="V223" s="497"/>
      <c r="W223" s="497"/>
      <c r="X223" s="1379"/>
      <c r="Y223" s="1380"/>
      <c r="Z223" s="1380"/>
      <c r="AA223" s="1380"/>
      <c r="AB223" s="1380"/>
      <c r="AC223" s="1380"/>
      <c r="AD223" s="1380"/>
      <c r="AE223" s="1380"/>
      <c r="AF223" s="1380"/>
      <c r="AG223" s="1380"/>
      <c r="AH223" s="1380"/>
      <c r="AI223" s="1380"/>
      <c r="AJ223" s="1380"/>
      <c r="AK223" s="1380"/>
      <c r="AL223" s="1380"/>
      <c r="AM223" s="1380"/>
      <c r="AN223" s="1380"/>
      <c r="AO223" s="1380"/>
      <c r="AP223" s="1380"/>
      <c r="AQ223" s="497"/>
      <c r="AR223" s="497"/>
      <c r="AS223" s="497"/>
      <c r="AT223" s="497"/>
      <c r="AU223" s="403"/>
    </row>
    <row r="224" spans="1:47" s="140" customFormat="1" ht="12" customHeight="1">
      <c r="A224" s="180"/>
      <c r="B224" s="178"/>
      <c r="C224" s="178"/>
      <c r="D224" s="178"/>
      <c r="E224" s="178"/>
      <c r="F224" s="178"/>
      <c r="G224" s="178"/>
      <c r="H224" s="178"/>
      <c r="J224" s="157"/>
      <c r="K224" s="157"/>
      <c r="L224" s="539"/>
      <c r="M224" s="650"/>
      <c r="N224" s="1378"/>
      <c r="O224" s="1378"/>
      <c r="P224" s="1378"/>
      <c r="Q224" s="1378"/>
      <c r="R224" s="1378"/>
      <c r="S224" s="1378"/>
      <c r="T224" s="1378"/>
      <c r="U224" s="1378"/>
      <c r="V224" s="1378"/>
      <c r="W224" s="1378"/>
      <c r="X224" s="1376"/>
      <c r="Y224" s="1377"/>
      <c r="Z224" s="1377"/>
      <c r="AA224" s="1377"/>
      <c r="AB224" s="1377"/>
      <c r="AC224" s="1377"/>
      <c r="AD224" s="1377"/>
      <c r="AE224" s="1377"/>
      <c r="AF224" s="1377"/>
      <c r="AG224" s="1377"/>
      <c r="AH224" s="1377"/>
      <c r="AI224" s="1377"/>
      <c r="AJ224" s="1377"/>
      <c r="AK224" s="1377"/>
      <c r="AL224" s="1377"/>
      <c r="AM224" s="1377"/>
      <c r="AN224" s="1377"/>
      <c r="AO224" s="1377"/>
      <c r="AP224" s="1377"/>
      <c r="AQ224" s="1378"/>
      <c r="AR224" s="1378"/>
      <c r="AS224" s="1378"/>
      <c r="AT224" s="1378"/>
      <c r="AU224" s="402"/>
    </row>
    <row r="225" spans="1:47" s="140" customFormat="1" ht="12" customHeight="1">
      <c r="J225" s="144"/>
      <c r="K225" s="144"/>
      <c r="L225" s="538"/>
      <c r="M225" s="785"/>
      <c r="N225" s="1378"/>
      <c r="O225" s="1378"/>
      <c r="P225" s="1378"/>
      <c r="Q225" s="1378"/>
      <c r="R225" s="1378"/>
      <c r="S225" s="1378"/>
      <c r="T225" s="1378"/>
      <c r="U225" s="1378"/>
      <c r="V225" s="1378"/>
      <c r="W225" s="1378"/>
      <c r="X225" s="1376"/>
      <c r="Y225" s="1377"/>
      <c r="Z225" s="1377"/>
      <c r="AA225" s="1377"/>
      <c r="AB225" s="1377"/>
      <c r="AC225" s="1377"/>
      <c r="AD225" s="1377"/>
      <c r="AE225" s="1377"/>
      <c r="AF225" s="1377"/>
      <c r="AG225" s="1377"/>
      <c r="AH225" s="1377"/>
      <c r="AI225" s="1377"/>
      <c r="AJ225" s="1377"/>
      <c r="AK225" s="1377"/>
      <c r="AL225" s="1377"/>
      <c r="AM225" s="1377"/>
      <c r="AN225" s="1377"/>
      <c r="AO225" s="1377"/>
      <c r="AP225" s="1377"/>
      <c r="AQ225" s="1378"/>
      <c r="AR225" s="1378"/>
      <c r="AS225" s="1378"/>
      <c r="AT225" s="1378"/>
      <c r="AU225" s="402"/>
    </row>
    <row r="226" spans="1:47" s="140" customFormat="1" ht="12" customHeight="1">
      <c r="A226" s="139"/>
      <c r="B226" s="139"/>
      <c r="C226" s="139"/>
      <c r="D226" s="139"/>
      <c r="E226" s="139"/>
      <c r="F226" s="139"/>
      <c r="G226" s="139"/>
      <c r="H226" s="139"/>
      <c r="I226" s="139"/>
      <c r="L226" s="1365"/>
      <c r="M226" s="1378"/>
      <c r="N226" s="1378"/>
      <c r="O226" s="1378"/>
      <c r="P226" s="1378"/>
      <c r="Q226" s="1378"/>
      <c r="R226" s="1378"/>
      <c r="S226" s="1378"/>
      <c r="T226" s="1378"/>
      <c r="U226" s="1378"/>
      <c r="V226" s="1378"/>
      <c r="W226" s="1378"/>
      <c r="X226" s="1376"/>
      <c r="Y226" s="1377"/>
      <c r="Z226" s="1377"/>
      <c r="AA226" s="1377"/>
      <c r="AB226" s="1377"/>
      <c r="AC226" s="1377"/>
      <c r="AD226" s="1377"/>
      <c r="AE226" s="1377"/>
      <c r="AF226" s="1377"/>
      <c r="AG226" s="1377"/>
      <c r="AH226" s="1377"/>
      <c r="AI226" s="1377"/>
      <c r="AJ226" s="1377"/>
      <c r="AK226" s="1377"/>
      <c r="AL226" s="1377"/>
      <c r="AM226" s="1377"/>
      <c r="AN226" s="1377"/>
      <c r="AO226" s="1377"/>
      <c r="AP226" s="1377"/>
      <c r="AQ226" s="1378"/>
      <c r="AR226" s="1378"/>
      <c r="AS226" s="1378"/>
      <c r="AT226" s="1378"/>
      <c r="AU226" s="402"/>
    </row>
    <row r="227" spans="1:47" s="140" customFormat="1" ht="12" customHeight="1">
      <c r="A227" s="139"/>
      <c r="B227" s="139"/>
      <c r="C227" s="139"/>
      <c r="D227" s="139"/>
      <c r="E227" s="139"/>
      <c r="F227" s="139"/>
      <c r="G227" s="139"/>
      <c r="H227" s="139"/>
      <c r="I227" s="139"/>
      <c r="L227" s="1365"/>
      <c r="M227" s="1378"/>
      <c r="N227" s="1378"/>
      <c r="O227" s="1378"/>
      <c r="P227" s="1378"/>
      <c r="Q227" s="1378"/>
      <c r="R227" s="1378"/>
      <c r="S227" s="1378"/>
      <c r="T227" s="1378"/>
      <c r="U227" s="1378"/>
      <c r="V227" s="1378"/>
      <c r="W227" s="1378"/>
      <c r="X227" s="1376"/>
      <c r="Y227" s="1377"/>
      <c r="Z227" s="1377"/>
      <c r="AA227" s="1377"/>
      <c r="AB227" s="1377"/>
      <c r="AC227" s="1377"/>
      <c r="AD227" s="1377"/>
      <c r="AE227" s="1377"/>
      <c r="AF227" s="1377"/>
      <c r="AG227" s="1377"/>
      <c r="AH227" s="1377"/>
      <c r="AI227" s="1377"/>
      <c r="AJ227" s="1377"/>
      <c r="AK227" s="1377"/>
      <c r="AL227" s="1377"/>
      <c r="AM227" s="1377"/>
      <c r="AN227" s="1377"/>
      <c r="AO227" s="1377"/>
      <c r="AP227" s="1377"/>
      <c r="AQ227" s="1378"/>
      <c r="AR227" s="1378"/>
      <c r="AS227" s="1378"/>
      <c r="AT227" s="1378"/>
      <c r="AU227" s="402"/>
    </row>
    <row r="228" spans="1:47" s="140" customFormat="1" ht="12" customHeight="1">
      <c r="A228" s="139"/>
      <c r="B228" s="139"/>
      <c r="C228" s="139"/>
      <c r="D228" s="139"/>
      <c r="E228" s="139"/>
      <c r="F228" s="139"/>
      <c r="G228" s="139"/>
      <c r="H228" s="139"/>
      <c r="I228" s="139"/>
      <c r="L228" s="1365"/>
      <c r="M228" s="1378"/>
      <c r="N228" s="1378"/>
      <c r="O228" s="1378"/>
      <c r="P228" s="1378"/>
      <c r="Q228" s="1378"/>
      <c r="R228" s="1378"/>
      <c r="S228" s="1378"/>
      <c r="T228" s="1378"/>
      <c r="U228" s="1378"/>
      <c r="V228" s="1378"/>
      <c r="W228" s="1378"/>
      <c r="X228" s="1376"/>
      <c r="Y228" s="1377"/>
      <c r="Z228" s="1377"/>
      <c r="AA228" s="1377"/>
      <c r="AB228" s="1377"/>
      <c r="AC228" s="1377"/>
      <c r="AD228" s="1377"/>
      <c r="AE228" s="1377"/>
      <c r="AF228" s="1377"/>
      <c r="AG228" s="1377"/>
      <c r="AH228" s="1377"/>
      <c r="AI228" s="1377"/>
      <c r="AJ228" s="1377"/>
      <c r="AK228" s="1377"/>
      <c r="AL228" s="1377"/>
      <c r="AM228" s="1377"/>
      <c r="AN228" s="1377"/>
      <c r="AO228" s="1377"/>
      <c r="AP228" s="1377"/>
      <c r="AQ228" s="1378"/>
      <c r="AR228" s="1378"/>
      <c r="AS228" s="1378"/>
      <c r="AT228" s="1378"/>
      <c r="AU228" s="402"/>
    </row>
    <row r="229" spans="1:47" s="140" customFormat="1" ht="12" customHeight="1">
      <c r="A229" s="139"/>
      <c r="B229" s="139"/>
      <c r="C229" s="139"/>
      <c r="D229" s="139"/>
      <c r="E229" s="139"/>
      <c r="F229" s="139"/>
      <c r="G229" s="139"/>
      <c r="H229" s="139"/>
      <c r="I229" s="139"/>
      <c r="L229" s="1365"/>
      <c r="M229" s="1378"/>
      <c r="N229" s="1378"/>
      <c r="O229" s="1378"/>
      <c r="P229" s="1378"/>
      <c r="Q229" s="1378"/>
      <c r="R229" s="1378"/>
      <c r="S229" s="1378"/>
      <c r="T229" s="1378"/>
      <c r="U229" s="1378"/>
      <c r="V229" s="1378"/>
      <c r="W229" s="1378"/>
      <c r="X229" s="1376"/>
      <c r="Y229" s="1377"/>
      <c r="Z229" s="1377"/>
      <c r="AA229" s="1377"/>
      <c r="AB229" s="1377"/>
      <c r="AC229" s="1377"/>
      <c r="AD229" s="1377"/>
      <c r="AE229" s="1377"/>
      <c r="AF229" s="1377"/>
      <c r="AG229" s="1377"/>
      <c r="AH229" s="1377"/>
      <c r="AI229" s="1377"/>
      <c r="AJ229" s="1377"/>
      <c r="AK229" s="1377"/>
      <c r="AL229" s="1377"/>
      <c r="AM229" s="1377"/>
      <c r="AN229" s="1377"/>
      <c r="AO229" s="1377"/>
      <c r="AP229" s="1377"/>
      <c r="AQ229" s="1378"/>
      <c r="AR229" s="1378"/>
      <c r="AS229" s="1378"/>
      <c r="AT229" s="1378"/>
      <c r="AU229" s="402"/>
    </row>
    <row r="230" spans="1:47" s="140" customFormat="1" ht="12" customHeight="1">
      <c r="A230" s="139"/>
      <c r="B230" s="139"/>
      <c r="C230" s="139"/>
      <c r="D230" s="139"/>
      <c r="E230" s="139"/>
      <c r="F230" s="139"/>
      <c r="G230" s="139"/>
      <c r="H230" s="139"/>
      <c r="I230" s="139"/>
      <c r="L230" s="1365"/>
      <c r="M230" s="1378"/>
      <c r="N230" s="1378"/>
      <c r="O230" s="1378"/>
      <c r="P230" s="1378"/>
      <c r="Q230" s="1378"/>
      <c r="R230" s="1378"/>
      <c r="S230" s="1378"/>
      <c r="T230" s="1378"/>
      <c r="U230" s="1378"/>
      <c r="V230" s="1378"/>
      <c r="W230" s="1378"/>
      <c r="X230" s="1376"/>
      <c r="Y230" s="1377"/>
      <c r="Z230" s="1377"/>
      <c r="AA230" s="1377"/>
      <c r="AB230" s="1377"/>
      <c r="AC230" s="1377"/>
      <c r="AD230" s="1377"/>
      <c r="AE230" s="1377"/>
      <c r="AF230" s="1377"/>
      <c r="AG230" s="1377"/>
      <c r="AH230" s="1377"/>
      <c r="AI230" s="1377"/>
      <c r="AJ230" s="1377"/>
      <c r="AK230" s="1377"/>
      <c r="AL230" s="1377"/>
      <c r="AM230" s="1377"/>
      <c r="AN230" s="1377"/>
      <c r="AO230" s="1377"/>
      <c r="AP230" s="1377"/>
      <c r="AQ230" s="1378"/>
      <c r="AR230" s="1378"/>
      <c r="AS230" s="1378"/>
      <c r="AT230" s="1378"/>
      <c r="AU230" s="402"/>
    </row>
    <row r="231" spans="1:47" s="140" customFormat="1" ht="12" customHeight="1">
      <c r="A231" s="139"/>
      <c r="B231" s="139"/>
      <c r="C231" s="139"/>
      <c r="D231" s="139"/>
      <c r="E231" s="139"/>
      <c r="F231" s="139"/>
      <c r="G231" s="139"/>
      <c r="H231" s="139"/>
      <c r="I231" s="139"/>
      <c r="L231" s="1365"/>
      <c r="M231" s="1378"/>
      <c r="N231" s="1378"/>
      <c r="O231" s="1378"/>
      <c r="P231" s="1378"/>
      <c r="Q231" s="1378"/>
      <c r="R231" s="1378"/>
      <c r="S231" s="1378"/>
      <c r="T231" s="1378"/>
      <c r="U231" s="1378"/>
      <c r="V231" s="1378"/>
      <c r="W231" s="1378"/>
      <c r="X231" s="1376"/>
      <c r="Y231" s="1377"/>
      <c r="Z231" s="1377"/>
      <c r="AA231" s="1377"/>
      <c r="AB231" s="1377"/>
      <c r="AC231" s="1377"/>
      <c r="AD231" s="1377"/>
      <c r="AE231" s="1377"/>
      <c r="AF231" s="1377"/>
      <c r="AG231" s="1377"/>
      <c r="AH231" s="1377"/>
      <c r="AI231" s="1377"/>
      <c r="AJ231" s="1377"/>
      <c r="AK231" s="1377"/>
      <c r="AL231" s="1377"/>
      <c r="AM231" s="1377"/>
      <c r="AN231" s="1377"/>
      <c r="AO231" s="1377"/>
      <c r="AP231" s="1377"/>
      <c r="AQ231" s="1378"/>
      <c r="AR231" s="1378"/>
      <c r="AS231" s="1378"/>
      <c r="AT231" s="1378"/>
      <c r="AU231" s="402"/>
    </row>
    <row r="232" spans="1:47" s="179" customFormat="1" ht="12" customHeight="1">
      <c r="A232" s="139"/>
      <c r="B232" s="139"/>
      <c r="C232" s="139"/>
      <c r="D232" s="139"/>
      <c r="E232" s="139"/>
      <c r="F232" s="139"/>
      <c r="G232" s="139"/>
      <c r="H232" s="139"/>
      <c r="I232" s="139"/>
      <c r="L232" s="542"/>
      <c r="M232" s="497"/>
      <c r="N232" s="497"/>
      <c r="O232" s="497"/>
      <c r="P232" s="497"/>
      <c r="Q232" s="497"/>
      <c r="R232" s="497"/>
      <c r="S232" s="497"/>
      <c r="T232" s="497"/>
      <c r="U232" s="497"/>
      <c r="V232" s="497"/>
      <c r="W232" s="497"/>
      <c r="X232" s="1379"/>
      <c r="Y232" s="1380"/>
      <c r="Z232" s="1380"/>
      <c r="AA232" s="1380"/>
      <c r="AB232" s="1380"/>
      <c r="AC232" s="1380"/>
      <c r="AD232" s="1380"/>
      <c r="AE232" s="1380"/>
      <c r="AF232" s="1380"/>
      <c r="AG232" s="1380"/>
      <c r="AH232" s="1380"/>
      <c r="AI232" s="1380"/>
      <c r="AJ232" s="1380"/>
      <c r="AK232" s="1380"/>
      <c r="AL232" s="1380"/>
      <c r="AM232" s="1380"/>
      <c r="AN232" s="1380"/>
      <c r="AO232" s="1380"/>
      <c r="AP232" s="1380"/>
      <c r="AQ232" s="497"/>
      <c r="AR232" s="497"/>
      <c r="AS232" s="497"/>
      <c r="AT232" s="497"/>
      <c r="AU232" s="403"/>
    </row>
    <row r="233" spans="1:47" s="140" customFormat="1" ht="12" customHeight="1">
      <c r="A233" s="139"/>
      <c r="B233" s="139"/>
      <c r="C233" s="139"/>
      <c r="D233" s="139"/>
      <c r="E233" s="139"/>
      <c r="F233" s="139"/>
      <c r="G233" s="139"/>
      <c r="H233" s="139"/>
      <c r="I233" s="139"/>
      <c r="L233" s="1365"/>
      <c r="M233" s="1378"/>
      <c r="N233" s="1378"/>
      <c r="O233" s="1378"/>
      <c r="P233" s="1378"/>
      <c r="Q233" s="1378"/>
      <c r="R233" s="1378"/>
      <c r="S233" s="1378"/>
      <c r="T233" s="1378"/>
      <c r="U233" s="1378"/>
      <c r="V233" s="1378"/>
      <c r="W233" s="1378"/>
      <c r="X233" s="1376"/>
      <c r="Y233" s="1377"/>
      <c r="Z233" s="1377"/>
      <c r="AA233" s="1377"/>
      <c r="AB233" s="1377"/>
      <c r="AC233" s="1377"/>
      <c r="AD233" s="1377"/>
      <c r="AE233" s="1377"/>
      <c r="AF233" s="1377"/>
      <c r="AG233" s="1377"/>
      <c r="AH233" s="1377"/>
      <c r="AI233" s="1377"/>
      <c r="AJ233" s="1377"/>
      <c r="AK233" s="1377"/>
      <c r="AL233" s="1377"/>
      <c r="AM233" s="1377"/>
      <c r="AN233" s="1377"/>
      <c r="AO233" s="1377"/>
      <c r="AP233" s="1377"/>
      <c r="AQ233" s="1378"/>
      <c r="AR233" s="1378"/>
      <c r="AS233" s="1378"/>
      <c r="AT233" s="1378"/>
      <c r="AU233" s="402"/>
    </row>
    <row r="234" spans="1:47" s="179" customFormat="1" ht="12" customHeight="1">
      <c r="A234" s="139"/>
      <c r="B234" s="139"/>
      <c r="C234" s="139"/>
      <c r="D234" s="139"/>
      <c r="E234" s="139"/>
      <c r="F234" s="139"/>
      <c r="G234" s="139"/>
      <c r="H234" s="139"/>
      <c r="I234" s="139"/>
      <c r="J234" s="176"/>
      <c r="K234" s="176"/>
      <c r="L234" s="1401"/>
      <c r="M234" s="1402"/>
      <c r="N234" s="497"/>
      <c r="O234" s="497"/>
      <c r="P234" s="497"/>
      <c r="Q234" s="497"/>
      <c r="R234" s="497"/>
      <c r="S234" s="497"/>
      <c r="T234" s="497"/>
      <c r="U234" s="497"/>
      <c r="V234" s="497"/>
      <c r="W234" s="497"/>
      <c r="X234" s="1379"/>
      <c r="Y234" s="1380"/>
      <c r="Z234" s="1380"/>
      <c r="AA234" s="1380"/>
      <c r="AB234" s="1380"/>
      <c r="AC234" s="1380"/>
      <c r="AD234" s="1380"/>
      <c r="AE234" s="1380"/>
      <c r="AF234" s="1380"/>
      <c r="AG234" s="1380"/>
      <c r="AH234" s="1380"/>
      <c r="AI234" s="1380"/>
      <c r="AJ234" s="1380"/>
      <c r="AK234" s="1380"/>
      <c r="AL234" s="1380"/>
      <c r="AM234" s="1380"/>
      <c r="AN234" s="1380"/>
      <c r="AO234" s="1380"/>
      <c r="AP234" s="1380"/>
      <c r="AQ234" s="497"/>
      <c r="AR234" s="497"/>
      <c r="AS234" s="497"/>
      <c r="AT234" s="497"/>
      <c r="AU234" s="403"/>
    </row>
    <row r="235" spans="1:47" s="140" customFormat="1" ht="12" customHeight="1">
      <c r="A235" s="139"/>
      <c r="B235" s="139"/>
      <c r="C235" s="139"/>
      <c r="D235" s="139"/>
      <c r="E235" s="139"/>
      <c r="F235" s="139"/>
      <c r="G235" s="139"/>
      <c r="H235" s="139"/>
      <c r="I235" s="139"/>
      <c r="J235" s="181"/>
      <c r="K235" s="181"/>
      <c r="L235" s="1403"/>
      <c r="M235" s="1404"/>
      <c r="N235" s="1378"/>
      <c r="O235" s="1378"/>
      <c r="P235" s="1378"/>
      <c r="Q235" s="1378"/>
      <c r="R235" s="1378"/>
      <c r="S235" s="1378"/>
      <c r="T235" s="1378"/>
      <c r="U235" s="1378"/>
      <c r="V235" s="1378"/>
      <c r="W235" s="1378"/>
      <c r="X235" s="1376"/>
      <c r="Y235" s="1377"/>
      <c r="Z235" s="1377"/>
      <c r="AA235" s="1377"/>
      <c r="AB235" s="1377"/>
      <c r="AC235" s="1377"/>
      <c r="AD235" s="1377"/>
      <c r="AE235" s="1377"/>
      <c r="AF235" s="1377"/>
      <c r="AG235" s="1377"/>
      <c r="AH235" s="1377"/>
      <c r="AI235" s="1377"/>
      <c r="AJ235" s="1377"/>
      <c r="AK235" s="1377"/>
      <c r="AL235" s="1377"/>
      <c r="AM235" s="1377"/>
      <c r="AN235" s="1377"/>
      <c r="AO235" s="1377"/>
      <c r="AP235" s="1377"/>
      <c r="AQ235" s="1378"/>
      <c r="AR235" s="1378"/>
      <c r="AS235" s="1378"/>
      <c r="AT235" s="1378"/>
      <c r="AU235" s="402"/>
    </row>
    <row r="236" spans="1:47" ht="12" customHeight="1"/>
    <row r="237" spans="1:47" ht="12" customHeight="1"/>
    <row r="238" spans="1:47" ht="12" customHeight="1"/>
    <row r="239" spans="1:47" ht="12" customHeight="1"/>
    <row r="240" spans="1:47" ht="12" customHeight="1"/>
    <row r="241" spans="1:1" ht="12" customHeight="1"/>
    <row r="242" spans="1:1" ht="12" customHeight="1"/>
    <row r="243" spans="1:1" ht="12" customHeight="1"/>
    <row r="244" spans="1:1" ht="12" customHeight="1">
      <c r="A244" s="162"/>
    </row>
    <row r="245" spans="1:1" ht="12" customHeight="1"/>
    <row r="246" spans="1:1" ht="12" customHeight="1"/>
    <row r="247" spans="1:1" ht="12" customHeight="1"/>
    <row r="248" spans="1:1" ht="12" customHeight="1"/>
    <row r="249" spans="1:1" ht="12" customHeight="1"/>
    <row r="250" spans="1:1" ht="12" customHeight="1"/>
    <row r="251" spans="1:1" ht="12" customHeight="1"/>
    <row r="252" spans="1:1" ht="12" customHeight="1"/>
    <row r="253" spans="1:1" ht="12" customHeight="1"/>
    <row r="254" spans="1:1" ht="12" customHeight="1"/>
    <row r="255" spans="1:1" ht="8.25" customHeight="1"/>
    <row r="256" spans="1:1" ht="8.25" customHeight="1"/>
    <row r="257" ht="8.25" customHeight="1"/>
    <row r="258" ht="8.25" customHeight="1"/>
    <row r="259" ht="8.25" customHeight="1"/>
    <row r="260" ht="8.25" customHeight="1"/>
    <row r="261" ht="11.45" customHeight="1"/>
    <row r="262" ht="11.45" customHeight="1"/>
    <row r="263" ht="11.45" customHeight="1"/>
    <row r="264" ht="9"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row r="424" ht="8.85" customHeight="1"/>
    <row r="425" ht="8.85" customHeight="1"/>
    <row r="426" ht="8.85" customHeight="1"/>
    <row r="427" ht="8.85" customHeight="1"/>
    <row r="428" ht="8.85" customHeight="1"/>
    <row r="429" ht="8.85" customHeight="1"/>
    <row r="430" ht="8.85" customHeight="1"/>
    <row r="431" ht="8.85" customHeight="1"/>
    <row r="432" ht="8.85" customHeight="1"/>
    <row r="433" ht="8.85" customHeight="1"/>
    <row r="434" ht="8.85" customHeight="1"/>
    <row r="435" ht="8.85" customHeight="1"/>
    <row r="436" ht="8.85" customHeight="1"/>
    <row r="437" ht="8.85" customHeight="1"/>
    <row r="438" ht="8.85" customHeight="1"/>
    <row r="439" ht="8.85" customHeight="1"/>
    <row r="440" ht="8.85" customHeight="1"/>
    <row r="441" ht="8.85" customHeight="1"/>
    <row r="442" ht="8.85" customHeight="1"/>
    <row r="443" ht="8.85" customHeight="1"/>
    <row r="444" ht="8.85" customHeight="1"/>
    <row r="445" ht="8.85" customHeight="1"/>
    <row r="446" ht="8.85" customHeight="1"/>
    <row r="447" ht="8.85" customHeight="1"/>
    <row r="448" ht="8.85" customHeight="1"/>
    <row r="449" ht="8.85" customHeight="1"/>
    <row r="450" ht="8.85" customHeight="1"/>
    <row r="451" ht="8.85" customHeight="1"/>
    <row r="452" ht="8.85" customHeight="1"/>
    <row r="453" ht="8.85" customHeight="1"/>
    <row r="454" ht="8.85" customHeight="1"/>
    <row r="455" ht="8.85" customHeight="1"/>
    <row r="456" ht="8.85" customHeight="1"/>
    <row r="457" ht="8.85" customHeight="1"/>
    <row r="458" ht="8.85" customHeight="1"/>
    <row r="459" ht="8.85" customHeight="1"/>
    <row r="460" ht="8.85" customHeight="1"/>
    <row r="461" ht="8.85" customHeight="1"/>
    <row r="462" ht="8.85" customHeight="1"/>
    <row r="463" ht="8.85" customHeight="1"/>
    <row r="464" ht="8.85" customHeight="1"/>
    <row r="465" ht="8.85" customHeight="1"/>
    <row r="466" ht="8.85" customHeight="1"/>
    <row r="467" ht="8.85" customHeight="1"/>
    <row r="468" ht="8.85" customHeight="1"/>
    <row r="469" ht="8.85" customHeight="1"/>
    <row r="470" ht="8.85" customHeight="1"/>
    <row r="471" ht="8.85" customHeight="1"/>
    <row r="472" ht="8.85" customHeight="1"/>
    <row r="473" ht="8.85" customHeight="1"/>
    <row r="474" ht="8.85" customHeight="1"/>
    <row r="475" ht="8.85" customHeight="1"/>
    <row r="476" ht="8.85" customHeight="1"/>
    <row r="477" ht="8.85" customHeight="1"/>
    <row r="478" ht="8.85" customHeight="1"/>
    <row r="479" ht="8.85" customHeight="1"/>
    <row r="480" ht="8.85" customHeight="1"/>
    <row r="481" ht="8.85" customHeight="1"/>
    <row r="482" ht="8.85" customHeight="1"/>
    <row r="483" ht="8.85" customHeight="1"/>
    <row r="484" ht="8.85" customHeight="1"/>
    <row r="485" ht="8.85" customHeight="1"/>
    <row r="486" ht="8.85" customHeight="1"/>
    <row r="487" ht="8.85" customHeight="1"/>
    <row r="488" ht="8.85" customHeight="1"/>
    <row r="489" ht="8.85" customHeight="1"/>
    <row r="490" ht="8.85" customHeight="1"/>
    <row r="491" ht="8.85" customHeight="1"/>
  </sheetData>
  <customSheetViews>
    <customSheetView guid="{7398011F-6792-457D-9968-3CBE3236EAF9}" scale="85" showPageBreaks="1" printArea="1" view="pageBreakPreview">
      <selection activeCell="L60" sqref="L60"/>
      <rowBreaks count="3" manualBreakCount="3">
        <brk id="43" max="9" man="1"/>
        <brk id="103" max="9" man="1"/>
        <brk id="158" max="9" man="1"/>
      </rowBreaks>
      <pageMargins left="0.51181102362204722" right="0.51181102362204722" top="0.59055118110236227" bottom="0.74803149606299213" header="0.31496062992125984" footer="0.31496062992125984"/>
      <pageSetup paperSize="9" scale="89" orientation="portrait" r:id="rId1"/>
      <headerFooter>
        <oddHeader>&amp;L&amp;"Calibri Light,Regular"&amp;10 &amp;C&amp;"Calibri Light,Regular"&amp;10 &amp;R&amp;"Calibri Light,Bold"&amp;10Informe de la Operación Mensual - 2016</oddHeader>
        <oddFooter>&amp;L&amp;"Calibri Light,Regular"&amp;10COES SINAC, 2016&amp;C&amp;"Calibri Light,Regular"&amp;10 1&amp;R&amp;"Calibri Light,Regular"&amp;10Dirección Ejecutiva
Sub Dirección de Gestión de Información</oddFooter>
      </headerFooter>
    </customSheetView>
  </customSheetViews>
  <mergeCells count="13">
    <mergeCell ref="B46:D46"/>
    <mergeCell ref="G46:I46"/>
    <mergeCell ref="J46:K46"/>
    <mergeCell ref="A4:K4"/>
    <mergeCell ref="B9:D9"/>
    <mergeCell ref="E9:F9"/>
    <mergeCell ref="G9:K9"/>
    <mergeCell ref="A6:K6"/>
    <mergeCell ref="A71:K71"/>
    <mergeCell ref="B108:D108"/>
    <mergeCell ref="G108:I108"/>
    <mergeCell ref="J108:K108"/>
    <mergeCell ref="I160:K160"/>
  </mergeCells>
  <pageMargins left="0.51181102362204722" right="0.51181102362204722" top="0.96062499999999995" bottom="0.74803149606299213" header="0.31496062992125984" footer="0.31496062992125984"/>
  <pageSetup paperSize="9" scale="87" orientation="portrait" r:id="rId2"/>
  <headerFooter>
    <oddHeader>&amp;L&amp;"Calibri Light,Regular"&amp;10 &amp;C&amp;"Calibri Light,Regular"&amp;10 &amp;R&amp;"Tahoma,Negrita"&amp;9Informe de la Operación Mensual - Abril 2017
INFSGI-MES-04-2017
08/05/2017
Versión: 01</oddHeader>
    <oddFooter>&amp;L&amp;"Calibri Light,Regular"&amp;10COES SINAC, 2017&amp;C&amp;"Calibri Light,Regular"&amp;10 3&amp;R&amp;"Calibri Light,Regular"&amp;10Dirección Ejecutiva
Sub Dirección de Gestión de Información</oddFooter>
  </headerFooter>
  <rowBreaks count="2" manualBreakCount="2">
    <brk id="103" max="9" man="1"/>
    <brk id="158" max="9" man="1"/>
  </rowBreaks>
  <ignoredErrors>
    <ignoredError sqref="O26 P26:R26 F16 I16" formula="1"/>
    <ignoredError sqref="S12:S25 T12:T25 T27:T28 S27:S28 U12:U28" formulaRange="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AB452"/>
  <sheetViews>
    <sheetView view="pageBreakPreview" zoomScale="130" zoomScaleNormal="100" zoomScaleSheetLayoutView="130" workbookViewId="0">
      <selection activeCell="E25" sqref="E25"/>
    </sheetView>
  </sheetViews>
  <sheetFormatPr defaultRowHeight="11.25"/>
  <cols>
    <col min="1" max="1" width="29.6640625" style="139" customWidth="1"/>
    <col min="2" max="5" width="9.83203125" style="139" customWidth="1"/>
    <col min="6" max="6" width="10.33203125" style="139" customWidth="1"/>
    <col min="7" max="8" width="9.83203125" style="139" customWidth="1"/>
    <col min="9" max="9" width="12.83203125" style="139" customWidth="1"/>
    <col min="10" max="10" width="9.6640625" style="139" customWidth="1"/>
    <col min="11" max="11" width="12.1640625" style="139" customWidth="1"/>
    <col min="12" max="12" width="10.33203125" style="197" customWidth="1"/>
    <col min="13" max="13" width="10.33203125" style="404" customWidth="1"/>
    <col min="14" max="14" width="16" style="404" customWidth="1"/>
    <col min="15" max="21" width="9.33203125" style="404" customWidth="1"/>
    <col min="22" max="28" width="9.33203125" style="404"/>
    <col min="29" max="16384" width="9.33203125" style="139"/>
  </cols>
  <sheetData>
    <row r="1" spans="1:28" ht="14.1" customHeight="1">
      <c r="A1" s="190"/>
      <c r="B1" s="191"/>
      <c r="C1" s="191"/>
      <c r="D1" s="191"/>
      <c r="E1" s="191"/>
      <c r="F1" s="191"/>
      <c r="G1" s="191"/>
      <c r="H1" s="191"/>
      <c r="I1" s="192"/>
      <c r="J1" s="192"/>
      <c r="K1" s="193"/>
      <c r="L1" s="193"/>
      <c r="M1" s="596"/>
    </row>
    <row r="2" spans="1:28" ht="14.1" customHeight="1">
      <c r="A2" s="194"/>
      <c r="B2" s="195"/>
      <c r="C2" s="195"/>
      <c r="D2" s="195"/>
      <c r="E2" s="195"/>
      <c r="F2" s="195"/>
      <c r="G2" s="195"/>
      <c r="H2" s="195"/>
      <c r="I2" s="196"/>
      <c r="J2" s="196"/>
      <c r="K2" s="196"/>
      <c r="L2" s="196"/>
      <c r="M2" s="599"/>
    </row>
    <row r="3" spans="1:28" ht="14.1" customHeight="1">
      <c r="A3" s="194"/>
      <c r="B3" s="195"/>
      <c r="C3" s="195"/>
      <c r="D3" s="195"/>
      <c r="E3" s="195"/>
      <c r="F3" s="195"/>
      <c r="G3" s="195"/>
      <c r="H3" s="195"/>
      <c r="I3" s="196"/>
      <c r="J3" s="196"/>
      <c r="K3" s="196"/>
      <c r="L3" s="196"/>
      <c r="M3" s="599"/>
    </row>
    <row r="4" spans="1:28" ht="20.25" customHeight="1">
      <c r="A4" s="1253" t="str">
        <f>+"2.2. PRODUCCIÓN POR TIPO DE RECURSO ENERGÉTICO (GWh)"</f>
        <v>2.2. PRODUCCIÓN POR TIPO DE RECURSO ENERGÉTICO (GWh)</v>
      </c>
      <c r="B4" s="1253"/>
      <c r="C4" s="1253"/>
      <c r="D4" s="1253"/>
      <c r="E4" s="1253"/>
      <c r="F4" s="1253"/>
      <c r="G4" s="1253"/>
      <c r="H4" s="1253"/>
      <c r="I4" s="1253"/>
      <c r="J4" s="1253"/>
      <c r="K4" s="1253"/>
      <c r="L4" s="199"/>
      <c r="M4" s="600"/>
    </row>
    <row r="5" spans="1:28" ht="6" customHeight="1">
      <c r="A5" s="449"/>
      <c r="B5" s="450"/>
      <c r="C5" s="451"/>
      <c r="D5" s="452"/>
      <c r="E5" s="452"/>
      <c r="F5" s="452"/>
      <c r="G5" s="453"/>
      <c r="H5" s="453"/>
      <c r="I5" s="453"/>
      <c r="J5" s="449"/>
      <c r="K5" s="449"/>
      <c r="L5" s="195"/>
      <c r="M5" s="968"/>
    </row>
    <row r="6" spans="1:28" s="162" customFormat="1" ht="5.25" customHeight="1">
      <c r="A6" s="204"/>
      <c r="B6" s="216"/>
      <c r="C6" s="216"/>
      <c r="D6" s="216"/>
      <c r="E6" s="216"/>
      <c r="F6" s="216"/>
      <c r="G6" s="216"/>
      <c r="H6" s="216"/>
      <c r="I6" s="216"/>
      <c r="J6" s="216"/>
      <c r="K6" s="216"/>
      <c r="L6" s="239"/>
      <c r="M6" s="608"/>
      <c r="N6" s="399"/>
      <c r="O6" s="399"/>
      <c r="P6" s="399"/>
      <c r="Q6" s="399"/>
      <c r="R6" s="399"/>
      <c r="S6" s="399"/>
      <c r="T6" s="399"/>
      <c r="U6" s="399"/>
      <c r="V6" s="399"/>
      <c r="W6" s="399"/>
      <c r="X6" s="399"/>
      <c r="Y6" s="399"/>
      <c r="Z6" s="399"/>
      <c r="AA6" s="399"/>
      <c r="AB6" s="399"/>
    </row>
    <row r="7" spans="1:28" s="162" customFormat="1" ht="12.75">
      <c r="A7" s="809" t="s">
        <v>81</v>
      </c>
      <c r="B7" s="1251" t="s">
        <v>50</v>
      </c>
      <c r="C7" s="1252"/>
      <c r="D7" s="1252"/>
      <c r="E7" s="1254" t="s">
        <v>468</v>
      </c>
      <c r="F7" s="1255"/>
      <c r="G7" s="1256" t="s">
        <v>645</v>
      </c>
      <c r="H7" s="1257"/>
      <c r="I7" s="1257"/>
      <c r="J7" s="1257"/>
      <c r="K7" s="1258"/>
      <c r="L7" s="239"/>
      <c r="M7" s="608"/>
      <c r="N7" s="399"/>
      <c r="O7" s="399"/>
      <c r="P7" s="399"/>
      <c r="Q7" s="399"/>
      <c r="R7" s="399"/>
      <c r="S7" s="399"/>
      <c r="T7" s="399"/>
      <c r="U7" s="399"/>
      <c r="V7" s="399"/>
      <c r="W7" s="399"/>
      <c r="X7" s="399"/>
      <c r="Y7" s="399"/>
      <c r="Z7" s="399"/>
      <c r="AA7" s="399"/>
      <c r="AB7" s="399"/>
    </row>
    <row r="8" spans="1:28" s="162" customFormat="1" ht="40.5" customHeight="1">
      <c r="A8" s="810"/>
      <c r="B8" s="811">
        <v>42768</v>
      </c>
      <c r="C8" s="812">
        <v>42795</v>
      </c>
      <c r="D8" s="812">
        <v>42826</v>
      </c>
      <c r="E8" s="813">
        <v>42461</v>
      </c>
      <c r="F8" s="814" t="s">
        <v>51</v>
      </c>
      <c r="G8" s="815">
        <v>2017</v>
      </c>
      <c r="H8" s="816">
        <f>+G8-1</f>
        <v>2016</v>
      </c>
      <c r="I8" s="817" t="s">
        <v>619</v>
      </c>
      <c r="J8" s="815">
        <f>+H8-1</f>
        <v>2015</v>
      </c>
      <c r="K8" s="1175" t="s">
        <v>620</v>
      </c>
      <c r="L8" s="239"/>
      <c r="M8" s="608"/>
      <c r="N8" s="399"/>
      <c r="O8" s="399"/>
      <c r="P8" s="399"/>
      <c r="Q8" s="399"/>
      <c r="R8" s="399"/>
      <c r="S8" s="399"/>
      <c r="T8" s="399"/>
      <c r="U8" s="399"/>
      <c r="V8" s="399"/>
      <c r="Z8" s="399"/>
      <c r="AA8" s="399"/>
      <c r="AB8" s="399"/>
    </row>
    <row r="9" spans="1:28" s="162" customFormat="1" ht="11.25" customHeight="1">
      <c r="A9" s="507"/>
      <c r="B9" s="289"/>
      <c r="C9" s="289"/>
      <c r="D9" s="289"/>
      <c r="E9" s="516"/>
      <c r="F9" s="517"/>
      <c r="G9" s="289"/>
      <c r="H9" s="289"/>
      <c r="I9" s="291"/>
      <c r="J9" s="289"/>
      <c r="K9" s="291"/>
      <c r="L9" s="239"/>
      <c r="M9" s="608"/>
      <c r="N9" s="601"/>
      <c r="O9" s="969">
        <f>+'5. MatrizGeneraciónSEIN (1)'!O10</f>
        <v>42768</v>
      </c>
      <c r="P9" s="969">
        <f>+'5. MatrizGeneraciónSEIN (1)'!P10</f>
        <v>42798</v>
      </c>
      <c r="Q9" s="969">
        <f>+'5. MatrizGeneraciónSEIN (1)'!Q10</f>
        <v>42826</v>
      </c>
      <c r="R9" s="969">
        <f>+'5. MatrizGeneraciónSEIN (1)'!R10</f>
        <v>42461</v>
      </c>
      <c r="S9" s="601">
        <f>+'5. MatrizGeneraciónSEIN (1)'!S10</f>
        <v>2017</v>
      </c>
      <c r="T9" s="601">
        <f>+'5. MatrizGeneraciónSEIN (1)'!T10</f>
        <v>2016</v>
      </c>
      <c r="U9" s="601">
        <f>+'5. MatrizGeneraciónSEIN (1)'!U10</f>
        <v>2015</v>
      </c>
      <c r="V9" s="399"/>
      <c r="Z9" s="399"/>
      <c r="AA9" s="399"/>
      <c r="AB9" s="399"/>
    </row>
    <row r="10" spans="1:28" s="162" customFormat="1" ht="12.75">
      <c r="A10" s="147" t="s">
        <v>31</v>
      </c>
      <c r="B10" s="148">
        <f>+O10</f>
        <v>2591.7975482355669</v>
      </c>
      <c r="C10" s="148">
        <f t="shared" ref="C10:C22" si="0">+P10</f>
        <v>2500.0956348</v>
      </c>
      <c r="D10" s="148">
        <f t="shared" ref="D10:D22" si="1">+Q10</f>
        <v>2575.6931020716488</v>
      </c>
      <c r="E10" s="529">
        <f t="shared" ref="E10:E22" si="2">+R10</f>
        <v>2256.4091292796934</v>
      </c>
      <c r="F10" s="519">
        <f>IF(E10=0,"",D10/E10-1)</f>
        <v>0.14150092226132749</v>
      </c>
      <c r="G10" s="148">
        <f>+S10</f>
        <v>10536.143794641173</v>
      </c>
      <c r="H10" s="292">
        <f t="shared" ref="H10:H22" si="3">+T10</f>
        <v>9036.7942688522271</v>
      </c>
      <c r="I10" s="293">
        <f t="shared" ref="I10:I28" si="4">IF(H10=0,"",G10/H10-1)</f>
        <v>0.16591608497239596</v>
      </c>
      <c r="J10" s="148">
        <f>+U10</f>
        <v>8068.5226370483178</v>
      </c>
      <c r="K10" s="293">
        <f>IF(J10=0,"",H10/J10-1)</f>
        <v>0.120006062492517</v>
      </c>
      <c r="L10" s="239"/>
      <c r="M10" s="608"/>
      <c r="N10" s="972" t="s">
        <v>31</v>
      </c>
      <c r="O10" s="972">
        <f>+'5. MatrizGeneraciónSEIN (1)'!O12+'5. MatrizGeneraciónSEIN (1)'!O19</f>
        <v>2591.7975482355669</v>
      </c>
      <c r="P10" s="972">
        <f>+'5. MatrizGeneraciónSEIN (1)'!P12+'5. MatrizGeneraciónSEIN (1)'!P19</f>
        <v>2500.0956348</v>
      </c>
      <c r="Q10" s="972">
        <f>+'5. MatrizGeneraciónSEIN (1)'!Q12+'5. MatrizGeneraciónSEIN (1)'!Q19</f>
        <v>2575.6931020716488</v>
      </c>
      <c r="R10" s="972">
        <f>+'5. MatrizGeneraciónSEIN (1)'!R12+'5. MatrizGeneraciónSEIN (1)'!R19</f>
        <v>2256.4091292796934</v>
      </c>
      <c r="S10" s="972">
        <f>+'5. MatrizGeneraciónSEIN (1)'!S12+'5. MatrizGeneraciónSEIN (1)'!S19</f>
        <v>10536.143794641173</v>
      </c>
      <c r="T10" s="972">
        <f>+'5. MatrizGeneraciónSEIN (1)'!T12+'5. MatrizGeneraciónSEIN (1)'!T19</f>
        <v>9036.7942688522271</v>
      </c>
      <c r="U10" s="972">
        <f>+'5. MatrizGeneraciónSEIN (1)'!U12+'5. MatrizGeneraciónSEIN (1)'!U19</f>
        <v>8068.5226370483178</v>
      </c>
      <c r="V10" s="399"/>
      <c r="Z10" s="399"/>
      <c r="AA10" s="399"/>
      <c r="AB10" s="399"/>
    </row>
    <row r="11" spans="1:28" s="162" customFormat="1" ht="12.75">
      <c r="A11" s="246" t="s">
        <v>44</v>
      </c>
      <c r="B11" s="248">
        <f t="shared" ref="B11:B22" si="5">+O11</f>
        <v>950.03958396332393</v>
      </c>
      <c r="C11" s="248">
        <f t="shared" si="0"/>
        <v>1376.2697209999999</v>
      </c>
      <c r="D11" s="248">
        <f t="shared" si="1"/>
        <v>1171.9030568707769</v>
      </c>
      <c r="E11" s="526">
        <f t="shared" si="2"/>
        <v>1398.8723420491501</v>
      </c>
      <c r="F11" s="521">
        <f t="shared" ref="F11:F28" si="6">IF(E11=0,"",D11/E11-1)</f>
        <v>-0.1622516067805696</v>
      </c>
      <c r="G11" s="248">
        <f t="shared" ref="G11:G22" si="7">+S11</f>
        <v>4698.4218532805507</v>
      </c>
      <c r="H11" s="247">
        <f t="shared" si="3"/>
        <v>5722.4111187100798</v>
      </c>
      <c r="I11" s="294">
        <f t="shared" si="4"/>
        <v>-0.17894367325015825</v>
      </c>
      <c r="J11" s="248">
        <f t="shared" ref="J11:J22" si="8">+U11</f>
        <v>5712.35739414825</v>
      </c>
      <c r="K11" s="294">
        <f t="shared" ref="K11:K28" si="9">IF(J11=0,"",H11/J11-1)</f>
        <v>1.7599957194780469E-3</v>
      </c>
      <c r="L11" s="239"/>
      <c r="M11" s="608"/>
      <c r="N11" s="972" t="s">
        <v>44</v>
      </c>
      <c r="O11" s="972">
        <f>+'5. MatrizGeneraciónSEIN (1)'!O16</f>
        <v>950.03958396332393</v>
      </c>
      <c r="P11" s="972">
        <f>+'5. MatrizGeneraciónSEIN (1)'!P16</f>
        <v>1376.2697209999999</v>
      </c>
      <c r="Q11" s="972">
        <f>+'5. MatrizGeneraciónSEIN (1)'!Q16</f>
        <v>1171.9030568707769</v>
      </c>
      <c r="R11" s="972">
        <f>+'5. MatrizGeneraciónSEIN (1)'!R16</f>
        <v>1398.8723420491501</v>
      </c>
      <c r="S11" s="972">
        <f>+'5. MatrizGeneraciónSEIN (1)'!S16</f>
        <v>4698.4218532805507</v>
      </c>
      <c r="T11" s="972">
        <f>+'5. MatrizGeneraciónSEIN (1)'!T16</f>
        <v>5722.4111187100798</v>
      </c>
      <c r="U11" s="972">
        <f>+'5. MatrizGeneraciónSEIN (1)'!U16</f>
        <v>5712.35739414825</v>
      </c>
      <c r="V11" s="399"/>
      <c r="Z11" s="399"/>
      <c r="AA11" s="399"/>
      <c r="AB11" s="399"/>
    </row>
    <row r="12" spans="1:28" s="162" customFormat="1" ht="12.75">
      <c r="A12" s="150" t="s">
        <v>57</v>
      </c>
      <c r="B12" s="152">
        <f t="shared" si="5"/>
        <v>2.090280714151</v>
      </c>
      <c r="C12" s="152">
        <f t="shared" si="0"/>
        <v>37.734066859999999</v>
      </c>
      <c r="D12" s="152">
        <f t="shared" si="1"/>
        <v>3.1329999999999999E-10</v>
      </c>
      <c r="E12" s="530">
        <f t="shared" si="2"/>
        <v>35.343477929522102</v>
      </c>
      <c r="F12" s="523">
        <f t="shared" si="6"/>
        <v>-0.99999999999113554</v>
      </c>
      <c r="G12" s="152">
        <f t="shared" si="7"/>
        <v>39.824347574464298</v>
      </c>
      <c r="H12" s="151">
        <f t="shared" si="3"/>
        <v>185.45410536256171</v>
      </c>
      <c r="I12" s="295">
        <f t="shared" si="4"/>
        <v>-0.78526036133517818</v>
      </c>
      <c r="J12" s="152">
        <f t="shared" si="8"/>
        <v>110.58573637351921</v>
      </c>
      <c r="K12" s="295">
        <f t="shared" si="9"/>
        <v>0.67701650722986395</v>
      </c>
      <c r="L12" s="239"/>
      <c r="M12" s="608"/>
      <c r="N12" s="972" t="s">
        <v>57</v>
      </c>
      <c r="O12" s="972">
        <f>+'5. MatrizGeneraciónSEIN (1)'!O15</f>
        <v>2.090280714151</v>
      </c>
      <c r="P12" s="972">
        <f>+'5. MatrizGeneraciónSEIN (1)'!P15</f>
        <v>37.734066859999999</v>
      </c>
      <c r="Q12" s="972">
        <f>+'5. MatrizGeneraciónSEIN (1)'!Q15</f>
        <v>3.1329999999999999E-10</v>
      </c>
      <c r="R12" s="972">
        <f>+'5. MatrizGeneraciónSEIN (1)'!R15</f>
        <v>35.343477929522102</v>
      </c>
      <c r="S12" s="972">
        <f>+'5. MatrizGeneraciónSEIN (1)'!S15</f>
        <v>39.824347574464298</v>
      </c>
      <c r="T12" s="972">
        <f>+'5. MatrizGeneraciónSEIN (1)'!T15</f>
        <v>185.45410536256171</v>
      </c>
      <c r="U12" s="972">
        <f>+'5. MatrizGeneraciónSEIN (1)'!U15</f>
        <v>110.58573637351921</v>
      </c>
      <c r="V12" s="399"/>
      <c r="Z12" s="399"/>
      <c r="AA12" s="399"/>
      <c r="AB12" s="399"/>
    </row>
    <row r="13" spans="1:28" s="162" customFormat="1" ht="12.75">
      <c r="A13" s="246" t="s">
        <v>58</v>
      </c>
      <c r="B13" s="248">
        <f t="shared" si="5"/>
        <v>22.322919697546897</v>
      </c>
      <c r="C13" s="248">
        <f t="shared" si="0"/>
        <v>31.8835649</v>
      </c>
      <c r="D13" s="248">
        <f t="shared" si="1"/>
        <v>26.533139539136002</v>
      </c>
      <c r="E13" s="526">
        <f t="shared" si="2"/>
        <v>43.435625000000194</v>
      </c>
      <c r="F13" s="521">
        <f t="shared" si="6"/>
        <v>-0.38913876480110776</v>
      </c>
      <c r="G13" s="248">
        <f t="shared" si="7"/>
        <v>110.5506668280857</v>
      </c>
      <c r="H13" s="247">
        <f t="shared" si="3"/>
        <v>177.60934911099449</v>
      </c>
      <c r="I13" s="294">
        <f t="shared" si="4"/>
        <v>-0.37756279508125101</v>
      </c>
      <c r="J13" s="248">
        <f t="shared" si="8"/>
        <v>142.81111467327517</v>
      </c>
      <c r="K13" s="294">
        <f t="shared" si="9"/>
        <v>0.24366614963639988</v>
      </c>
      <c r="L13" s="239"/>
      <c r="M13" s="608"/>
      <c r="N13" s="972" t="s">
        <v>58</v>
      </c>
      <c r="O13" s="972">
        <f>+'5. MatrizGeneraciónSEIN (1)'!O17</f>
        <v>22.322919697546897</v>
      </c>
      <c r="P13" s="972">
        <f>+'5. MatrizGeneraciónSEIN (1)'!P17</f>
        <v>31.8835649</v>
      </c>
      <c r="Q13" s="972">
        <f>+'5. MatrizGeneraciónSEIN (1)'!Q17</f>
        <v>26.533139539136002</v>
      </c>
      <c r="R13" s="972">
        <f>+'5. MatrizGeneraciónSEIN (1)'!R17</f>
        <v>43.435625000000194</v>
      </c>
      <c r="S13" s="972">
        <f>+'5. MatrizGeneraciónSEIN (1)'!S17</f>
        <v>110.5506668280857</v>
      </c>
      <c r="T13" s="972">
        <f>+'5. MatrizGeneraciónSEIN (1)'!T17</f>
        <v>177.60934911099449</v>
      </c>
      <c r="U13" s="972">
        <f>+'5. MatrizGeneraciónSEIN (1)'!U17</f>
        <v>142.81111467327517</v>
      </c>
      <c r="V13" s="399"/>
      <c r="Z13" s="399"/>
      <c r="AA13" s="399"/>
      <c r="AB13" s="399"/>
    </row>
    <row r="14" spans="1:28" s="162" customFormat="1" ht="12.75">
      <c r="A14" s="150" t="s">
        <v>629</v>
      </c>
      <c r="B14" s="152">
        <f t="shared" si="5"/>
        <v>3.7484421875240002</v>
      </c>
      <c r="C14" s="152">
        <f t="shared" si="0"/>
        <v>0</v>
      </c>
      <c r="D14" s="152">
        <f t="shared" si="1"/>
        <v>0</v>
      </c>
      <c r="E14" s="530">
        <f t="shared" si="2"/>
        <v>11.193531667135</v>
      </c>
      <c r="F14" s="523">
        <f t="shared" si="6"/>
        <v>-1</v>
      </c>
      <c r="G14" s="152">
        <f t="shared" si="7"/>
        <v>9.7034091828799998</v>
      </c>
      <c r="H14" s="151">
        <f t="shared" si="3"/>
        <v>38.997125081598</v>
      </c>
      <c r="I14" s="295">
        <f t="shared" si="4"/>
        <v>-0.75117629408382069</v>
      </c>
      <c r="J14" s="152">
        <f t="shared" si="8"/>
        <v>57.653743884507996</v>
      </c>
      <c r="K14" s="295">
        <f t="shared" si="9"/>
        <v>-0.32359769801390426</v>
      </c>
      <c r="L14" s="239"/>
      <c r="M14" s="608"/>
      <c r="N14" s="601" t="s">
        <v>629</v>
      </c>
      <c r="O14" s="972">
        <f>+'5. MatrizGeneraciónSEIN (1)'!O18</f>
        <v>3.7484421875240002</v>
      </c>
      <c r="P14" s="972">
        <f>+'5. MatrizGeneraciónSEIN (1)'!P18</f>
        <v>0</v>
      </c>
      <c r="Q14" s="972">
        <f>+'5. MatrizGeneraciónSEIN (1)'!Q18</f>
        <v>0</v>
      </c>
      <c r="R14" s="972">
        <f>+'5. MatrizGeneraciónSEIN (1)'!R18</f>
        <v>11.193531667135</v>
      </c>
      <c r="S14" s="972">
        <f>+'5. MatrizGeneraciónSEIN (1)'!S18</f>
        <v>9.7034091828799998</v>
      </c>
      <c r="T14" s="972">
        <f>+'5. MatrizGeneraciónSEIN (1)'!T18</f>
        <v>38.997125081598</v>
      </c>
      <c r="U14" s="972">
        <f>+'5. MatrizGeneraciónSEIN (1)'!U18</f>
        <v>57.653743884507996</v>
      </c>
      <c r="V14" s="399"/>
      <c r="Z14" s="399"/>
      <c r="AA14" s="399"/>
      <c r="AB14" s="399"/>
    </row>
    <row r="15" spans="1:28" s="162" customFormat="1" ht="12.75">
      <c r="A15" s="246" t="s">
        <v>59</v>
      </c>
      <c r="B15" s="248">
        <f t="shared" si="5"/>
        <v>80.772747453247092</v>
      </c>
      <c r="C15" s="248">
        <f t="shared" si="0"/>
        <v>77.553984839999998</v>
      </c>
      <c r="D15" s="248">
        <f t="shared" si="1"/>
        <v>61.619238063476601</v>
      </c>
      <c r="E15" s="526">
        <f t="shared" si="2"/>
        <v>54.162945502428997</v>
      </c>
      <c r="F15" s="521">
        <f t="shared" si="6"/>
        <v>0.1376640892012273</v>
      </c>
      <c r="G15" s="248">
        <f t="shared" si="7"/>
        <v>288.80095781277856</v>
      </c>
      <c r="H15" s="247">
        <f t="shared" si="3"/>
        <v>185.93132008020342</v>
      </c>
      <c r="I15" s="294">
        <f t="shared" si="4"/>
        <v>0.55326686051710516</v>
      </c>
      <c r="J15" s="248">
        <f t="shared" si="8"/>
        <v>15.433512651337031</v>
      </c>
      <c r="K15" s="294">
        <f t="shared" si="9"/>
        <v>11.047245774868749</v>
      </c>
      <c r="L15" s="239"/>
      <c r="M15" s="608"/>
      <c r="N15" s="601" t="s">
        <v>59</v>
      </c>
      <c r="O15" s="972">
        <f>+'5. MatrizGeneraciónSEIN (1)'!O13</f>
        <v>80.772747453247092</v>
      </c>
      <c r="P15" s="972">
        <f>+'5. MatrizGeneraciónSEIN (1)'!P13</f>
        <v>77.553984839999998</v>
      </c>
      <c r="Q15" s="972">
        <f>+'5. MatrizGeneraciónSEIN (1)'!Q13</f>
        <v>61.619238063476601</v>
      </c>
      <c r="R15" s="972">
        <f>+'5. MatrizGeneraciónSEIN (1)'!R13</f>
        <v>54.162945502428997</v>
      </c>
      <c r="S15" s="972">
        <f>+'5. MatrizGeneraciónSEIN (1)'!S13</f>
        <v>288.80095781277856</v>
      </c>
      <c r="T15" s="972">
        <f>+'5. MatrizGeneraciónSEIN (1)'!T13</f>
        <v>185.93132008020342</v>
      </c>
      <c r="U15" s="972">
        <f>+'5. MatrizGeneraciónSEIN (1)'!U13</f>
        <v>15.433512651337031</v>
      </c>
      <c r="V15" s="399"/>
      <c r="Z15" s="399"/>
      <c r="AA15" s="399"/>
      <c r="AB15" s="399"/>
    </row>
    <row r="16" spans="1:28" s="162" customFormat="1" ht="12.75">
      <c r="A16" s="150" t="s">
        <v>60</v>
      </c>
      <c r="B16" s="152">
        <f t="shared" si="5"/>
        <v>20.246016348468899</v>
      </c>
      <c r="C16" s="152">
        <f t="shared" si="0"/>
        <v>3.2243898570000002</v>
      </c>
      <c r="D16" s="152">
        <f t="shared" si="1"/>
        <v>0.90456653404999998</v>
      </c>
      <c r="E16" s="530">
        <f t="shared" si="2"/>
        <v>4.2947015938884494</v>
      </c>
      <c r="F16" s="523">
        <f t="shared" si="6"/>
        <v>-0.78937616170184255</v>
      </c>
      <c r="G16" s="152">
        <f t="shared" si="7"/>
        <v>25.076355261042576</v>
      </c>
      <c r="H16" s="151">
        <f t="shared" si="3"/>
        <v>70.882388111986941</v>
      </c>
      <c r="I16" s="295">
        <f t="shared" si="4"/>
        <v>-0.64622586895034506</v>
      </c>
      <c r="J16" s="152">
        <f t="shared" si="8"/>
        <v>1.8615593779412252</v>
      </c>
      <c r="K16" s="295">
        <f t="shared" si="9"/>
        <v>37.076888092808879</v>
      </c>
      <c r="L16" s="239"/>
      <c r="M16" s="608"/>
      <c r="N16" s="601" t="s">
        <v>60</v>
      </c>
      <c r="O16" s="972">
        <f>+'5. MatrizGeneraciónSEIN (1)'!O24</f>
        <v>20.246016348468899</v>
      </c>
      <c r="P16" s="972">
        <f>+'5. MatrizGeneraciónSEIN (1)'!P24</f>
        <v>3.2243898570000002</v>
      </c>
      <c r="Q16" s="972">
        <f>+'5. MatrizGeneraciónSEIN (1)'!Q24</f>
        <v>0.90456653404999998</v>
      </c>
      <c r="R16" s="972">
        <f>+'5. MatrizGeneraciónSEIN (1)'!R24</f>
        <v>4.2947015938884494</v>
      </c>
      <c r="S16" s="972">
        <f>+'5. MatrizGeneraciónSEIN (1)'!S24</f>
        <v>25.076355261042576</v>
      </c>
      <c r="T16" s="972">
        <f>+'5. MatrizGeneraciónSEIN (1)'!T24</f>
        <v>70.882388111986941</v>
      </c>
      <c r="U16" s="972">
        <f>+'5. MatrizGeneraciónSEIN (1)'!U24</f>
        <v>1.8615593779412252</v>
      </c>
      <c r="V16" s="399"/>
      <c r="Z16" s="399"/>
      <c r="AA16" s="399"/>
      <c r="AB16" s="399"/>
    </row>
    <row r="17" spans="1:28" s="162" customFormat="1" ht="12.75">
      <c r="A17" s="246" t="s">
        <v>61</v>
      </c>
      <c r="B17" s="248">
        <f t="shared" si="5"/>
        <v>0.13194221612900001</v>
      </c>
      <c r="C17" s="248">
        <f t="shared" si="0"/>
        <v>8.8104254440000002E-2</v>
      </c>
      <c r="D17" s="248">
        <f t="shared" si="1"/>
        <v>0</v>
      </c>
      <c r="E17" s="526">
        <f t="shared" si="2"/>
        <v>0</v>
      </c>
      <c r="F17" s="521" t="str">
        <f t="shared" si="6"/>
        <v/>
      </c>
      <c r="G17" s="248">
        <f t="shared" si="7"/>
        <v>0.24963529262100001</v>
      </c>
      <c r="H17" s="247">
        <f t="shared" si="3"/>
        <v>2.6171268147903697</v>
      </c>
      <c r="I17" s="294">
        <f t="shared" si="4"/>
        <v>-0.90461475110406686</v>
      </c>
      <c r="J17" s="248">
        <f t="shared" si="8"/>
        <v>0.39756876807200003</v>
      </c>
      <c r="K17" s="294">
        <f t="shared" si="9"/>
        <v>5.5828279909462246</v>
      </c>
      <c r="L17" s="239"/>
      <c r="M17" s="608"/>
      <c r="N17" s="601" t="s">
        <v>61</v>
      </c>
      <c r="O17" s="972">
        <f>+'5. MatrizGeneraciónSEIN (1)'!O25</f>
        <v>0.13194221612900001</v>
      </c>
      <c r="P17" s="972">
        <f>+'5. MatrizGeneraciónSEIN (1)'!P25</f>
        <v>8.8104254440000002E-2</v>
      </c>
      <c r="Q17" s="972">
        <f>+'5. MatrizGeneraciónSEIN (1)'!Q25</f>
        <v>0</v>
      </c>
      <c r="R17" s="972">
        <f>+'5. MatrizGeneraciónSEIN (1)'!R25</f>
        <v>0</v>
      </c>
      <c r="S17" s="972">
        <f>+'5. MatrizGeneraciónSEIN (1)'!S25</f>
        <v>0.24963529262100001</v>
      </c>
      <c r="T17" s="972">
        <f>+'5. MatrizGeneraciónSEIN (1)'!T25</f>
        <v>2.6171268147903697</v>
      </c>
      <c r="U17" s="972">
        <f>+'5. MatrizGeneraciónSEIN (1)'!U25</f>
        <v>0.39756876807200003</v>
      </c>
      <c r="V17" s="399"/>
      <c r="Z17" s="399"/>
      <c r="AA17" s="399"/>
      <c r="AB17" s="399"/>
    </row>
    <row r="18" spans="1:28" s="162" customFormat="1" ht="12.75">
      <c r="A18" s="150" t="s">
        <v>33</v>
      </c>
      <c r="B18" s="152">
        <f t="shared" si="5"/>
        <v>97.605430591429212</v>
      </c>
      <c r="C18" s="152">
        <f t="shared" si="0"/>
        <v>38.220634609999998</v>
      </c>
      <c r="D18" s="152">
        <f t="shared" si="1"/>
        <v>7.8534421642274257</v>
      </c>
      <c r="E18" s="530">
        <f t="shared" si="2"/>
        <v>52.848764168330895</v>
      </c>
      <c r="F18" s="523">
        <f t="shared" si="6"/>
        <v>-0.85139780867508863</v>
      </c>
      <c r="G18" s="152">
        <f t="shared" si="7"/>
        <v>152.84164441879653</v>
      </c>
      <c r="H18" s="151">
        <f t="shared" si="3"/>
        <v>257.16770264887163</v>
      </c>
      <c r="I18" s="295">
        <f t="shared" si="4"/>
        <v>-0.40567325194998716</v>
      </c>
      <c r="J18" s="152">
        <f t="shared" si="8"/>
        <v>10.64987754972155</v>
      </c>
      <c r="K18" s="295">
        <f t="shared" si="9"/>
        <v>23.147479766619053</v>
      </c>
      <c r="L18" s="239"/>
      <c r="M18" s="608"/>
      <c r="N18" s="601" t="s">
        <v>33</v>
      </c>
      <c r="O18" s="972">
        <f>+'5. MatrizGeneraciónSEIN (1)'!O14</f>
        <v>97.605430591429212</v>
      </c>
      <c r="P18" s="972">
        <f>+'5. MatrizGeneraciónSEIN (1)'!P14</f>
        <v>38.220634609999998</v>
      </c>
      <c r="Q18" s="972">
        <f>+'5. MatrizGeneraciónSEIN (1)'!Q14</f>
        <v>7.8534421642274257</v>
      </c>
      <c r="R18" s="972">
        <f>+'5. MatrizGeneraciónSEIN (1)'!R14</f>
        <v>52.848764168330895</v>
      </c>
      <c r="S18" s="972">
        <f>+'5. MatrizGeneraciónSEIN (1)'!S14</f>
        <v>152.84164441879653</v>
      </c>
      <c r="T18" s="972">
        <f>+'5. MatrizGeneraciónSEIN (1)'!T14</f>
        <v>257.16770264887163</v>
      </c>
      <c r="U18" s="972">
        <f>+'5. MatrizGeneraciónSEIN (1)'!U14</f>
        <v>10.64987754972155</v>
      </c>
      <c r="V18" s="399"/>
      <c r="Z18" s="399"/>
      <c r="AA18" s="399"/>
      <c r="AB18" s="399"/>
    </row>
    <row r="19" spans="1:28" s="162" customFormat="1" ht="12.75">
      <c r="A19" s="246" t="s">
        <v>62</v>
      </c>
      <c r="B19" s="248">
        <f t="shared" si="5"/>
        <v>5.7077746261290008</v>
      </c>
      <c r="C19" s="248">
        <f t="shared" si="0"/>
        <v>5.2430928640000003</v>
      </c>
      <c r="D19" s="248">
        <f t="shared" si="1"/>
        <v>4.3071128636017502</v>
      </c>
      <c r="E19" s="526">
        <f t="shared" si="2"/>
        <v>7.9820864646310001</v>
      </c>
      <c r="F19" s="521">
        <f t="shared" si="6"/>
        <v>-0.46040262997816805</v>
      </c>
      <c r="G19" s="248">
        <f t="shared" si="7"/>
        <v>22.380566788801751</v>
      </c>
      <c r="H19" s="247">
        <f t="shared" si="3"/>
        <v>30.277862485473399</v>
      </c>
      <c r="I19" s="294">
        <f t="shared" si="4"/>
        <v>-0.26082738503950154</v>
      </c>
      <c r="J19" s="248">
        <f t="shared" si="8"/>
        <v>29.130902027055004</v>
      </c>
      <c r="K19" s="294">
        <f t="shared" si="9"/>
        <v>3.9372637941426092E-2</v>
      </c>
      <c r="L19" s="239"/>
      <c r="M19" s="608"/>
      <c r="N19" s="601" t="s">
        <v>62</v>
      </c>
      <c r="O19" s="972">
        <f>+'5. MatrizGeneraciónSEIN (1)'!O21</f>
        <v>5.7077746261290008</v>
      </c>
      <c r="P19" s="972">
        <f>+'5. MatrizGeneraciónSEIN (1)'!P21</f>
        <v>5.2430928640000003</v>
      </c>
      <c r="Q19" s="972">
        <f>+'5. MatrizGeneraciónSEIN (1)'!Q21</f>
        <v>4.3071128636017502</v>
      </c>
      <c r="R19" s="972">
        <f>+'5. MatrizGeneraciónSEIN (1)'!R21</f>
        <v>7.9820864646310001</v>
      </c>
      <c r="S19" s="972">
        <f>+'5. MatrizGeneraciónSEIN (1)'!S21</f>
        <v>22.380566788801751</v>
      </c>
      <c r="T19" s="972">
        <f>+'5. MatrizGeneraciónSEIN (1)'!T21</f>
        <v>30.277862485473399</v>
      </c>
      <c r="U19" s="972">
        <f>+'5. MatrizGeneraciónSEIN (1)'!U21</f>
        <v>29.130902027055004</v>
      </c>
      <c r="V19" s="399"/>
      <c r="Z19" s="399"/>
      <c r="AA19" s="399"/>
      <c r="AB19" s="399"/>
    </row>
    <row r="20" spans="1:28" s="162" customFormat="1" ht="12.75">
      <c r="A20" s="150" t="s">
        <v>63</v>
      </c>
      <c r="B20" s="152">
        <f t="shared" si="5"/>
        <v>2.8745927249999998</v>
      </c>
      <c r="C20" s="152">
        <f t="shared" si="0"/>
        <v>3.2537027849999998</v>
      </c>
      <c r="D20" s="152">
        <f t="shared" si="1"/>
        <v>2.8657664250000003</v>
      </c>
      <c r="E20" s="530">
        <f t="shared" si="2"/>
        <v>4.1352569749999999</v>
      </c>
      <c r="F20" s="523">
        <f t="shared" si="6"/>
        <v>-0.30699193730275964</v>
      </c>
      <c r="G20" s="152">
        <f t="shared" si="7"/>
        <v>12.497919334999999</v>
      </c>
      <c r="H20" s="151">
        <f t="shared" si="3"/>
        <v>17.6969096069</v>
      </c>
      <c r="I20" s="295">
        <f t="shared" si="4"/>
        <v>-0.29377955741339845</v>
      </c>
      <c r="J20" s="152">
        <f t="shared" si="8"/>
        <v>10.244595575</v>
      </c>
      <c r="K20" s="295">
        <f t="shared" si="9"/>
        <v>0.72743857747649554</v>
      </c>
      <c r="L20" s="239"/>
      <c r="M20" s="608"/>
      <c r="N20" s="601" t="s">
        <v>63</v>
      </c>
      <c r="O20" s="972">
        <f>+'5. MatrizGeneraciónSEIN (1)'!O20</f>
        <v>2.8745927249999998</v>
      </c>
      <c r="P20" s="972">
        <f>+'5. MatrizGeneraciónSEIN (1)'!P20</f>
        <v>3.2537027849999998</v>
      </c>
      <c r="Q20" s="972">
        <f>+'5. MatrizGeneraciónSEIN (1)'!Q20</f>
        <v>2.8657664250000003</v>
      </c>
      <c r="R20" s="972">
        <f>+'5. MatrizGeneraciónSEIN (1)'!R20</f>
        <v>4.1352569749999999</v>
      </c>
      <c r="S20" s="972">
        <f>+'5. MatrizGeneraciónSEIN (1)'!S20</f>
        <v>12.497919334999999</v>
      </c>
      <c r="T20" s="972">
        <f>+'5. MatrizGeneraciónSEIN (1)'!T20</f>
        <v>17.6969096069</v>
      </c>
      <c r="U20" s="972">
        <f>+'5. MatrizGeneraciónSEIN (1)'!U20</f>
        <v>10.244595575</v>
      </c>
      <c r="V20" s="399"/>
      <c r="Z20" s="399"/>
      <c r="AA20" s="399"/>
      <c r="AB20" s="399"/>
    </row>
    <row r="21" spans="1:28" s="162" customFormat="1" ht="12.75">
      <c r="A21" s="246" t="s">
        <v>40</v>
      </c>
      <c r="B21" s="248">
        <f t="shared" si="5"/>
        <v>18.18949984</v>
      </c>
      <c r="C21" s="248">
        <f t="shared" si="0"/>
        <v>18.513546030000001</v>
      </c>
      <c r="D21" s="248">
        <f t="shared" si="1"/>
        <v>19.088536792355001</v>
      </c>
      <c r="E21" s="526">
        <f t="shared" si="2"/>
        <v>17.707449033749999</v>
      </c>
      <c r="F21" s="521">
        <f t="shared" si="6"/>
        <v>7.799473294954451E-2</v>
      </c>
      <c r="G21" s="248">
        <f t="shared" si="7"/>
        <v>73.438169573797992</v>
      </c>
      <c r="H21" s="247">
        <f t="shared" si="3"/>
        <v>80.949397187749895</v>
      </c>
      <c r="I21" s="294">
        <f t="shared" si="4"/>
        <v>-9.2789172926522778E-2</v>
      </c>
      <c r="J21" s="248">
        <f t="shared" si="8"/>
        <v>74.897031502000004</v>
      </c>
      <c r="K21" s="294">
        <f t="shared" si="9"/>
        <v>8.0809153104930198E-2</v>
      </c>
      <c r="L21" s="239"/>
      <c r="M21" s="608"/>
      <c r="N21" s="601" t="s">
        <v>40</v>
      </c>
      <c r="O21" s="972">
        <f>+'5. MatrizGeneraciónSEIN (1)'!O22</f>
        <v>18.18949984</v>
      </c>
      <c r="P21" s="972">
        <f>+'5. MatrizGeneraciónSEIN (1)'!P22</f>
        <v>18.513546030000001</v>
      </c>
      <c r="Q21" s="972">
        <f>+'5. MatrizGeneraciónSEIN (1)'!Q22</f>
        <v>19.088536792355001</v>
      </c>
      <c r="R21" s="972">
        <f>+'5. MatrizGeneraciónSEIN (1)'!R22</f>
        <v>17.707449033749999</v>
      </c>
      <c r="S21" s="972">
        <f>+'5. MatrizGeneraciónSEIN (1)'!S22</f>
        <v>73.438169573797992</v>
      </c>
      <c r="T21" s="972">
        <f>+'5. MatrizGeneraciónSEIN (1)'!T22</f>
        <v>80.949397187749895</v>
      </c>
      <c r="U21" s="972">
        <f>+'5. MatrizGeneraciónSEIN (1)'!U22</f>
        <v>74.897031502000004</v>
      </c>
      <c r="V21" s="399"/>
      <c r="Z21" s="399"/>
      <c r="AA21" s="399"/>
      <c r="AB21" s="399"/>
    </row>
    <row r="22" spans="1:28" s="162" customFormat="1" ht="12.75">
      <c r="A22" s="150" t="s">
        <v>41</v>
      </c>
      <c r="B22" s="152">
        <f t="shared" si="5"/>
        <v>56.178714554427096</v>
      </c>
      <c r="C22" s="152">
        <f t="shared" si="0"/>
        <v>72.430997319999989</v>
      </c>
      <c r="D22" s="152">
        <f t="shared" si="1"/>
        <v>92.967202730385409</v>
      </c>
      <c r="E22" s="530">
        <f t="shared" si="2"/>
        <v>93.460267550878498</v>
      </c>
      <c r="F22" s="523">
        <f t="shared" si="6"/>
        <v>-5.2756624115661843E-3</v>
      </c>
      <c r="G22" s="152">
        <f t="shared" si="7"/>
        <v>281.94971662886093</v>
      </c>
      <c r="H22" s="151">
        <f t="shared" si="3"/>
        <v>260.05121656065006</v>
      </c>
      <c r="I22" s="295">
        <f t="shared" si="4"/>
        <v>8.4208412319054071E-2</v>
      </c>
      <c r="J22" s="152">
        <f t="shared" si="8"/>
        <v>178.26457322036092</v>
      </c>
      <c r="K22" s="295">
        <f t="shared" si="9"/>
        <v>0.45879358900542155</v>
      </c>
      <c r="L22" s="239"/>
      <c r="M22" s="608"/>
      <c r="N22" s="601" t="s">
        <v>41</v>
      </c>
      <c r="O22" s="972">
        <f>+'5. MatrizGeneraciónSEIN (1)'!O23</f>
        <v>56.178714554427096</v>
      </c>
      <c r="P22" s="972">
        <f>+'5. MatrizGeneraciónSEIN (1)'!P23</f>
        <v>72.430997319999989</v>
      </c>
      <c r="Q22" s="972">
        <f>+'5. MatrizGeneraciónSEIN (1)'!Q23</f>
        <v>92.967202730385409</v>
      </c>
      <c r="R22" s="972">
        <f>+'5. MatrizGeneraciónSEIN (1)'!R23</f>
        <v>93.460267550878498</v>
      </c>
      <c r="S22" s="972">
        <f>+'5. MatrizGeneraciónSEIN (1)'!S23</f>
        <v>281.94971662886093</v>
      </c>
      <c r="T22" s="972">
        <f>+'5. MatrizGeneraciónSEIN (1)'!T23</f>
        <v>260.05121656065006</v>
      </c>
      <c r="U22" s="972">
        <f>+'5. MatrizGeneraciónSEIN (1)'!U23</f>
        <v>178.26457322036092</v>
      </c>
      <c r="V22" s="399"/>
      <c r="Z22" s="399"/>
      <c r="AA22" s="399"/>
      <c r="AB22" s="399"/>
    </row>
    <row r="23" spans="1:28" s="162" customFormat="1" ht="12.75">
      <c r="A23" s="153" t="s">
        <v>54</v>
      </c>
      <c r="B23" s="155">
        <f>SUM(B10:B22)</f>
        <v>3851.7054931529424</v>
      </c>
      <c r="C23" s="155">
        <f>SUM(C10:C22)</f>
        <v>4164.5114401204391</v>
      </c>
      <c r="D23" s="155">
        <f>SUM(D10:D22)</f>
        <v>3963.7351640549714</v>
      </c>
      <c r="E23" s="524">
        <f>SUM(E10:E22)</f>
        <v>3979.8455772144089</v>
      </c>
      <c r="F23" s="525">
        <f t="shared" si="6"/>
        <v>-4.0479995635190891E-3</v>
      </c>
      <c r="G23" s="155">
        <f>SUM(G10:G22)</f>
        <v>16251.87903661885</v>
      </c>
      <c r="H23" s="155">
        <f>SUM(H10:H22)</f>
        <v>16066.839890614085</v>
      </c>
      <c r="I23" s="276">
        <f t="shared" si="4"/>
        <v>1.1516835125298108E-2</v>
      </c>
      <c r="J23" s="155">
        <f>SUM(J10:J22)</f>
        <v>14412.810246799359</v>
      </c>
      <c r="K23" s="276">
        <f t="shared" si="9"/>
        <v>0.11476107820000148</v>
      </c>
      <c r="L23" s="239"/>
      <c r="M23" s="608"/>
      <c r="N23" s="601"/>
      <c r="O23" s="1119">
        <f t="shared" ref="O23:U23" si="10">+SUM(O10:O22)</f>
        <v>3851.7054931529424</v>
      </c>
      <c r="P23" s="1119">
        <f t="shared" si="10"/>
        <v>4164.5114401204391</v>
      </c>
      <c r="Q23" s="1119">
        <f t="shared" si="10"/>
        <v>3963.7351640549714</v>
      </c>
      <c r="R23" s="1119">
        <f t="shared" si="10"/>
        <v>3979.8455772144089</v>
      </c>
      <c r="S23" s="1119">
        <f t="shared" si="10"/>
        <v>16251.87903661885</v>
      </c>
      <c r="T23" s="1119">
        <f t="shared" si="10"/>
        <v>16066.839890614085</v>
      </c>
      <c r="U23" s="1119">
        <f t="shared" si="10"/>
        <v>14412.810246799359</v>
      </c>
      <c r="V23" s="399"/>
      <c r="Z23" s="399"/>
      <c r="AA23" s="399"/>
      <c r="AB23" s="399"/>
    </row>
    <row r="24" spans="1:28" s="162" customFormat="1" ht="12.75">
      <c r="A24" s="269"/>
      <c r="B24" s="270"/>
      <c r="C24" s="271"/>
      <c r="D24" s="271"/>
      <c r="E24" s="508"/>
      <c r="F24" s="555"/>
      <c r="G24" s="508"/>
      <c r="H24" s="272"/>
      <c r="I24" s="555"/>
      <c r="J24" s="508"/>
      <c r="K24" s="1176"/>
      <c r="L24" s="239"/>
      <c r="M24" s="608"/>
      <c r="N24" s="601" t="s">
        <v>402</v>
      </c>
      <c r="O24" s="972">
        <f>+'5. MatrizGeneraciónSEIN (1)'!O27</f>
        <v>0.40202100000000002</v>
      </c>
      <c r="P24" s="972">
        <f>+'5. MatrizGeneraciónSEIN (1)'!P27</f>
        <v>10.252088000000001</v>
      </c>
      <c r="Q24" s="972">
        <f>+'5. MatrizGeneraciónSEIN (1)'!Q27</f>
        <v>2.2991390000000003</v>
      </c>
      <c r="R24" s="972">
        <f>+'5. MatrizGeneraciónSEIN (1)'!R27</f>
        <v>0</v>
      </c>
      <c r="S24" s="972">
        <f>+'5. MatrizGeneraciónSEIN (1)'!S27</f>
        <v>12.953248</v>
      </c>
      <c r="T24" s="972">
        <f>+'5. MatrizGeneraciónSEIN (1)'!T27</f>
        <v>0</v>
      </c>
      <c r="U24" s="972">
        <f>+'5. MatrizGeneraciónSEIN (1)'!U27</f>
        <v>0.45898245999999998</v>
      </c>
      <c r="V24" s="399"/>
      <c r="Z24" s="399"/>
      <c r="AA24" s="399"/>
      <c r="AB24" s="399"/>
    </row>
    <row r="25" spans="1:28" s="162" customFormat="1" ht="12.75">
      <c r="A25" s="246" t="s">
        <v>56</v>
      </c>
      <c r="B25" s="247">
        <f>+'5. MatrizGeneraciónSEIN (1)'!B18</f>
        <v>0.40202100000000002</v>
      </c>
      <c r="C25" s="248">
        <f>+'5. MatrizGeneraciónSEIN (1)'!C18</f>
        <v>10.252088000000001</v>
      </c>
      <c r="D25" s="248">
        <f>+'5. MatrizGeneraciónSEIN (1)'!D18</f>
        <v>2.2991390000000003</v>
      </c>
      <c r="E25" s="284">
        <f>+'5. MatrizGeneraciónSEIN (1)'!E18</f>
        <v>0</v>
      </c>
      <c r="F25" s="521" t="str">
        <f t="shared" si="6"/>
        <v/>
      </c>
      <c r="G25" s="284">
        <f>+'5. MatrizGeneraciónSEIN (1)'!G18</f>
        <v>12.953248</v>
      </c>
      <c r="H25" s="248">
        <f>+'5. MatrizGeneraciónSEIN (1)'!H18</f>
        <v>0</v>
      </c>
      <c r="I25" s="294" t="str">
        <f t="shared" si="4"/>
        <v/>
      </c>
      <c r="J25" s="284">
        <f>+'5. MatrizGeneraciónSEIN (1)'!J18</f>
        <v>0.45898245999999998</v>
      </c>
      <c r="K25" s="294">
        <f t="shared" si="9"/>
        <v>-1</v>
      </c>
      <c r="L25" s="239"/>
      <c r="M25" s="608"/>
      <c r="N25" s="601" t="s">
        <v>401</v>
      </c>
      <c r="O25" s="972">
        <f>+'5. MatrizGeneraciónSEIN (1)'!O28</f>
        <v>0</v>
      </c>
      <c r="P25" s="972">
        <f>+'5. MatrizGeneraciónSEIN (1)'!P28</f>
        <v>0</v>
      </c>
      <c r="Q25" s="972">
        <f>+'5. MatrizGeneraciónSEIN (1)'!Q28</f>
        <v>0</v>
      </c>
      <c r="R25" s="972">
        <f>+'5. MatrizGeneraciónSEIN (1)'!R28</f>
        <v>0</v>
      </c>
      <c r="S25" s="972">
        <f>+'5. MatrizGeneraciónSEIN (1)'!S28</f>
        <v>0</v>
      </c>
      <c r="T25" s="972">
        <f>+'5. MatrizGeneraciónSEIN (1)'!T28</f>
        <v>37.881596999999992</v>
      </c>
      <c r="U25" s="972">
        <f>+'5. MatrizGeneraciónSEIN (1)'!U28</f>
        <v>3.0678281799999998</v>
      </c>
      <c r="V25" s="399"/>
      <c r="Z25" s="399"/>
      <c r="AA25" s="399"/>
      <c r="AB25" s="399"/>
    </row>
    <row r="26" spans="1:28" s="162" customFormat="1" ht="12.75">
      <c r="A26" s="150" t="s">
        <v>5</v>
      </c>
      <c r="B26" s="151">
        <f>+'5. MatrizGeneraciónSEIN (1)'!B19</f>
        <v>0</v>
      </c>
      <c r="C26" s="152">
        <f>+'5. MatrizGeneraciónSEIN (1)'!C19</f>
        <v>0</v>
      </c>
      <c r="D26" s="152">
        <f>+'5. MatrizGeneraciónSEIN (1)'!D19</f>
        <v>0</v>
      </c>
      <c r="E26" s="274">
        <f>+'5. MatrizGeneraciónSEIN (1)'!E19</f>
        <v>0</v>
      </c>
      <c r="F26" s="554" t="str">
        <f t="shared" si="6"/>
        <v/>
      </c>
      <c r="G26" s="274">
        <f>+'5. MatrizGeneraciónSEIN (1)'!G19</f>
        <v>0</v>
      </c>
      <c r="H26" s="152">
        <f>+'5. MatrizGeneraciónSEIN (1)'!H19</f>
        <v>37.881596999999992</v>
      </c>
      <c r="I26" s="554">
        <f t="shared" si="4"/>
        <v>-1</v>
      </c>
      <c r="J26" s="274">
        <f>+'5. MatrizGeneraciónSEIN (1)'!J19</f>
        <v>3.0678281799999998</v>
      </c>
      <c r="K26" s="295">
        <f t="shared" si="9"/>
        <v>11.348017808481046</v>
      </c>
      <c r="L26" s="239"/>
      <c r="M26" s="157"/>
      <c r="Z26" s="399"/>
      <c r="AA26" s="399"/>
      <c r="AB26" s="399"/>
    </row>
    <row r="27" spans="1:28" s="162" customFormat="1" ht="10.5" customHeight="1">
      <c r="A27" s="156"/>
      <c r="B27" s="151"/>
      <c r="C27" s="152"/>
      <c r="D27" s="152"/>
      <c r="E27" s="274"/>
      <c r="F27" s="296"/>
      <c r="G27" s="274"/>
      <c r="H27" s="152"/>
      <c r="I27" s="296"/>
      <c r="J27" s="274"/>
      <c r="K27" s="1177"/>
      <c r="L27" s="239"/>
      <c r="M27" s="157"/>
      <c r="Z27" s="399"/>
      <c r="AA27" s="399"/>
      <c r="AB27" s="399"/>
    </row>
    <row r="28" spans="1:28" s="162" customFormat="1" ht="3.75" customHeight="1">
      <c r="A28" s="158"/>
      <c r="B28" s="159"/>
      <c r="C28" s="160"/>
      <c r="D28" s="160"/>
      <c r="E28" s="586"/>
      <c r="F28" s="556" t="str">
        <f t="shared" si="6"/>
        <v/>
      </c>
      <c r="G28" s="586"/>
      <c r="H28" s="160"/>
      <c r="I28" s="557" t="str">
        <f t="shared" si="4"/>
        <v/>
      </c>
      <c r="J28" s="586"/>
      <c r="K28" s="1178" t="str">
        <f t="shared" si="9"/>
        <v/>
      </c>
      <c r="L28" s="239"/>
      <c r="M28" s="157"/>
      <c r="Z28" s="399"/>
      <c r="AA28" s="399"/>
      <c r="AB28" s="399"/>
    </row>
    <row r="29" spans="1:28" s="162" customFormat="1" ht="13.5" customHeight="1">
      <c r="A29" s="285" t="s">
        <v>55</v>
      </c>
      <c r="B29" s="286">
        <f>+B25-B26</f>
        <v>0.40202100000000002</v>
      </c>
      <c r="C29" s="287">
        <f>+C25-C26</f>
        <v>10.252088000000001</v>
      </c>
      <c r="D29" s="287">
        <f>+D25-D26</f>
        <v>2.2991390000000003</v>
      </c>
      <c r="E29" s="587">
        <f>+E25-E26</f>
        <v>0</v>
      </c>
      <c r="F29" s="558"/>
      <c r="G29" s="587">
        <f>+G25-G26</f>
        <v>12.953248</v>
      </c>
      <c r="H29" s="287">
        <f>+H25-H26</f>
        <v>-37.881596999999992</v>
      </c>
      <c r="I29" s="559"/>
      <c r="J29" s="587">
        <f>+J25-J26</f>
        <v>-2.6088457199999997</v>
      </c>
      <c r="K29" s="1179"/>
      <c r="L29" s="239"/>
      <c r="M29" s="157"/>
      <c r="Z29" s="399"/>
      <c r="AA29" s="399"/>
      <c r="AB29" s="399"/>
    </row>
    <row r="30" spans="1:28" s="162" customFormat="1" ht="18" customHeight="1">
      <c r="A30" s="412" t="s">
        <v>878</v>
      </c>
      <c r="B30" s="298"/>
      <c r="C30" s="298"/>
      <c r="D30" s="298"/>
      <c r="E30" s="298"/>
      <c r="F30" s="298"/>
      <c r="G30" s="298"/>
      <c r="H30" s="299"/>
      <c r="I30" s="299"/>
      <c r="J30" s="298"/>
      <c r="K30" s="300"/>
      <c r="L30" s="239"/>
      <c r="M30" s="157"/>
      <c r="Z30" s="399"/>
      <c r="AA30" s="399"/>
      <c r="AB30" s="399"/>
    </row>
    <row r="31" spans="1:28" s="162" customFormat="1" ht="9" customHeight="1">
      <c r="A31" s="297"/>
      <c r="B31" s="298"/>
      <c r="C31" s="298"/>
      <c r="D31" s="298"/>
      <c r="E31" s="298"/>
      <c r="F31" s="298"/>
      <c r="G31" s="298"/>
      <c r="H31" s="299"/>
      <c r="I31" s="299"/>
      <c r="J31" s="298"/>
      <c r="K31" s="300"/>
      <c r="L31" s="239"/>
      <c r="M31" s="157"/>
      <c r="Z31" s="399"/>
      <c r="AA31" s="399"/>
      <c r="AB31" s="399"/>
    </row>
    <row r="32" spans="1:28" s="162" customFormat="1">
      <c r="L32" s="239"/>
      <c r="M32" s="157"/>
      <c r="Z32" s="399"/>
      <c r="AA32" s="399"/>
      <c r="AB32" s="399"/>
    </row>
    <row r="33" spans="1:28" s="162" customFormat="1" ht="12.75">
      <c r="A33" s="204"/>
      <c r="B33" s="216"/>
      <c r="C33" s="216"/>
      <c r="D33" s="216"/>
      <c r="E33" s="216"/>
      <c r="F33" s="216"/>
      <c r="G33" s="216"/>
      <c r="H33" s="216"/>
      <c r="I33" s="216"/>
      <c r="J33" s="216"/>
      <c r="K33" s="216"/>
      <c r="L33" s="239"/>
      <c r="M33" s="157"/>
      <c r="Z33" s="399"/>
      <c r="AA33" s="399"/>
      <c r="AB33" s="399"/>
    </row>
    <row r="34" spans="1:28" s="162" customFormat="1" ht="12.75">
      <c r="A34" s="204"/>
      <c r="B34" s="216"/>
      <c r="C34" s="216"/>
      <c r="D34" s="216"/>
      <c r="E34" s="216"/>
      <c r="F34" s="216"/>
      <c r="G34" s="216"/>
      <c r="H34" s="216"/>
      <c r="I34" s="216"/>
      <c r="J34" s="216"/>
      <c r="K34" s="216"/>
      <c r="L34" s="239"/>
      <c r="M34" s="157"/>
      <c r="Z34" s="399"/>
      <c r="AA34" s="399"/>
      <c r="AB34" s="399"/>
    </row>
    <row r="35" spans="1:28" s="162" customFormat="1" ht="12.75">
      <c r="A35" s="204"/>
      <c r="B35" s="216"/>
      <c r="C35" s="216"/>
      <c r="D35" s="216"/>
      <c r="E35" s="216"/>
      <c r="F35" s="216"/>
      <c r="G35" s="216"/>
      <c r="H35" s="216"/>
      <c r="I35" s="216"/>
      <c r="J35" s="216"/>
      <c r="K35" s="216"/>
      <c r="L35" s="239"/>
      <c r="M35" s="157"/>
      <c r="Z35" s="399"/>
      <c r="AA35" s="399"/>
      <c r="AB35" s="399"/>
    </row>
    <row r="36" spans="1:28" s="162" customFormat="1" ht="12.75">
      <c r="A36" s="204"/>
      <c r="B36" s="216"/>
      <c r="C36" s="216"/>
      <c r="D36" s="216"/>
      <c r="E36" s="216"/>
      <c r="F36" s="216"/>
      <c r="G36" s="216"/>
      <c r="H36" s="216"/>
      <c r="I36" s="216"/>
      <c r="J36" s="216"/>
      <c r="K36" s="216"/>
      <c r="L36" s="239"/>
      <c r="M36" s="157"/>
      <c r="Z36" s="399"/>
      <c r="AA36" s="399"/>
      <c r="AB36" s="399"/>
    </row>
    <row r="37" spans="1:28" s="162" customFormat="1" ht="12.75">
      <c r="A37" s="204"/>
      <c r="B37" s="216"/>
      <c r="C37" s="216"/>
      <c r="D37" s="216"/>
      <c r="E37" s="216"/>
      <c r="F37" s="216"/>
      <c r="G37" s="216"/>
      <c r="H37" s="216"/>
      <c r="I37" s="216"/>
      <c r="J37" s="216"/>
      <c r="K37" s="216"/>
      <c r="L37" s="239"/>
      <c r="M37" s="608"/>
      <c r="N37" s="399"/>
      <c r="O37" s="399"/>
      <c r="P37" s="399"/>
      <c r="Q37" s="399"/>
      <c r="R37" s="399"/>
      <c r="S37" s="399"/>
      <c r="T37" s="399"/>
      <c r="U37" s="399"/>
      <c r="V37" s="399"/>
      <c r="W37" s="399"/>
      <c r="X37" s="399"/>
      <c r="Y37" s="399"/>
      <c r="Z37" s="399"/>
      <c r="AA37" s="399"/>
      <c r="AB37" s="399"/>
    </row>
    <row r="38" spans="1:28" s="162" customFormat="1" ht="12.75">
      <c r="A38" s="204"/>
      <c r="B38" s="216"/>
      <c r="C38" s="216"/>
      <c r="D38" s="216"/>
      <c r="E38" s="216"/>
      <c r="F38" s="216"/>
      <c r="G38" s="216"/>
      <c r="H38" s="216"/>
      <c r="I38" s="216"/>
      <c r="J38" s="216"/>
      <c r="K38" s="216"/>
      <c r="L38" s="239"/>
      <c r="M38" s="608"/>
      <c r="N38" s="399"/>
      <c r="O38" s="399"/>
      <c r="P38" s="399"/>
      <c r="Q38" s="399"/>
      <c r="R38" s="399"/>
      <c r="S38" s="399"/>
      <c r="T38" s="399"/>
      <c r="U38" s="399"/>
      <c r="V38" s="399"/>
      <c r="W38" s="399"/>
      <c r="X38" s="399"/>
      <c r="Y38" s="399"/>
      <c r="Z38" s="399"/>
      <c r="AA38" s="399"/>
      <c r="AB38" s="399"/>
    </row>
    <row r="39" spans="1:28" s="162" customFormat="1" ht="12.75">
      <c r="A39" s="204"/>
      <c r="B39" s="216"/>
      <c r="C39" s="216"/>
      <c r="D39" s="216"/>
      <c r="E39" s="216"/>
      <c r="F39" s="216"/>
      <c r="G39" s="216"/>
      <c r="H39" s="216"/>
      <c r="I39" s="216"/>
      <c r="J39" s="216"/>
      <c r="K39" s="216"/>
      <c r="L39" s="239"/>
      <c r="M39" s="608"/>
      <c r="N39" s="399"/>
      <c r="O39" s="399"/>
      <c r="P39" s="399"/>
      <c r="Q39" s="399"/>
      <c r="R39" s="399"/>
      <c r="S39" s="399"/>
      <c r="T39" s="399"/>
      <c r="U39" s="399"/>
      <c r="V39" s="399"/>
      <c r="W39" s="399"/>
      <c r="X39" s="399"/>
      <c r="Y39" s="399"/>
      <c r="Z39" s="399"/>
      <c r="AA39" s="399"/>
      <c r="AB39" s="399"/>
    </row>
    <row r="40" spans="1:28" s="162" customFormat="1" ht="12.75">
      <c r="A40" s="204"/>
      <c r="B40" s="216"/>
      <c r="C40" s="216"/>
      <c r="D40" s="216"/>
      <c r="E40" s="216"/>
      <c r="F40" s="216"/>
      <c r="G40" s="216"/>
      <c r="H40" s="216"/>
      <c r="I40" s="216"/>
      <c r="J40" s="216"/>
      <c r="K40" s="216"/>
      <c r="L40" s="239"/>
      <c r="M40" s="608"/>
      <c r="N40" s="399"/>
      <c r="O40" s="399"/>
      <c r="P40" s="399"/>
      <c r="Q40" s="399"/>
      <c r="R40" s="399"/>
      <c r="S40" s="399"/>
      <c r="T40" s="399"/>
      <c r="U40" s="399"/>
      <c r="V40" s="399"/>
      <c r="W40" s="399"/>
      <c r="X40" s="399"/>
      <c r="Y40" s="399"/>
      <c r="Z40" s="399"/>
      <c r="AA40" s="399"/>
      <c r="AB40" s="399"/>
    </row>
    <row r="41" spans="1:28" s="162" customFormat="1" ht="12.75">
      <c r="A41" s="204"/>
      <c r="B41" s="216"/>
      <c r="C41" s="216"/>
      <c r="D41" s="216"/>
      <c r="E41" s="216"/>
      <c r="F41" s="216"/>
      <c r="G41" s="216"/>
      <c r="H41" s="216"/>
      <c r="I41" s="216"/>
      <c r="J41" s="216"/>
      <c r="K41" s="216"/>
      <c r="L41" s="239"/>
      <c r="M41" s="608"/>
      <c r="N41" s="399"/>
      <c r="O41" s="399"/>
      <c r="P41" s="399"/>
      <c r="Q41" s="399"/>
      <c r="R41" s="399"/>
      <c r="S41" s="399"/>
      <c r="T41" s="399"/>
      <c r="U41" s="399"/>
      <c r="V41" s="399"/>
      <c r="W41" s="399"/>
      <c r="X41" s="399"/>
      <c r="Y41" s="399"/>
      <c r="Z41" s="399"/>
      <c r="AA41" s="399"/>
      <c r="AB41" s="399"/>
    </row>
    <row r="42" spans="1:28" s="162" customFormat="1" ht="12.75">
      <c r="A42" s="204"/>
      <c r="B42" s="216"/>
      <c r="C42" s="216"/>
      <c r="D42" s="216"/>
      <c r="E42" s="216"/>
      <c r="F42" s="216"/>
      <c r="G42" s="216"/>
      <c r="H42" s="216"/>
      <c r="I42" s="216"/>
      <c r="J42" s="216"/>
      <c r="K42" s="216"/>
      <c r="L42" s="239"/>
      <c r="M42" s="608"/>
      <c r="N42" s="399"/>
      <c r="O42" s="399"/>
      <c r="P42" s="399"/>
      <c r="Q42" s="399"/>
      <c r="R42" s="399"/>
      <c r="S42" s="399"/>
      <c r="T42" s="399"/>
      <c r="U42" s="399"/>
      <c r="V42" s="399"/>
      <c r="W42" s="399"/>
      <c r="X42" s="399"/>
      <c r="Y42" s="399"/>
      <c r="Z42" s="399"/>
      <c r="AA42" s="399"/>
      <c r="AB42" s="399"/>
    </row>
    <row r="43" spans="1:28" s="162" customFormat="1" ht="12.75">
      <c r="A43" s="204"/>
      <c r="B43" s="216"/>
      <c r="C43" s="216"/>
      <c r="D43" s="216"/>
      <c r="E43" s="216"/>
      <c r="F43" s="216"/>
      <c r="G43" s="216"/>
      <c r="H43" s="216"/>
      <c r="I43" s="216"/>
      <c r="J43" s="216"/>
      <c r="K43" s="216"/>
      <c r="L43" s="239"/>
      <c r="M43" s="608"/>
      <c r="N43" s="399"/>
      <c r="O43" s="399"/>
      <c r="P43" s="399"/>
      <c r="Q43" s="399"/>
      <c r="R43" s="399"/>
      <c r="S43" s="399"/>
      <c r="T43" s="399"/>
      <c r="U43" s="399"/>
      <c r="V43" s="399"/>
      <c r="W43" s="399"/>
      <c r="X43" s="399"/>
      <c r="Y43" s="399"/>
      <c r="Z43" s="399"/>
      <c r="AA43" s="399"/>
      <c r="AB43" s="399"/>
    </row>
    <row r="44" spans="1:28" s="162" customFormat="1" ht="12.75">
      <c r="A44" s="204"/>
      <c r="B44" s="216"/>
      <c r="C44" s="216"/>
      <c r="D44" s="216"/>
      <c r="E44" s="216"/>
      <c r="F44" s="216"/>
      <c r="G44" s="216"/>
      <c r="H44" s="216"/>
      <c r="I44" s="216"/>
      <c r="J44" s="216"/>
      <c r="K44" s="216"/>
      <c r="L44" s="239"/>
      <c r="M44" s="608"/>
      <c r="N44" s="399"/>
      <c r="O44" s="399"/>
      <c r="P44" s="399"/>
      <c r="Q44" s="399"/>
      <c r="R44" s="399"/>
      <c r="S44" s="399"/>
      <c r="T44" s="399"/>
      <c r="U44" s="399"/>
      <c r="V44" s="399"/>
      <c r="W44" s="399"/>
      <c r="X44" s="399"/>
      <c r="Y44" s="399"/>
      <c r="Z44" s="399"/>
      <c r="AA44" s="399"/>
      <c r="AB44" s="399"/>
    </row>
    <row r="45" spans="1:28" s="162" customFormat="1" ht="12.75">
      <c r="A45" s="204"/>
      <c r="B45" s="216"/>
      <c r="C45" s="216"/>
      <c r="D45" s="216"/>
      <c r="E45" s="216"/>
      <c r="F45" s="216"/>
      <c r="G45" s="216"/>
      <c r="H45" s="216"/>
      <c r="I45" s="216"/>
      <c r="J45" s="216"/>
      <c r="K45" s="216"/>
      <c r="L45" s="239"/>
      <c r="M45" s="608"/>
      <c r="N45" s="399"/>
      <c r="O45" s="399"/>
      <c r="P45" s="399"/>
      <c r="Q45" s="399"/>
      <c r="R45" s="399"/>
      <c r="S45" s="399"/>
      <c r="T45" s="399"/>
      <c r="U45" s="399"/>
      <c r="V45" s="399"/>
      <c r="W45" s="399"/>
      <c r="X45" s="399"/>
      <c r="Y45" s="399"/>
      <c r="Z45" s="399"/>
      <c r="AA45" s="399"/>
      <c r="AB45" s="399"/>
    </row>
    <row r="46" spans="1:28" s="162" customFormat="1" ht="12.75">
      <c r="A46" s="204"/>
      <c r="B46" s="216"/>
      <c r="C46" s="216"/>
      <c r="D46" s="216"/>
      <c r="E46" s="216"/>
      <c r="F46" s="216"/>
      <c r="G46" s="216"/>
      <c r="H46" s="216"/>
      <c r="I46" s="216"/>
      <c r="J46" s="216"/>
      <c r="K46" s="216"/>
      <c r="L46" s="239"/>
      <c r="M46" s="608"/>
      <c r="N46" s="399"/>
      <c r="O46" s="399"/>
      <c r="P46" s="399"/>
      <c r="Q46" s="399"/>
      <c r="R46" s="399"/>
      <c r="S46" s="399"/>
      <c r="T46" s="399"/>
      <c r="U46" s="399"/>
      <c r="V46" s="399"/>
      <c r="W46" s="399"/>
      <c r="X46" s="399"/>
      <c r="Y46" s="399"/>
      <c r="Z46" s="399"/>
      <c r="AA46" s="399"/>
      <c r="AB46" s="399"/>
    </row>
    <row r="47" spans="1:28" s="162" customFormat="1" ht="12.75">
      <c r="A47" s="204"/>
      <c r="B47" s="216"/>
      <c r="C47" s="216"/>
      <c r="D47" s="216"/>
      <c r="E47" s="216"/>
      <c r="F47" s="216"/>
      <c r="G47" s="216"/>
      <c r="H47" s="216"/>
      <c r="I47" s="216"/>
      <c r="J47" s="216"/>
      <c r="K47" s="216"/>
      <c r="L47" s="239"/>
      <c r="M47" s="608"/>
      <c r="N47" s="399"/>
      <c r="O47" s="399"/>
      <c r="P47" s="399"/>
      <c r="Q47" s="399"/>
      <c r="R47" s="399"/>
      <c r="S47" s="399"/>
      <c r="T47" s="399"/>
      <c r="U47" s="399"/>
      <c r="V47" s="399"/>
      <c r="W47" s="399"/>
      <c r="X47" s="399"/>
      <c r="Y47" s="399"/>
      <c r="Z47" s="399"/>
      <c r="AA47" s="399"/>
      <c r="AB47" s="399"/>
    </row>
    <row r="48" spans="1:28" s="162" customFormat="1" ht="12.75">
      <c r="A48" s="204"/>
      <c r="B48" s="216"/>
      <c r="C48" s="216"/>
      <c r="D48" s="216"/>
      <c r="E48" s="216"/>
      <c r="F48" s="216"/>
      <c r="G48" s="216"/>
      <c r="H48" s="216"/>
      <c r="I48" s="216"/>
      <c r="J48" s="216"/>
      <c r="K48" s="216"/>
      <c r="L48" s="239"/>
      <c r="M48" s="608"/>
      <c r="N48" s="399"/>
      <c r="O48" s="399"/>
      <c r="P48" s="399"/>
      <c r="Q48" s="399"/>
      <c r="R48" s="399"/>
      <c r="S48" s="399"/>
      <c r="T48" s="399"/>
      <c r="U48" s="399"/>
      <c r="V48" s="399"/>
      <c r="W48" s="399"/>
      <c r="X48" s="399"/>
      <c r="Y48" s="399"/>
      <c r="Z48" s="399"/>
      <c r="AA48" s="399"/>
      <c r="AB48" s="399"/>
    </row>
    <row r="49" spans="1:28" s="162" customFormat="1" ht="12.75">
      <c r="A49" s="204"/>
      <c r="B49" s="216"/>
      <c r="C49" s="216"/>
      <c r="D49" s="216"/>
      <c r="E49" s="216"/>
      <c r="F49" s="216"/>
      <c r="G49" s="216"/>
      <c r="H49" s="216"/>
      <c r="I49" s="216"/>
      <c r="J49" s="216"/>
      <c r="K49" s="216"/>
      <c r="L49" s="239"/>
      <c r="M49" s="608"/>
      <c r="N49" s="399"/>
      <c r="O49" s="399"/>
      <c r="P49" s="399"/>
      <c r="Q49" s="399"/>
      <c r="R49" s="399"/>
      <c r="S49" s="399"/>
      <c r="T49" s="399"/>
      <c r="U49" s="399"/>
      <c r="V49" s="399"/>
      <c r="W49" s="399"/>
      <c r="X49" s="399"/>
      <c r="Y49" s="399"/>
      <c r="Z49" s="399"/>
      <c r="AA49" s="399"/>
      <c r="AB49" s="399"/>
    </row>
    <row r="50" spans="1:28" s="162" customFormat="1" ht="12.75">
      <c r="A50" s="204"/>
      <c r="B50" s="216"/>
      <c r="C50" s="216"/>
      <c r="D50" s="216"/>
      <c r="E50" s="216"/>
      <c r="F50" s="216"/>
      <c r="G50" s="216"/>
      <c r="H50" s="216"/>
      <c r="I50" s="216"/>
      <c r="J50" s="216"/>
      <c r="K50" s="216"/>
      <c r="L50" s="239"/>
      <c r="M50" s="608"/>
      <c r="N50" s="399"/>
      <c r="O50" s="399"/>
      <c r="P50" s="399"/>
      <c r="Q50" s="399"/>
      <c r="R50" s="399"/>
      <c r="S50" s="399"/>
      <c r="T50" s="399"/>
      <c r="U50" s="399"/>
      <c r="V50" s="399"/>
      <c r="W50" s="399"/>
      <c r="X50" s="399"/>
      <c r="Y50" s="399"/>
      <c r="Z50" s="399"/>
      <c r="AA50" s="399"/>
      <c r="AB50" s="399"/>
    </row>
    <row r="51" spans="1:28" s="162" customFormat="1" ht="12.75">
      <c r="A51" s="204"/>
      <c r="B51" s="216"/>
      <c r="C51" s="216"/>
      <c r="D51" s="216"/>
      <c r="E51" s="216"/>
      <c r="F51" s="216"/>
      <c r="G51" s="216"/>
      <c r="H51" s="216"/>
      <c r="I51" s="216"/>
      <c r="J51" s="216"/>
      <c r="K51" s="216"/>
      <c r="L51" s="239"/>
      <c r="M51" s="608"/>
      <c r="N51" s="399"/>
      <c r="O51" s="399"/>
      <c r="P51" s="399"/>
      <c r="Q51" s="399"/>
      <c r="R51" s="399"/>
      <c r="S51" s="399"/>
      <c r="T51" s="399"/>
      <c r="U51" s="399"/>
      <c r="V51" s="399"/>
      <c r="W51" s="399"/>
      <c r="X51" s="399"/>
      <c r="Y51" s="399"/>
      <c r="Z51" s="399"/>
      <c r="AA51" s="399"/>
      <c r="AB51" s="399"/>
    </row>
    <row r="52" spans="1:28" s="162" customFormat="1" ht="12.75">
      <c r="A52" s="204"/>
      <c r="B52" s="216"/>
      <c r="C52" s="216"/>
      <c r="D52" s="216"/>
      <c r="E52" s="216"/>
      <c r="F52" s="216"/>
      <c r="G52" s="216"/>
      <c r="H52" s="216"/>
      <c r="I52" s="216"/>
      <c r="J52" s="216"/>
      <c r="K52" s="216"/>
      <c r="L52" s="239"/>
      <c r="M52" s="608"/>
      <c r="N52" s="399"/>
      <c r="O52" s="399"/>
      <c r="P52" s="399"/>
      <c r="Q52" s="399"/>
      <c r="R52" s="399"/>
      <c r="S52" s="399"/>
      <c r="T52" s="399"/>
      <c r="U52" s="399"/>
      <c r="V52" s="399"/>
      <c r="W52" s="399"/>
      <c r="X52" s="399"/>
      <c r="Y52" s="399"/>
      <c r="Z52" s="399"/>
      <c r="AA52" s="399"/>
      <c r="AB52" s="399"/>
    </row>
    <row r="53" spans="1:28" s="162" customFormat="1" ht="12.75">
      <c r="A53" s="204"/>
      <c r="B53" s="216"/>
      <c r="C53" s="216"/>
      <c r="D53" s="216"/>
      <c r="E53" s="216"/>
      <c r="F53" s="216"/>
      <c r="G53" s="216"/>
      <c r="H53" s="216"/>
      <c r="I53" s="216"/>
      <c r="J53" s="216"/>
      <c r="K53" s="216"/>
      <c r="L53" s="239"/>
      <c r="M53" s="608"/>
      <c r="N53" s="399"/>
      <c r="O53" s="399"/>
      <c r="P53" s="399"/>
      <c r="Q53" s="399"/>
      <c r="R53" s="399"/>
      <c r="S53" s="399"/>
      <c r="T53" s="399"/>
      <c r="U53" s="399"/>
      <c r="V53" s="399"/>
      <c r="W53" s="399"/>
      <c r="X53" s="399"/>
      <c r="Y53" s="399"/>
      <c r="Z53" s="399"/>
      <c r="AA53" s="399"/>
      <c r="AB53" s="399"/>
    </row>
    <row r="54" spans="1:28" s="162" customFormat="1" ht="12.75">
      <c r="A54" s="204"/>
      <c r="B54" s="216"/>
      <c r="C54" s="216"/>
      <c r="D54" s="216"/>
      <c r="E54" s="216"/>
      <c r="F54" s="216"/>
      <c r="G54" s="216"/>
      <c r="H54" s="216"/>
      <c r="I54" s="216"/>
      <c r="J54" s="216"/>
      <c r="K54" s="216"/>
      <c r="L54" s="239"/>
      <c r="M54" s="608"/>
      <c r="N54" s="399"/>
      <c r="O54" s="399"/>
      <c r="P54" s="399"/>
      <c r="Q54" s="399"/>
      <c r="R54" s="399"/>
      <c r="S54" s="399"/>
      <c r="T54" s="399"/>
      <c r="U54" s="399"/>
      <c r="V54" s="399"/>
      <c r="W54" s="399"/>
      <c r="X54" s="399"/>
      <c r="Y54" s="399"/>
      <c r="Z54" s="399"/>
      <c r="AA54" s="399"/>
      <c r="AB54" s="399"/>
    </row>
    <row r="55" spans="1:28" s="162" customFormat="1" ht="12.75">
      <c r="A55" s="204"/>
      <c r="B55" s="216"/>
      <c r="C55" s="216"/>
      <c r="D55" s="216"/>
      <c r="E55" s="216"/>
      <c r="F55" s="216"/>
      <c r="G55" s="216"/>
      <c r="H55" s="216"/>
      <c r="I55" s="216"/>
      <c r="J55" s="216"/>
      <c r="K55" s="216"/>
      <c r="L55" s="239"/>
      <c r="M55" s="608"/>
      <c r="N55" s="399"/>
      <c r="O55" s="399"/>
      <c r="P55" s="399"/>
      <c r="Q55" s="399"/>
      <c r="R55" s="399"/>
      <c r="S55" s="399"/>
      <c r="T55" s="399"/>
      <c r="U55" s="399"/>
      <c r="V55" s="399"/>
      <c r="W55" s="399"/>
      <c r="X55" s="399"/>
      <c r="Y55" s="399"/>
      <c r="Z55" s="399"/>
      <c r="AA55" s="399"/>
      <c r="AB55" s="399"/>
    </row>
    <row r="56" spans="1:28" s="162" customFormat="1" ht="18" customHeight="1">
      <c r="A56" s="204"/>
      <c r="B56" s="216"/>
      <c r="C56" s="216"/>
      <c r="D56" s="216"/>
      <c r="E56" s="216"/>
      <c r="F56" s="216"/>
      <c r="G56" s="216"/>
      <c r="H56" s="216"/>
      <c r="I56" s="216"/>
      <c r="J56" s="216"/>
      <c r="K56" s="216"/>
      <c r="L56" s="239"/>
      <c r="M56" s="608"/>
      <c r="N56" s="399"/>
      <c r="O56" s="399"/>
      <c r="P56" s="399"/>
      <c r="Q56" s="399"/>
      <c r="R56" s="399"/>
      <c r="S56" s="399"/>
      <c r="T56" s="399"/>
      <c r="U56" s="399"/>
      <c r="V56" s="399"/>
      <c r="W56" s="399"/>
      <c r="X56" s="399"/>
      <c r="Y56" s="399"/>
      <c r="Z56" s="399"/>
      <c r="AA56" s="399"/>
      <c r="AB56" s="399"/>
    </row>
    <row r="57" spans="1:28" s="162" customFormat="1" ht="18" customHeight="1">
      <c r="A57" s="204"/>
      <c r="B57" s="216"/>
      <c r="C57" s="216"/>
      <c r="D57" s="216"/>
      <c r="E57" s="216"/>
      <c r="F57" s="216"/>
      <c r="G57" s="216"/>
      <c r="H57" s="216"/>
      <c r="I57" s="216"/>
      <c r="J57" s="216"/>
      <c r="K57" s="216"/>
      <c r="L57" s="239"/>
      <c r="M57" s="608"/>
      <c r="N57" s="399"/>
      <c r="O57" s="399"/>
      <c r="P57" s="399"/>
      <c r="Q57" s="399"/>
      <c r="R57" s="399"/>
      <c r="S57" s="399"/>
      <c r="T57" s="399"/>
      <c r="U57" s="399"/>
      <c r="V57" s="399"/>
      <c r="W57" s="399"/>
      <c r="X57" s="399"/>
      <c r="Y57" s="399"/>
      <c r="Z57" s="399"/>
      <c r="AA57" s="399"/>
      <c r="AB57" s="399"/>
    </row>
    <row r="58" spans="1:28" s="162" customFormat="1" ht="18" customHeight="1">
      <c r="A58" s="204"/>
      <c r="B58" s="216"/>
      <c r="C58" s="216"/>
      <c r="D58" s="216"/>
      <c r="E58" s="216"/>
      <c r="F58" s="216"/>
      <c r="G58" s="216"/>
      <c r="H58" s="216"/>
      <c r="I58" s="216"/>
      <c r="J58" s="216"/>
      <c r="K58" s="216"/>
      <c r="L58" s="239"/>
      <c r="M58" s="608"/>
      <c r="N58" s="399"/>
      <c r="O58" s="399"/>
      <c r="P58" s="399"/>
      <c r="Q58" s="399"/>
      <c r="R58" s="399"/>
      <c r="S58" s="399"/>
      <c r="T58" s="399"/>
      <c r="U58" s="399"/>
      <c r="V58" s="399"/>
      <c r="W58" s="399"/>
      <c r="X58" s="399"/>
      <c r="Y58" s="399"/>
      <c r="Z58" s="399"/>
      <c r="AA58" s="399"/>
      <c r="AB58" s="399"/>
    </row>
    <row r="59" spans="1:28" s="162" customFormat="1" ht="23.25" customHeight="1">
      <c r="A59" s="204"/>
      <c r="B59" s="216"/>
      <c r="C59" s="216"/>
      <c r="D59" s="216"/>
      <c r="E59" s="216"/>
      <c r="F59" s="216"/>
      <c r="G59" s="216"/>
      <c r="H59" s="216"/>
      <c r="I59" s="216"/>
      <c r="J59" s="216"/>
      <c r="K59" s="216"/>
      <c r="L59" s="239"/>
      <c r="M59" s="608"/>
      <c r="N59" s="399"/>
      <c r="O59" s="399"/>
      <c r="P59" s="399"/>
      <c r="Q59" s="399"/>
      <c r="R59" s="399"/>
      <c r="S59" s="399"/>
      <c r="T59" s="399"/>
      <c r="U59" s="399"/>
      <c r="V59" s="399"/>
      <c r="W59" s="399"/>
      <c r="X59" s="399"/>
      <c r="Y59" s="399"/>
      <c r="Z59" s="399"/>
      <c r="AA59" s="399"/>
      <c r="AB59" s="399"/>
    </row>
    <row r="60" spans="1:28" s="162" customFormat="1" ht="23.25" customHeight="1">
      <c r="A60" s="204"/>
      <c r="B60" s="216"/>
      <c r="C60" s="216"/>
      <c r="D60" s="216"/>
      <c r="E60" s="216"/>
      <c r="F60" s="216"/>
      <c r="G60" s="216"/>
      <c r="H60" s="216"/>
      <c r="I60" s="216"/>
      <c r="J60" s="216"/>
      <c r="K60" s="216"/>
      <c r="L60" s="239"/>
      <c r="M60" s="608"/>
      <c r="N60" s="399"/>
      <c r="O60" s="399"/>
      <c r="P60" s="399"/>
      <c r="Q60" s="399"/>
      <c r="R60" s="399"/>
      <c r="S60" s="399"/>
      <c r="T60" s="399"/>
      <c r="U60" s="399"/>
      <c r="V60" s="399"/>
      <c r="W60" s="399"/>
      <c r="X60" s="399"/>
      <c r="Y60" s="399"/>
      <c r="Z60" s="399"/>
      <c r="AA60" s="399"/>
      <c r="AB60" s="399"/>
    </row>
    <row r="61" spans="1:28" s="162" customFormat="1" ht="23.25" customHeight="1">
      <c r="A61" s="204"/>
      <c r="B61" s="216"/>
      <c r="C61" s="216"/>
      <c r="D61" s="216"/>
      <c r="E61" s="216"/>
      <c r="F61" s="216"/>
      <c r="G61" s="216"/>
      <c r="H61" s="216"/>
      <c r="I61" s="216"/>
      <c r="J61" s="216"/>
      <c r="K61" s="216"/>
      <c r="L61" s="239"/>
      <c r="M61" s="608"/>
      <c r="N61" s="399"/>
      <c r="O61" s="399"/>
      <c r="P61" s="399"/>
      <c r="Q61" s="399"/>
      <c r="R61" s="399"/>
      <c r="S61" s="399"/>
      <c r="T61" s="399"/>
      <c r="U61" s="399"/>
      <c r="V61" s="399"/>
      <c r="W61" s="399"/>
      <c r="X61" s="399"/>
      <c r="Y61" s="399"/>
      <c r="Z61" s="399"/>
      <c r="AA61" s="399"/>
      <c r="AB61" s="399"/>
    </row>
    <row r="62" spans="1:28" s="162" customFormat="1" ht="23.25" customHeight="1">
      <c r="A62" s="204"/>
      <c r="B62" s="216"/>
      <c r="C62" s="216"/>
      <c r="D62" s="216"/>
      <c r="E62" s="216"/>
      <c r="F62" s="216"/>
      <c r="G62" s="216"/>
      <c r="H62" s="216"/>
      <c r="I62" s="216"/>
      <c r="J62" s="216"/>
      <c r="K62" s="216"/>
      <c r="L62" s="239"/>
      <c r="M62" s="608"/>
      <c r="N62" s="399"/>
      <c r="O62" s="399"/>
      <c r="P62" s="399"/>
      <c r="Q62" s="399"/>
      <c r="R62" s="399"/>
      <c r="S62" s="399"/>
      <c r="T62" s="399"/>
      <c r="U62" s="399"/>
      <c r="V62" s="399"/>
      <c r="W62" s="399"/>
      <c r="X62" s="399"/>
      <c r="Y62" s="399"/>
      <c r="Z62" s="399"/>
      <c r="AA62" s="399"/>
      <c r="AB62" s="399"/>
    </row>
    <row r="63" spans="1:28" s="162" customFormat="1" ht="12.75">
      <c r="A63" s="197" t="s">
        <v>879</v>
      </c>
      <c r="B63" s="216"/>
      <c r="C63" s="216"/>
      <c r="D63" s="216"/>
      <c r="E63" s="216"/>
      <c r="F63" s="216"/>
      <c r="G63" s="216"/>
      <c r="H63" s="216"/>
      <c r="I63" s="216"/>
      <c r="J63" s="216"/>
      <c r="K63" s="216"/>
      <c r="L63" s="239"/>
      <c r="M63" s="608"/>
      <c r="N63" s="399"/>
      <c r="O63" s="399"/>
      <c r="P63" s="399"/>
      <c r="Q63" s="399"/>
      <c r="R63" s="399"/>
      <c r="S63" s="399"/>
      <c r="T63" s="399"/>
      <c r="U63" s="399"/>
      <c r="V63" s="399"/>
      <c r="W63" s="399"/>
      <c r="X63" s="399"/>
      <c r="Y63" s="399"/>
      <c r="Z63" s="399"/>
      <c r="AA63" s="399"/>
      <c r="AB63" s="399"/>
    </row>
    <row r="64" spans="1:28" s="162" customFormat="1" ht="12.75">
      <c r="A64" s="204"/>
      <c r="B64" s="216"/>
      <c r="C64" s="216"/>
      <c r="D64" s="216"/>
      <c r="E64" s="216"/>
      <c r="F64" s="216"/>
      <c r="G64" s="216"/>
      <c r="H64" s="216"/>
      <c r="I64" s="216"/>
      <c r="J64" s="216"/>
      <c r="K64" s="216"/>
      <c r="L64" s="239"/>
      <c r="M64" s="608"/>
      <c r="N64" s="399"/>
      <c r="O64" s="399"/>
      <c r="P64" s="399"/>
      <c r="Q64" s="399"/>
      <c r="R64" s="399"/>
      <c r="S64" s="399"/>
      <c r="T64" s="399"/>
      <c r="U64" s="399"/>
      <c r="V64" s="399"/>
      <c r="W64" s="399"/>
      <c r="X64" s="399"/>
      <c r="Y64" s="399"/>
      <c r="Z64" s="399"/>
      <c r="AA64" s="399"/>
      <c r="AB64" s="399"/>
    </row>
    <row r="65" spans="1:28" s="162" customFormat="1" ht="12.75">
      <c r="A65" s="204"/>
      <c r="B65" s="216"/>
      <c r="C65" s="216"/>
      <c r="D65" s="216"/>
      <c r="E65" s="216"/>
      <c r="F65" s="216"/>
      <c r="G65" s="216"/>
      <c r="H65" s="216"/>
      <c r="I65" s="216"/>
      <c r="J65" s="216"/>
      <c r="K65" s="216"/>
      <c r="L65" s="239"/>
      <c r="M65" s="608"/>
      <c r="N65" s="399"/>
      <c r="O65" s="399"/>
      <c r="P65" s="399"/>
      <c r="Q65" s="399"/>
      <c r="R65" s="399"/>
      <c r="S65" s="399"/>
      <c r="T65" s="399"/>
      <c r="U65" s="399"/>
      <c r="V65" s="399"/>
      <c r="W65" s="399"/>
      <c r="X65" s="399"/>
      <c r="Y65" s="399"/>
      <c r="Z65" s="399"/>
      <c r="AA65" s="399"/>
      <c r="AB65" s="399"/>
    </row>
    <row r="66" spans="1:28" s="162" customFormat="1" ht="12.75">
      <c r="A66" s="204"/>
      <c r="B66" s="216"/>
      <c r="C66" s="216"/>
      <c r="D66" s="216"/>
      <c r="E66" s="216"/>
      <c r="F66" s="216"/>
      <c r="G66" s="216"/>
      <c r="H66" s="216"/>
      <c r="I66" s="216"/>
      <c r="J66" s="216"/>
      <c r="K66" s="216"/>
      <c r="L66" s="239"/>
      <c r="M66" s="608"/>
      <c r="N66" s="399"/>
      <c r="O66" s="399"/>
      <c r="P66" s="399"/>
      <c r="Q66" s="399"/>
      <c r="R66" s="399"/>
      <c r="S66" s="399"/>
      <c r="T66" s="399"/>
      <c r="U66" s="399"/>
      <c r="V66" s="399"/>
      <c r="W66" s="399"/>
      <c r="X66" s="399"/>
      <c r="Y66" s="399"/>
      <c r="Z66" s="399"/>
      <c r="AA66" s="399"/>
      <c r="AB66" s="399"/>
    </row>
    <row r="67" spans="1:28" s="162" customFormat="1" ht="12.75">
      <c r="A67" s="204"/>
      <c r="B67" s="216"/>
      <c r="C67" s="216"/>
      <c r="D67" s="216"/>
      <c r="E67" s="216"/>
      <c r="F67" s="216"/>
      <c r="G67" s="216"/>
      <c r="H67" s="216"/>
      <c r="I67" s="216"/>
      <c r="J67" s="216"/>
      <c r="K67" s="216"/>
      <c r="L67" s="239"/>
      <c r="M67" s="608"/>
      <c r="N67" s="399"/>
      <c r="O67" s="399"/>
      <c r="P67" s="399"/>
      <c r="Q67" s="399"/>
      <c r="R67" s="399"/>
      <c r="S67" s="399"/>
      <c r="T67" s="399"/>
      <c r="U67" s="399"/>
      <c r="V67" s="399"/>
      <c r="W67" s="399"/>
      <c r="X67" s="399"/>
      <c r="Y67" s="399"/>
      <c r="Z67" s="399"/>
      <c r="AA67" s="399"/>
      <c r="AB67" s="399"/>
    </row>
    <row r="68" spans="1:28" s="162" customFormat="1" ht="7.5" customHeight="1">
      <c r="A68" s="449"/>
      <c r="B68" s="450"/>
      <c r="C68" s="451"/>
      <c r="D68" s="452"/>
      <c r="E68" s="452"/>
      <c r="F68" s="452"/>
      <c r="G68" s="453"/>
      <c r="H68" s="453"/>
      <c r="I68" s="453"/>
      <c r="J68" s="449"/>
      <c r="K68" s="449"/>
      <c r="L68" s="239"/>
      <c r="M68" s="608"/>
      <c r="N68" s="399"/>
      <c r="O68" s="399"/>
      <c r="P68" s="399"/>
      <c r="Q68" s="399"/>
      <c r="R68" s="399"/>
      <c r="S68" s="399"/>
      <c r="T68" s="399"/>
      <c r="U68" s="399"/>
      <c r="V68" s="399"/>
      <c r="W68" s="399"/>
      <c r="X68" s="399"/>
      <c r="Y68" s="399"/>
      <c r="Z68" s="399"/>
      <c r="AA68" s="399"/>
      <c r="AB68" s="399"/>
    </row>
    <row r="69" spans="1:28" s="162" customFormat="1" ht="12.75">
      <c r="A69" s="439"/>
      <c r="B69" s="1236"/>
      <c r="C69" s="1236"/>
      <c r="D69" s="1236"/>
      <c r="E69" s="513"/>
      <c r="F69" s="513"/>
      <c r="G69" s="1237"/>
      <c r="H69" s="1237"/>
      <c r="I69" s="1237"/>
      <c r="J69" s="1237"/>
      <c r="K69" s="1237"/>
      <c r="L69" s="239"/>
      <c r="M69" s="608"/>
      <c r="N69" s="399"/>
      <c r="O69" s="399"/>
      <c r="P69" s="399"/>
      <c r="Q69" s="399"/>
      <c r="R69" s="399"/>
      <c r="S69" s="399"/>
      <c r="T69" s="399"/>
      <c r="U69" s="399"/>
      <c r="V69" s="399"/>
      <c r="W69" s="399"/>
      <c r="X69" s="399"/>
      <c r="Y69" s="399"/>
      <c r="Z69" s="399"/>
      <c r="AA69" s="399"/>
      <c r="AB69" s="399"/>
    </row>
    <row r="70" spans="1:28" s="162" customFormat="1" ht="12">
      <c r="A70" s="440"/>
      <c r="B70" s="441"/>
      <c r="C70" s="441"/>
      <c r="D70" s="441"/>
      <c r="E70" s="441"/>
      <c r="F70" s="441"/>
      <c r="G70" s="442"/>
      <c r="H70" s="442"/>
      <c r="I70" s="454"/>
      <c r="J70" s="442"/>
      <c r="K70" s="442"/>
      <c r="L70" s="239"/>
      <c r="M70" s="608"/>
      <c r="N70" s="399"/>
      <c r="O70" s="399"/>
      <c r="P70" s="399"/>
      <c r="Q70" s="399"/>
      <c r="R70" s="399"/>
      <c r="S70" s="399"/>
      <c r="T70" s="399"/>
      <c r="U70" s="399"/>
      <c r="V70" s="399"/>
      <c r="W70" s="399"/>
      <c r="X70" s="399"/>
      <c r="Y70" s="399"/>
      <c r="Z70" s="399"/>
      <c r="AA70" s="399"/>
      <c r="AB70" s="399"/>
    </row>
    <row r="71" spans="1:28" s="162" customFormat="1" ht="8.25" customHeight="1">
      <c r="A71" s="455"/>
      <c r="B71" s="456"/>
      <c r="C71" s="457"/>
      <c r="D71" s="457"/>
      <c r="E71" s="457"/>
      <c r="F71" s="457"/>
      <c r="G71" s="457"/>
      <c r="H71" s="457"/>
      <c r="I71" s="457"/>
      <c r="J71" s="457"/>
      <c r="K71" s="457"/>
      <c r="L71" s="239"/>
      <c r="M71" s="608"/>
      <c r="N71" s="399"/>
      <c r="O71" s="399"/>
      <c r="P71" s="399"/>
      <c r="Q71" s="399"/>
      <c r="R71" s="399"/>
      <c r="S71" s="399"/>
      <c r="T71" s="399"/>
      <c r="U71" s="399"/>
      <c r="V71" s="399"/>
      <c r="W71" s="399"/>
      <c r="X71" s="399"/>
      <c r="Y71" s="399"/>
      <c r="Z71" s="399"/>
      <c r="AA71" s="399"/>
      <c r="AB71" s="399"/>
    </row>
    <row r="72" spans="1:28" s="162" customFormat="1" ht="12.75">
      <c r="A72" s="443"/>
      <c r="B72" s="444"/>
      <c r="C72" s="444"/>
      <c r="D72" s="444"/>
      <c r="E72" s="444"/>
      <c r="F72" s="444"/>
      <c r="G72" s="444"/>
      <c r="H72" s="444"/>
      <c r="I72" s="458"/>
      <c r="J72" s="444"/>
      <c r="K72" s="445"/>
      <c r="L72" s="313"/>
      <c r="M72" s="608"/>
      <c r="N72" s="399"/>
      <c r="O72" s="399"/>
      <c r="P72" s="399"/>
      <c r="Q72" s="399"/>
      <c r="R72" s="399"/>
      <c r="S72" s="399"/>
      <c r="T72" s="399"/>
      <c r="U72" s="399"/>
      <c r="V72" s="399"/>
      <c r="W72" s="399"/>
      <c r="X72" s="399"/>
      <c r="Y72" s="399"/>
      <c r="Z72" s="399"/>
      <c r="AA72" s="399"/>
      <c r="AB72" s="399"/>
    </row>
    <row r="73" spans="1:28" s="162" customFormat="1" ht="12.75">
      <c r="A73" s="446"/>
      <c r="B73" s="447"/>
      <c r="C73" s="447"/>
      <c r="D73" s="447"/>
      <c r="E73" s="447"/>
      <c r="F73" s="447"/>
      <c r="G73" s="447"/>
      <c r="H73" s="447"/>
      <c r="I73" s="459"/>
      <c r="J73" s="447"/>
      <c r="K73" s="448"/>
      <c r="L73" s="239"/>
      <c r="M73" s="608"/>
      <c r="N73" s="399"/>
      <c r="O73" s="399"/>
      <c r="P73" s="399"/>
      <c r="Q73" s="399"/>
      <c r="R73" s="399"/>
      <c r="S73" s="399"/>
      <c r="T73" s="399"/>
      <c r="U73" s="399"/>
      <c r="V73" s="399"/>
      <c r="W73" s="399"/>
      <c r="X73" s="399"/>
      <c r="Y73" s="399"/>
      <c r="Z73" s="399"/>
      <c r="AA73" s="399"/>
      <c r="AB73" s="399"/>
    </row>
    <row r="74" spans="1:28" s="162" customFormat="1" ht="12.75">
      <c r="A74" s="443"/>
      <c r="B74" s="444"/>
      <c r="C74" s="444"/>
      <c r="D74" s="444"/>
      <c r="E74" s="444"/>
      <c r="F74" s="444"/>
      <c r="G74" s="444"/>
      <c r="H74" s="444"/>
      <c r="I74" s="458"/>
      <c r="J74" s="444"/>
      <c r="K74" s="445"/>
      <c r="L74" s="239"/>
      <c r="M74" s="608"/>
      <c r="N74" s="399"/>
      <c r="O74" s="399"/>
      <c r="P74" s="399"/>
      <c r="Q74" s="399"/>
      <c r="R74" s="399"/>
      <c r="S74" s="399"/>
      <c r="T74" s="399"/>
      <c r="U74" s="399"/>
      <c r="V74" s="399"/>
      <c r="W74" s="399"/>
      <c r="X74" s="399"/>
      <c r="Y74" s="399"/>
      <c r="Z74" s="399"/>
      <c r="AA74" s="399"/>
      <c r="AB74" s="399"/>
    </row>
    <row r="75" spans="1:28" s="162" customFormat="1" ht="12.75">
      <c r="A75" s="446"/>
      <c r="B75" s="447"/>
      <c r="C75" s="447"/>
      <c r="D75" s="447"/>
      <c r="E75" s="447"/>
      <c r="F75" s="447"/>
      <c r="G75" s="447"/>
      <c r="H75" s="447"/>
      <c r="I75" s="459"/>
      <c r="J75" s="447"/>
      <c r="K75" s="448"/>
      <c r="L75" s="239"/>
      <c r="M75" s="608"/>
      <c r="N75" s="399"/>
      <c r="O75" s="399"/>
      <c r="P75" s="399"/>
      <c r="Q75" s="399"/>
      <c r="R75" s="399"/>
      <c r="S75" s="399"/>
      <c r="T75" s="399"/>
      <c r="U75" s="399"/>
      <c r="V75" s="399"/>
      <c r="W75" s="399"/>
      <c r="X75" s="399"/>
      <c r="Y75" s="399"/>
      <c r="Z75" s="399"/>
      <c r="AA75" s="399"/>
      <c r="AB75" s="399"/>
    </row>
    <row r="76" spans="1:28" s="162" customFormat="1" ht="12.75">
      <c r="A76" s="443"/>
      <c r="B76" s="444"/>
      <c r="C76" s="444"/>
      <c r="D76" s="444"/>
      <c r="E76" s="444"/>
      <c r="F76" s="444"/>
      <c r="G76" s="444"/>
      <c r="H76" s="444"/>
      <c r="I76" s="458"/>
      <c r="J76" s="444"/>
      <c r="K76" s="445"/>
      <c r="L76" s="239"/>
      <c r="M76" s="608"/>
      <c r="N76" s="399"/>
      <c r="O76" s="399"/>
      <c r="P76" s="399"/>
      <c r="Q76" s="399"/>
      <c r="R76" s="399"/>
      <c r="S76" s="399"/>
      <c r="T76" s="399"/>
      <c r="U76" s="399"/>
      <c r="V76" s="399"/>
      <c r="W76" s="399"/>
      <c r="X76" s="399"/>
      <c r="Y76" s="399"/>
      <c r="Z76" s="399"/>
      <c r="AA76" s="399"/>
      <c r="AB76" s="399"/>
    </row>
    <row r="77" spans="1:28" s="162" customFormat="1" ht="12.75">
      <c r="A77" s="297"/>
      <c r="B77" s="298"/>
      <c r="C77" s="298"/>
      <c r="D77" s="298"/>
      <c r="E77" s="298"/>
      <c r="F77" s="298"/>
      <c r="G77" s="298"/>
      <c r="H77" s="298"/>
      <c r="I77" s="299"/>
      <c r="J77" s="298"/>
      <c r="K77" s="300"/>
      <c r="L77" s="239"/>
      <c r="M77" s="608"/>
      <c r="N77" s="399"/>
      <c r="O77" s="399"/>
      <c r="P77" s="399"/>
      <c r="Q77" s="399"/>
      <c r="R77" s="399"/>
      <c r="S77" s="399"/>
      <c r="T77" s="399"/>
      <c r="U77" s="399"/>
      <c r="V77" s="399"/>
      <c r="W77" s="399"/>
      <c r="X77" s="399"/>
      <c r="Y77" s="399"/>
      <c r="Z77" s="399"/>
      <c r="AA77" s="399"/>
      <c r="AB77" s="399"/>
    </row>
    <row r="78" spans="1:28" s="162" customFormat="1" ht="12.75">
      <c r="A78" s="297"/>
      <c r="B78" s="460"/>
      <c r="C78" s="460"/>
      <c r="D78" s="460"/>
      <c r="E78" s="460"/>
      <c r="F78" s="460"/>
      <c r="G78" s="460"/>
      <c r="H78" s="460"/>
      <c r="I78" s="299"/>
      <c r="J78" s="460"/>
      <c r="K78" s="300"/>
      <c r="L78" s="239"/>
      <c r="M78" s="608"/>
      <c r="N78" s="399"/>
      <c r="O78" s="399"/>
      <c r="P78" s="399"/>
      <c r="Q78" s="399"/>
      <c r="R78" s="399"/>
      <c r="S78" s="399"/>
      <c r="T78" s="399"/>
      <c r="U78" s="399"/>
      <c r="V78" s="399"/>
      <c r="W78" s="399"/>
      <c r="X78" s="399"/>
      <c r="Y78" s="399"/>
      <c r="Z78" s="399"/>
      <c r="AA78" s="399"/>
      <c r="AB78" s="399"/>
    </row>
    <row r="79" spans="1:28" s="162" customFormat="1" ht="12.75">
      <c r="A79" s="204"/>
      <c r="B79" s="216"/>
      <c r="C79" s="216"/>
      <c r="D79" s="216"/>
      <c r="E79" s="216"/>
      <c r="F79" s="216"/>
      <c r="G79" s="216"/>
      <c r="H79" s="216"/>
      <c r="I79" s="216"/>
      <c r="J79" s="216"/>
      <c r="K79" s="216"/>
      <c r="L79" s="239"/>
      <c r="M79" s="608"/>
      <c r="N79" s="399"/>
      <c r="O79" s="399"/>
      <c r="P79" s="399"/>
      <c r="Q79" s="399"/>
      <c r="R79" s="399"/>
      <c r="S79" s="399"/>
      <c r="T79" s="399"/>
      <c r="U79" s="399"/>
      <c r="V79" s="399"/>
      <c r="W79" s="399"/>
      <c r="X79" s="399"/>
      <c r="Y79" s="399"/>
      <c r="Z79" s="399"/>
      <c r="AA79" s="399"/>
      <c r="AB79" s="399"/>
    </row>
    <row r="80" spans="1:28" s="162" customFormat="1" ht="12.75">
      <c r="A80" s="204"/>
      <c r="B80" s="216"/>
      <c r="C80" s="216"/>
      <c r="D80" s="216"/>
      <c r="E80" s="216"/>
      <c r="F80" s="216"/>
      <c r="G80" s="216"/>
      <c r="H80" s="216"/>
      <c r="I80" s="216"/>
      <c r="J80" s="216"/>
      <c r="K80" s="216"/>
      <c r="L80" s="314"/>
      <c r="M80" s="608"/>
      <c r="N80" s="399"/>
      <c r="O80" s="399"/>
      <c r="P80" s="399"/>
      <c r="Q80" s="399"/>
      <c r="R80" s="399"/>
      <c r="S80" s="399"/>
      <c r="T80" s="399"/>
      <c r="U80" s="399"/>
      <c r="V80" s="399"/>
      <c r="W80" s="399"/>
      <c r="X80" s="399"/>
      <c r="Y80" s="399"/>
      <c r="Z80" s="399"/>
      <c r="AA80" s="399"/>
      <c r="AB80" s="399"/>
    </row>
    <row r="81" spans="1:28" s="162" customFormat="1" ht="12.75">
      <c r="A81" s="204"/>
      <c r="B81" s="216"/>
      <c r="C81" s="216"/>
      <c r="D81" s="216"/>
      <c r="E81" s="216"/>
      <c r="F81" s="216"/>
      <c r="G81" s="216"/>
      <c r="H81" s="216"/>
      <c r="I81" s="216"/>
      <c r="J81" s="216"/>
      <c r="K81" s="216"/>
      <c r="L81" s="239"/>
      <c r="M81" s="608"/>
      <c r="N81" s="399"/>
      <c r="O81" s="399"/>
      <c r="P81" s="399"/>
      <c r="Q81" s="399"/>
      <c r="R81" s="399"/>
      <c r="S81" s="399"/>
      <c r="T81" s="399"/>
      <c r="U81" s="399"/>
      <c r="V81" s="399"/>
      <c r="W81" s="399"/>
      <c r="X81" s="399"/>
      <c r="Y81" s="399"/>
      <c r="Z81" s="399"/>
      <c r="AA81" s="399"/>
      <c r="AB81" s="399"/>
    </row>
    <row r="82" spans="1:28" s="162" customFormat="1" ht="12.75">
      <c r="A82" s="204"/>
      <c r="B82" s="216"/>
      <c r="C82" s="216"/>
      <c r="D82" s="216"/>
      <c r="E82" s="216"/>
      <c r="F82" s="216"/>
      <c r="G82" s="216"/>
      <c r="H82" s="216"/>
      <c r="I82" s="216"/>
      <c r="J82" s="216"/>
      <c r="K82" s="216"/>
      <c r="L82" s="239"/>
      <c r="M82" s="608"/>
      <c r="N82" s="399"/>
      <c r="O82" s="399"/>
      <c r="P82" s="399"/>
      <c r="Q82" s="399"/>
      <c r="R82" s="399"/>
      <c r="S82" s="399"/>
      <c r="T82" s="399"/>
      <c r="U82" s="399"/>
      <c r="V82" s="399"/>
      <c r="W82" s="399"/>
      <c r="X82" s="399"/>
      <c r="Y82" s="399"/>
      <c r="Z82" s="399"/>
      <c r="AA82" s="399"/>
      <c r="AB82" s="399"/>
    </row>
    <row r="83" spans="1:28" s="162" customFormat="1" ht="12.75">
      <c r="A83" s="204"/>
      <c r="B83" s="216"/>
      <c r="C83" s="216"/>
      <c r="D83" s="216"/>
      <c r="E83" s="216"/>
      <c r="F83" s="216"/>
      <c r="G83" s="216"/>
      <c r="H83" s="216"/>
      <c r="I83" s="216"/>
      <c r="J83" s="216"/>
      <c r="K83" s="216"/>
      <c r="L83" s="239"/>
      <c r="M83" s="608"/>
      <c r="N83" s="399"/>
      <c r="O83" s="399"/>
      <c r="P83" s="399"/>
      <c r="Q83" s="399"/>
      <c r="R83" s="399"/>
      <c r="S83" s="399"/>
      <c r="T83" s="399"/>
      <c r="U83" s="399"/>
      <c r="V83" s="399"/>
      <c r="W83" s="399"/>
      <c r="X83" s="399"/>
      <c r="Y83" s="399"/>
      <c r="Z83" s="399"/>
      <c r="AA83" s="399"/>
      <c r="AB83" s="399"/>
    </row>
    <row r="84" spans="1:28" s="162" customFormat="1" ht="12.75">
      <c r="A84" s="204"/>
      <c r="B84" s="216"/>
      <c r="C84" s="216"/>
      <c r="D84" s="216"/>
      <c r="E84" s="216"/>
      <c r="F84" s="216"/>
      <c r="G84" s="216"/>
      <c r="H84" s="216"/>
      <c r="I84" s="216"/>
      <c r="J84" s="216"/>
      <c r="K84" s="216"/>
      <c r="L84" s="239"/>
      <c r="M84" s="608"/>
      <c r="N84" s="399"/>
      <c r="O84" s="399"/>
      <c r="P84" s="399"/>
      <c r="Q84" s="399"/>
      <c r="R84" s="399"/>
      <c r="S84" s="399"/>
      <c r="T84" s="399"/>
      <c r="U84" s="399"/>
      <c r="V84" s="399"/>
      <c r="W84" s="399"/>
      <c r="X84" s="399"/>
      <c r="Y84" s="399"/>
      <c r="Z84" s="399"/>
      <c r="AA84" s="399"/>
      <c r="AB84" s="399"/>
    </row>
    <row r="85" spans="1:28" s="162" customFormat="1" ht="12.75">
      <c r="A85" s="204"/>
      <c r="B85" s="216"/>
      <c r="C85" s="216"/>
      <c r="D85" s="216"/>
      <c r="E85" s="216"/>
      <c r="F85" s="216"/>
      <c r="G85" s="216"/>
      <c r="H85" s="216"/>
      <c r="I85" s="216"/>
      <c r="J85" s="216"/>
      <c r="K85" s="216"/>
      <c r="L85" s="239"/>
      <c r="M85" s="608"/>
      <c r="N85" s="399"/>
      <c r="O85" s="399"/>
      <c r="P85" s="399"/>
      <c r="Q85" s="399"/>
      <c r="R85" s="399"/>
      <c r="S85" s="399"/>
      <c r="T85" s="399"/>
      <c r="U85" s="399"/>
      <c r="V85" s="399"/>
      <c r="W85" s="399"/>
      <c r="X85" s="399"/>
      <c r="Y85" s="399"/>
      <c r="Z85" s="399"/>
      <c r="AA85" s="399"/>
      <c r="AB85" s="399"/>
    </row>
    <row r="86" spans="1:28" s="162" customFormat="1" ht="12.75">
      <c r="A86" s="204"/>
      <c r="B86" s="216"/>
      <c r="C86" s="216"/>
      <c r="D86" s="216"/>
      <c r="E86" s="216"/>
      <c r="F86" s="216"/>
      <c r="G86" s="216"/>
      <c r="H86" s="216"/>
      <c r="I86" s="216"/>
      <c r="J86" s="216"/>
      <c r="K86" s="216"/>
      <c r="L86" s="239"/>
      <c r="M86" s="608"/>
      <c r="N86" s="399"/>
      <c r="O86" s="399"/>
      <c r="P86" s="399"/>
      <c r="Q86" s="399"/>
      <c r="R86" s="399"/>
      <c r="S86" s="399"/>
      <c r="T86" s="399"/>
      <c r="U86" s="399"/>
      <c r="V86" s="399"/>
      <c r="W86" s="399"/>
      <c r="X86" s="399"/>
      <c r="Y86" s="399"/>
      <c r="Z86" s="399"/>
      <c r="AA86" s="399"/>
      <c r="AB86" s="399"/>
    </row>
    <row r="87" spans="1:28" s="162" customFormat="1" ht="12.75">
      <c r="A87" s="204"/>
      <c r="B87" s="216"/>
      <c r="C87" s="216"/>
      <c r="D87" s="216"/>
      <c r="E87" s="216"/>
      <c r="F87" s="216"/>
      <c r="G87" s="216"/>
      <c r="H87" s="216"/>
      <c r="I87" s="216"/>
      <c r="J87" s="216"/>
      <c r="K87" s="216"/>
      <c r="L87" s="239"/>
      <c r="M87" s="608"/>
      <c r="N87" s="399"/>
      <c r="O87" s="399"/>
      <c r="P87" s="399"/>
      <c r="Q87" s="399"/>
      <c r="R87" s="399"/>
      <c r="S87" s="399"/>
      <c r="T87" s="399"/>
      <c r="U87" s="399"/>
      <c r="V87" s="399"/>
      <c r="W87" s="399"/>
      <c r="X87" s="399"/>
      <c r="Y87" s="399"/>
      <c r="Z87" s="399"/>
      <c r="AA87" s="399"/>
      <c r="AB87" s="399"/>
    </row>
    <row r="88" spans="1:28" s="162" customFormat="1" ht="12.75">
      <c r="A88" s="204"/>
      <c r="B88" s="216"/>
      <c r="C88" s="216"/>
      <c r="D88" s="216"/>
      <c r="E88" s="216"/>
      <c r="F88" s="216"/>
      <c r="G88" s="216"/>
      <c r="H88" s="216"/>
      <c r="I88" s="216"/>
      <c r="J88" s="216"/>
      <c r="K88" s="216"/>
      <c r="L88" s="239"/>
      <c r="M88" s="608"/>
      <c r="N88" s="399"/>
      <c r="O88" s="399"/>
      <c r="P88" s="399"/>
      <c r="Q88" s="399"/>
      <c r="R88" s="399"/>
      <c r="S88" s="399"/>
      <c r="T88" s="399"/>
      <c r="U88" s="399"/>
      <c r="V88" s="399"/>
      <c r="W88" s="399"/>
      <c r="X88" s="399"/>
      <c r="Y88" s="399"/>
      <c r="Z88" s="399"/>
      <c r="AA88" s="399"/>
      <c r="AB88" s="399"/>
    </row>
    <row r="89" spans="1:28" s="162" customFormat="1" ht="12.75">
      <c r="A89" s="204"/>
      <c r="B89" s="216"/>
      <c r="C89" s="216"/>
      <c r="D89" s="216"/>
      <c r="E89" s="216"/>
      <c r="F89" s="216"/>
      <c r="G89" s="216"/>
      <c r="H89" s="216"/>
      <c r="I89" s="216"/>
      <c r="J89" s="216"/>
      <c r="K89" s="216"/>
      <c r="L89" s="239"/>
      <c r="M89" s="608"/>
      <c r="N89" s="399"/>
      <c r="O89" s="399"/>
      <c r="P89" s="399"/>
      <c r="Q89" s="399"/>
      <c r="R89" s="399"/>
      <c r="S89" s="399"/>
      <c r="T89" s="399"/>
      <c r="U89" s="399"/>
      <c r="V89" s="399"/>
      <c r="W89" s="399"/>
      <c r="X89" s="399"/>
      <c r="Y89" s="399"/>
      <c r="Z89" s="399"/>
      <c r="AA89" s="399"/>
      <c r="AB89" s="399"/>
    </row>
    <row r="90" spans="1:28" s="162" customFormat="1" ht="12.75">
      <c r="A90" s="204"/>
      <c r="B90" s="216"/>
      <c r="C90" s="216"/>
      <c r="D90" s="216"/>
      <c r="E90" s="216"/>
      <c r="F90" s="216"/>
      <c r="G90" s="216"/>
      <c r="H90" s="216"/>
      <c r="I90" s="216"/>
      <c r="J90" s="216"/>
      <c r="K90" s="216"/>
      <c r="L90" s="239"/>
      <c r="M90" s="608"/>
      <c r="N90" s="399"/>
      <c r="O90" s="399"/>
      <c r="P90" s="399"/>
      <c r="Q90" s="399"/>
      <c r="R90" s="399"/>
      <c r="S90" s="399"/>
      <c r="T90" s="399"/>
      <c r="U90" s="399"/>
      <c r="V90" s="399"/>
      <c r="W90" s="399"/>
      <c r="X90" s="399"/>
      <c r="Y90" s="399"/>
      <c r="Z90" s="399"/>
      <c r="AA90" s="399"/>
      <c r="AB90" s="399"/>
    </row>
    <row r="91" spans="1:28" s="162" customFormat="1" ht="12.75">
      <c r="A91" s="204"/>
      <c r="B91" s="216"/>
      <c r="C91" s="216"/>
      <c r="D91" s="216"/>
      <c r="E91" s="216"/>
      <c r="F91" s="216"/>
      <c r="G91" s="216"/>
      <c r="H91" s="216"/>
      <c r="I91" s="216"/>
      <c r="J91" s="216"/>
      <c r="K91" s="216"/>
      <c r="L91" s="239"/>
      <c r="M91" s="608"/>
      <c r="N91" s="399"/>
      <c r="O91" s="399"/>
      <c r="P91" s="399"/>
      <c r="Q91" s="399"/>
      <c r="R91" s="399"/>
      <c r="S91" s="399"/>
      <c r="T91" s="399"/>
      <c r="U91" s="399"/>
      <c r="V91" s="399"/>
      <c r="W91" s="399"/>
      <c r="X91" s="399"/>
      <c r="Y91" s="399"/>
      <c r="Z91" s="399"/>
      <c r="AA91" s="399"/>
      <c r="AB91" s="399"/>
    </row>
    <row r="92" spans="1:28" s="162" customFormat="1" ht="12.75">
      <c r="A92" s="204"/>
      <c r="B92" s="216"/>
      <c r="C92" s="216"/>
      <c r="D92" s="216"/>
      <c r="E92" s="216"/>
      <c r="F92" s="216"/>
      <c r="G92" s="216"/>
      <c r="H92" s="216"/>
      <c r="I92" s="216"/>
      <c r="J92" s="216"/>
      <c r="K92" s="216"/>
      <c r="L92" s="239"/>
      <c r="M92" s="608"/>
      <c r="N92" s="399"/>
      <c r="O92" s="399"/>
      <c r="P92" s="399"/>
      <c r="Q92" s="399"/>
      <c r="R92" s="399"/>
      <c r="S92" s="399"/>
      <c r="T92" s="399"/>
      <c r="U92" s="399"/>
      <c r="V92" s="399"/>
      <c r="W92" s="399"/>
      <c r="X92" s="399"/>
      <c r="Y92" s="399"/>
      <c r="Z92" s="399"/>
      <c r="AA92" s="399"/>
      <c r="AB92" s="399"/>
    </row>
    <row r="93" spans="1:28" s="162" customFormat="1" ht="12.75">
      <c r="A93" s="204"/>
      <c r="B93" s="216"/>
      <c r="C93" s="216"/>
      <c r="D93" s="216"/>
      <c r="E93" s="216"/>
      <c r="F93" s="216"/>
      <c r="G93" s="216"/>
      <c r="H93" s="216"/>
      <c r="I93" s="216"/>
      <c r="J93" s="216"/>
      <c r="K93" s="216"/>
      <c r="L93" s="239"/>
      <c r="M93" s="608"/>
      <c r="N93" s="399"/>
      <c r="O93" s="399"/>
      <c r="P93" s="399"/>
      <c r="Q93" s="399"/>
      <c r="R93" s="399"/>
      <c r="S93" s="399"/>
      <c r="T93" s="399"/>
      <c r="U93" s="399"/>
      <c r="V93" s="399"/>
      <c r="W93" s="399"/>
      <c r="X93" s="399"/>
      <c r="Y93" s="399"/>
      <c r="Z93" s="399"/>
      <c r="AA93" s="399"/>
      <c r="AB93" s="399"/>
    </row>
    <row r="94" spans="1:28" s="162" customFormat="1" ht="12.75">
      <c r="A94" s="204"/>
      <c r="B94" s="216"/>
      <c r="C94" s="216"/>
      <c r="D94" s="216"/>
      <c r="E94" s="216"/>
      <c r="F94" s="216"/>
      <c r="G94" s="216"/>
      <c r="H94" s="216"/>
      <c r="I94" s="216"/>
      <c r="J94" s="216"/>
      <c r="K94" s="216"/>
      <c r="L94" s="239"/>
      <c r="M94" s="608"/>
      <c r="N94" s="399"/>
      <c r="O94" s="399"/>
      <c r="P94" s="399"/>
      <c r="Q94" s="399"/>
      <c r="R94" s="399"/>
      <c r="S94" s="399"/>
      <c r="T94" s="399"/>
      <c r="U94" s="399"/>
      <c r="V94" s="399"/>
      <c r="W94" s="399"/>
      <c r="X94" s="399"/>
      <c r="Y94" s="399"/>
      <c r="Z94" s="399"/>
      <c r="AA94" s="399"/>
      <c r="AB94" s="399"/>
    </row>
    <row r="95" spans="1:28" s="162" customFormat="1" ht="12.75">
      <c r="A95" s="204"/>
      <c r="B95" s="216"/>
      <c r="C95" s="216"/>
      <c r="D95" s="216"/>
      <c r="E95" s="216"/>
      <c r="F95" s="216"/>
      <c r="G95" s="216"/>
      <c r="H95" s="216"/>
      <c r="I95" s="216"/>
      <c r="J95" s="216"/>
      <c r="K95" s="216"/>
      <c r="L95" s="239"/>
      <c r="M95" s="608"/>
      <c r="N95" s="399"/>
      <c r="O95" s="399"/>
      <c r="P95" s="399"/>
      <c r="Q95" s="399"/>
      <c r="R95" s="399"/>
      <c r="S95" s="399"/>
      <c r="T95" s="399"/>
      <c r="U95" s="399"/>
      <c r="V95" s="399"/>
      <c r="W95" s="399"/>
      <c r="X95" s="399"/>
      <c r="Y95" s="399"/>
      <c r="Z95" s="399"/>
      <c r="AA95" s="399"/>
      <c r="AB95" s="399"/>
    </row>
    <row r="96" spans="1:28" s="162" customFormat="1" ht="12.75">
      <c r="A96" s="204"/>
      <c r="B96" s="216"/>
      <c r="C96" s="216"/>
      <c r="D96" s="216"/>
      <c r="E96" s="216"/>
      <c r="F96" s="216"/>
      <c r="G96" s="216"/>
      <c r="H96" s="216"/>
      <c r="I96" s="216"/>
      <c r="J96" s="216"/>
      <c r="K96" s="216"/>
      <c r="L96" s="239"/>
      <c r="M96" s="608"/>
      <c r="N96" s="399"/>
      <c r="O96" s="399"/>
      <c r="P96" s="399"/>
      <c r="Q96" s="399"/>
      <c r="R96" s="399"/>
      <c r="S96" s="399"/>
      <c r="T96" s="399"/>
      <c r="U96" s="399"/>
      <c r="V96" s="399"/>
      <c r="W96" s="399"/>
      <c r="X96" s="399"/>
      <c r="Y96" s="399"/>
      <c r="Z96" s="399"/>
      <c r="AA96" s="399"/>
      <c r="AB96" s="399"/>
    </row>
    <row r="97" spans="1:28" s="162" customFormat="1" ht="12.75">
      <c r="A97" s="204"/>
      <c r="B97" s="216"/>
      <c r="C97" s="216"/>
      <c r="D97" s="216"/>
      <c r="E97" s="216"/>
      <c r="F97" s="216"/>
      <c r="G97" s="216"/>
      <c r="H97" s="216"/>
      <c r="I97" s="216"/>
      <c r="J97" s="216"/>
      <c r="K97" s="216"/>
      <c r="L97" s="239"/>
      <c r="M97" s="608"/>
      <c r="N97" s="399"/>
      <c r="O97" s="399"/>
      <c r="P97" s="399"/>
      <c r="Q97" s="399"/>
      <c r="R97" s="399"/>
      <c r="S97" s="399"/>
      <c r="T97" s="399"/>
      <c r="U97" s="399"/>
      <c r="V97" s="399"/>
      <c r="W97" s="399"/>
      <c r="X97" s="399"/>
      <c r="Y97" s="399"/>
      <c r="Z97" s="399"/>
      <c r="AA97" s="399"/>
      <c r="AB97" s="399"/>
    </row>
    <row r="98" spans="1:28" s="162" customFormat="1" ht="12.75">
      <c r="A98" s="204"/>
      <c r="B98" s="216"/>
      <c r="C98" s="216"/>
      <c r="D98" s="216"/>
      <c r="E98" s="216"/>
      <c r="F98" s="216"/>
      <c r="G98" s="216"/>
      <c r="H98" s="216"/>
      <c r="I98" s="216"/>
      <c r="J98" s="216"/>
      <c r="K98" s="216"/>
      <c r="L98" s="239"/>
      <c r="M98" s="608"/>
      <c r="N98" s="399"/>
      <c r="O98" s="399"/>
      <c r="P98" s="399"/>
      <c r="Q98" s="399"/>
      <c r="R98" s="399"/>
      <c r="S98" s="399"/>
      <c r="T98" s="399"/>
      <c r="U98" s="399"/>
      <c r="V98" s="399"/>
      <c r="W98" s="399"/>
      <c r="X98" s="399"/>
      <c r="Y98" s="399"/>
      <c r="Z98" s="399"/>
      <c r="AA98" s="399"/>
      <c r="AB98" s="399"/>
    </row>
    <row r="99" spans="1:28" s="162" customFormat="1" ht="12.75">
      <c r="A99" s="204"/>
      <c r="B99" s="216"/>
      <c r="C99" s="216"/>
      <c r="D99" s="216"/>
      <c r="E99" s="216"/>
      <c r="F99" s="216"/>
      <c r="G99" s="216"/>
      <c r="H99" s="216"/>
      <c r="I99" s="216"/>
      <c r="J99" s="216"/>
      <c r="K99" s="216"/>
      <c r="L99" s="239"/>
      <c r="M99" s="608"/>
      <c r="N99" s="399"/>
      <c r="O99" s="399"/>
      <c r="P99" s="399"/>
      <c r="Q99" s="399"/>
      <c r="R99" s="399"/>
      <c r="S99" s="399"/>
      <c r="T99" s="399"/>
      <c r="U99" s="399"/>
      <c r="V99" s="399"/>
      <c r="W99" s="399"/>
      <c r="X99" s="399"/>
      <c r="Y99" s="399"/>
      <c r="Z99" s="399"/>
      <c r="AA99" s="399"/>
      <c r="AB99" s="399"/>
    </row>
    <row r="100" spans="1:28" s="162" customFormat="1" ht="12.75">
      <c r="A100" s="204"/>
      <c r="B100" s="216"/>
      <c r="C100" s="216"/>
      <c r="D100" s="216"/>
      <c r="E100" s="216"/>
      <c r="F100" s="216"/>
      <c r="G100" s="216"/>
      <c r="H100" s="216"/>
      <c r="I100" s="216"/>
      <c r="J100" s="216"/>
      <c r="K100" s="216"/>
      <c r="L100" s="239"/>
      <c r="M100" s="608"/>
      <c r="N100" s="399"/>
      <c r="O100" s="399"/>
      <c r="P100" s="399"/>
      <c r="Q100" s="399"/>
      <c r="R100" s="399"/>
      <c r="S100" s="399"/>
      <c r="T100" s="399"/>
      <c r="U100" s="399"/>
      <c r="V100" s="399"/>
      <c r="W100" s="399"/>
      <c r="X100" s="399"/>
      <c r="Y100" s="399"/>
      <c r="Z100" s="399"/>
      <c r="AA100" s="399"/>
      <c r="AB100" s="399"/>
    </row>
    <row r="101" spans="1:28" s="162" customFormat="1" ht="12.75">
      <c r="A101" s="204"/>
      <c r="B101" s="216"/>
      <c r="C101" s="216"/>
      <c r="D101" s="216"/>
      <c r="E101" s="216"/>
      <c r="F101" s="216"/>
      <c r="G101" s="216"/>
      <c r="H101" s="216"/>
      <c r="I101" s="216"/>
      <c r="J101" s="216"/>
      <c r="K101" s="216"/>
      <c r="L101" s="239"/>
      <c r="M101" s="608"/>
      <c r="N101" s="399"/>
      <c r="O101" s="399"/>
      <c r="P101" s="399"/>
      <c r="Q101" s="399"/>
      <c r="R101" s="399"/>
      <c r="S101" s="399"/>
      <c r="T101" s="399"/>
      <c r="U101" s="399"/>
      <c r="V101" s="399"/>
      <c r="W101" s="399"/>
      <c r="X101" s="399"/>
      <c r="Y101" s="399"/>
      <c r="Z101" s="399"/>
      <c r="AA101" s="399"/>
      <c r="AB101" s="399"/>
    </row>
    <row r="102" spans="1:28" s="162" customFormat="1" ht="12.75">
      <c r="A102" s="204"/>
      <c r="B102" s="216"/>
      <c r="C102" s="216"/>
      <c r="D102" s="216"/>
      <c r="E102" s="216"/>
      <c r="F102" s="216"/>
      <c r="G102" s="216"/>
      <c r="H102" s="216"/>
      <c r="I102" s="216"/>
      <c r="J102" s="216"/>
      <c r="K102" s="216"/>
      <c r="L102" s="239"/>
      <c r="M102" s="608"/>
      <c r="N102" s="399"/>
      <c r="O102" s="399"/>
      <c r="P102" s="399"/>
      <c r="Q102" s="399"/>
      <c r="R102" s="399"/>
      <c r="S102" s="399"/>
      <c r="T102" s="399"/>
      <c r="U102" s="399"/>
      <c r="V102" s="399"/>
      <c r="W102" s="399"/>
      <c r="X102" s="399"/>
      <c r="Y102" s="399"/>
      <c r="Z102" s="399"/>
      <c r="AA102" s="399"/>
      <c r="AB102" s="399"/>
    </row>
    <row r="103" spans="1:28" s="162" customFormat="1" ht="12.75">
      <c r="A103" s="204"/>
      <c r="B103" s="216"/>
      <c r="C103" s="216"/>
      <c r="D103" s="216"/>
      <c r="E103" s="216"/>
      <c r="F103" s="216"/>
      <c r="G103" s="216"/>
      <c r="H103" s="216"/>
      <c r="I103" s="216"/>
      <c r="J103" s="216"/>
      <c r="K103" s="216"/>
      <c r="L103" s="239"/>
      <c r="M103" s="608"/>
      <c r="N103" s="399"/>
      <c r="O103" s="399"/>
      <c r="P103" s="399"/>
      <c r="Q103" s="399"/>
      <c r="R103" s="399"/>
      <c r="S103" s="399"/>
      <c r="T103" s="399"/>
      <c r="U103" s="399"/>
      <c r="V103" s="399"/>
      <c r="W103" s="399"/>
      <c r="X103" s="399"/>
      <c r="Y103" s="399"/>
      <c r="Z103" s="399"/>
      <c r="AA103" s="399"/>
      <c r="AB103" s="399"/>
    </row>
    <row r="104" spans="1:28" s="162" customFormat="1" ht="12.75">
      <c r="A104" s="204"/>
      <c r="B104" s="216"/>
      <c r="C104" s="216"/>
      <c r="D104" s="216"/>
      <c r="E104" s="216"/>
      <c r="F104" s="216"/>
      <c r="G104" s="216"/>
      <c r="H104" s="216"/>
      <c r="I104" s="216"/>
      <c r="J104" s="216"/>
      <c r="K104" s="216"/>
      <c r="L104" s="239"/>
      <c r="M104" s="608"/>
      <c r="N104" s="399"/>
      <c r="O104" s="399"/>
      <c r="P104" s="399"/>
      <c r="Q104" s="399"/>
      <c r="R104" s="399"/>
      <c r="S104" s="399"/>
      <c r="T104" s="399"/>
      <c r="U104" s="399"/>
      <c r="V104" s="399"/>
      <c r="W104" s="399"/>
      <c r="X104" s="399"/>
      <c r="Y104" s="399"/>
      <c r="Z104" s="399"/>
      <c r="AA104" s="399"/>
      <c r="AB104" s="399"/>
    </row>
    <row r="105" spans="1:28" s="162" customFormat="1" ht="12.75">
      <c r="A105" s="204"/>
      <c r="B105" s="216"/>
      <c r="C105" s="216"/>
      <c r="D105" s="216"/>
      <c r="E105" s="216"/>
      <c r="F105" s="216"/>
      <c r="G105" s="216"/>
      <c r="H105" s="216"/>
      <c r="I105" s="216"/>
      <c r="J105" s="216"/>
      <c r="K105" s="216"/>
      <c r="L105" s="239"/>
      <c r="M105" s="608"/>
      <c r="N105" s="399"/>
      <c r="O105" s="399"/>
      <c r="P105" s="399"/>
      <c r="Q105" s="399"/>
      <c r="R105" s="399"/>
      <c r="S105" s="399"/>
      <c r="T105" s="399"/>
      <c r="U105" s="399"/>
      <c r="V105" s="399"/>
      <c r="W105" s="399"/>
      <c r="X105" s="399"/>
      <c r="Y105" s="399"/>
      <c r="Z105" s="399"/>
      <c r="AA105" s="399"/>
      <c r="AB105" s="399"/>
    </row>
    <row r="106" spans="1:28" s="162" customFormat="1" ht="12.75">
      <c r="A106" s="204"/>
      <c r="B106" s="216"/>
      <c r="C106" s="216"/>
      <c r="D106" s="216"/>
      <c r="E106" s="216"/>
      <c r="F106" s="216"/>
      <c r="G106" s="216"/>
      <c r="H106" s="216"/>
      <c r="I106" s="216"/>
      <c r="J106" s="216"/>
      <c r="K106" s="216"/>
      <c r="L106" s="239"/>
      <c r="M106" s="608"/>
      <c r="N106" s="399"/>
      <c r="O106" s="399"/>
      <c r="P106" s="399"/>
      <c r="Q106" s="399"/>
      <c r="R106" s="399"/>
      <c r="S106" s="399"/>
      <c r="T106" s="399"/>
      <c r="U106" s="399"/>
      <c r="V106" s="399"/>
      <c r="W106" s="399"/>
      <c r="X106" s="399"/>
      <c r="Y106" s="399"/>
      <c r="Z106" s="399"/>
      <c r="AA106" s="399"/>
      <c r="AB106" s="399"/>
    </row>
    <row r="107" spans="1:28" s="162" customFormat="1" ht="12.75">
      <c r="A107" s="204"/>
      <c r="B107" s="216"/>
      <c r="C107" s="216"/>
      <c r="D107" s="216"/>
      <c r="E107" s="216"/>
      <c r="F107" s="216"/>
      <c r="G107" s="216"/>
      <c r="H107" s="216"/>
      <c r="I107" s="216"/>
      <c r="J107" s="216"/>
      <c r="K107" s="216"/>
      <c r="L107" s="239"/>
      <c r="M107" s="608"/>
      <c r="N107" s="399"/>
      <c r="O107" s="399"/>
      <c r="P107" s="399"/>
      <c r="Q107" s="399"/>
      <c r="R107" s="399"/>
      <c r="S107" s="399"/>
      <c r="T107" s="399"/>
      <c r="U107" s="399"/>
      <c r="V107" s="399"/>
      <c r="W107" s="399"/>
      <c r="X107" s="399"/>
      <c r="Y107" s="399"/>
      <c r="Z107" s="399"/>
      <c r="AA107" s="399"/>
      <c r="AB107" s="399"/>
    </row>
    <row r="108" spans="1:28" s="162" customFormat="1" ht="12.75">
      <c r="A108" s="204"/>
      <c r="B108" s="216"/>
      <c r="C108" s="216"/>
      <c r="D108" s="216"/>
      <c r="E108" s="216"/>
      <c r="F108" s="216"/>
      <c r="G108" s="216"/>
      <c r="H108" s="216"/>
      <c r="I108" s="216"/>
      <c r="J108" s="216"/>
      <c r="K108" s="216"/>
      <c r="L108" s="239"/>
      <c r="M108" s="608"/>
      <c r="N108" s="399"/>
      <c r="O108" s="399"/>
      <c r="P108" s="399"/>
      <c r="Q108" s="399"/>
      <c r="R108" s="399"/>
      <c r="S108" s="399"/>
      <c r="T108" s="399"/>
      <c r="U108" s="399"/>
      <c r="V108" s="399"/>
      <c r="W108" s="399"/>
      <c r="X108" s="399"/>
      <c r="Y108" s="399"/>
      <c r="Z108" s="399"/>
      <c r="AA108" s="399"/>
      <c r="AB108" s="399"/>
    </row>
    <row r="109" spans="1:28" s="162" customFormat="1" ht="12.75">
      <c r="A109" s="204"/>
      <c r="B109" s="216"/>
      <c r="C109" s="216"/>
      <c r="D109" s="216"/>
      <c r="E109" s="216"/>
      <c r="F109" s="216"/>
      <c r="G109" s="216"/>
      <c r="H109" s="216"/>
      <c r="I109" s="216"/>
      <c r="J109" s="216"/>
      <c r="K109" s="216"/>
      <c r="L109" s="239"/>
      <c r="M109" s="608"/>
      <c r="N109" s="399"/>
      <c r="O109" s="399"/>
      <c r="P109" s="399"/>
      <c r="Q109" s="399"/>
      <c r="R109" s="399"/>
      <c r="S109" s="399"/>
      <c r="T109" s="399"/>
      <c r="U109" s="399"/>
      <c r="V109" s="399"/>
      <c r="W109" s="399"/>
      <c r="X109" s="399"/>
      <c r="Y109" s="399"/>
      <c r="Z109" s="399"/>
      <c r="AA109" s="399"/>
      <c r="AB109" s="399"/>
    </row>
    <row r="110" spans="1:28" s="162" customFormat="1" ht="12.75">
      <c r="A110" s="204"/>
      <c r="B110" s="216"/>
      <c r="C110" s="216"/>
      <c r="D110" s="216"/>
      <c r="E110" s="216"/>
      <c r="F110" s="216"/>
      <c r="G110" s="216"/>
      <c r="H110" s="216"/>
      <c r="I110" s="216"/>
      <c r="J110" s="216"/>
      <c r="K110" s="216"/>
      <c r="L110" s="239"/>
      <c r="M110" s="608"/>
      <c r="N110" s="399"/>
      <c r="O110" s="399"/>
      <c r="P110" s="399"/>
      <c r="Q110" s="399"/>
      <c r="R110" s="399"/>
      <c r="S110" s="399"/>
      <c r="T110" s="399"/>
      <c r="U110" s="399"/>
      <c r="V110" s="399"/>
      <c r="W110" s="399"/>
      <c r="X110" s="399"/>
      <c r="Y110" s="399"/>
      <c r="Z110" s="399"/>
      <c r="AA110" s="399"/>
      <c r="AB110" s="399"/>
    </row>
    <row r="111" spans="1:28" s="162" customFormat="1" ht="12.75">
      <c r="A111" s="204"/>
      <c r="B111" s="216"/>
      <c r="C111" s="216"/>
      <c r="D111" s="216"/>
      <c r="E111" s="216"/>
      <c r="F111" s="216"/>
      <c r="G111" s="216"/>
      <c r="H111" s="216"/>
      <c r="I111" s="216"/>
      <c r="J111" s="216"/>
      <c r="K111" s="216"/>
      <c r="L111" s="239"/>
      <c r="M111" s="608"/>
      <c r="N111" s="399"/>
      <c r="O111" s="399"/>
      <c r="P111" s="399"/>
      <c r="Q111" s="399"/>
      <c r="R111" s="399"/>
      <c r="S111" s="399"/>
      <c r="T111" s="399"/>
      <c r="U111" s="399"/>
      <c r="V111" s="399"/>
      <c r="W111" s="399"/>
      <c r="X111" s="399"/>
      <c r="Y111" s="399"/>
      <c r="Z111" s="399"/>
      <c r="AA111" s="399"/>
      <c r="AB111" s="399"/>
    </row>
    <row r="112" spans="1:28" s="162" customFormat="1" ht="12.75">
      <c r="A112" s="204"/>
      <c r="B112" s="216"/>
      <c r="C112" s="216"/>
      <c r="D112" s="216"/>
      <c r="E112" s="216"/>
      <c r="F112" s="216"/>
      <c r="G112" s="216"/>
      <c r="H112" s="216"/>
      <c r="I112" s="216"/>
      <c r="J112" s="216"/>
      <c r="K112" s="216"/>
      <c r="L112" s="239"/>
      <c r="M112" s="608"/>
      <c r="N112" s="399"/>
      <c r="O112" s="399"/>
      <c r="P112" s="399"/>
      <c r="Q112" s="399"/>
      <c r="R112" s="399"/>
      <c r="S112" s="399"/>
      <c r="T112" s="399"/>
      <c r="U112" s="399"/>
      <c r="V112" s="399"/>
      <c r="W112" s="399"/>
      <c r="X112" s="399"/>
      <c r="Y112" s="399"/>
      <c r="Z112" s="399"/>
      <c r="AA112" s="399"/>
      <c r="AB112" s="399"/>
    </row>
    <row r="113" spans="1:28" s="162" customFormat="1" ht="12.75">
      <c r="A113" s="204"/>
      <c r="B113" s="216"/>
      <c r="C113" s="216"/>
      <c r="D113" s="216"/>
      <c r="E113" s="216"/>
      <c r="F113" s="216"/>
      <c r="G113" s="216"/>
      <c r="H113" s="216"/>
      <c r="I113" s="216"/>
      <c r="J113" s="216"/>
      <c r="K113" s="216"/>
      <c r="L113" s="239"/>
      <c r="M113" s="608"/>
      <c r="N113" s="399"/>
      <c r="O113" s="399"/>
      <c r="P113" s="399"/>
      <c r="Q113" s="399"/>
      <c r="R113" s="399"/>
      <c r="S113" s="399"/>
      <c r="T113" s="399"/>
      <c r="U113" s="399"/>
      <c r="V113" s="399"/>
      <c r="W113" s="399"/>
      <c r="X113" s="399"/>
      <c r="Y113" s="399"/>
      <c r="Z113" s="399"/>
      <c r="AA113" s="399"/>
      <c r="AB113" s="399"/>
    </row>
    <row r="114" spans="1:28" s="162" customFormat="1" ht="12.75">
      <c r="A114" s="204"/>
      <c r="B114" s="216"/>
      <c r="C114" s="216"/>
      <c r="D114" s="216"/>
      <c r="E114" s="216"/>
      <c r="F114" s="216"/>
      <c r="G114" s="216"/>
      <c r="H114" s="216"/>
      <c r="I114" s="216"/>
      <c r="J114" s="216"/>
      <c r="K114" s="216"/>
      <c r="L114" s="239"/>
      <c r="M114" s="608"/>
      <c r="N114" s="399"/>
      <c r="O114" s="399"/>
      <c r="P114" s="399"/>
      <c r="Q114" s="399"/>
      <c r="R114" s="399"/>
      <c r="S114" s="399"/>
      <c r="T114" s="399"/>
      <c r="U114" s="399"/>
      <c r="V114" s="399"/>
      <c r="W114" s="399"/>
      <c r="X114" s="399"/>
      <c r="Y114" s="399"/>
      <c r="Z114" s="399"/>
      <c r="AA114" s="399"/>
      <c r="AB114" s="399"/>
    </row>
    <row r="115" spans="1:28" s="162" customFormat="1" ht="12.75">
      <c r="A115" s="204"/>
      <c r="B115" s="216"/>
      <c r="C115" s="216"/>
      <c r="D115" s="216"/>
      <c r="E115" s="216"/>
      <c r="F115" s="216"/>
      <c r="G115" s="216"/>
      <c r="H115" s="216"/>
      <c r="I115" s="216"/>
      <c r="J115" s="216"/>
      <c r="K115" s="216"/>
      <c r="L115" s="239"/>
      <c r="M115" s="608"/>
      <c r="N115" s="399"/>
      <c r="O115" s="399"/>
      <c r="P115" s="399"/>
      <c r="Q115" s="399"/>
      <c r="R115" s="399"/>
      <c r="S115" s="399"/>
      <c r="T115" s="399"/>
      <c r="U115" s="399"/>
      <c r="V115" s="399"/>
      <c r="W115" s="399"/>
      <c r="X115" s="399"/>
      <c r="Y115" s="399"/>
      <c r="Z115" s="399"/>
      <c r="AA115" s="399"/>
      <c r="AB115" s="399"/>
    </row>
    <row r="116" spans="1:28" s="162" customFormat="1" ht="12.75">
      <c r="A116" s="204"/>
      <c r="B116" s="216"/>
      <c r="C116" s="216"/>
      <c r="D116" s="216"/>
      <c r="E116" s="216"/>
      <c r="F116" s="216"/>
      <c r="G116" s="216"/>
      <c r="H116" s="216"/>
      <c r="I116" s="216"/>
      <c r="J116" s="216"/>
      <c r="K116" s="216"/>
      <c r="L116" s="239"/>
      <c r="M116" s="608"/>
      <c r="N116" s="399"/>
      <c r="O116" s="399"/>
      <c r="P116" s="399"/>
      <c r="Q116" s="399"/>
      <c r="R116" s="399"/>
      <c r="S116" s="399"/>
      <c r="T116" s="399"/>
      <c r="U116" s="399"/>
      <c r="V116" s="399"/>
      <c r="W116" s="399"/>
      <c r="X116" s="399"/>
      <c r="Y116" s="399"/>
      <c r="Z116" s="399"/>
      <c r="AA116" s="399"/>
      <c r="AB116" s="399"/>
    </row>
    <row r="117" spans="1:28" s="162" customFormat="1" ht="12.75">
      <c r="A117" s="204"/>
      <c r="B117" s="216"/>
      <c r="C117" s="216"/>
      <c r="D117" s="216"/>
      <c r="E117" s="216"/>
      <c r="F117" s="216"/>
      <c r="G117" s="216"/>
      <c r="H117" s="216"/>
      <c r="I117" s="216"/>
      <c r="J117" s="216"/>
      <c r="K117" s="216"/>
      <c r="L117" s="239"/>
      <c r="M117" s="608"/>
      <c r="N117" s="399"/>
      <c r="O117" s="399"/>
      <c r="P117" s="399"/>
      <c r="Q117" s="399"/>
      <c r="R117" s="399"/>
      <c r="S117" s="399"/>
      <c r="T117" s="399"/>
      <c r="U117" s="399"/>
      <c r="V117" s="399"/>
      <c r="W117" s="399"/>
      <c r="X117" s="399"/>
      <c r="Y117" s="399"/>
      <c r="Z117" s="399"/>
      <c r="AA117" s="399"/>
      <c r="AB117" s="399"/>
    </row>
    <row r="118" spans="1:28" s="162" customFormat="1" ht="12.75">
      <c r="A118" s="204"/>
      <c r="B118" s="216"/>
      <c r="C118" s="216"/>
      <c r="D118" s="216"/>
      <c r="E118" s="216"/>
      <c r="F118" s="216"/>
      <c r="G118" s="216"/>
      <c r="H118" s="216"/>
      <c r="I118" s="216"/>
      <c r="J118" s="216"/>
      <c r="K118" s="216"/>
      <c r="L118" s="239"/>
      <c r="M118" s="608"/>
      <c r="N118" s="399"/>
      <c r="O118" s="399"/>
      <c r="P118" s="399"/>
      <c r="Q118" s="399"/>
      <c r="R118" s="399"/>
      <c r="S118" s="399"/>
      <c r="T118" s="399"/>
      <c r="U118" s="399"/>
      <c r="V118" s="399"/>
      <c r="W118" s="399"/>
      <c r="X118" s="399"/>
      <c r="Y118" s="399"/>
      <c r="Z118" s="399"/>
      <c r="AA118" s="399"/>
      <c r="AB118" s="399"/>
    </row>
    <row r="119" spans="1:28" s="162" customFormat="1" ht="12.75">
      <c r="A119" s="204"/>
      <c r="B119" s="216"/>
      <c r="C119" s="216"/>
      <c r="D119" s="216"/>
      <c r="E119" s="216"/>
      <c r="F119" s="216"/>
      <c r="G119" s="216"/>
      <c r="H119" s="216"/>
      <c r="I119" s="216"/>
      <c r="J119" s="216"/>
      <c r="K119" s="216"/>
      <c r="L119" s="239"/>
      <c r="M119" s="608"/>
      <c r="N119" s="399"/>
      <c r="O119" s="399"/>
      <c r="P119" s="399"/>
      <c r="Q119" s="399"/>
      <c r="R119" s="399"/>
      <c r="S119" s="399"/>
      <c r="T119" s="399"/>
      <c r="U119" s="399"/>
      <c r="V119" s="399"/>
      <c r="W119" s="399"/>
      <c r="X119" s="399"/>
      <c r="Y119" s="399"/>
      <c r="Z119" s="399"/>
      <c r="AA119" s="399"/>
      <c r="AB119" s="399"/>
    </row>
    <row r="120" spans="1:28" s="162" customFormat="1" ht="12.75">
      <c r="A120" s="204"/>
      <c r="B120" s="216"/>
      <c r="C120" s="216"/>
      <c r="D120" s="216"/>
      <c r="E120" s="216"/>
      <c r="F120" s="216"/>
      <c r="G120" s="216"/>
      <c r="H120" s="216"/>
      <c r="I120" s="216"/>
      <c r="J120" s="216"/>
      <c r="K120" s="216"/>
      <c r="L120" s="239"/>
      <c r="M120" s="608"/>
      <c r="N120" s="399"/>
      <c r="O120" s="399"/>
      <c r="P120" s="399"/>
      <c r="Q120" s="399"/>
      <c r="R120" s="399"/>
      <c r="S120" s="399"/>
      <c r="T120" s="399"/>
      <c r="U120" s="399"/>
      <c r="V120" s="399"/>
      <c r="W120" s="399"/>
      <c r="X120" s="399"/>
      <c r="Y120" s="399"/>
      <c r="Z120" s="399"/>
      <c r="AA120" s="399"/>
      <c r="AB120" s="399"/>
    </row>
    <row r="121" spans="1:28" s="162" customFormat="1" ht="12.75">
      <c r="A121" s="1249"/>
      <c r="B121" s="1250"/>
      <c r="C121" s="1250"/>
      <c r="D121" s="1250"/>
      <c r="E121" s="515"/>
      <c r="F121" s="515"/>
      <c r="G121" s="216"/>
      <c r="H121" s="216"/>
      <c r="I121" s="1235"/>
      <c r="J121" s="1235"/>
      <c r="K121" s="1235"/>
      <c r="L121" s="239"/>
      <c r="M121" s="608"/>
      <c r="N121" s="399"/>
      <c r="O121" s="399"/>
      <c r="P121" s="399"/>
      <c r="Q121" s="399"/>
      <c r="R121" s="399"/>
      <c r="S121" s="399"/>
      <c r="T121" s="399"/>
      <c r="U121" s="399"/>
      <c r="V121" s="399"/>
      <c r="W121" s="399"/>
      <c r="X121" s="399"/>
      <c r="Y121" s="399"/>
      <c r="Z121" s="399"/>
      <c r="AA121" s="399"/>
      <c r="AB121" s="399"/>
    </row>
    <row r="122" spans="1:28" s="162" customFormat="1" ht="12.75">
      <c r="A122" s="1249"/>
      <c r="B122" s="469"/>
      <c r="C122" s="469"/>
      <c r="D122" s="469"/>
      <c r="E122" s="469"/>
      <c r="F122" s="469"/>
      <c r="G122" s="216"/>
      <c r="H122" s="216"/>
      <c r="I122" s="216"/>
      <c r="J122" s="216"/>
      <c r="K122" s="216"/>
      <c r="L122" s="239"/>
      <c r="M122" s="608"/>
      <c r="N122" s="399"/>
      <c r="O122" s="399"/>
      <c r="P122" s="399"/>
      <c r="Q122" s="399"/>
      <c r="R122" s="399"/>
      <c r="S122" s="399"/>
      <c r="T122" s="399"/>
      <c r="U122" s="399"/>
      <c r="V122" s="399"/>
      <c r="W122" s="399"/>
      <c r="X122" s="399"/>
      <c r="Y122" s="399"/>
      <c r="Z122" s="399"/>
      <c r="AA122" s="399"/>
      <c r="AB122" s="399"/>
    </row>
    <row r="123" spans="1:28" s="162" customFormat="1" ht="12.75">
      <c r="A123" s="470"/>
      <c r="B123" s="471"/>
      <c r="C123" s="471"/>
      <c r="D123" s="472"/>
      <c r="E123" s="472"/>
      <c r="F123" s="472"/>
      <c r="G123" s="216"/>
      <c r="H123" s="216"/>
      <c r="I123" s="216"/>
      <c r="J123" s="216"/>
      <c r="K123" s="216"/>
      <c r="L123" s="239"/>
      <c r="M123" s="608"/>
      <c r="N123" s="399"/>
      <c r="O123" s="399"/>
      <c r="P123" s="399"/>
      <c r="Q123" s="399"/>
      <c r="R123" s="399"/>
      <c r="S123" s="399"/>
      <c r="T123" s="399"/>
      <c r="U123" s="399"/>
      <c r="V123" s="399"/>
      <c r="W123" s="399"/>
      <c r="X123" s="399"/>
      <c r="Y123" s="399"/>
      <c r="Z123" s="399"/>
      <c r="AA123" s="399"/>
      <c r="AB123" s="399"/>
    </row>
    <row r="124" spans="1:28" s="162" customFormat="1" ht="12.75">
      <c r="A124" s="470"/>
      <c r="B124" s="471"/>
      <c r="C124" s="471"/>
      <c r="D124" s="472"/>
      <c r="E124" s="472"/>
      <c r="F124" s="472"/>
      <c r="G124" s="216"/>
      <c r="H124" s="216"/>
      <c r="I124" s="216"/>
      <c r="J124" s="216"/>
      <c r="K124" s="216"/>
      <c r="L124" s="239"/>
      <c r="M124" s="608"/>
      <c r="N124" s="399"/>
      <c r="O124" s="399"/>
      <c r="P124" s="399"/>
      <c r="Q124" s="399"/>
      <c r="R124" s="399"/>
      <c r="S124" s="399"/>
      <c r="T124" s="399"/>
      <c r="U124" s="399"/>
      <c r="V124" s="399"/>
      <c r="W124" s="399"/>
      <c r="X124" s="399"/>
      <c r="Y124" s="399"/>
      <c r="Z124" s="399"/>
      <c r="AA124" s="399"/>
      <c r="AB124" s="399"/>
    </row>
    <row r="125" spans="1:28" s="162" customFormat="1" ht="12.75">
      <c r="A125" s="470"/>
      <c r="B125" s="471"/>
      <c r="C125" s="471"/>
      <c r="D125" s="472"/>
      <c r="E125" s="472"/>
      <c r="F125" s="472"/>
      <c r="G125" s="216"/>
      <c r="H125" s="216"/>
      <c r="I125" s="216"/>
      <c r="J125" s="216"/>
      <c r="K125" s="216"/>
      <c r="L125" s="239"/>
      <c r="M125" s="608"/>
      <c r="N125" s="399"/>
      <c r="O125" s="399"/>
      <c r="P125" s="399"/>
      <c r="Q125" s="399"/>
      <c r="R125" s="399"/>
      <c r="S125" s="399"/>
      <c r="T125" s="399"/>
      <c r="U125" s="399"/>
      <c r="V125" s="399"/>
      <c r="W125" s="399"/>
      <c r="X125" s="399"/>
      <c r="Y125" s="399"/>
      <c r="Z125" s="399"/>
      <c r="AA125" s="399"/>
      <c r="AB125" s="399"/>
    </row>
    <row r="126" spans="1:28" s="162" customFormat="1" ht="12.75">
      <c r="A126" s="470"/>
      <c r="B126" s="471"/>
      <c r="C126" s="471"/>
      <c r="D126" s="472"/>
      <c r="E126" s="472"/>
      <c r="F126" s="472"/>
      <c r="G126" s="216"/>
      <c r="H126" s="216"/>
      <c r="I126" s="216"/>
      <c r="J126" s="216"/>
      <c r="K126" s="216"/>
      <c r="L126" s="239"/>
      <c r="M126" s="608"/>
      <c r="N126" s="399"/>
      <c r="O126" s="399"/>
      <c r="P126" s="399"/>
      <c r="Q126" s="399"/>
      <c r="R126" s="399"/>
      <c r="S126" s="399"/>
      <c r="T126" s="399"/>
      <c r="U126" s="399"/>
      <c r="V126" s="399"/>
      <c r="W126" s="399"/>
      <c r="X126" s="399"/>
      <c r="Y126" s="399"/>
      <c r="Z126" s="399"/>
      <c r="AA126" s="399"/>
      <c r="AB126" s="399"/>
    </row>
    <row r="127" spans="1:28" s="162" customFormat="1" ht="12.75">
      <c r="A127" s="470"/>
      <c r="B127" s="471"/>
      <c r="C127" s="471"/>
      <c r="D127" s="472"/>
      <c r="E127" s="472"/>
      <c r="F127" s="472"/>
      <c r="G127" s="216"/>
      <c r="H127" s="216"/>
      <c r="I127" s="216"/>
      <c r="J127" s="216"/>
      <c r="K127" s="216"/>
      <c r="L127" s="239"/>
      <c r="M127" s="608"/>
      <c r="N127" s="399"/>
      <c r="O127" s="399"/>
      <c r="P127" s="399"/>
      <c r="Q127" s="399"/>
      <c r="R127" s="399"/>
      <c r="S127" s="399"/>
      <c r="T127" s="399"/>
      <c r="U127" s="399"/>
      <c r="V127" s="399"/>
      <c r="W127" s="399"/>
      <c r="X127" s="399"/>
      <c r="Y127" s="399"/>
      <c r="Z127" s="399"/>
      <c r="AA127" s="399"/>
      <c r="AB127" s="399"/>
    </row>
    <row r="128" spans="1:28" s="162" customFormat="1" ht="12.75">
      <c r="A128" s="470"/>
      <c r="B128" s="471"/>
      <c r="C128" s="471"/>
      <c r="D128" s="472"/>
      <c r="E128" s="472"/>
      <c r="F128" s="472"/>
      <c r="G128" s="216"/>
      <c r="H128" s="216"/>
      <c r="I128" s="216"/>
      <c r="J128" s="216"/>
      <c r="K128" s="216"/>
      <c r="L128" s="239"/>
      <c r="M128" s="608"/>
      <c r="N128" s="399"/>
      <c r="O128" s="399"/>
      <c r="P128" s="399"/>
      <c r="Q128" s="399"/>
      <c r="R128" s="399"/>
      <c r="S128" s="399"/>
      <c r="T128" s="399"/>
      <c r="U128" s="399"/>
      <c r="V128" s="399"/>
      <c r="W128" s="399"/>
      <c r="X128" s="399"/>
      <c r="Y128" s="399"/>
      <c r="Z128" s="399"/>
      <c r="AA128" s="399"/>
      <c r="AB128" s="399"/>
    </row>
    <row r="129" spans="1:28" s="162" customFormat="1" ht="12.75">
      <c r="A129" s="470"/>
      <c r="B129" s="471"/>
      <c r="C129" s="471"/>
      <c r="D129" s="472"/>
      <c r="E129" s="472"/>
      <c r="F129" s="472"/>
      <c r="G129" s="216"/>
      <c r="H129" s="216"/>
      <c r="I129" s="216"/>
      <c r="J129" s="216"/>
      <c r="K129" s="216"/>
      <c r="L129" s="239"/>
      <c r="M129" s="608"/>
      <c r="N129" s="399"/>
      <c r="O129" s="399"/>
      <c r="P129" s="399"/>
      <c r="Q129" s="399"/>
      <c r="R129" s="399"/>
      <c r="S129" s="399"/>
      <c r="T129" s="399"/>
      <c r="U129" s="399"/>
      <c r="V129" s="399"/>
      <c r="W129" s="399"/>
      <c r="X129" s="399"/>
      <c r="Y129" s="399"/>
      <c r="Z129" s="399"/>
      <c r="AA129" s="399"/>
      <c r="AB129" s="399"/>
    </row>
    <row r="130" spans="1:28" s="162" customFormat="1" ht="12.75">
      <c r="A130" s="470"/>
      <c r="B130" s="471"/>
      <c r="C130" s="471"/>
      <c r="D130" s="472"/>
      <c r="E130" s="472"/>
      <c r="F130" s="472"/>
      <c r="G130" s="216"/>
      <c r="H130" s="216"/>
      <c r="I130" s="216"/>
      <c r="J130" s="216"/>
      <c r="K130" s="216"/>
      <c r="L130" s="239"/>
      <c r="M130" s="608"/>
      <c r="N130" s="399"/>
      <c r="O130" s="399"/>
      <c r="P130" s="399"/>
      <c r="Q130" s="399"/>
      <c r="R130" s="399"/>
      <c r="S130" s="399"/>
      <c r="T130" s="399"/>
      <c r="U130" s="399"/>
      <c r="V130" s="399"/>
      <c r="W130" s="399"/>
      <c r="X130" s="399"/>
      <c r="Y130" s="399"/>
      <c r="Z130" s="399"/>
      <c r="AA130" s="399"/>
      <c r="AB130" s="399"/>
    </row>
    <row r="131" spans="1:28" s="162" customFormat="1" ht="12.75">
      <c r="A131" s="470"/>
      <c r="B131" s="471"/>
      <c r="C131" s="471"/>
      <c r="D131" s="472"/>
      <c r="E131" s="472"/>
      <c r="F131" s="472"/>
      <c r="G131" s="216"/>
      <c r="H131" s="216"/>
      <c r="I131" s="216"/>
      <c r="J131" s="216"/>
      <c r="K131" s="216"/>
      <c r="L131" s="239"/>
      <c r="M131" s="608"/>
      <c r="N131" s="399"/>
      <c r="O131" s="399"/>
      <c r="P131" s="399"/>
      <c r="Q131" s="399"/>
      <c r="R131" s="399"/>
      <c r="S131" s="399"/>
      <c r="T131" s="399"/>
      <c r="U131" s="399"/>
      <c r="V131" s="399"/>
      <c r="W131" s="399"/>
      <c r="X131" s="399"/>
      <c r="Y131" s="399"/>
      <c r="Z131" s="399"/>
      <c r="AA131" s="399"/>
      <c r="AB131" s="399"/>
    </row>
    <row r="132" spans="1:28" s="162" customFormat="1" ht="12.75">
      <c r="A132" s="470"/>
      <c r="B132" s="471"/>
      <c r="C132" s="471"/>
      <c r="D132" s="472"/>
      <c r="E132" s="472"/>
      <c r="F132" s="472"/>
      <c r="G132" s="216"/>
      <c r="H132" s="216"/>
      <c r="I132" s="216"/>
      <c r="J132" s="216"/>
      <c r="K132" s="216"/>
      <c r="L132" s="239"/>
      <c r="M132" s="608"/>
      <c r="N132" s="399"/>
      <c r="O132" s="399"/>
      <c r="P132" s="399"/>
      <c r="Q132" s="399"/>
      <c r="R132" s="399"/>
      <c r="S132" s="399"/>
      <c r="T132" s="399"/>
      <c r="U132" s="399"/>
      <c r="V132" s="399"/>
      <c r="W132" s="399"/>
      <c r="X132" s="399"/>
      <c r="Y132" s="399"/>
      <c r="Z132" s="399"/>
      <c r="AA132" s="399"/>
      <c r="AB132" s="399"/>
    </row>
    <row r="133" spans="1:28" s="162" customFormat="1" ht="12.75">
      <c r="A133" s="470"/>
      <c r="B133" s="471"/>
      <c r="C133" s="471"/>
      <c r="D133" s="472"/>
      <c r="E133" s="472"/>
      <c r="F133" s="472"/>
      <c r="G133" s="216"/>
      <c r="H133" s="216"/>
      <c r="I133" s="216"/>
      <c r="J133" s="216"/>
      <c r="K133" s="216"/>
      <c r="L133" s="239"/>
      <c r="M133" s="608"/>
      <c r="N133" s="399"/>
      <c r="O133" s="399"/>
      <c r="P133" s="399"/>
      <c r="Q133" s="399"/>
      <c r="R133" s="399"/>
      <c r="S133" s="399"/>
      <c r="T133" s="399"/>
      <c r="U133" s="399"/>
      <c r="V133" s="399"/>
      <c r="W133" s="399"/>
      <c r="X133" s="399"/>
      <c r="Y133" s="399"/>
      <c r="Z133" s="399"/>
      <c r="AA133" s="399"/>
      <c r="AB133" s="399"/>
    </row>
    <row r="134" spans="1:28" s="162" customFormat="1" ht="12.75">
      <c r="A134" s="470"/>
      <c r="B134" s="471"/>
      <c r="C134" s="471"/>
      <c r="D134" s="472"/>
      <c r="E134" s="472"/>
      <c r="F134" s="472"/>
      <c r="G134" s="216"/>
      <c r="H134" s="216"/>
      <c r="I134" s="216"/>
      <c r="J134" s="216"/>
      <c r="K134" s="216"/>
      <c r="L134" s="239"/>
      <c r="M134" s="608"/>
      <c r="N134" s="399"/>
      <c r="O134" s="399"/>
      <c r="P134" s="399"/>
      <c r="Q134" s="399"/>
      <c r="R134" s="399"/>
      <c r="S134" s="399"/>
      <c r="T134" s="399"/>
      <c r="U134" s="399"/>
      <c r="V134" s="399"/>
      <c r="W134" s="399"/>
      <c r="X134" s="399"/>
      <c r="Y134" s="399"/>
      <c r="Z134" s="399"/>
      <c r="AA134" s="399"/>
      <c r="AB134" s="399"/>
    </row>
    <row r="135" spans="1:28" s="162" customFormat="1" ht="12.75">
      <c r="A135" s="470"/>
      <c r="B135" s="471"/>
      <c r="C135" s="471"/>
      <c r="D135" s="472"/>
      <c r="E135" s="472"/>
      <c r="F135" s="472"/>
      <c r="G135" s="216"/>
      <c r="H135" s="216"/>
      <c r="I135" s="216"/>
      <c r="J135" s="216"/>
      <c r="K135" s="216"/>
      <c r="L135" s="239"/>
      <c r="M135" s="608"/>
      <c r="N135" s="399"/>
      <c r="O135" s="399"/>
      <c r="P135" s="399"/>
      <c r="Q135" s="399"/>
      <c r="R135" s="399"/>
      <c r="S135" s="399"/>
      <c r="T135" s="399"/>
      <c r="U135" s="399"/>
      <c r="V135" s="399"/>
      <c r="W135" s="399"/>
      <c r="X135" s="399"/>
      <c r="Y135" s="399"/>
      <c r="Z135" s="399"/>
      <c r="AA135" s="399"/>
      <c r="AB135" s="399"/>
    </row>
    <row r="136" spans="1:28" s="162" customFormat="1" ht="12.75">
      <c r="A136" s="470"/>
      <c r="B136" s="471"/>
      <c r="C136" s="471"/>
      <c r="D136" s="472"/>
      <c r="E136" s="472"/>
      <c r="F136" s="472"/>
      <c r="G136" s="216"/>
      <c r="H136" s="216"/>
      <c r="I136" s="216"/>
      <c r="J136" s="216"/>
      <c r="K136" s="216"/>
      <c r="L136" s="239"/>
      <c r="M136" s="608"/>
      <c r="N136" s="399"/>
      <c r="O136" s="399"/>
      <c r="P136" s="399"/>
      <c r="Q136" s="399"/>
      <c r="R136" s="399"/>
      <c r="S136" s="399"/>
      <c r="T136" s="399"/>
      <c r="U136" s="399"/>
      <c r="V136" s="399"/>
      <c r="W136" s="399"/>
      <c r="X136" s="399"/>
      <c r="Y136" s="399"/>
      <c r="Z136" s="399"/>
      <c r="AA136" s="399"/>
      <c r="AB136" s="399"/>
    </row>
    <row r="137" spans="1:28" s="162" customFormat="1" ht="12.75">
      <c r="A137" s="470"/>
      <c r="B137" s="471"/>
      <c r="C137" s="471"/>
      <c r="D137" s="472"/>
      <c r="E137" s="472"/>
      <c r="F137" s="472"/>
      <c r="G137" s="216"/>
      <c r="H137" s="216"/>
      <c r="I137" s="216"/>
      <c r="J137" s="216"/>
      <c r="K137" s="216"/>
      <c r="L137" s="239"/>
      <c r="M137" s="608"/>
      <c r="N137" s="399"/>
      <c r="O137" s="399"/>
      <c r="P137" s="399"/>
      <c r="Q137" s="399"/>
      <c r="R137" s="399"/>
      <c r="S137" s="399"/>
      <c r="T137" s="399"/>
      <c r="U137" s="399"/>
      <c r="V137" s="399"/>
      <c r="W137" s="399"/>
      <c r="X137" s="399"/>
      <c r="Y137" s="399"/>
      <c r="Z137" s="399"/>
      <c r="AA137" s="399"/>
      <c r="AB137" s="399"/>
    </row>
    <row r="138" spans="1:28" s="162" customFormat="1" ht="12.75">
      <c r="A138" s="470"/>
      <c r="B138" s="471"/>
      <c r="C138" s="471"/>
      <c r="D138" s="472"/>
      <c r="E138" s="472"/>
      <c r="F138" s="472"/>
      <c r="G138" s="216"/>
      <c r="H138" s="216"/>
      <c r="I138" s="216"/>
      <c r="J138" s="216"/>
      <c r="K138" s="216"/>
      <c r="L138" s="239"/>
      <c r="M138" s="608"/>
      <c r="N138" s="399"/>
      <c r="O138" s="399"/>
      <c r="P138" s="399"/>
      <c r="Q138" s="399"/>
      <c r="R138" s="399"/>
      <c r="S138" s="399"/>
      <c r="T138" s="399"/>
      <c r="U138" s="399"/>
      <c r="V138" s="399"/>
      <c r="W138" s="399"/>
      <c r="X138" s="399"/>
      <c r="Y138" s="399"/>
      <c r="Z138" s="399"/>
      <c r="AA138" s="399"/>
      <c r="AB138" s="399"/>
    </row>
    <row r="139" spans="1:28" s="162" customFormat="1" ht="12.75">
      <c r="A139" s="470"/>
      <c r="B139" s="471"/>
      <c r="C139" s="471"/>
      <c r="D139" s="472"/>
      <c r="E139" s="472"/>
      <c r="F139" s="472"/>
      <c r="G139" s="216"/>
      <c r="H139" s="216"/>
      <c r="I139" s="216"/>
      <c r="J139" s="216"/>
      <c r="K139" s="216"/>
      <c r="L139" s="239"/>
      <c r="M139" s="608"/>
      <c r="N139" s="399"/>
      <c r="O139" s="399"/>
      <c r="P139" s="399"/>
      <c r="Q139" s="399"/>
      <c r="R139" s="399"/>
      <c r="S139" s="399"/>
      <c r="T139" s="399"/>
      <c r="U139" s="399"/>
      <c r="V139" s="399"/>
      <c r="W139" s="399"/>
      <c r="X139" s="399"/>
      <c r="Y139" s="399"/>
      <c r="Z139" s="399"/>
      <c r="AA139" s="399"/>
      <c r="AB139" s="399"/>
    </row>
    <row r="140" spans="1:28" s="162" customFormat="1" ht="12.75">
      <c r="A140" s="470"/>
      <c r="B140" s="471"/>
      <c r="C140" s="471"/>
      <c r="D140" s="472"/>
      <c r="E140" s="472"/>
      <c r="F140" s="472"/>
      <c r="G140" s="216"/>
      <c r="H140" s="216"/>
      <c r="I140" s="216"/>
      <c r="J140" s="216"/>
      <c r="K140" s="216"/>
      <c r="L140" s="239"/>
      <c r="M140" s="608"/>
      <c r="N140" s="399"/>
      <c r="O140" s="399"/>
      <c r="P140" s="399"/>
      <c r="Q140" s="399"/>
      <c r="R140" s="399"/>
      <c r="S140" s="399"/>
      <c r="T140" s="399"/>
      <c r="U140" s="399"/>
      <c r="V140" s="399"/>
      <c r="W140" s="399"/>
      <c r="X140" s="399"/>
      <c r="Y140" s="399"/>
      <c r="Z140" s="399"/>
      <c r="AA140" s="399"/>
      <c r="AB140" s="399"/>
    </row>
    <row r="141" spans="1:28" s="162" customFormat="1" ht="12.75">
      <c r="A141" s="470"/>
      <c r="B141" s="471"/>
      <c r="C141" s="471"/>
      <c r="D141" s="472"/>
      <c r="E141" s="472"/>
      <c r="F141" s="472"/>
      <c r="G141" s="216"/>
      <c r="H141" s="216"/>
      <c r="I141" s="216"/>
      <c r="J141" s="216"/>
      <c r="K141" s="216"/>
      <c r="L141" s="239"/>
      <c r="M141" s="608"/>
      <c r="N141" s="399"/>
      <c r="O141" s="399"/>
      <c r="P141" s="399"/>
      <c r="Q141" s="399"/>
      <c r="R141" s="399"/>
      <c r="S141" s="399"/>
      <c r="T141" s="399"/>
      <c r="U141" s="399"/>
      <c r="V141" s="399"/>
      <c r="W141" s="399"/>
      <c r="X141" s="399"/>
      <c r="Y141" s="399"/>
      <c r="Z141" s="399"/>
      <c r="AA141" s="399"/>
      <c r="AB141" s="399"/>
    </row>
    <row r="142" spans="1:28" s="162" customFormat="1" ht="12.75">
      <c r="A142" s="470"/>
      <c r="B142" s="471"/>
      <c r="C142" s="471"/>
      <c r="D142" s="472"/>
      <c r="E142" s="472"/>
      <c r="F142" s="472"/>
      <c r="G142" s="216"/>
      <c r="H142" s="216"/>
      <c r="I142" s="216"/>
      <c r="J142" s="216"/>
      <c r="K142" s="216"/>
      <c r="L142" s="239"/>
      <c r="M142" s="608"/>
      <c r="N142" s="399"/>
      <c r="O142" s="399"/>
      <c r="P142" s="399"/>
      <c r="Q142" s="399"/>
      <c r="R142" s="399"/>
      <c r="S142" s="399"/>
      <c r="T142" s="399"/>
      <c r="U142" s="399"/>
      <c r="V142" s="399"/>
      <c r="W142" s="399"/>
      <c r="X142" s="399"/>
      <c r="Y142" s="399"/>
      <c r="Z142" s="399"/>
      <c r="AA142" s="399"/>
      <c r="AB142" s="399"/>
    </row>
    <row r="143" spans="1:28" s="162" customFormat="1" ht="12.75">
      <c r="A143" s="470"/>
      <c r="B143" s="471"/>
      <c r="C143" s="471"/>
      <c r="D143" s="472"/>
      <c r="E143" s="472"/>
      <c r="F143" s="472"/>
      <c r="G143" s="216"/>
      <c r="H143" s="216"/>
      <c r="I143" s="216"/>
      <c r="J143" s="216"/>
      <c r="K143" s="216"/>
      <c r="L143" s="239"/>
      <c r="M143" s="608"/>
      <c r="N143" s="399"/>
      <c r="O143" s="399"/>
      <c r="P143" s="399"/>
      <c r="Q143" s="399"/>
      <c r="R143" s="399"/>
      <c r="S143" s="399"/>
      <c r="T143" s="399"/>
      <c r="U143" s="399"/>
      <c r="V143" s="399"/>
      <c r="W143" s="399"/>
      <c r="X143" s="399"/>
      <c r="Y143" s="399"/>
      <c r="Z143" s="399"/>
      <c r="AA143" s="399"/>
      <c r="AB143" s="399"/>
    </row>
    <row r="144" spans="1:28" s="162" customFormat="1" ht="12.75">
      <c r="A144" s="470"/>
      <c r="B144" s="471"/>
      <c r="C144" s="471"/>
      <c r="D144" s="472"/>
      <c r="E144" s="472"/>
      <c r="F144" s="472"/>
      <c r="G144" s="216"/>
      <c r="H144" s="216"/>
      <c r="I144" s="216"/>
      <c r="J144" s="216"/>
      <c r="K144" s="216"/>
      <c r="L144" s="239"/>
      <c r="M144" s="608"/>
      <c r="N144" s="399"/>
      <c r="O144" s="399"/>
      <c r="P144" s="399"/>
      <c r="Q144" s="399"/>
      <c r="R144" s="399"/>
      <c r="S144" s="399"/>
      <c r="T144" s="399"/>
      <c r="U144" s="399"/>
      <c r="V144" s="399"/>
      <c r="W144" s="399"/>
      <c r="X144" s="399"/>
      <c r="Y144" s="399"/>
      <c r="Z144" s="399"/>
      <c r="AA144" s="399"/>
      <c r="AB144" s="399"/>
    </row>
    <row r="145" spans="1:28" s="162" customFormat="1" ht="12.75">
      <c r="A145" s="470"/>
      <c r="B145" s="471"/>
      <c r="C145" s="471"/>
      <c r="D145" s="472"/>
      <c r="E145" s="472"/>
      <c r="F145" s="472"/>
      <c r="G145" s="216"/>
      <c r="H145" s="216"/>
      <c r="I145" s="216"/>
      <c r="J145" s="216"/>
      <c r="K145" s="216"/>
      <c r="L145" s="239"/>
      <c r="M145" s="608"/>
      <c r="N145" s="399"/>
      <c r="O145" s="399"/>
      <c r="P145" s="399"/>
      <c r="Q145" s="399"/>
      <c r="R145" s="399"/>
      <c r="S145" s="399"/>
      <c r="T145" s="399"/>
      <c r="U145" s="399"/>
      <c r="V145" s="399"/>
      <c r="W145" s="399"/>
      <c r="X145" s="399"/>
      <c r="Y145" s="399"/>
      <c r="Z145" s="399"/>
      <c r="AA145" s="399"/>
      <c r="AB145" s="399"/>
    </row>
    <row r="146" spans="1:28" s="162" customFormat="1" ht="12.75">
      <c r="A146" s="470"/>
      <c r="B146" s="471"/>
      <c r="C146" s="471"/>
      <c r="D146" s="472"/>
      <c r="E146" s="472"/>
      <c r="F146" s="472"/>
      <c r="G146" s="216"/>
      <c r="H146" s="216"/>
      <c r="I146" s="216"/>
      <c r="J146" s="216"/>
      <c r="K146" s="216"/>
      <c r="L146" s="239"/>
      <c r="M146" s="608"/>
      <c r="N146" s="399"/>
      <c r="O146" s="399"/>
      <c r="P146" s="399"/>
      <c r="Q146" s="399"/>
      <c r="R146" s="399"/>
      <c r="S146" s="399"/>
      <c r="T146" s="399"/>
      <c r="U146" s="399"/>
      <c r="V146" s="399"/>
      <c r="W146" s="399"/>
      <c r="X146" s="399"/>
      <c r="Y146" s="399"/>
      <c r="Z146" s="399"/>
      <c r="AA146" s="399"/>
      <c r="AB146" s="399"/>
    </row>
    <row r="147" spans="1:28" s="162" customFormat="1" ht="12.75">
      <c r="A147" s="470"/>
      <c r="B147" s="471"/>
      <c r="C147" s="471"/>
      <c r="D147" s="472"/>
      <c r="E147" s="472"/>
      <c r="F147" s="472"/>
      <c r="G147" s="216"/>
      <c r="H147" s="216"/>
      <c r="I147" s="216"/>
      <c r="J147" s="216"/>
      <c r="K147" s="216"/>
      <c r="L147" s="239"/>
      <c r="M147" s="608"/>
      <c r="N147" s="399"/>
      <c r="O147" s="399"/>
      <c r="P147" s="399"/>
      <c r="Q147" s="399"/>
      <c r="R147" s="399"/>
      <c r="S147" s="399"/>
      <c r="T147" s="399"/>
      <c r="U147" s="399"/>
      <c r="V147" s="399"/>
      <c r="W147" s="399"/>
      <c r="X147" s="399"/>
      <c r="Y147" s="399"/>
      <c r="Z147" s="399"/>
      <c r="AA147" s="399"/>
      <c r="AB147" s="399"/>
    </row>
    <row r="148" spans="1:28" s="162" customFormat="1" ht="12.75">
      <c r="A148" s="470"/>
      <c r="B148" s="471"/>
      <c r="C148" s="471"/>
      <c r="D148" s="472"/>
      <c r="E148" s="472"/>
      <c r="F148" s="472"/>
      <c r="G148" s="216"/>
      <c r="H148" s="216"/>
      <c r="I148" s="216"/>
      <c r="J148" s="216"/>
      <c r="K148" s="216"/>
      <c r="L148" s="239"/>
      <c r="M148" s="608"/>
      <c r="N148" s="399"/>
      <c r="O148" s="399"/>
      <c r="P148" s="399"/>
      <c r="Q148" s="399"/>
      <c r="R148" s="399"/>
      <c r="S148" s="399"/>
      <c r="T148" s="399"/>
      <c r="U148" s="399"/>
      <c r="V148" s="399"/>
      <c r="W148" s="399"/>
      <c r="X148" s="399"/>
      <c r="Y148" s="399"/>
      <c r="Z148" s="399"/>
      <c r="AA148" s="399"/>
      <c r="AB148" s="399"/>
    </row>
    <row r="149" spans="1:28" s="162" customFormat="1" ht="12.75">
      <c r="A149" s="470"/>
      <c r="B149" s="471"/>
      <c r="C149" s="471"/>
      <c r="D149" s="472"/>
      <c r="E149" s="472"/>
      <c r="F149" s="472"/>
      <c r="G149" s="216"/>
      <c r="H149" s="216"/>
      <c r="I149" s="216"/>
      <c r="J149" s="216"/>
      <c r="K149" s="216"/>
      <c r="L149" s="239"/>
      <c r="M149" s="608"/>
      <c r="N149" s="399"/>
      <c r="O149" s="399"/>
      <c r="P149" s="399"/>
      <c r="Q149" s="399"/>
      <c r="R149" s="399"/>
      <c r="S149" s="399"/>
      <c r="T149" s="399"/>
      <c r="U149" s="399"/>
      <c r="V149" s="399"/>
      <c r="W149" s="399"/>
      <c r="X149" s="399"/>
      <c r="Y149" s="399"/>
      <c r="Z149" s="399"/>
      <c r="AA149" s="399"/>
      <c r="AB149" s="399"/>
    </row>
    <row r="150" spans="1:28" s="162" customFormat="1" ht="12.75">
      <c r="A150" s="470"/>
      <c r="B150" s="471"/>
      <c r="C150" s="471"/>
      <c r="D150" s="472"/>
      <c r="E150" s="472"/>
      <c r="F150" s="472"/>
      <c r="G150" s="216"/>
      <c r="H150" s="216"/>
      <c r="I150" s="216"/>
      <c r="J150" s="216"/>
      <c r="K150" s="216"/>
      <c r="L150" s="239"/>
      <c r="M150" s="608"/>
      <c r="N150" s="399"/>
      <c r="O150" s="399"/>
      <c r="P150" s="399"/>
      <c r="Q150" s="399"/>
      <c r="R150" s="399"/>
      <c r="S150" s="399"/>
      <c r="T150" s="399"/>
      <c r="U150" s="399"/>
      <c r="V150" s="399"/>
      <c r="W150" s="399"/>
      <c r="X150" s="399"/>
      <c r="Y150" s="399"/>
      <c r="Z150" s="399"/>
      <c r="AA150" s="399"/>
      <c r="AB150" s="399"/>
    </row>
    <row r="151" spans="1:28" s="162" customFormat="1" ht="12.75">
      <c r="A151" s="470"/>
      <c r="B151" s="471"/>
      <c r="C151" s="471"/>
      <c r="D151" s="472"/>
      <c r="E151" s="472"/>
      <c r="F151" s="472"/>
      <c r="G151" s="216"/>
      <c r="H151" s="216"/>
      <c r="I151" s="216"/>
      <c r="J151" s="216"/>
      <c r="K151" s="216"/>
      <c r="L151" s="239"/>
      <c r="M151" s="608"/>
      <c r="N151" s="399"/>
      <c r="O151" s="399"/>
      <c r="P151" s="399"/>
      <c r="Q151" s="399"/>
      <c r="R151" s="399"/>
      <c r="S151" s="399"/>
      <c r="T151" s="399"/>
      <c r="U151" s="399"/>
      <c r="V151" s="399"/>
      <c r="W151" s="399"/>
      <c r="X151" s="399"/>
      <c r="Y151" s="399"/>
      <c r="Z151" s="399"/>
      <c r="AA151" s="399"/>
      <c r="AB151" s="399"/>
    </row>
    <row r="152" spans="1:28" s="162" customFormat="1" ht="12.75">
      <c r="A152" s="470"/>
      <c r="B152" s="471"/>
      <c r="C152" s="471"/>
      <c r="D152" s="472"/>
      <c r="E152" s="472"/>
      <c r="F152" s="472"/>
      <c r="G152" s="216"/>
      <c r="H152" s="216"/>
      <c r="I152" s="216"/>
      <c r="J152" s="216"/>
      <c r="K152" s="216"/>
      <c r="L152" s="239"/>
      <c r="M152" s="608"/>
      <c r="N152" s="399"/>
      <c r="O152" s="399"/>
      <c r="P152" s="399"/>
      <c r="Q152" s="399"/>
      <c r="R152" s="399"/>
      <c r="S152" s="399"/>
      <c r="T152" s="399"/>
      <c r="U152" s="399"/>
      <c r="V152" s="399"/>
      <c r="W152" s="399"/>
      <c r="X152" s="399"/>
      <c r="Y152" s="399"/>
      <c r="Z152" s="399"/>
      <c r="AA152" s="399"/>
      <c r="AB152" s="399"/>
    </row>
    <row r="153" spans="1:28" s="162" customFormat="1" ht="12.75">
      <c r="A153" s="470"/>
      <c r="B153" s="471"/>
      <c r="C153" s="471"/>
      <c r="D153" s="472"/>
      <c r="E153" s="472"/>
      <c r="F153" s="472"/>
      <c r="G153" s="216"/>
      <c r="H153" s="216"/>
      <c r="I153" s="216"/>
      <c r="J153" s="216"/>
      <c r="K153" s="216"/>
      <c r="L153" s="239"/>
      <c r="M153" s="608"/>
      <c r="N153" s="399"/>
      <c r="O153" s="399"/>
      <c r="P153" s="399"/>
      <c r="Q153" s="399"/>
      <c r="R153" s="399"/>
      <c r="S153" s="399"/>
      <c r="T153" s="399"/>
      <c r="U153" s="399"/>
      <c r="V153" s="399"/>
      <c r="W153" s="399"/>
      <c r="X153" s="399"/>
      <c r="Y153" s="399"/>
      <c r="Z153" s="399"/>
      <c r="AA153" s="399"/>
      <c r="AB153" s="399"/>
    </row>
    <row r="154" spans="1:28" s="162" customFormat="1" ht="12.75">
      <c r="A154" s="470"/>
      <c r="B154" s="471"/>
      <c r="C154" s="471"/>
      <c r="D154" s="472"/>
      <c r="E154" s="472"/>
      <c r="F154" s="472"/>
      <c r="G154" s="216"/>
      <c r="H154" s="216"/>
      <c r="I154" s="216"/>
      <c r="J154" s="216"/>
      <c r="K154" s="216"/>
      <c r="L154" s="239"/>
      <c r="M154" s="608"/>
      <c r="N154" s="399"/>
      <c r="O154" s="399"/>
      <c r="P154" s="399"/>
      <c r="Q154" s="399"/>
      <c r="R154" s="399"/>
      <c r="S154" s="399"/>
      <c r="T154" s="399"/>
      <c r="U154" s="399"/>
      <c r="V154" s="399"/>
      <c r="W154" s="399"/>
      <c r="X154" s="399"/>
      <c r="Y154" s="399"/>
      <c r="Z154" s="399"/>
      <c r="AA154" s="399"/>
      <c r="AB154" s="399"/>
    </row>
    <row r="155" spans="1:28" s="162" customFormat="1" ht="12.75">
      <c r="A155" s="470"/>
      <c r="B155" s="471"/>
      <c r="C155" s="471"/>
      <c r="D155" s="472"/>
      <c r="E155" s="472"/>
      <c r="F155" s="472"/>
      <c r="G155" s="216"/>
      <c r="H155" s="216"/>
      <c r="I155" s="216"/>
      <c r="J155" s="216"/>
      <c r="K155" s="216"/>
      <c r="L155" s="239"/>
      <c r="M155" s="608"/>
      <c r="N155" s="399"/>
      <c r="O155" s="399"/>
      <c r="P155" s="399"/>
      <c r="Q155" s="399"/>
      <c r="R155" s="399"/>
      <c r="S155" s="399"/>
      <c r="T155" s="399"/>
      <c r="U155" s="399"/>
      <c r="V155" s="399"/>
      <c r="W155" s="399"/>
      <c r="X155" s="399"/>
      <c r="Y155" s="399"/>
      <c r="Z155" s="399"/>
      <c r="AA155" s="399"/>
      <c r="AB155" s="399"/>
    </row>
    <row r="156" spans="1:28" s="162" customFormat="1" ht="12.75">
      <c r="A156" s="470"/>
      <c r="B156" s="471"/>
      <c r="C156" s="471"/>
      <c r="D156" s="472"/>
      <c r="E156" s="472"/>
      <c r="F156" s="472"/>
      <c r="G156" s="216"/>
      <c r="H156" s="216"/>
      <c r="I156" s="216"/>
      <c r="J156" s="216"/>
      <c r="K156" s="216"/>
      <c r="L156" s="239"/>
      <c r="M156" s="608"/>
      <c r="N156" s="399"/>
      <c r="O156" s="399"/>
      <c r="P156" s="399"/>
      <c r="Q156" s="399"/>
      <c r="R156" s="399"/>
      <c r="S156" s="399"/>
      <c r="T156" s="399"/>
      <c r="U156" s="399"/>
      <c r="V156" s="399"/>
      <c r="W156" s="399"/>
      <c r="X156" s="399"/>
      <c r="Y156" s="399"/>
      <c r="Z156" s="399"/>
      <c r="AA156" s="399"/>
      <c r="AB156" s="399"/>
    </row>
    <row r="157" spans="1:28" s="162" customFormat="1" ht="12.75">
      <c r="A157" s="470"/>
      <c r="B157" s="471"/>
      <c r="C157" s="471"/>
      <c r="D157" s="472"/>
      <c r="E157" s="472"/>
      <c r="F157" s="472"/>
      <c r="G157" s="216"/>
      <c r="H157" s="216"/>
      <c r="I157" s="216"/>
      <c r="J157" s="216"/>
      <c r="K157" s="216"/>
      <c r="L157" s="239"/>
      <c r="M157" s="608"/>
      <c r="N157" s="399"/>
      <c r="O157" s="399"/>
      <c r="P157" s="399"/>
      <c r="Q157" s="399"/>
      <c r="R157" s="399"/>
      <c r="S157" s="399"/>
      <c r="T157" s="399"/>
      <c r="U157" s="399"/>
      <c r="V157" s="399"/>
      <c r="W157" s="399"/>
      <c r="X157" s="399"/>
      <c r="Y157" s="399"/>
      <c r="Z157" s="399"/>
      <c r="AA157" s="399"/>
      <c r="AB157" s="399"/>
    </row>
    <row r="158" spans="1:28" s="162" customFormat="1" ht="12.75">
      <c r="A158" s="470"/>
      <c r="B158" s="471"/>
      <c r="C158" s="471"/>
      <c r="D158" s="472"/>
      <c r="E158" s="472"/>
      <c r="F158" s="472"/>
      <c r="G158" s="216"/>
      <c r="H158" s="216"/>
      <c r="I158" s="216"/>
      <c r="J158" s="216"/>
      <c r="K158" s="216"/>
      <c r="L158" s="239"/>
      <c r="M158" s="608"/>
      <c r="N158" s="399"/>
      <c r="O158" s="399"/>
      <c r="P158" s="399"/>
      <c r="Q158" s="399"/>
      <c r="R158" s="399"/>
      <c r="S158" s="399"/>
      <c r="T158" s="399"/>
      <c r="U158" s="399"/>
      <c r="V158" s="399"/>
      <c r="W158" s="399"/>
      <c r="X158" s="399"/>
      <c r="Y158" s="399"/>
      <c r="Z158" s="399"/>
      <c r="AA158" s="399"/>
      <c r="AB158" s="399"/>
    </row>
    <row r="159" spans="1:28" s="162" customFormat="1" ht="12.75">
      <c r="A159" s="470"/>
      <c r="B159" s="471"/>
      <c r="C159" s="471"/>
      <c r="D159" s="472"/>
      <c r="E159" s="472"/>
      <c r="F159" s="472"/>
      <c r="G159" s="216"/>
      <c r="H159" s="216"/>
      <c r="I159" s="216"/>
      <c r="J159" s="216"/>
      <c r="K159" s="216"/>
      <c r="L159" s="239"/>
      <c r="M159" s="608"/>
      <c r="N159" s="399"/>
      <c r="O159" s="399"/>
      <c r="P159" s="399"/>
      <c r="Q159" s="399"/>
      <c r="R159" s="399"/>
      <c r="S159" s="399"/>
      <c r="T159" s="399"/>
      <c r="U159" s="399"/>
      <c r="V159" s="399"/>
      <c r="W159" s="399"/>
      <c r="X159" s="399"/>
      <c r="Y159" s="399"/>
      <c r="Z159" s="399"/>
      <c r="AA159" s="399"/>
      <c r="AB159" s="399"/>
    </row>
    <row r="160" spans="1:28" s="162" customFormat="1" ht="12.75">
      <c r="A160" s="470"/>
      <c r="B160" s="471"/>
      <c r="C160" s="471"/>
      <c r="D160" s="472"/>
      <c r="E160" s="472"/>
      <c r="F160" s="472"/>
      <c r="G160" s="216"/>
      <c r="H160" s="216"/>
      <c r="I160" s="216"/>
      <c r="J160" s="216"/>
      <c r="K160" s="216"/>
      <c r="L160" s="239"/>
      <c r="M160" s="608"/>
      <c r="N160" s="399"/>
      <c r="O160" s="399"/>
      <c r="P160" s="399"/>
      <c r="Q160" s="399"/>
      <c r="R160" s="399"/>
      <c r="S160" s="399"/>
      <c r="T160" s="399"/>
      <c r="U160" s="399"/>
      <c r="V160" s="399"/>
      <c r="W160" s="399"/>
      <c r="X160" s="399"/>
      <c r="Y160" s="399"/>
      <c r="Z160" s="399"/>
      <c r="AA160" s="399"/>
      <c r="AB160" s="399"/>
    </row>
    <row r="161" spans="1:28" s="162" customFormat="1" ht="12.75">
      <c r="A161" s="470"/>
      <c r="B161" s="471"/>
      <c r="C161" s="471"/>
      <c r="D161" s="472"/>
      <c r="E161" s="472"/>
      <c r="F161" s="472"/>
      <c r="G161" s="216"/>
      <c r="H161" s="216"/>
      <c r="I161" s="216"/>
      <c r="J161" s="216"/>
      <c r="K161" s="216"/>
      <c r="L161" s="239"/>
      <c r="M161" s="608"/>
      <c r="N161" s="399"/>
      <c r="O161" s="399"/>
      <c r="P161" s="399"/>
      <c r="Q161" s="399"/>
      <c r="R161" s="399"/>
      <c r="S161" s="399"/>
      <c r="T161" s="399"/>
      <c r="U161" s="399"/>
      <c r="V161" s="399"/>
      <c r="W161" s="399"/>
      <c r="X161" s="399"/>
      <c r="Y161" s="399"/>
      <c r="Z161" s="399"/>
      <c r="AA161" s="399"/>
      <c r="AB161" s="399"/>
    </row>
    <row r="162" spans="1:28" s="162" customFormat="1" ht="12.75">
      <c r="A162" s="470"/>
      <c r="B162" s="471"/>
      <c r="C162" s="471"/>
      <c r="D162" s="472"/>
      <c r="E162" s="472"/>
      <c r="F162" s="472"/>
      <c r="G162" s="216"/>
      <c r="H162" s="216"/>
      <c r="I162" s="216"/>
      <c r="J162" s="216"/>
      <c r="K162" s="216"/>
      <c r="L162" s="239"/>
      <c r="M162" s="608"/>
      <c r="N162" s="399"/>
      <c r="O162" s="399"/>
      <c r="P162" s="399"/>
      <c r="Q162" s="399"/>
      <c r="R162" s="399"/>
      <c r="S162" s="399"/>
      <c r="T162" s="399"/>
      <c r="U162" s="399"/>
      <c r="V162" s="399"/>
      <c r="W162" s="399"/>
      <c r="X162" s="399"/>
      <c r="Y162" s="399"/>
      <c r="Z162" s="399"/>
      <c r="AA162" s="399"/>
      <c r="AB162" s="399"/>
    </row>
    <row r="163" spans="1:28" s="162" customFormat="1" ht="12.75">
      <c r="A163" s="470"/>
      <c r="B163" s="471"/>
      <c r="C163" s="471"/>
      <c r="D163" s="472"/>
      <c r="E163" s="472"/>
      <c r="F163" s="472"/>
      <c r="G163" s="216"/>
      <c r="H163" s="216"/>
      <c r="I163" s="216"/>
      <c r="J163" s="216"/>
      <c r="K163" s="216"/>
      <c r="L163" s="239"/>
      <c r="M163" s="608"/>
      <c r="N163" s="399"/>
      <c r="O163" s="399"/>
      <c r="P163" s="399"/>
      <c r="Q163" s="399"/>
      <c r="R163" s="399"/>
      <c r="S163" s="399"/>
      <c r="T163" s="399"/>
      <c r="U163" s="399"/>
      <c r="V163" s="399"/>
      <c r="W163" s="399"/>
      <c r="X163" s="399"/>
      <c r="Y163" s="399"/>
      <c r="Z163" s="399"/>
      <c r="AA163" s="399"/>
      <c r="AB163" s="399"/>
    </row>
    <row r="164" spans="1:28" s="162" customFormat="1" ht="12.75">
      <c r="A164" s="470"/>
      <c r="B164" s="471"/>
      <c r="C164" s="471"/>
      <c r="D164" s="472"/>
      <c r="E164" s="472"/>
      <c r="F164" s="472"/>
      <c r="G164" s="216"/>
      <c r="H164" s="216"/>
      <c r="I164" s="216"/>
      <c r="J164" s="216"/>
      <c r="K164" s="216"/>
      <c r="L164" s="239"/>
      <c r="M164" s="608"/>
      <c r="N164" s="399"/>
      <c r="O164" s="399"/>
      <c r="P164" s="399"/>
      <c r="Q164" s="399"/>
      <c r="R164" s="399"/>
      <c r="S164" s="399"/>
      <c r="T164" s="399"/>
      <c r="U164" s="399"/>
      <c r="V164" s="399"/>
      <c r="W164" s="399"/>
      <c r="X164" s="399"/>
      <c r="Y164" s="399"/>
      <c r="Z164" s="399"/>
      <c r="AA164" s="399"/>
      <c r="AB164" s="399"/>
    </row>
    <row r="165" spans="1:28" s="162" customFormat="1" ht="12.75">
      <c r="A165" s="470"/>
      <c r="B165" s="471"/>
      <c r="C165" s="471"/>
      <c r="D165" s="472"/>
      <c r="E165" s="472"/>
      <c r="F165" s="472"/>
      <c r="G165" s="216"/>
      <c r="H165" s="216"/>
      <c r="I165" s="216"/>
      <c r="J165" s="216"/>
      <c r="K165" s="216"/>
      <c r="L165" s="239"/>
      <c r="M165" s="608"/>
      <c r="N165" s="399"/>
      <c r="O165" s="399"/>
      <c r="P165" s="399"/>
      <c r="Q165" s="399"/>
      <c r="R165" s="399"/>
      <c r="S165" s="399"/>
      <c r="T165" s="399"/>
      <c r="U165" s="399"/>
      <c r="V165" s="399"/>
      <c r="W165" s="399"/>
      <c r="X165" s="399"/>
      <c r="Y165" s="399"/>
      <c r="Z165" s="399"/>
      <c r="AA165" s="399"/>
      <c r="AB165" s="399"/>
    </row>
    <row r="166" spans="1:28" s="162" customFormat="1" ht="12.75">
      <c r="A166" s="470"/>
      <c r="B166" s="471"/>
      <c r="C166" s="471"/>
      <c r="D166" s="472"/>
      <c r="E166" s="472"/>
      <c r="F166" s="472"/>
      <c r="G166" s="216"/>
      <c r="H166" s="216"/>
      <c r="I166" s="216"/>
      <c r="J166" s="216"/>
      <c r="K166" s="216"/>
      <c r="L166" s="239"/>
      <c r="M166" s="608"/>
      <c r="N166" s="399"/>
      <c r="O166" s="399"/>
      <c r="P166" s="399"/>
      <c r="Q166" s="399"/>
      <c r="R166" s="399"/>
      <c r="S166" s="399"/>
      <c r="T166" s="399"/>
      <c r="U166" s="399"/>
      <c r="V166" s="399"/>
      <c r="W166" s="399"/>
      <c r="X166" s="399"/>
      <c r="Y166" s="399"/>
      <c r="Z166" s="399"/>
      <c r="AA166" s="399"/>
      <c r="AB166" s="399"/>
    </row>
    <row r="167" spans="1:28" s="162" customFormat="1" ht="12.75">
      <c r="A167" s="470"/>
      <c r="B167" s="471"/>
      <c r="C167" s="471"/>
      <c r="D167" s="472"/>
      <c r="E167" s="472"/>
      <c r="F167" s="472"/>
      <c r="G167" s="216"/>
      <c r="H167" s="216"/>
      <c r="I167" s="216"/>
      <c r="J167" s="216"/>
      <c r="K167" s="216"/>
      <c r="L167" s="239"/>
      <c r="M167" s="608"/>
      <c r="N167" s="399"/>
      <c r="O167" s="399"/>
      <c r="P167" s="399"/>
      <c r="Q167" s="399"/>
      <c r="R167" s="399"/>
      <c r="S167" s="399"/>
      <c r="T167" s="399"/>
      <c r="U167" s="399"/>
      <c r="V167" s="399"/>
      <c r="W167" s="399"/>
      <c r="X167" s="399"/>
      <c r="Y167" s="399"/>
      <c r="Z167" s="399"/>
      <c r="AA167" s="399"/>
      <c r="AB167" s="399"/>
    </row>
    <row r="168" spans="1:28" s="162" customFormat="1" ht="12.75">
      <c r="A168" s="470"/>
      <c r="B168" s="471"/>
      <c r="C168" s="471"/>
      <c r="D168" s="472"/>
      <c r="E168" s="472"/>
      <c r="F168" s="472"/>
      <c r="G168" s="216"/>
      <c r="H168" s="216"/>
      <c r="I168" s="216"/>
      <c r="J168" s="216"/>
      <c r="K168" s="216"/>
      <c r="L168" s="239"/>
      <c r="M168" s="608"/>
      <c r="N168" s="399"/>
      <c r="O168" s="399"/>
      <c r="P168" s="399"/>
      <c r="Q168" s="399"/>
      <c r="R168" s="399"/>
      <c r="S168" s="399"/>
      <c r="T168" s="399"/>
      <c r="U168" s="399"/>
      <c r="V168" s="399"/>
      <c r="W168" s="399"/>
      <c r="X168" s="399"/>
      <c r="Y168" s="399"/>
      <c r="Z168" s="399"/>
      <c r="AA168" s="399"/>
      <c r="AB168" s="399"/>
    </row>
    <row r="169" spans="1:28" s="162" customFormat="1" ht="12.75">
      <c r="A169" s="470"/>
      <c r="B169" s="471"/>
      <c r="C169" s="471"/>
      <c r="D169" s="472"/>
      <c r="E169" s="472"/>
      <c r="F169" s="472"/>
      <c r="G169" s="216"/>
      <c r="H169" s="216"/>
      <c r="I169" s="216"/>
      <c r="J169" s="216"/>
      <c r="K169" s="216"/>
      <c r="L169" s="239"/>
      <c r="M169" s="608"/>
      <c r="N169" s="399"/>
      <c r="O169" s="399"/>
      <c r="P169" s="399"/>
      <c r="Q169" s="399"/>
      <c r="R169" s="399"/>
      <c r="S169" s="399"/>
      <c r="T169" s="399"/>
      <c r="U169" s="399"/>
      <c r="V169" s="399"/>
      <c r="W169" s="399"/>
      <c r="X169" s="399"/>
      <c r="Y169" s="399"/>
      <c r="Z169" s="399"/>
      <c r="AA169" s="399"/>
      <c r="AB169" s="399"/>
    </row>
    <row r="170" spans="1:28" s="162" customFormat="1" ht="12.75">
      <c r="A170" s="470"/>
      <c r="B170" s="471"/>
      <c r="C170" s="471"/>
      <c r="D170" s="472"/>
      <c r="E170" s="472"/>
      <c r="F170" s="472"/>
      <c r="G170" s="216"/>
      <c r="H170" s="216"/>
      <c r="I170" s="216"/>
      <c r="J170" s="216"/>
      <c r="K170" s="216"/>
      <c r="L170" s="239"/>
      <c r="M170" s="608"/>
      <c r="N170" s="399"/>
      <c r="O170" s="399"/>
      <c r="P170" s="399"/>
      <c r="Q170" s="399"/>
      <c r="R170" s="399"/>
      <c r="S170" s="399"/>
      <c r="T170" s="399"/>
      <c r="U170" s="399"/>
      <c r="V170" s="399"/>
      <c r="W170" s="399"/>
      <c r="X170" s="399"/>
      <c r="Y170" s="399"/>
      <c r="Z170" s="399"/>
      <c r="AA170" s="399"/>
      <c r="AB170" s="399"/>
    </row>
    <row r="171" spans="1:28" s="162" customFormat="1" ht="12.75">
      <c r="A171" s="470"/>
      <c r="B171" s="471"/>
      <c r="C171" s="471"/>
      <c r="D171" s="472"/>
      <c r="E171" s="472"/>
      <c r="F171" s="472"/>
      <c r="G171" s="216"/>
      <c r="H171" s="216"/>
      <c r="I171" s="216"/>
      <c r="J171" s="216"/>
      <c r="K171" s="216"/>
      <c r="L171" s="239"/>
      <c r="M171" s="608"/>
      <c r="N171" s="399"/>
      <c r="O171" s="399"/>
      <c r="P171" s="399"/>
      <c r="Q171" s="399"/>
      <c r="R171" s="399"/>
      <c r="S171" s="399"/>
      <c r="T171" s="399"/>
      <c r="U171" s="399"/>
      <c r="V171" s="399"/>
      <c r="W171" s="399"/>
      <c r="X171" s="399"/>
      <c r="Y171" s="399"/>
      <c r="Z171" s="399"/>
      <c r="AA171" s="399"/>
      <c r="AB171" s="399"/>
    </row>
    <row r="172" spans="1:28" s="162" customFormat="1" ht="12.75">
      <c r="A172" s="470"/>
      <c r="B172" s="471"/>
      <c r="C172" s="471"/>
      <c r="D172" s="472"/>
      <c r="E172" s="472"/>
      <c r="F172" s="472"/>
      <c r="G172" s="216"/>
      <c r="H172" s="216"/>
      <c r="I172" s="216"/>
      <c r="J172" s="216"/>
      <c r="K172" s="216"/>
      <c r="L172" s="239"/>
      <c r="M172" s="608"/>
      <c r="N172" s="399"/>
      <c r="O172" s="399"/>
      <c r="P172" s="399"/>
      <c r="Q172" s="399"/>
      <c r="R172" s="399"/>
      <c r="S172" s="399"/>
      <c r="T172" s="399"/>
      <c r="U172" s="399"/>
      <c r="V172" s="399"/>
      <c r="W172" s="399"/>
      <c r="X172" s="399"/>
      <c r="Y172" s="399"/>
      <c r="Z172" s="399"/>
      <c r="AA172" s="399"/>
      <c r="AB172" s="399"/>
    </row>
    <row r="173" spans="1:28" s="162" customFormat="1" ht="12.75">
      <c r="A173" s="470"/>
      <c r="B173" s="471"/>
      <c r="C173" s="471"/>
      <c r="D173" s="472"/>
      <c r="E173" s="472"/>
      <c r="F173" s="472"/>
      <c r="G173" s="216"/>
      <c r="H173" s="216"/>
      <c r="I173" s="216"/>
      <c r="J173" s="216"/>
      <c r="K173" s="216"/>
      <c r="L173" s="239"/>
      <c r="M173" s="608"/>
      <c r="N173" s="399"/>
      <c r="O173" s="399"/>
      <c r="P173" s="399"/>
      <c r="Q173" s="399"/>
      <c r="R173" s="399"/>
      <c r="S173" s="399"/>
      <c r="T173" s="399"/>
      <c r="U173" s="399"/>
      <c r="V173" s="399"/>
      <c r="W173" s="399"/>
      <c r="X173" s="399"/>
      <c r="Y173" s="399"/>
      <c r="Z173" s="399"/>
      <c r="AA173" s="399"/>
      <c r="AB173" s="399"/>
    </row>
    <row r="174" spans="1:28" s="162" customFormat="1" ht="12.75">
      <c r="A174" s="470"/>
      <c r="B174" s="471"/>
      <c r="C174" s="471"/>
      <c r="D174" s="472"/>
      <c r="E174" s="472"/>
      <c r="F174" s="472"/>
      <c r="G174" s="216"/>
      <c r="H174" s="216"/>
      <c r="I174" s="216"/>
      <c r="J174" s="216"/>
      <c r="K174" s="216"/>
      <c r="L174" s="239"/>
      <c r="M174" s="608"/>
      <c r="N174" s="399"/>
      <c r="O174" s="399"/>
      <c r="P174" s="399"/>
      <c r="Q174" s="399"/>
      <c r="R174" s="399"/>
      <c r="S174" s="399"/>
      <c r="T174" s="399"/>
      <c r="U174" s="399"/>
      <c r="V174" s="399"/>
      <c r="W174" s="399"/>
      <c r="X174" s="399"/>
      <c r="Y174" s="399"/>
      <c r="Z174" s="399"/>
      <c r="AA174" s="399"/>
      <c r="AB174" s="399"/>
    </row>
    <row r="175" spans="1:28" s="162" customFormat="1" ht="12.75">
      <c r="A175" s="466"/>
      <c r="B175" s="467"/>
      <c r="C175" s="467"/>
      <c r="D175" s="468"/>
      <c r="E175" s="468"/>
      <c r="F175" s="468"/>
      <c r="G175" s="216"/>
      <c r="H175" s="216"/>
      <c r="I175" s="216"/>
      <c r="J175" s="216"/>
      <c r="K175" s="216"/>
      <c r="L175" s="239"/>
      <c r="M175" s="608"/>
      <c r="N175" s="399"/>
      <c r="O175" s="399"/>
      <c r="P175" s="399"/>
      <c r="Q175" s="399"/>
      <c r="R175" s="399"/>
      <c r="S175" s="399"/>
      <c r="T175" s="399"/>
      <c r="U175" s="399"/>
      <c r="V175" s="399"/>
      <c r="W175" s="399"/>
      <c r="X175" s="399"/>
      <c r="Y175" s="399"/>
      <c r="Z175" s="399"/>
      <c r="AA175" s="399"/>
      <c r="AB175" s="399"/>
    </row>
    <row r="176" spans="1:28" s="162" customFormat="1" ht="12.75">
      <c r="A176" s="204"/>
      <c r="B176" s="216"/>
      <c r="C176" s="216"/>
      <c r="D176" s="216"/>
      <c r="E176" s="216"/>
      <c r="F176" s="216"/>
      <c r="G176" s="216"/>
      <c r="H176" s="216"/>
      <c r="I176" s="216"/>
      <c r="J176" s="216"/>
      <c r="K176" s="216"/>
      <c r="L176" s="239"/>
      <c r="M176" s="608"/>
      <c r="N176" s="399"/>
      <c r="O176" s="399"/>
      <c r="P176" s="399"/>
      <c r="Q176" s="399"/>
      <c r="R176" s="399"/>
      <c r="S176" s="399"/>
      <c r="T176" s="399"/>
      <c r="U176" s="399"/>
      <c r="V176" s="399"/>
      <c r="W176" s="399"/>
      <c r="X176" s="399"/>
      <c r="Y176" s="399"/>
      <c r="Z176" s="399"/>
      <c r="AA176" s="399"/>
      <c r="AB176" s="399"/>
    </row>
    <row r="177" spans="1:28" s="162" customFormat="1" ht="12.75">
      <c r="A177" s="204"/>
      <c r="B177" s="216"/>
      <c r="C177" s="216"/>
      <c r="D177" s="216"/>
      <c r="E177" s="216"/>
      <c r="F177" s="216"/>
      <c r="G177" s="216"/>
      <c r="H177" s="216"/>
      <c r="I177" s="216"/>
      <c r="J177" s="216"/>
      <c r="K177" s="216"/>
      <c r="L177" s="239"/>
      <c r="M177" s="608"/>
      <c r="N177" s="399"/>
      <c r="O177" s="399"/>
      <c r="P177" s="399"/>
      <c r="Q177" s="399"/>
      <c r="R177" s="399"/>
      <c r="S177" s="399"/>
      <c r="T177" s="399"/>
      <c r="U177" s="399"/>
      <c r="V177" s="399"/>
      <c r="W177" s="399"/>
      <c r="X177" s="399"/>
      <c r="Y177" s="399"/>
      <c r="Z177" s="399"/>
      <c r="AA177" s="399"/>
      <c r="AB177" s="399"/>
    </row>
    <row r="178" spans="1:28" s="162" customFormat="1" ht="12.75">
      <c r="A178" s="204"/>
      <c r="B178" s="216"/>
      <c r="C178" s="216"/>
      <c r="D178" s="216"/>
      <c r="E178" s="216"/>
      <c r="F178" s="216"/>
      <c r="G178" s="216"/>
      <c r="H178" s="216"/>
      <c r="I178" s="216"/>
      <c r="J178" s="216"/>
      <c r="K178" s="216"/>
      <c r="L178" s="239"/>
      <c r="M178" s="608"/>
      <c r="N178" s="399"/>
      <c r="O178" s="399"/>
      <c r="P178" s="399"/>
      <c r="Q178" s="399"/>
      <c r="R178" s="399"/>
      <c r="S178" s="399"/>
      <c r="T178" s="399"/>
      <c r="U178" s="399"/>
      <c r="V178" s="399"/>
      <c r="W178" s="399"/>
      <c r="X178" s="399"/>
      <c r="Y178" s="399"/>
      <c r="Z178" s="399"/>
      <c r="AA178" s="399"/>
      <c r="AB178" s="399"/>
    </row>
    <row r="179" spans="1:28" s="171" customFormat="1" ht="12" customHeight="1">
      <c r="A179" s="235"/>
      <c r="B179" s="216"/>
      <c r="C179" s="216"/>
      <c r="D179" s="216"/>
      <c r="E179" s="216"/>
      <c r="F179" s="216"/>
      <c r="G179" s="219"/>
      <c r="H179" s="219"/>
      <c r="I179" s="219"/>
      <c r="J179" s="221"/>
      <c r="K179" s="221"/>
      <c r="L179" s="221"/>
      <c r="M179" s="611"/>
      <c r="N179" s="400"/>
      <c r="O179" s="400"/>
      <c r="P179" s="400"/>
      <c r="Q179" s="400"/>
      <c r="R179" s="400"/>
      <c r="S179" s="400"/>
      <c r="T179" s="400"/>
      <c r="U179" s="400"/>
      <c r="V179" s="400"/>
      <c r="W179" s="400"/>
      <c r="X179" s="400"/>
      <c r="Y179" s="400"/>
      <c r="Z179" s="400"/>
      <c r="AA179" s="400"/>
      <c r="AB179" s="400"/>
    </row>
    <row r="180" spans="1:28" s="169" customFormat="1" ht="14.1" customHeight="1">
      <c r="A180" s="172"/>
      <c r="B180" s="173"/>
      <c r="C180" s="173"/>
      <c r="D180" s="173"/>
      <c r="E180" s="173"/>
      <c r="F180" s="173"/>
      <c r="G180" s="173"/>
      <c r="H180" s="171"/>
      <c r="I180" s="173"/>
      <c r="J180" s="170"/>
      <c r="K180" s="170"/>
      <c r="L180" s="219"/>
      <c r="M180" s="401"/>
      <c r="N180" s="401"/>
      <c r="O180" s="401"/>
      <c r="P180" s="401"/>
      <c r="Q180" s="401"/>
      <c r="R180" s="401"/>
      <c r="S180" s="401"/>
      <c r="T180" s="401"/>
      <c r="U180" s="401"/>
      <c r="V180" s="401"/>
      <c r="W180" s="401"/>
      <c r="X180" s="401"/>
      <c r="Y180" s="401"/>
      <c r="Z180" s="401"/>
      <c r="AA180" s="401"/>
      <c r="AB180" s="401"/>
    </row>
    <row r="181" spans="1:28" s="140" customFormat="1" ht="12" customHeight="1">
      <c r="A181" s="175"/>
      <c r="B181" s="176"/>
      <c r="C181" s="176"/>
      <c r="D181" s="176"/>
      <c r="E181" s="176"/>
      <c r="F181" s="176"/>
      <c r="G181" s="177"/>
      <c r="J181" s="157"/>
      <c r="K181" s="157"/>
      <c r="L181" s="239"/>
      <c r="M181" s="608"/>
      <c r="N181" s="402"/>
      <c r="O181" s="402"/>
      <c r="P181" s="402"/>
      <c r="Q181" s="402"/>
      <c r="R181" s="402"/>
      <c r="S181" s="402"/>
      <c r="T181" s="402"/>
      <c r="U181" s="402"/>
      <c r="V181" s="402"/>
      <c r="W181" s="402"/>
      <c r="X181" s="402"/>
      <c r="Y181" s="402"/>
      <c r="Z181" s="402"/>
      <c r="AA181" s="402"/>
      <c r="AB181" s="402"/>
    </row>
    <row r="182" spans="1:28" s="140" customFormat="1" ht="12" customHeight="1">
      <c r="B182" s="176"/>
      <c r="C182" s="176"/>
      <c r="D182" s="176"/>
      <c r="E182" s="176"/>
      <c r="F182" s="176"/>
      <c r="G182" s="176"/>
      <c r="H182" s="176"/>
      <c r="I182" s="176"/>
      <c r="J182" s="157"/>
      <c r="K182" s="157"/>
      <c r="L182" s="239"/>
      <c r="M182" s="608"/>
      <c r="N182" s="402"/>
      <c r="O182" s="402"/>
      <c r="P182" s="402"/>
      <c r="Q182" s="402"/>
      <c r="R182" s="402"/>
      <c r="S182" s="402"/>
      <c r="T182" s="402"/>
      <c r="U182" s="402"/>
      <c r="V182" s="402"/>
      <c r="W182" s="402"/>
      <c r="X182" s="402"/>
      <c r="Y182" s="402"/>
      <c r="Z182" s="402"/>
      <c r="AA182" s="402"/>
      <c r="AB182" s="402"/>
    </row>
    <row r="183" spans="1:28" s="140" customFormat="1" ht="12" customHeight="1">
      <c r="B183" s="178"/>
      <c r="C183" s="178"/>
      <c r="D183" s="178"/>
      <c r="E183" s="178"/>
      <c r="F183" s="178"/>
      <c r="G183" s="178"/>
      <c r="H183" s="178"/>
      <c r="J183" s="157"/>
      <c r="K183" s="157"/>
      <c r="L183" s="239"/>
      <c r="M183" s="608"/>
      <c r="N183" s="402"/>
      <c r="O183" s="402"/>
      <c r="P183" s="402"/>
      <c r="Q183" s="402"/>
      <c r="R183" s="402"/>
      <c r="S183" s="402"/>
      <c r="T183" s="402"/>
      <c r="U183" s="402"/>
      <c r="V183" s="402"/>
      <c r="W183" s="402"/>
      <c r="X183" s="402"/>
      <c r="Y183" s="402"/>
      <c r="Z183" s="402"/>
      <c r="AA183" s="402"/>
      <c r="AB183" s="402"/>
    </row>
    <row r="184" spans="1:28" s="179" customFormat="1" ht="12" customHeight="1">
      <c r="L184" s="240"/>
      <c r="M184" s="403"/>
      <c r="N184" s="403"/>
      <c r="O184" s="403"/>
      <c r="P184" s="403"/>
      <c r="Q184" s="403"/>
      <c r="R184" s="403"/>
      <c r="S184" s="403"/>
      <c r="T184" s="403"/>
      <c r="U184" s="403"/>
      <c r="V184" s="403"/>
      <c r="W184" s="403"/>
      <c r="X184" s="403"/>
      <c r="Y184" s="403"/>
      <c r="Z184" s="403"/>
      <c r="AA184" s="403"/>
      <c r="AB184" s="403"/>
    </row>
    <row r="185" spans="1:28" s="140" customFormat="1" ht="12" customHeight="1">
      <c r="A185" s="180"/>
      <c r="B185" s="178"/>
      <c r="C185" s="178"/>
      <c r="D185" s="178"/>
      <c r="E185" s="178"/>
      <c r="F185" s="178"/>
      <c r="G185" s="178"/>
      <c r="H185" s="178"/>
      <c r="J185" s="157"/>
      <c r="K185" s="157"/>
      <c r="L185" s="239"/>
      <c r="M185" s="608"/>
      <c r="N185" s="402"/>
      <c r="O185" s="402"/>
      <c r="P185" s="402"/>
      <c r="Q185" s="402"/>
      <c r="R185" s="402"/>
      <c r="S185" s="402"/>
      <c r="T185" s="402"/>
      <c r="U185" s="402"/>
      <c r="V185" s="402"/>
      <c r="W185" s="402"/>
      <c r="X185" s="402"/>
      <c r="Y185" s="402"/>
      <c r="Z185" s="402"/>
      <c r="AA185" s="402"/>
      <c r="AB185" s="402"/>
    </row>
    <row r="186" spans="1:28" s="140" customFormat="1" ht="12" customHeight="1">
      <c r="J186" s="144"/>
      <c r="K186" s="144"/>
      <c r="L186" s="242"/>
      <c r="M186" s="602"/>
      <c r="N186" s="402"/>
      <c r="O186" s="402"/>
      <c r="P186" s="402"/>
      <c r="Q186" s="402"/>
      <c r="R186" s="402"/>
      <c r="S186" s="402"/>
      <c r="T186" s="402"/>
      <c r="U186" s="402"/>
      <c r="V186" s="402"/>
      <c r="W186" s="402"/>
      <c r="X186" s="402"/>
      <c r="Y186" s="402"/>
      <c r="Z186" s="402"/>
      <c r="AA186" s="402"/>
      <c r="AB186" s="402"/>
    </row>
    <row r="187" spans="1:28" s="140" customFormat="1" ht="12" customHeight="1">
      <c r="A187" s="139"/>
      <c r="B187" s="139"/>
      <c r="C187" s="139"/>
      <c r="D187" s="139"/>
      <c r="E187" s="139"/>
      <c r="F187" s="139"/>
      <c r="G187" s="139"/>
      <c r="H187" s="139"/>
      <c r="I187" s="139"/>
      <c r="L187" s="195"/>
      <c r="M187" s="402"/>
      <c r="N187" s="402"/>
      <c r="O187" s="402"/>
      <c r="P187" s="402"/>
      <c r="Q187" s="402"/>
      <c r="R187" s="402"/>
      <c r="S187" s="402"/>
      <c r="T187" s="402"/>
      <c r="U187" s="402"/>
      <c r="V187" s="402"/>
      <c r="W187" s="402"/>
      <c r="X187" s="402"/>
      <c r="Y187" s="402"/>
      <c r="Z187" s="402"/>
      <c r="AA187" s="402"/>
      <c r="AB187" s="402"/>
    </row>
    <row r="188" spans="1:28" s="140" customFormat="1" ht="12" customHeight="1">
      <c r="A188" s="139"/>
      <c r="B188" s="139"/>
      <c r="C188" s="139"/>
      <c r="D188" s="139"/>
      <c r="E188" s="139"/>
      <c r="F188" s="139"/>
      <c r="G188" s="139"/>
      <c r="H188" s="139"/>
      <c r="I188" s="139"/>
      <c r="L188" s="195"/>
      <c r="M188" s="402"/>
      <c r="N188" s="402"/>
      <c r="O188" s="402"/>
      <c r="P188" s="402"/>
      <c r="Q188" s="402"/>
      <c r="R188" s="402"/>
      <c r="S188" s="402"/>
      <c r="T188" s="402"/>
      <c r="U188" s="402"/>
      <c r="V188" s="402"/>
      <c r="W188" s="402"/>
      <c r="X188" s="402"/>
      <c r="Y188" s="402"/>
      <c r="Z188" s="402"/>
      <c r="AA188" s="402"/>
      <c r="AB188" s="402"/>
    </row>
    <row r="189" spans="1:28" s="140" customFormat="1" ht="12" customHeight="1">
      <c r="A189" s="139"/>
      <c r="B189" s="139"/>
      <c r="C189" s="139"/>
      <c r="D189" s="139"/>
      <c r="E189" s="139"/>
      <c r="F189" s="139"/>
      <c r="G189" s="139"/>
      <c r="H189" s="139"/>
      <c r="I189" s="139"/>
      <c r="L189" s="195"/>
      <c r="M189" s="402"/>
      <c r="N189" s="402"/>
      <c r="O189" s="402"/>
      <c r="P189" s="402"/>
      <c r="Q189" s="402"/>
      <c r="R189" s="402"/>
      <c r="S189" s="402"/>
      <c r="T189" s="402"/>
      <c r="U189" s="402"/>
      <c r="V189" s="402"/>
      <c r="W189" s="402"/>
      <c r="X189" s="402"/>
      <c r="Y189" s="402"/>
      <c r="Z189" s="402"/>
      <c r="AA189" s="402"/>
      <c r="AB189" s="402"/>
    </row>
    <row r="190" spans="1:28" s="140" customFormat="1" ht="12" customHeight="1">
      <c r="A190" s="139"/>
      <c r="B190" s="139"/>
      <c r="C190" s="139"/>
      <c r="D190" s="139"/>
      <c r="E190" s="139"/>
      <c r="F190" s="139"/>
      <c r="G190" s="139"/>
      <c r="H190" s="139"/>
      <c r="I190" s="139"/>
      <c r="L190" s="195"/>
      <c r="M190" s="402"/>
      <c r="N190" s="402"/>
      <c r="O190" s="402"/>
      <c r="P190" s="402"/>
      <c r="Q190" s="402"/>
      <c r="R190" s="402"/>
      <c r="S190" s="402"/>
      <c r="T190" s="402"/>
      <c r="U190" s="402"/>
      <c r="V190" s="402"/>
      <c r="W190" s="402"/>
      <c r="X190" s="402"/>
      <c r="Y190" s="402"/>
      <c r="Z190" s="402"/>
      <c r="AA190" s="402"/>
      <c r="AB190" s="402"/>
    </row>
    <row r="191" spans="1:28" s="140" customFormat="1" ht="12" customHeight="1">
      <c r="A191" s="139"/>
      <c r="B191" s="139"/>
      <c r="C191" s="139"/>
      <c r="D191" s="139"/>
      <c r="E191" s="139"/>
      <c r="F191" s="139"/>
      <c r="G191" s="139"/>
      <c r="H191" s="139"/>
      <c r="I191" s="139"/>
      <c r="L191" s="195"/>
      <c r="M191" s="402"/>
      <c r="N191" s="402"/>
      <c r="O191" s="402"/>
      <c r="P191" s="402"/>
      <c r="Q191" s="402"/>
      <c r="R191" s="402"/>
      <c r="S191" s="402"/>
      <c r="T191" s="402"/>
      <c r="U191" s="402"/>
      <c r="V191" s="402"/>
      <c r="W191" s="402"/>
      <c r="X191" s="402"/>
      <c r="Y191" s="402"/>
      <c r="Z191" s="402"/>
      <c r="AA191" s="402"/>
      <c r="AB191" s="402"/>
    </row>
    <row r="192" spans="1:28" s="140" customFormat="1" ht="12" customHeight="1">
      <c r="A192" s="139"/>
      <c r="B192" s="139"/>
      <c r="C192" s="139"/>
      <c r="D192" s="139"/>
      <c r="E192" s="139"/>
      <c r="F192" s="139"/>
      <c r="G192" s="139"/>
      <c r="H192" s="139"/>
      <c r="I192" s="139"/>
      <c r="L192" s="195"/>
      <c r="M192" s="402"/>
      <c r="N192" s="402"/>
      <c r="O192" s="402"/>
      <c r="P192" s="402"/>
      <c r="Q192" s="402"/>
      <c r="R192" s="402"/>
      <c r="S192" s="402"/>
      <c r="T192" s="402"/>
      <c r="U192" s="402"/>
      <c r="V192" s="402"/>
      <c r="W192" s="402"/>
      <c r="X192" s="402"/>
      <c r="Y192" s="402"/>
      <c r="Z192" s="402"/>
      <c r="AA192" s="402"/>
      <c r="AB192" s="402"/>
    </row>
    <row r="193" spans="1:28" s="179" customFormat="1" ht="12" customHeight="1">
      <c r="A193" s="139"/>
      <c r="B193" s="139"/>
      <c r="C193" s="139"/>
      <c r="D193" s="139"/>
      <c r="E193" s="139"/>
      <c r="F193" s="139"/>
      <c r="G193" s="139"/>
      <c r="H193" s="139"/>
      <c r="I193" s="139"/>
      <c r="L193" s="240"/>
      <c r="M193" s="403"/>
      <c r="N193" s="403"/>
      <c r="O193" s="403"/>
      <c r="P193" s="403"/>
      <c r="Q193" s="403"/>
      <c r="R193" s="403"/>
      <c r="S193" s="403"/>
      <c r="T193" s="403"/>
      <c r="U193" s="403"/>
      <c r="V193" s="403"/>
      <c r="W193" s="403"/>
      <c r="X193" s="403"/>
      <c r="Y193" s="403"/>
      <c r="Z193" s="403"/>
      <c r="AA193" s="403"/>
      <c r="AB193" s="403"/>
    </row>
    <row r="194" spans="1:28" s="140" customFormat="1" ht="12" customHeight="1">
      <c r="A194" s="139"/>
      <c r="B194" s="139"/>
      <c r="C194" s="139"/>
      <c r="D194" s="139"/>
      <c r="E194" s="139"/>
      <c r="F194" s="139"/>
      <c r="G194" s="139"/>
      <c r="H194" s="139"/>
      <c r="I194" s="139"/>
      <c r="L194" s="195"/>
      <c r="M194" s="402"/>
      <c r="N194" s="402"/>
      <c r="O194" s="402"/>
      <c r="P194" s="402"/>
      <c r="Q194" s="402"/>
      <c r="R194" s="402"/>
      <c r="S194" s="402"/>
      <c r="T194" s="402"/>
      <c r="U194" s="402"/>
      <c r="V194" s="402"/>
      <c r="W194" s="402"/>
      <c r="X194" s="402"/>
      <c r="Y194" s="402"/>
      <c r="Z194" s="402"/>
      <c r="AA194" s="402"/>
      <c r="AB194" s="402"/>
    </row>
    <row r="195" spans="1:28" s="179" customFormat="1" ht="12" customHeight="1">
      <c r="A195" s="139"/>
      <c r="B195" s="139"/>
      <c r="C195" s="139"/>
      <c r="D195" s="139"/>
      <c r="E195" s="139"/>
      <c r="F195" s="139"/>
      <c r="G195" s="139"/>
      <c r="H195" s="139"/>
      <c r="I195" s="139"/>
      <c r="J195" s="176"/>
      <c r="K195" s="176"/>
      <c r="L195" s="238"/>
      <c r="M195" s="612"/>
      <c r="N195" s="403"/>
      <c r="O195" s="403"/>
      <c r="P195" s="403"/>
      <c r="Q195" s="403"/>
      <c r="R195" s="403"/>
      <c r="S195" s="403"/>
      <c r="T195" s="403"/>
      <c r="U195" s="403"/>
      <c r="V195" s="403"/>
      <c r="W195" s="403"/>
      <c r="X195" s="403"/>
      <c r="Y195" s="403"/>
      <c r="Z195" s="403"/>
      <c r="AA195" s="403"/>
      <c r="AB195" s="403"/>
    </row>
    <row r="196" spans="1:28" s="140" customFormat="1" ht="12" customHeight="1">
      <c r="A196" s="139"/>
      <c r="B196" s="139"/>
      <c r="C196" s="139"/>
      <c r="D196" s="139"/>
      <c r="E196" s="139"/>
      <c r="F196" s="139"/>
      <c r="G196" s="139"/>
      <c r="H196" s="139"/>
      <c r="I196" s="139"/>
      <c r="J196" s="181"/>
      <c r="K196" s="181"/>
      <c r="L196" s="243"/>
      <c r="M196" s="613"/>
      <c r="N196" s="402"/>
      <c r="O196" s="402"/>
      <c r="P196" s="402"/>
      <c r="Q196" s="402"/>
      <c r="R196" s="402"/>
      <c r="S196" s="402"/>
      <c r="T196" s="402"/>
      <c r="U196" s="402"/>
      <c r="V196" s="402"/>
      <c r="W196" s="402"/>
      <c r="X196" s="402"/>
      <c r="Y196" s="402"/>
      <c r="Z196" s="402"/>
      <c r="AA196" s="402"/>
      <c r="AB196" s="402"/>
    </row>
    <row r="197" spans="1:28" ht="12" customHeight="1"/>
    <row r="198" spans="1:28" ht="12" customHeight="1"/>
    <row r="199" spans="1:28" ht="12" customHeight="1"/>
    <row r="200" spans="1:28" ht="12" customHeight="1"/>
    <row r="201" spans="1:28" ht="12" customHeight="1"/>
    <row r="202" spans="1:28" ht="12" customHeight="1"/>
    <row r="203" spans="1:28" ht="12" customHeight="1"/>
    <row r="204" spans="1:28" ht="12" customHeight="1"/>
    <row r="205" spans="1:28" ht="12" customHeight="1">
      <c r="A205" s="162"/>
    </row>
    <row r="206" spans="1:28" ht="12" customHeight="1"/>
    <row r="207" spans="1:28" ht="12" customHeight="1"/>
    <row r="208" spans="1:28" ht="12" customHeight="1"/>
    <row r="209" ht="12" customHeight="1"/>
    <row r="210" ht="12" customHeight="1"/>
    <row r="211" ht="12" customHeight="1"/>
    <row r="212" ht="12" customHeight="1"/>
    <row r="213" ht="12" customHeight="1"/>
    <row r="214" ht="12" customHeight="1"/>
    <row r="215" ht="12" customHeight="1"/>
    <row r="216" ht="8.25" customHeight="1"/>
    <row r="217" ht="8.25" customHeight="1"/>
    <row r="218" ht="8.25" customHeight="1"/>
    <row r="219" ht="8.25" customHeight="1"/>
    <row r="220" ht="8.25" customHeight="1"/>
    <row r="221" ht="8.25" customHeight="1"/>
    <row r="222" ht="11.45" customHeight="1"/>
    <row r="223" ht="11.45" customHeight="1"/>
    <row r="224" ht="11.45" customHeight="1"/>
    <row r="225" ht="9"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row r="423" ht="8.85" customHeight="1"/>
    <row r="424" ht="8.85" customHeight="1"/>
    <row r="425" ht="8.85" customHeight="1"/>
    <row r="426" ht="8.85" customHeight="1"/>
    <row r="427" ht="8.85" customHeight="1"/>
    <row r="428" ht="8.85" customHeight="1"/>
    <row r="429" ht="8.85" customHeight="1"/>
    <row r="430" ht="8.85" customHeight="1"/>
    <row r="431" ht="8.85" customHeight="1"/>
    <row r="432" ht="8.85" customHeight="1"/>
    <row r="433" ht="8.85" customHeight="1"/>
    <row r="434" ht="8.85" customHeight="1"/>
    <row r="435" ht="8.85" customHeight="1"/>
    <row r="436" ht="8.85" customHeight="1"/>
    <row r="437" ht="8.85" customHeight="1"/>
    <row r="438" ht="8.85" customHeight="1"/>
    <row r="439" ht="8.85" customHeight="1"/>
    <row r="440" ht="8.85" customHeight="1"/>
    <row r="441" ht="8.85" customHeight="1"/>
    <row r="442" ht="8.85" customHeight="1"/>
    <row r="443" ht="8.85" customHeight="1"/>
    <row r="444" ht="8.85" customHeight="1"/>
    <row r="445" ht="8.85" customHeight="1"/>
    <row r="446" ht="8.85" customHeight="1"/>
    <row r="447" ht="8.85" customHeight="1"/>
    <row r="448" ht="8.85" customHeight="1"/>
    <row r="449" ht="8.85" customHeight="1"/>
    <row r="450" ht="8.85" customHeight="1"/>
    <row r="451" ht="8.85" customHeight="1"/>
    <row r="452" ht="8.85" customHeight="1"/>
  </sheetData>
  <mergeCells count="10">
    <mergeCell ref="A121:A122"/>
    <mergeCell ref="B121:D121"/>
    <mergeCell ref="I121:K121"/>
    <mergeCell ref="B7:D7"/>
    <mergeCell ref="A4:K4"/>
    <mergeCell ref="E7:F7"/>
    <mergeCell ref="G7:K7"/>
    <mergeCell ref="B69:D69"/>
    <mergeCell ref="G69:I69"/>
    <mergeCell ref="J69:K69"/>
  </mergeCells>
  <pageMargins left="0.51181102362204722" right="0.51181102362204722" top="0.96062499999999995" bottom="0.74803149606299213" header="0.31496062992125984" footer="0.31496062992125984"/>
  <pageSetup paperSize="9" scale="87" orientation="portrait" r:id="rId1"/>
  <headerFooter>
    <oddHeader>&amp;L&amp;"Calibri Light,Regular"&amp;10 &amp;C&amp;"Calibri Light,Regular"&amp;10 &amp;R&amp;"Tahoma,Negrita"&amp;9Informe de la Operación Mensual - Abril 2017
INFSGI-MES-04-2017
08/05/2017
Versión: 01</oddHeader>
    <oddFooter>&amp;L&amp;"Calibri Light,Regular"&amp;10COES SINAC, 2017&amp;C&amp;"Calibri Light,Regular"&amp;10 4&amp;R&amp;"Calibri Light,Regular"&amp;10Dirección Ejecutiva
Sub Dirección de Gestión de Información</oddFooter>
  </headerFooter>
  <rowBreaks count="2" manualBreakCount="2">
    <brk id="64" max="10" man="1"/>
    <brk id="119" max="9" man="1"/>
  </rowBreaks>
  <ignoredErrors>
    <ignoredError sqref="F23"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Y394"/>
  <sheetViews>
    <sheetView view="pageBreakPreview" zoomScale="130" zoomScaleNormal="100" zoomScaleSheetLayoutView="130" workbookViewId="0"/>
  </sheetViews>
  <sheetFormatPr defaultRowHeight="11.25"/>
  <cols>
    <col min="1" max="1" width="29.6640625" style="139" customWidth="1"/>
    <col min="2" max="4" width="9.1640625" style="139" customWidth="1"/>
    <col min="5" max="5" width="9.33203125" style="139" bestFit="1" customWidth="1"/>
    <col min="6" max="6" width="10.5" style="139" customWidth="1"/>
    <col min="7" max="7" width="9" style="139" customWidth="1"/>
    <col min="8" max="8" width="8.83203125" style="139" customWidth="1"/>
    <col min="9" max="9" width="12.6640625" style="139" customWidth="1"/>
    <col min="10" max="10" width="9.83203125" style="139" customWidth="1"/>
    <col min="11" max="11" width="12" style="139" customWidth="1"/>
    <col min="12" max="12" width="12.83203125" style="197" customWidth="1"/>
    <col min="13" max="13" width="1.5" style="139" customWidth="1"/>
    <col min="14" max="14" width="9.33203125" style="404"/>
    <col min="15" max="15" width="11.33203125" style="404" customWidth="1"/>
    <col min="16" max="22" width="10.33203125" style="404" bestFit="1" customWidth="1"/>
    <col min="23" max="23" width="7.1640625" style="404" bestFit="1" customWidth="1"/>
    <col min="24" max="24" width="9.33203125" style="404"/>
    <col min="25" max="25" width="52.6640625" style="404" bestFit="1" customWidth="1"/>
    <col min="26" max="16384" width="9.33203125" style="139"/>
  </cols>
  <sheetData>
    <row r="1" spans="1:25" ht="14.1" customHeight="1">
      <c r="A1" s="190"/>
      <c r="B1" s="191"/>
      <c r="C1" s="191"/>
      <c r="D1" s="191"/>
      <c r="E1" s="191"/>
      <c r="F1" s="191"/>
      <c r="G1" s="191"/>
      <c r="H1" s="191"/>
      <c r="I1" s="192"/>
      <c r="J1" s="192"/>
      <c r="K1" s="193"/>
      <c r="L1" s="193"/>
      <c r="M1" s="138"/>
    </row>
    <row r="2" spans="1:25" ht="14.1" customHeight="1">
      <c r="A2" s="194"/>
      <c r="B2" s="195"/>
      <c r="C2" s="195"/>
      <c r="D2" s="195"/>
      <c r="E2" s="195"/>
      <c r="F2" s="195"/>
      <c r="G2" s="195"/>
      <c r="H2" s="195"/>
      <c r="I2" s="196"/>
      <c r="J2" s="196"/>
      <c r="K2" s="196"/>
      <c r="L2" s="196"/>
      <c r="M2" s="141"/>
    </row>
    <row r="3" spans="1:25" ht="14.1" customHeight="1">
      <c r="A3" s="194"/>
      <c r="B3" s="195"/>
      <c r="C3" s="195"/>
      <c r="D3" s="195"/>
      <c r="E3" s="195"/>
      <c r="F3" s="195"/>
      <c r="G3" s="195"/>
      <c r="H3" s="195"/>
      <c r="I3" s="196"/>
      <c r="J3" s="196"/>
      <c r="K3" s="196"/>
      <c r="L3" s="196"/>
      <c r="M3" s="141"/>
    </row>
    <row r="4" spans="1:25" ht="17.25" customHeight="1">
      <c r="A4" s="1262" t="s">
        <v>881</v>
      </c>
      <c r="B4" s="1262"/>
      <c r="C4" s="1262"/>
      <c r="D4" s="1262"/>
      <c r="E4" s="1262"/>
      <c r="F4" s="1262"/>
      <c r="G4" s="1262"/>
      <c r="H4" s="1262"/>
      <c r="I4" s="1262"/>
      <c r="J4" s="1262"/>
      <c r="K4" s="1262"/>
      <c r="L4" s="199"/>
      <c r="M4" s="142"/>
    </row>
    <row r="5" spans="1:25" s="162" customFormat="1" ht="3" customHeight="1">
      <c r="A5" s="204"/>
      <c r="B5" s="216"/>
      <c r="C5" s="216"/>
      <c r="D5" s="216"/>
      <c r="E5" s="216"/>
      <c r="F5" s="216"/>
      <c r="G5" s="216"/>
      <c r="H5" s="216"/>
      <c r="I5" s="216"/>
      <c r="J5" s="216"/>
      <c r="K5" s="216"/>
      <c r="L5" s="239"/>
      <c r="M5" s="157"/>
      <c r="N5" s="399"/>
      <c r="O5" s="399"/>
      <c r="P5" s="399"/>
      <c r="Q5" s="399"/>
      <c r="R5" s="399"/>
      <c r="S5" s="399"/>
      <c r="T5" s="399"/>
      <c r="U5" s="399"/>
      <c r="V5" s="399"/>
      <c r="W5" s="399"/>
      <c r="X5" s="399"/>
      <c r="Y5" s="399"/>
    </row>
    <row r="6" spans="1:25" s="162" customFormat="1" ht="3" customHeight="1">
      <c r="A6" s="204"/>
      <c r="B6" s="216"/>
      <c r="C6" s="216"/>
      <c r="D6" s="216"/>
      <c r="E6" s="216"/>
      <c r="F6" s="216"/>
      <c r="G6" s="216"/>
      <c r="H6" s="216"/>
      <c r="I6" s="216"/>
      <c r="J6" s="216"/>
      <c r="K6" s="216"/>
      <c r="L6" s="239"/>
      <c r="M6" s="157"/>
      <c r="N6" s="399"/>
      <c r="O6" s="399"/>
      <c r="P6" s="399"/>
      <c r="Q6" s="399"/>
      <c r="R6" s="399"/>
      <c r="S6" s="399"/>
      <c r="T6" s="399"/>
      <c r="U6" s="399"/>
      <c r="V6" s="399"/>
      <c r="W6" s="399"/>
      <c r="X6" s="399"/>
      <c r="Y6" s="399"/>
    </row>
    <row r="7" spans="1:25" s="162" customFormat="1" ht="7.5" customHeight="1">
      <c r="A7" s="277"/>
      <c r="B7" s="278"/>
      <c r="C7" s="279"/>
      <c r="D7" s="280"/>
      <c r="E7" s="535"/>
      <c r="F7" s="536"/>
      <c r="G7" s="281"/>
      <c r="H7" s="282"/>
      <c r="I7" s="282"/>
      <c r="J7" s="277"/>
      <c r="K7" s="1166"/>
      <c r="L7" s="239"/>
      <c r="M7" s="157"/>
      <c r="N7" s="399"/>
      <c r="O7" s="399"/>
      <c r="P7" s="399"/>
      <c r="Q7" s="399"/>
      <c r="R7" s="399"/>
      <c r="S7" s="399"/>
      <c r="T7" s="399"/>
      <c r="U7" s="399"/>
      <c r="V7" s="399"/>
      <c r="W7" s="399"/>
      <c r="X7" s="399"/>
      <c r="Y7" s="399"/>
    </row>
    <row r="8" spans="1:25" s="162" customFormat="1" ht="27" customHeight="1">
      <c r="A8" s="669" t="s">
        <v>64</v>
      </c>
      <c r="B8" s="1241" t="s">
        <v>50</v>
      </c>
      <c r="C8" s="1242"/>
      <c r="D8" s="1242"/>
      <c r="E8" s="1243" t="s">
        <v>468</v>
      </c>
      <c r="F8" s="1244"/>
      <c r="G8" s="1245" t="s">
        <v>645</v>
      </c>
      <c r="H8" s="1246"/>
      <c r="I8" s="1246"/>
      <c r="J8" s="1246"/>
      <c r="K8" s="1263"/>
      <c r="L8" s="239"/>
      <c r="M8" s="157"/>
      <c r="N8" s="399"/>
      <c r="O8" s="399"/>
      <c r="P8" s="399"/>
      <c r="Q8" s="399"/>
      <c r="R8" s="399"/>
      <c r="S8" s="399"/>
      <c r="T8" s="399"/>
      <c r="U8" s="399"/>
      <c r="V8" s="399"/>
      <c r="W8" s="399"/>
      <c r="X8" s="399"/>
      <c r="Y8" s="399"/>
    </row>
    <row r="9" spans="1:25" s="162" customFormat="1" ht="29.25" customHeight="1">
      <c r="A9" s="506"/>
      <c r="B9" s="661">
        <v>42768</v>
      </c>
      <c r="C9" s="662">
        <v>42795</v>
      </c>
      <c r="D9" s="662">
        <v>42826</v>
      </c>
      <c r="E9" s="663">
        <v>42461</v>
      </c>
      <c r="F9" s="664" t="s">
        <v>51</v>
      </c>
      <c r="G9" s="665">
        <v>2017</v>
      </c>
      <c r="H9" s="666">
        <f>+G9-1</f>
        <v>2016</v>
      </c>
      <c r="I9" s="667" t="s">
        <v>619</v>
      </c>
      <c r="J9" s="665">
        <f>+H9-1</f>
        <v>2015</v>
      </c>
      <c r="K9" s="1167" t="s">
        <v>620</v>
      </c>
      <c r="L9" s="239"/>
      <c r="M9" s="157"/>
      <c r="N9" s="399"/>
      <c r="O9" s="399"/>
      <c r="P9" s="399"/>
      <c r="Q9" s="399"/>
      <c r="R9" s="399"/>
      <c r="S9" s="399"/>
      <c r="T9" s="399"/>
      <c r="U9" s="399"/>
      <c r="V9" s="399"/>
      <c r="W9" s="399"/>
      <c r="X9" s="399"/>
      <c r="Y9" s="399"/>
    </row>
    <row r="10" spans="1:25" s="162" customFormat="1" ht="7.5" customHeight="1">
      <c r="A10" s="507"/>
      <c r="B10" s="289"/>
      <c r="C10" s="289"/>
      <c r="D10" s="289"/>
      <c r="E10" s="290"/>
      <c r="F10" s="291"/>
      <c r="G10" s="290"/>
      <c r="H10" s="289"/>
      <c r="I10" s="291"/>
      <c r="J10" s="289"/>
      <c r="K10" s="291"/>
      <c r="L10" s="239"/>
      <c r="M10" s="157"/>
      <c r="N10" s="399"/>
      <c r="O10" s="399"/>
      <c r="P10" s="969">
        <f>+'5. MatrizGeneraciónSEIN (1)'!O10</f>
        <v>42768</v>
      </c>
      <c r="Q10" s="969">
        <f>+'5. MatrizGeneraciónSEIN (1)'!P10</f>
        <v>42798</v>
      </c>
      <c r="R10" s="969">
        <f>+'5. MatrizGeneraciónSEIN (1)'!Q10</f>
        <v>42826</v>
      </c>
      <c r="S10" s="969">
        <f>+'5. MatrizGeneraciónSEIN (1)'!R10</f>
        <v>42461</v>
      </c>
      <c r="T10" s="601">
        <f>+'5. MatrizGeneraciónSEIN (1)'!S10</f>
        <v>2017</v>
      </c>
      <c r="U10" s="601">
        <f>+'5. MatrizGeneraciónSEIN (1)'!T10</f>
        <v>2016</v>
      </c>
      <c r="V10" s="601">
        <f>+'5. MatrizGeneraciónSEIN (1)'!U10</f>
        <v>2015</v>
      </c>
      <c r="W10" s="399"/>
      <c r="X10" s="601" t="s">
        <v>469</v>
      </c>
      <c r="Y10" s="399"/>
    </row>
    <row r="11" spans="1:25" s="162" customFormat="1" ht="12.75">
      <c r="A11" s="147" t="s">
        <v>29</v>
      </c>
      <c r="B11" s="148">
        <f>+'5. MatrizGeneraciónSEIN (1)'!O19</f>
        <v>115.057386555777</v>
      </c>
      <c r="C11" s="148">
        <f>+'5. MatrizGeneraciónSEIN (1)'!P19</f>
        <v>103.0018968</v>
      </c>
      <c r="D11" s="148">
        <f>+'5. MatrizGeneraciónSEIN (1)'!Q19</f>
        <v>90.345274965036964</v>
      </c>
      <c r="E11" s="273">
        <f>+'5. MatrizGeneraciónSEIN (1)'!R19</f>
        <v>92.816159528953307</v>
      </c>
      <c r="F11" s="293">
        <f t="shared" ref="F11:F16" si="0">IF(E11=0,"",D11/E11-1)</f>
        <v>-2.6621275610370088E-2</v>
      </c>
      <c r="G11" s="561">
        <f>+'5. MatrizGeneraciónSEIN (1)'!S19</f>
        <v>433.30861569310196</v>
      </c>
      <c r="H11" s="292">
        <f>+'5. MatrizGeneraciónSEIN (1)'!T19</f>
        <v>374.37203445892663</v>
      </c>
      <c r="I11" s="293">
        <f t="shared" ref="I11:I16" si="1">IF(H11=0,"",G11/H11-1)</f>
        <v>0.15742784131660725</v>
      </c>
      <c r="J11" s="148">
        <f>+'5. MatrizGeneraciónSEIN (1)'!U19</f>
        <v>407.69578473192769</v>
      </c>
      <c r="K11" s="293">
        <f t="shared" ref="K11:K16" si="2">IF(J11=0,"",H11/J11-1)</f>
        <v>-8.1736803570123806E-2</v>
      </c>
      <c r="L11" s="313"/>
      <c r="M11" s="157"/>
      <c r="N11" s="1091">
        <f>+T11/$T$17</f>
        <v>2.6662062566228058E-2</v>
      </c>
      <c r="O11" s="601" t="s">
        <v>29</v>
      </c>
      <c r="P11" s="601">
        <f>+'5. MatrizGeneraciónSEIN (1)'!O19</f>
        <v>115.057386555777</v>
      </c>
      <c r="Q11" s="601">
        <f>+'5. MatrizGeneraciónSEIN (1)'!P19</f>
        <v>103.0018968</v>
      </c>
      <c r="R11" s="601">
        <f>+'5. MatrizGeneraciónSEIN (1)'!Q19</f>
        <v>90.345274965036964</v>
      </c>
      <c r="S11" s="601">
        <f>+'5. MatrizGeneraciónSEIN (1)'!R19</f>
        <v>92.816159528953307</v>
      </c>
      <c r="T11" s="601">
        <f>+'5. MatrizGeneraciónSEIN (1)'!S19</f>
        <v>433.30861569310196</v>
      </c>
      <c r="U11" s="601">
        <f>+'5. MatrizGeneraciónSEIN (1)'!T19</f>
        <v>374.37203445892663</v>
      </c>
      <c r="V11" s="601">
        <f>+'5. MatrizGeneraciónSEIN (1)'!U19</f>
        <v>407.69578473192769</v>
      </c>
      <c r="W11" s="399"/>
      <c r="X11" s="1091">
        <f>+T11/$T$17</f>
        <v>2.6662062566228058E-2</v>
      </c>
      <c r="Y11" s="399"/>
    </row>
    <row r="12" spans="1:25" s="162" customFormat="1" ht="12.75">
      <c r="A12" s="246" t="s">
        <v>543</v>
      </c>
      <c r="B12" s="248">
        <f>+'5. MatrizGeneraciónSEIN (1)'!O23</f>
        <v>56.178714554427096</v>
      </c>
      <c r="C12" s="248">
        <f>+'5. MatrizGeneraciónSEIN (1)'!P23</f>
        <v>72.430997319999989</v>
      </c>
      <c r="D12" s="248">
        <f>+'5. MatrizGeneraciónSEIN (1)'!Q23</f>
        <v>92.967202730385409</v>
      </c>
      <c r="E12" s="284">
        <f>+'5. MatrizGeneraciónSEIN (1)'!R23</f>
        <v>93.460267550878498</v>
      </c>
      <c r="F12" s="294">
        <f t="shared" si="0"/>
        <v>-5.2756624115661843E-3</v>
      </c>
      <c r="G12" s="562">
        <f>+'5. MatrizGeneraciónSEIN (1)'!S20</f>
        <v>12.497919334999999</v>
      </c>
      <c r="H12" s="247">
        <f>+'5. MatrizGeneraciónSEIN (1)'!T20</f>
        <v>17.6969096069</v>
      </c>
      <c r="I12" s="294">
        <f t="shared" si="1"/>
        <v>-0.29377955741339845</v>
      </c>
      <c r="J12" s="248">
        <f>+'5. MatrizGeneraciónSEIN (1)'!U20</f>
        <v>10.244595575</v>
      </c>
      <c r="K12" s="294">
        <f t="shared" si="2"/>
        <v>0.72743857747649554</v>
      </c>
      <c r="L12" s="313"/>
      <c r="M12" s="157"/>
      <c r="N12" s="1091">
        <f>+T12/$T$17</f>
        <v>1.7348745704639432E-2</v>
      </c>
      <c r="O12" s="601" t="s">
        <v>41</v>
      </c>
      <c r="P12" s="601">
        <f>+'5. MatrizGeneraciónSEIN (1)'!O23</f>
        <v>56.178714554427096</v>
      </c>
      <c r="Q12" s="601">
        <f>+'5. MatrizGeneraciónSEIN (1)'!P23</f>
        <v>72.430997319999989</v>
      </c>
      <c r="R12" s="974">
        <f>+'5. MatrizGeneraciónSEIN (1)'!Q23</f>
        <v>92.967202730385409</v>
      </c>
      <c r="S12" s="974">
        <f>+'5. MatrizGeneraciónSEIN (1)'!R23</f>
        <v>93.460267550878498</v>
      </c>
      <c r="T12" s="974">
        <f>+'5. MatrizGeneraciónSEIN (1)'!S23</f>
        <v>281.94971662886093</v>
      </c>
      <c r="U12" s="974">
        <f>+'5. MatrizGeneraciónSEIN (1)'!T23</f>
        <v>260.05121656065006</v>
      </c>
      <c r="V12" s="974">
        <f>+'5. MatrizGeneraciónSEIN (1)'!U23</f>
        <v>178.26457322036092</v>
      </c>
      <c r="W12" s="399"/>
      <c r="X12" s="1091">
        <f t="shared" ref="X12:X17" si="3">+T12/$T$17</f>
        <v>1.7348745704639432E-2</v>
      </c>
      <c r="Y12" s="399"/>
    </row>
    <row r="13" spans="1:25" s="162" customFormat="1" ht="12.75">
      <c r="A13" s="147" t="s">
        <v>40</v>
      </c>
      <c r="B13" s="148">
        <f>+'5. MatrizGeneraciónSEIN (1)'!O22</f>
        <v>18.18949984</v>
      </c>
      <c r="C13" s="148">
        <f>+'5. MatrizGeneraciónSEIN (1)'!P22</f>
        <v>18.513546030000001</v>
      </c>
      <c r="D13" s="148">
        <f>+'5. MatrizGeneraciónSEIN (1)'!Q22</f>
        <v>19.088536792355001</v>
      </c>
      <c r="E13" s="273">
        <f>+'5. MatrizGeneraciónSEIN (1)'!R22</f>
        <v>17.707449033749999</v>
      </c>
      <c r="F13" s="293">
        <f t="shared" si="0"/>
        <v>7.799473294954451E-2</v>
      </c>
      <c r="G13" s="561">
        <f>+'5. MatrizGeneraciónSEIN (1)'!S21</f>
        <v>22.380566788801751</v>
      </c>
      <c r="H13" s="292">
        <f>+'5. MatrizGeneraciónSEIN (1)'!T21</f>
        <v>30.277862485473399</v>
      </c>
      <c r="I13" s="293">
        <f t="shared" si="1"/>
        <v>-0.26082738503950154</v>
      </c>
      <c r="J13" s="148">
        <f>+'5. MatrizGeneraciónSEIN (1)'!U21</f>
        <v>29.130902027055004</v>
      </c>
      <c r="K13" s="293">
        <f t="shared" si="2"/>
        <v>3.9372637941426092E-2</v>
      </c>
      <c r="L13" s="313"/>
      <c r="M13" s="157"/>
      <c r="N13" s="1091">
        <f>+T13/$T$17</f>
        <v>4.5187494571136411E-3</v>
      </c>
      <c r="O13" s="601" t="s">
        <v>40</v>
      </c>
      <c r="P13" s="601">
        <f>+'5. MatrizGeneraciónSEIN (1)'!O22</f>
        <v>18.18949984</v>
      </c>
      <c r="Q13" s="601">
        <f>+'5. MatrizGeneraciónSEIN (1)'!P22</f>
        <v>18.513546030000001</v>
      </c>
      <c r="R13" s="974">
        <f>+'5. MatrizGeneraciónSEIN (1)'!Q22</f>
        <v>19.088536792355001</v>
      </c>
      <c r="S13" s="974">
        <f>+'5. MatrizGeneraciónSEIN (1)'!R22</f>
        <v>17.707449033749999</v>
      </c>
      <c r="T13" s="974">
        <f>+'5. MatrizGeneraciónSEIN (1)'!S22</f>
        <v>73.438169573797992</v>
      </c>
      <c r="U13" s="974">
        <f>+'5. MatrizGeneraciónSEIN (1)'!T22</f>
        <v>80.949397187749895</v>
      </c>
      <c r="V13" s="974">
        <f>+'5. MatrizGeneraciónSEIN (1)'!U22</f>
        <v>74.897031502000004</v>
      </c>
      <c r="W13" s="399"/>
      <c r="X13" s="1091">
        <f t="shared" si="3"/>
        <v>4.5187494571136411E-3</v>
      </c>
      <c r="Y13" s="399"/>
    </row>
    <row r="14" spans="1:25" s="162" customFormat="1" ht="12.75">
      <c r="A14" s="246" t="s">
        <v>62</v>
      </c>
      <c r="B14" s="248">
        <f>+'5. MatrizGeneraciónSEIN (1)'!O21</f>
        <v>5.7077746261290008</v>
      </c>
      <c r="C14" s="248">
        <f>+'5. MatrizGeneraciónSEIN (1)'!P21</f>
        <v>5.2430928640000003</v>
      </c>
      <c r="D14" s="248">
        <f>+'5. MatrizGeneraciónSEIN (1)'!Q21</f>
        <v>4.3071128636017502</v>
      </c>
      <c r="E14" s="284">
        <f>+'5. MatrizGeneraciónSEIN (1)'!R21</f>
        <v>7.9820864646310001</v>
      </c>
      <c r="F14" s="294">
        <f t="shared" si="0"/>
        <v>-0.46040262997816805</v>
      </c>
      <c r="G14" s="562">
        <f>+'5. MatrizGeneraciónSEIN (1)'!S22</f>
        <v>73.438169573797992</v>
      </c>
      <c r="H14" s="247">
        <f>+'5. MatrizGeneraciónSEIN (1)'!T22</f>
        <v>80.949397187749895</v>
      </c>
      <c r="I14" s="294">
        <f t="shared" si="1"/>
        <v>-9.2789172926522778E-2</v>
      </c>
      <c r="J14" s="248">
        <f>+'5. MatrizGeneraciónSEIN (1)'!U22</f>
        <v>74.897031502000004</v>
      </c>
      <c r="K14" s="294">
        <f t="shared" si="2"/>
        <v>8.0809153104930198E-2</v>
      </c>
      <c r="L14" s="313"/>
      <c r="M14" s="157"/>
      <c r="N14" s="1091">
        <f>+T14/$T$17</f>
        <v>1.3771064095649309E-3</v>
      </c>
      <c r="O14" s="601" t="s">
        <v>62</v>
      </c>
      <c r="P14" s="601">
        <f>+'5. MatrizGeneraciónSEIN (1)'!O21</f>
        <v>5.7077746261290008</v>
      </c>
      <c r="Q14" s="601">
        <f>+'5. MatrizGeneraciónSEIN (1)'!P21</f>
        <v>5.2430928640000003</v>
      </c>
      <c r="R14" s="974">
        <f>+'5. MatrizGeneraciónSEIN (1)'!Q21</f>
        <v>4.3071128636017502</v>
      </c>
      <c r="S14" s="974">
        <f>+'5. MatrizGeneraciónSEIN (1)'!R21</f>
        <v>7.9820864646310001</v>
      </c>
      <c r="T14" s="974">
        <f>+'5. MatrizGeneraciónSEIN (1)'!S21</f>
        <v>22.380566788801751</v>
      </c>
      <c r="U14" s="974">
        <f>+'5. MatrizGeneraciónSEIN (1)'!T21</f>
        <v>30.277862485473399</v>
      </c>
      <c r="V14" s="974">
        <f>+'5. MatrizGeneraciónSEIN (1)'!U21</f>
        <v>29.130902027055004</v>
      </c>
      <c r="W14" s="399"/>
      <c r="X14" s="1092">
        <f t="shared" si="3"/>
        <v>1.3771064095649309E-3</v>
      </c>
      <c r="Y14" s="399"/>
    </row>
    <row r="15" spans="1:25" s="162" customFormat="1" ht="12.75">
      <c r="A15" s="147" t="s">
        <v>63</v>
      </c>
      <c r="B15" s="148">
        <f>+'5. MatrizGeneraciónSEIN (1)'!O20</f>
        <v>2.8745927249999998</v>
      </c>
      <c r="C15" s="148">
        <f>+'5. MatrizGeneraciónSEIN (1)'!P20</f>
        <v>3.2537027849999998</v>
      </c>
      <c r="D15" s="148">
        <f>+'5. MatrizGeneraciónSEIN (1)'!Q20</f>
        <v>2.8657664250000003</v>
      </c>
      <c r="E15" s="273">
        <f>+'5. MatrizGeneraciónSEIN (1)'!R20</f>
        <v>4.1352569749999999</v>
      </c>
      <c r="F15" s="293">
        <f t="shared" si="0"/>
        <v>-0.30699193730275964</v>
      </c>
      <c r="G15" s="561">
        <f>+'5. MatrizGeneraciónSEIN (1)'!S23</f>
        <v>281.94971662886093</v>
      </c>
      <c r="H15" s="292">
        <f>+'5. MatrizGeneraciónSEIN (1)'!T23</f>
        <v>260.05121656065006</v>
      </c>
      <c r="I15" s="293">
        <f t="shared" si="1"/>
        <v>8.4208412319054071E-2</v>
      </c>
      <c r="J15" s="148">
        <f>+'5. MatrizGeneraciónSEIN (1)'!U23</f>
        <v>178.26457322036092</v>
      </c>
      <c r="K15" s="293">
        <f t="shared" si="2"/>
        <v>0.45879358900542155</v>
      </c>
      <c r="L15" s="313"/>
      <c r="M15" s="157"/>
      <c r="N15" s="1091">
        <f>+T15/$T$17</f>
        <v>7.6901380491693283E-4</v>
      </c>
      <c r="O15" s="601" t="s">
        <v>63</v>
      </c>
      <c r="P15" s="1093">
        <f>+'5. MatrizGeneraciónSEIN (1)'!O20</f>
        <v>2.8745927249999998</v>
      </c>
      <c r="Q15" s="601">
        <f>+'5. MatrizGeneraciónSEIN (1)'!P20</f>
        <v>3.2537027849999998</v>
      </c>
      <c r="R15" s="974">
        <f>+'5. MatrizGeneraciónSEIN (1)'!Q20</f>
        <v>2.8657664250000003</v>
      </c>
      <c r="S15" s="974">
        <f>+'5. MatrizGeneraciónSEIN (1)'!R20</f>
        <v>4.1352569749999999</v>
      </c>
      <c r="T15" s="974">
        <f>+'5. MatrizGeneraciónSEIN (1)'!S20</f>
        <v>12.497919334999999</v>
      </c>
      <c r="U15" s="974">
        <f>+'5. MatrizGeneraciónSEIN (1)'!T20</f>
        <v>17.6969096069</v>
      </c>
      <c r="V15" s="974">
        <f>+'5. MatrizGeneraciónSEIN (1)'!U20</f>
        <v>10.244595575</v>
      </c>
      <c r="W15" s="399"/>
      <c r="X15" s="1091">
        <f t="shared" si="3"/>
        <v>7.6901380491693283E-4</v>
      </c>
      <c r="Y15" s="399"/>
    </row>
    <row r="16" spans="1:25" s="162" customFormat="1" ht="12.75">
      <c r="A16" s="153" t="s">
        <v>618</v>
      </c>
      <c r="B16" s="154">
        <f>+SUM(B11:B15)</f>
        <v>198.00796830133311</v>
      </c>
      <c r="C16" s="155">
        <f>+SUM(C11:C15)</f>
        <v>202.44323579900001</v>
      </c>
      <c r="D16" s="155">
        <f>+SUM(D11:D15)</f>
        <v>209.57389377637915</v>
      </c>
      <c r="E16" s="275">
        <f>+SUM(E11:E15)</f>
        <v>216.10121955321284</v>
      </c>
      <c r="F16" s="276">
        <f t="shared" si="0"/>
        <v>-3.0204946507608188E-2</v>
      </c>
      <c r="G16" s="563">
        <f>+SUM(G11:G15)</f>
        <v>823.57498801956262</v>
      </c>
      <c r="H16" s="155">
        <f>+SUM(H11:H15)</f>
        <v>763.34742029969993</v>
      </c>
      <c r="I16" s="276">
        <f t="shared" si="1"/>
        <v>7.8899287687664632E-2</v>
      </c>
      <c r="J16" s="155">
        <f>+SUM(J11:J15)</f>
        <v>700.23288705634366</v>
      </c>
      <c r="K16" s="276">
        <f t="shared" si="2"/>
        <v>9.0133631838799744E-2</v>
      </c>
      <c r="L16" s="313"/>
      <c r="M16" s="157"/>
      <c r="N16" s="1091"/>
      <c r="O16" s="601"/>
      <c r="P16" s="971">
        <f>+SUM(P11:P15)</f>
        <v>198.00796830133311</v>
      </c>
      <c r="Q16" s="971">
        <f t="shared" ref="Q16:V16" si="4">+SUM(Q11:Q15)</f>
        <v>202.44323579900001</v>
      </c>
      <c r="R16" s="1094">
        <f t="shared" si="4"/>
        <v>209.57389377637915</v>
      </c>
      <c r="S16" s="1094">
        <f t="shared" si="4"/>
        <v>216.10121955321284</v>
      </c>
      <c r="T16" s="1094">
        <f t="shared" si="4"/>
        <v>823.57498801956251</v>
      </c>
      <c r="U16" s="1094">
        <f t="shared" si="4"/>
        <v>763.34742029970005</v>
      </c>
      <c r="V16" s="1094">
        <f t="shared" si="4"/>
        <v>700.23288705634354</v>
      </c>
      <c r="W16" s="399"/>
      <c r="X16" s="1091">
        <f t="shared" si="3"/>
        <v>5.0675677942462992E-2</v>
      </c>
      <c r="Y16" s="399"/>
    </row>
    <row r="17" spans="1:25" s="162" customFormat="1" ht="12.75">
      <c r="A17" s="153" t="s">
        <v>65</v>
      </c>
      <c r="B17" s="722">
        <f>+B16/P17</f>
        <v>5.1407868190682215E-2</v>
      </c>
      <c r="C17" s="560">
        <f>+C16/Q17</f>
        <v>4.8611521113541549E-2</v>
      </c>
      <c r="D17" s="560">
        <f>+D16/R17</f>
        <v>5.287282956664071E-2</v>
      </c>
      <c r="E17" s="723">
        <f>+E16/S17</f>
        <v>5.4298895613047217E-2</v>
      </c>
      <c r="F17" s="276"/>
      <c r="G17" s="723">
        <f>+G16/T17</f>
        <v>5.0675677942462999E-2</v>
      </c>
      <c r="H17" s="560">
        <f>+H16/U17</f>
        <v>4.751073798560921E-2</v>
      </c>
      <c r="I17" s="276"/>
      <c r="J17" s="560">
        <f>+J16/V17</f>
        <v>4.8584063417600597E-2</v>
      </c>
      <c r="K17" s="276"/>
      <c r="L17" s="239"/>
      <c r="M17" s="157"/>
      <c r="N17" s="609"/>
      <c r="O17" s="1049" t="s">
        <v>54</v>
      </c>
      <c r="P17" s="1095">
        <f>+'5. MatrizGeneraciónSEIN (1)'!O26</f>
        <v>3851.7054931529424</v>
      </c>
      <c r="Q17" s="1095">
        <f>+'5. MatrizGeneraciónSEIN (1)'!P26</f>
        <v>4164.5114401204382</v>
      </c>
      <c r="R17" s="1096">
        <f>+'5. MatrizGeneraciónSEIN (1)'!Q26</f>
        <v>3963.7351640549714</v>
      </c>
      <c r="S17" s="1096">
        <f>+'5. MatrizGeneraciónSEIN (1)'!R26</f>
        <v>3979.8455772144089</v>
      </c>
      <c r="T17" s="1096">
        <f>+'5. MatrizGeneraciónSEIN (1)'!S26</f>
        <v>16251.87903661885</v>
      </c>
      <c r="U17" s="1096">
        <f>+'5. MatrizGeneraciónSEIN (1)'!T26</f>
        <v>16066.839890614085</v>
      </c>
      <c r="V17" s="1096">
        <f>+'5. MatrizGeneraciónSEIN (1)'!U26</f>
        <v>14412.810246799358</v>
      </c>
      <c r="W17" s="399"/>
      <c r="X17" s="1091">
        <f t="shared" si="3"/>
        <v>1</v>
      </c>
      <c r="Y17" s="399"/>
    </row>
    <row r="18" spans="1:25" s="162" customFormat="1" ht="16.5" customHeight="1">
      <c r="A18" s="952" t="s">
        <v>884</v>
      </c>
      <c r="B18" s="950"/>
      <c r="C18" s="950"/>
      <c r="D18" s="950"/>
      <c r="E18" s="950"/>
      <c r="F18" s="950"/>
      <c r="G18" s="950"/>
      <c r="H18" s="950"/>
      <c r="I18" s="950"/>
      <c r="J18" s="950"/>
      <c r="K18" s="951"/>
      <c r="L18" s="239"/>
      <c r="M18" s="157"/>
      <c r="N18" s="609"/>
      <c r="O18" s="1049"/>
      <c r="P18" s="1095"/>
      <c r="Q18" s="1095"/>
      <c r="R18" s="1096"/>
      <c r="S18" s="1096"/>
      <c r="T18" s="1096"/>
      <c r="U18" s="1096"/>
      <c r="V18" s="1096"/>
      <c r="W18" s="399"/>
      <c r="X18" s="1091"/>
      <c r="Y18" s="399"/>
    </row>
    <row r="19" spans="1:25" s="162" customFormat="1" ht="29.25" customHeight="1">
      <c r="A19" s="1264" t="s">
        <v>554</v>
      </c>
      <c r="B19" s="1264"/>
      <c r="C19" s="1264"/>
      <c r="D19" s="1264"/>
      <c r="E19" s="1264"/>
      <c r="F19" s="1264"/>
      <c r="G19" s="1264"/>
      <c r="H19" s="1264"/>
      <c r="I19" s="1264"/>
      <c r="J19" s="1264"/>
      <c r="K19" s="1264"/>
      <c r="L19" s="239"/>
      <c r="M19" s="157"/>
      <c r="N19" s="609"/>
      <c r="O19" s="399"/>
      <c r="P19" s="399"/>
      <c r="Q19" s="399"/>
      <c r="R19" s="595"/>
      <c r="S19" s="595"/>
      <c r="T19" s="1097">
        <f>+T17-T16</f>
        <v>15428.304048599288</v>
      </c>
      <c r="U19" s="595"/>
      <c r="V19" s="595"/>
      <c r="W19" s="399"/>
      <c r="X19" s="399"/>
      <c r="Y19" s="399"/>
    </row>
    <row r="20" spans="1:25" s="162" customFormat="1" ht="12.75">
      <c r="A20" s="204"/>
      <c r="B20" s="216"/>
      <c r="C20" s="216"/>
      <c r="D20" s="216"/>
      <c r="E20" s="216"/>
      <c r="F20" s="216"/>
      <c r="G20" s="216"/>
      <c r="H20" s="216"/>
      <c r="I20" s="216"/>
      <c r="J20" s="216"/>
      <c r="K20" s="216"/>
      <c r="L20" s="314"/>
      <c r="M20" s="157"/>
      <c r="N20" s="609"/>
      <c r="O20" s="399"/>
      <c r="P20" s="399"/>
      <c r="Q20" s="399"/>
      <c r="R20" s="595"/>
      <c r="S20" s="595"/>
      <c r="T20" s="595"/>
      <c r="U20" s="595"/>
      <c r="V20" s="595"/>
      <c r="W20" s="399"/>
      <c r="X20" s="399"/>
      <c r="Y20" s="399"/>
    </row>
    <row r="21" spans="1:25" s="162" customFormat="1" ht="12.75">
      <c r="A21" s="204"/>
      <c r="B21" s="216"/>
      <c r="C21" s="216"/>
      <c r="D21" s="216"/>
      <c r="E21" s="216"/>
      <c r="F21" s="216"/>
      <c r="G21" s="216"/>
      <c r="H21" s="216"/>
      <c r="I21" s="216"/>
      <c r="J21" s="216"/>
      <c r="K21" s="216"/>
      <c r="L21" s="239"/>
      <c r="M21" s="157"/>
      <c r="N21" s="399"/>
      <c r="O21" s="399"/>
      <c r="P21" s="399"/>
      <c r="Q21" s="399"/>
      <c r="R21" s="595"/>
      <c r="S21" s="595"/>
      <c r="T21" s="1098"/>
      <c r="U21" s="595"/>
      <c r="V21" s="595"/>
      <c r="W21" s="399"/>
      <c r="X21" s="399"/>
      <c r="Y21" s="399"/>
    </row>
    <row r="22" spans="1:25" s="162" customFormat="1" ht="12.75">
      <c r="A22" s="204"/>
      <c r="B22" s="216"/>
      <c r="C22" s="216"/>
      <c r="D22" s="216"/>
      <c r="E22" s="216"/>
      <c r="F22" s="216"/>
      <c r="G22" s="216"/>
      <c r="H22" s="216"/>
      <c r="I22" s="216"/>
      <c r="J22" s="216"/>
      <c r="K22" s="216"/>
      <c r="L22" s="239"/>
      <c r="M22" s="157"/>
      <c r="N22" s="399"/>
      <c r="O22" s="399"/>
      <c r="P22" s="399"/>
      <c r="Q22" s="399"/>
      <c r="R22" s="595"/>
      <c r="S22" s="595"/>
      <c r="T22" s="595"/>
      <c r="U22" s="595"/>
      <c r="V22" s="595"/>
      <c r="W22" s="399"/>
      <c r="X22" s="399"/>
      <c r="Y22" s="399"/>
    </row>
    <row r="23" spans="1:25" s="162" customFormat="1" ht="12.75">
      <c r="A23" s="204"/>
      <c r="B23" s="216"/>
      <c r="C23" s="216"/>
      <c r="D23" s="216"/>
      <c r="E23" s="216"/>
      <c r="F23" s="216"/>
      <c r="G23" s="216"/>
      <c r="H23" s="216"/>
      <c r="I23" s="216"/>
      <c r="J23" s="216"/>
      <c r="K23" s="216"/>
      <c r="L23" s="239"/>
      <c r="M23" s="157"/>
      <c r="N23" s="399"/>
      <c r="O23" s="399"/>
      <c r="P23" s="399"/>
      <c r="Q23" s="399"/>
      <c r="R23" s="595"/>
      <c r="S23" s="595"/>
      <c r="T23" s="595"/>
      <c r="U23" s="595"/>
      <c r="V23" s="595"/>
      <c r="W23" s="399"/>
      <c r="X23" s="399"/>
      <c r="Y23" s="399"/>
    </row>
    <row r="24" spans="1:25" s="162" customFormat="1" ht="12.75">
      <c r="A24" s="204"/>
      <c r="B24" s="216"/>
      <c r="C24" s="216"/>
      <c r="D24" s="216"/>
      <c r="E24" s="216"/>
      <c r="F24" s="216"/>
      <c r="G24" s="216"/>
      <c r="H24" s="216"/>
      <c r="I24" s="216"/>
      <c r="J24" s="216"/>
      <c r="K24" s="216"/>
      <c r="L24" s="239"/>
      <c r="M24" s="157"/>
      <c r="N24" s="399"/>
      <c r="O24" s="399"/>
      <c r="P24" s="399"/>
      <c r="Q24" s="399"/>
      <c r="R24" s="595"/>
      <c r="S24" s="595"/>
      <c r="T24" s="595"/>
      <c r="U24" s="595"/>
      <c r="V24" s="595"/>
      <c r="W24" s="399"/>
      <c r="X24" s="399"/>
      <c r="Y24" s="399"/>
    </row>
    <row r="25" spans="1:25" s="162" customFormat="1" ht="12.75">
      <c r="A25" s="204"/>
      <c r="B25" s="216"/>
      <c r="C25" s="216"/>
      <c r="D25" s="216"/>
      <c r="E25" s="216"/>
      <c r="F25" s="216"/>
      <c r="G25" s="216"/>
      <c r="H25" s="216"/>
      <c r="I25" s="216"/>
      <c r="J25" s="216"/>
      <c r="K25" s="216"/>
      <c r="L25" s="239"/>
      <c r="M25" s="157"/>
      <c r="N25" s="399"/>
      <c r="O25" s="399"/>
      <c r="P25" s="399"/>
      <c r="Q25" s="399"/>
      <c r="R25" s="595"/>
      <c r="S25" s="595"/>
      <c r="T25" s="595"/>
      <c r="U25" s="595"/>
      <c r="V25" s="595"/>
      <c r="W25" s="399"/>
      <c r="X25" s="399"/>
      <c r="Y25" s="399"/>
    </row>
    <row r="26" spans="1:25" s="162" customFormat="1" ht="12.75">
      <c r="A26" s="204"/>
      <c r="B26" s="216"/>
      <c r="C26" s="216"/>
      <c r="D26" s="216"/>
      <c r="E26" s="216"/>
      <c r="F26" s="216"/>
      <c r="G26" s="216"/>
      <c r="H26" s="216"/>
      <c r="I26" s="216"/>
      <c r="J26" s="216"/>
      <c r="K26" s="216"/>
      <c r="L26" s="239"/>
      <c r="M26" s="157"/>
      <c r="N26" s="399"/>
      <c r="O26" s="399"/>
      <c r="P26" s="399"/>
      <c r="Q26" s="399"/>
      <c r="R26" s="595"/>
      <c r="S26" s="595"/>
      <c r="T26" s="595"/>
      <c r="U26" s="595"/>
      <c r="V26" s="595"/>
      <c r="W26" s="399"/>
      <c r="X26" s="399"/>
      <c r="Y26" s="399"/>
    </row>
    <row r="27" spans="1:25" s="162" customFormat="1" ht="12.75">
      <c r="A27" s="204"/>
      <c r="B27" s="216"/>
      <c r="C27" s="216"/>
      <c r="D27" s="216"/>
      <c r="E27" s="216"/>
      <c r="F27" s="216"/>
      <c r="G27" s="216"/>
      <c r="H27" s="216"/>
      <c r="I27" s="216"/>
      <c r="J27" s="216"/>
      <c r="K27" s="216"/>
      <c r="L27" s="239"/>
      <c r="M27" s="157"/>
      <c r="N27" s="399"/>
      <c r="O27" s="399"/>
      <c r="P27" s="399"/>
      <c r="Q27" s="399"/>
      <c r="R27" s="595"/>
      <c r="S27" s="595"/>
      <c r="T27" s="595"/>
      <c r="U27" s="595"/>
      <c r="V27" s="595"/>
      <c r="W27" s="399"/>
      <c r="X27" s="399"/>
      <c r="Y27" s="399"/>
    </row>
    <row r="28" spans="1:25" s="162" customFormat="1" ht="12.75">
      <c r="A28" s="204"/>
      <c r="B28" s="216"/>
      <c r="C28" s="216"/>
      <c r="D28" s="216"/>
      <c r="E28" s="216"/>
      <c r="F28" s="216"/>
      <c r="G28" s="216"/>
      <c r="H28" s="216"/>
      <c r="I28" s="216"/>
      <c r="J28" s="216"/>
      <c r="K28" s="216"/>
      <c r="L28" s="239"/>
      <c r="M28" s="157"/>
      <c r="N28" s="399"/>
      <c r="O28" s="399"/>
      <c r="P28" s="399"/>
      <c r="Q28" s="399"/>
      <c r="R28" s="399"/>
      <c r="S28" s="399"/>
      <c r="T28" s="399"/>
      <c r="U28" s="399"/>
      <c r="V28" s="399"/>
      <c r="W28" s="399"/>
      <c r="X28" s="399"/>
      <c r="Y28" s="399"/>
    </row>
    <row r="29" spans="1:25" s="162" customFormat="1" ht="12.75">
      <c r="A29" s="204"/>
      <c r="B29" s="216"/>
      <c r="C29" s="216"/>
      <c r="D29" s="216"/>
      <c r="E29" s="216"/>
      <c r="F29" s="216"/>
      <c r="G29" s="216"/>
      <c r="H29" s="216"/>
      <c r="I29" s="216"/>
      <c r="J29" s="216"/>
      <c r="K29" s="216"/>
      <c r="L29" s="239"/>
      <c r="M29" s="157"/>
      <c r="N29" s="399"/>
      <c r="O29" s="399"/>
      <c r="P29" s="399"/>
      <c r="Q29" s="399"/>
      <c r="R29" s="399"/>
      <c r="S29" s="399"/>
      <c r="T29" s="399"/>
      <c r="U29" s="399"/>
      <c r="V29" s="399"/>
      <c r="W29" s="399"/>
      <c r="X29" s="399"/>
      <c r="Y29" s="399"/>
    </row>
    <row r="30" spans="1:25" s="162" customFormat="1" ht="12.75">
      <c r="A30" s="204"/>
      <c r="B30" s="216"/>
      <c r="C30" s="216"/>
      <c r="D30" s="216"/>
      <c r="E30" s="216"/>
      <c r="F30" s="216"/>
      <c r="G30" s="216"/>
      <c r="H30" s="216"/>
      <c r="I30" s="216"/>
      <c r="J30" s="216"/>
      <c r="K30" s="216"/>
      <c r="L30" s="239"/>
      <c r="M30" s="157"/>
      <c r="N30" s="399"/>
      <c r="O30" s="399"/>
      <c r="P30" s="399"/>
      <c r="Q30" s="399"/>
      <c r="R30" s="399"/>
      <c r="S30" s="399"/>
      <c r="T30" s="399"/>
      <c r="U30" s="399"/>
      <c r="V30" s="399"/>
      <c r="W30" s="399"/>
      <c r="X30" s="399"/>
      <c r="Y30" s="399"/>
    </row>
    <row r="31" spans="1:25" s="162" customFormat="1" ht="12.75">
      <c r="A31" s="204"/>
      <c r="B31" s="216"/>
      <c r="C31" s="216"/>
      <c r="D31" s="216"/>
      <c r="E31" s="216"/>
      <c r="F31" s="216"/>
      <c r="G31" s="216"/>
      <c r="H31" s="216"/>
      <c r="I31" s="216"/>
      <c r="J31" s="216"/>
      <c r="K31" s="216"/>
      <c r="L31" s="239"/>
      <c r="M31" s="157"/>
      <c r="N31" s="399"/>
      <c r="O31" s="399"/>
      <c r="P31" s="399"/>
      <c r="Q31" s="399"/>
      <c r="R31" s="399"/>
      <c r="S31" s="399"/>
      <c r="T31" s="399"/>
      <c r="U31" s="399"/>
      <c r="V31" s="399"/>
      <c r="W31" s="399"/>
      <c r="X31" s="399"/>
      <c r="Y31" s="399"/>
    </row>
    <row r="32" spans="1:25" s="162" customFormat="1" ht="12.75">
      <c r="A32" s="204"/>
      <c r="B32" s="216"/>
      <c r="C32" s="216"/>
      <c r="D32" s="216"/>
      <c r="E32" s="216"/>
      <c r="F32" s="216"/>
      <c r="G32" s="216"/>
      <c r="H32" s="216"/>
      <c r="I32" s="216"/>
      <c r="J32" s="216"/>
      <c r="K32" s="216"/>
      <c r="L32" s="239"/>
      <c r="M32" s="157"/>
      <c r="N32" s="399"/>
      <c r="O32" s="399"/>
      <c r="P32" s="399"/>
      <c r="Q32" s="399"/>
      <c r="R32" s="399"/>
      <c r="S32" s="399"/>
      <c r="T32" s="399"/>
      <c r="U32" s="399"/>
      <c r="V32" s="399"/>
      <c r="W32" s="399"/>
      <c r="X32" s="399"/>
      <c r="Y32" s="399"/>
    </row>
    <row r="33" spans="1:25" s="162" customFormat="1" ht="12.75">
      <c r="A33" s="204"/>
      <c r="B33" s="216"/>
      <c r="C33" s="216"/>
      <c r="D33" s="216"/>
      <c r="E33" s="216"/>
      <c r="F33" s="216"/>
      <c r="G33" s="216"/>
      <c r="H33" s="216"/>
      <c r="I33" s="216"/>
      <c r="J33" s="216"/>
      <c r="K33" s="216"/>
      <c r="L33" s="239"/>
      <c r="M33" s="157"/>
      <c r="N33" s="399"/>
      <c r="O33" s="399"/>
      <c r="P33" s="399"/>
      <c r="Q33" s="399"/>
      <c r="R33" s="399"/>
      <c r="S33" s="399"/>
      <c r="T33" s="399"/>
      <c r="U33" s="399"/>
      <c r="V33" s="399"/>
      <c r="W33" s="399"/>
      <c r="X33" s="399"/>
      <c r="Y33" s="399"/>
    </row>
    <row r="34" spans="1:25" s="162" customFormat="1" ht="12.75">
      <c r="A34" s="204"/>
      <c r="B34" s="216"/>
      <c r="C34" s="216"/>
      <c r="D34" s="216"/>
      <c r="E34" s="216"/>
      <c r="F34" s="216"/>
      <c r="G34" s="216"/>
      <c r="H34" s="216"/>
      <c r="I34" s="216"/>
      <c r="J34" s="216"/>
      <c r="K34" s="216"/>
      <c r="L34" s="239"/>
      <c r="M34" s="157"/>
      <c r="N34" s="399"/>
      <c r="O34" s="399"/>
      <c r="P34" s="399"/>
      <c r="Q34" s="399"/>
      <c r="R34" s="399"/>
      <c r="S34" s="399"/>
      <c r="T34" s="399"/>
      <c r="U34" s="399"/>
      <c r="V34" s="399"/>
      <c r="W34" s="399"/>
      <c r="X34" s="399"/>
      <c r="Y34" s="399"/>
    </row>
    <row r="35" spans="1:25" s="162" customFormat="1" ht="12.75">
      <c r="A35" s="204"/>
      <c r="B35" s="216"/>
      <c r="C35" s="216"/>
      <c r="D35" s="216"/>
      <c r="E35" s="216"/>
      <c r="F35" s="216"/>
      <c r="G35" s="216"/>
      <c r="H35" s="216"/>
      <c r="I35" s="216"/>
      <c r="J35" s="216"/>
      <c r="K35" s="216"/>
      <c r="L35" s="239"/>
      <c r="M35" s="157"/>
      <c r="N35" s="399"/>
      <c r="O35" s="399"/>
      <c r="P35" s="399"/>
      <c r="Q35" s="399"/>
      <c r="R35" s="399"/>
      <c r="S35" s="399"/>
      <c r="T35" s="399"/>
      <c r="U35" s="399"/>
      <c r="V35" s="399"/>
      <c r="W35" s="399"/>
      <c r="X35" s="399"/>
      <c r="Y35" s="399"/>
    </row>
    <row r="36" spans="1:25" s="162" customFormat="1" ht="23.25" customHeight="1">
      <c r="A36" s="1259" t="s">
        <v>885</v>
      </c>
      <c r="B36" s="1259"/>
      <c r="C36" s="1259"/>
      <c r="D36" s="1259"/>
      <c r="E36" s="1259"/>
      <c r="F36" s="1259"/>
      <c r="G36" s="1259"/>
      <c r="H36" s="1259"/>
      <c r="I36" s="1259"/>
      <c r="J36" s="1259"/>
      <c r="K36" s="1259"/>
      <c r="L36" s="239"/>
      <c r="M36" s="157"/>
      <c r="N36" s="399"/>
      <c r="O36" s="399"/>
      <c r="P36" s="399"/>
      <c r="Q36" s="399"/>
      <c r="R36" s="399"/>
      <c r="S36" s="399"/>
      <c r="T36" s="399"/>
      <c r="U36" s="399"/>
      <c r="V36" s="399"/>
      <c r="W36" s="399"/>
      <c r="X36" s="399"/>
      <c r="Y36" s="399"/>
    </row>
    <row r="37" spans="1:25" s="162" customFormat="1" ht="12.75">
      <c r="A37" s="204"/>
      <c r="B37" s="216"/>
      <c r="C37" s="216"/>
      <c r="D37" s="216"/>
      <c r="E37" s="216"/>
      <c r="F37" s="216"/>
      <c r="G37" s="216"/>
      <c r="H37" s="216"/>
      <c r="I37" s="216"/>
      <c r="J37" s="216"/>
      <c r="K37" s="216"/>
      <c r="L37" s="239"/>
      <c r="M37" s="157"/>
      <c r="N37" s="399"/>
      <c r="O37" s="399"/>
      <c r="P37" s="399"/>
      <c r="Q37" s="399"/>
      <c r="R37" s="399"/>
      <c r="S37" s="399"/>
      <c r="T37" s="399"/>
      <c r="U37" s="399"/>
      <c r="V37" s="399"/>
      <c r="W37" s="399"/>
      <c r="X37" s="399"/>
      <c r="Y37" s="399"/>
    </row>
    <row r="38" spans="1:25" s="162" customFormat="1" ht="12.75">
      <c r="A38" s="204"/>
      <c r="B38" s="216"/>
      <c r="C38" s="216"/>
      <c r="D38" s="216"/>
      <c r="E38" s="216"/>
      <c r="F38" s="216"/>
      <c r="G38" s="216"/>
      <c r="H38" s="216"/>
      <c r="I38" s="216"/>
      <c r="J38" s="216"/>
      <c r="K38" s="216"/>
      <c r="L38" s="239"/>
      <c r="M38" s="157"/>
      <c r="N38" s="399"/>
      <c r="O38" s="399"/>
      <c r="P38" s="399"/>
      <c r="Q38" s="399"/>
      <c r="R38" s="399"/>
      <c r="S38" s="399"/>
      <c r="T38" s="399"/>
      <c r="U38" s="399"/>
      <c r="V38" s="399"/>
      <c r="W38" s="399"/>
      <c r="X38" s="399"/>
      <c r="Y38" s="399"/>
    </row>
    <row r="39" spans="1:25" s="162" customFormat="1" ht="12.75">
      <c r="A39" s="204"/>
      <c r="B39" s="216"/>
      <c r="C39" s="216"/>
      <c r="D39" s="216"/>
      <c r="E39" s="216"/>
      <c r="F39" s="216"/>
      <c r="G39" s="216"/>
      <c r="H39" s="216"/>
      <c r="I39" s="216"/>
      <c r="J39" s="216"/>
      <c r="K39" s="216"/>
      <c r="L39" s="239"/>
      <c r="M39" s="157"/>
      <c r="N39" s="399"/>
      <c r="O39" s="399"/>
      <c r="P39" s="399"/>
      <c r="Q39" s="399"/>
      <c r="R39" s="399"/>
      <c r="S39" s="399"/>
      <c r="T39" s="399"/>
      <c r="U39" s="399"/>
      <c r="V39" s="399"/>
      <c r="W39" s="399"/>
      <c r="X39" s="399"/>
      <c r="Y39" s="399"/>
    </row>
    <row r="40" spans="1:25" s="162" customFormat="1" ht="12.75">
      <c r="A40" s="204"/>
      <c r="B40" s="216"/>
      <c r="C40" s="216"/>
      <c r="D40" s="216"/>
      <c r="E40" s="216"/>
      <c r="F40" s="216"/>
      <c r="G40" s="216"/>
      <c r="H40" s="216"/>
      <c r="I40" s="216"/>
      <c r="J40" s="216"/>
      <c r="K40" s="216"/>
      <c r="L40" s="239"/>
      <c r="M40" s="157"/>
      <c r="N40" s="399"/>
      <c r="O40" s="399"/>
      <c r="P40" s="399"/>
      <c r="Q40" s="399"/>
      <c r="R40" s="399"/>
      <c r="S40" s="399"/>
      <c r="T40" s="399"/>
      <c r="U40" s="399"/>
      <c r="V40" s="399"/>
      <c r="W40" s="399"/>
      <c r="X40" s="399"/>
      <c r="Y40" s="399"/>
    </row>
    <row r="41" spans="1:25" s="162" customFormat="1" ht="12.75">
      <c r="A41" s="204"/>
      <c r="B41" s="216"/>
      <c r="C41" s="216"/>
      <c r="D41" s="216"/>
      <c r="E41" s="216"/>
      <c r="F41" s="216"/>
      <c r="G41" s="216"/>
      <c r="H41" s="216"/>
      <c r="I41" s="216"/>
      <c r="J41" s="216"/>
      <c r="K41" s="216"/>
      <c r="L41" s="239"/>
      <c r="M41" s="157"/>
      <c r="N41" s="399"/>
      <c r="O41" s="399"/>
      <c r="P41" s="399"/>
      <c r="Q41" s="399"/>
      <c r="R41" s="399"/>
      <c r="S41" s="399"/>
      <c r="T41" s="399"/>
      <c r="U41" s="399"/>
      <c r="V41" s="399"/>
      <c r="W41" s="399"/>
      <c r="X41" s="399"/>
      <c r="Y41" s="399"/>
    </row>
    <row r="42" spans="1:25" s="162" customFormat="1" ht="12.75">
      <c r="A42" s="204"/>
      <c r="B42" s="216"/>
      <c r="C42" s="216"/>
      <c r="D42" s="216"/>
      <c r="E42" s="216"/>
      <c r="F42" s="216"/>
      <c r="G42" s="216"/>
      <c r="H42" s="216"/>
      <c r="I42" s="216"/>
      <c r="J42" s="216"/>
      <c r="K42" s="216"/>
      <c r="L42" s="239"/>
      <c r="M42" s="157"/>
      <c r="N42" s="399"/>
      <c r="O42" s="399"/>
      <c r="P42" s="399"/>
      <c r="Q42" s="399"/>
      <c r="R42" s="399"/>
      <c r="S42" s="399"/>
      <c r="T42" s="399"/>
      <c r="U42" s="399"/>
      <c r="V42" s="399"/>
      <c r="W42" s="399"/>
      <c r="X42" s="399"/>
      <c r="Y42" s="399"/>
    </row>
    <row r="43" spans="1:25" s="162" customFormat="1" ht="12.75">
      <c r="A43" s="204"/>
      <c r="B43" s="216"/>
      <c r="C43" s="216"/>
      <c r="D43" s="216"/>
      <c r="E43" s="216"/>
      <c r="F43" s="216"/>
      <c r="G43" s="216"/>
      <c r="H43" s="216"/>
      <c r="I43" s="216"/>
      <c r="J43" s="216"/>
      <c r="K43" s="216"/>
      <c r="L43" s="239"/>
      <c r="M43" s="157"/>
      <c r="N43" s="399"/>
      <c r="O43" s="399"/>
      <c r="P43" s="399"/>
      <c r="Q43" s="399"/>
      <c r="R43" s="399"/>
      <c r="S43" s="399"/>
      <c r="T43" s="399"/>
      <c r="U43" s="399"/>
      <c r="V43" s="399"/>
      <c r="W43" s="399"/>
      <c r="X43" s="399"/>
      <c r="Y43" s="399"/>
    </row>
    <row r="44" spans="1:25" s="162" customFormat="1" ht="12.75">
      <c r="A44" s="204"/>
      <c r="B44" s="216"/>
      <c r="C44" s="216"/>
      <c r="D44" s="216"/>
      <c r="E44" s="216"/>
      <c r="F44" s="216"/>
      <c r="G44" s="216"/>
      <c r="H44" s="216"/>
      <c r="I44" s="216"/>
      <c r="J44" s="216"/>
      <c r="K44" s="216"/>
      <c r="L44" s="239"/>
      <c r="M44" s="157"/>
      <c r="N44" s="399"/>
      <c r="O44" s="614"/>
      <c r="P44" s="614"/>
      <c r="Q44" s="614"/>
      <c r="R44" s="614"/>
      <c r="S44" s="614"/>
      <c r="T44" s="614"/>
      <c r="U44" s="614"/>
      <c r="V44" s="614"/>
      <c r="W44" s="614"/>
      <c r="X44" s="614"/>
      <c r="Y44" s="614"/>
    </row>
    <row r="45" spans="1:25" s="162" customFormat="1" ht="12.75">
      <c r="A45" s="204"/>
      <c r="B45" s="216"/>
      <c r="C45" s="216"/>
      <c r="D45" s="216"/>
      <c r="E45" s="216"/>
      <c r="F45" s="216"/>
      <c r="G45" s="216"/>
      <c r="H45" s="216"/>
      <c r="I45" s="216"/>
      <c r="J45" s="216"/>
      <c r="K45" s="216"/>
      <c r="L45" s="239"/>
      <c r="M45" s="157"/>
      <c r="N45" s="399"/>
      <c r="O45" s="614"/>
      <c r="P45" s="614"/>
      <c r="Q45" s="614"/>
      <c r="R45" s="614"/>
      <c r="S45" s="614"/>
      <c r="T45" s="614"/>
      <c r="U45" s="614"/>
      <c r="V45" s="614"/>
      <c r="W45" s="614"/>
      <c r="X45" s="614"/>
      <c r="Y45" s="614"/>
    </row>
    <row r="46" spans="1:25" s="162" customFormat="1" ht="12.75">
      <c r="A46" s="204"/>
      <c r="B46" s="216"/>
      <c r="C46" s="216"/>
      <c r="D46" s="216"/>
      <c r="E46" s="216"/>
      <c r="F46" s="216"/>
      <c r="G46" s="216"/>
      <c r="H46" s="216"/>
      <c r="I46" s="216"/>
      <c r="J46" s="216"/>
      <c r="K46" s="216"/>
      <c r="L46" s="239"/>
      <c r="M46" s="157"/>
      <c r="N46" s="399"/>
      <c r="O46" s="614"/>
      <c r="P46" s="614"/>
      <c r="Q46" s="614"/>
      <c r="R46" s="614"/>
      <c r="S46" s="614"/>
      <c r="T46" s="614"/>
      <c r="U46" s="614"/>
      <c r="V46" s="614"/>
      <c r="W46" s="614"/>
      <c r="X46" s="614"/>
      <c r="Y46" s="614"/>
    </row>
    <row r="47" spans="1:25" s="162" customFormat="1" ht="15">
      <c r="A47" s="204"/>
      <c r="B47" s="216"/>
      <c r="C47" s="216"/>
      <c r="D47" s="216"/>
      <c r="E47" s="216"/>
      <c r="F47" s="216"/>
      <c r="G47" s="216"/>
      <c r="H47" s="216"/>
      <c r="I47" s="216"/>
      <c r="J47" s="216"/>
      <c r="K47" s="216"/>
      <c r="L47" s="239"/>
      <c r="M47" s="157"/>
      <c r="N47" s="399"/>
      <c r="O47" s="615"/>
      <c r="P47" s="616"/>
      <c r="Q47" s="617"/>
      <c r="R47" s="618"/>
      <c r="S47" s="619"/>
      <c r="T47" s="619"/>
      <c r="U47" s="619"/>
      <c r="V47" s="615"/>
      <c r="W47" s="615"/>
      <c r="X47" s="614"/>
      <c r="Y47" s="614"/>
    </row>
    <row r="48" spans="1:25" s="162" customFormat="1" ht="12.75">
      <c r="A48" s="204"/>
      <c r="B48" s="216"/>
      <c r="C48" s="216"/>
      <c r="D48" s="216"/>
      <c r="E48" s="216"/>
      <c r="F48" s="216"/>
      <c r="G48" s="216"/>
      <c r="H48" s="216"/>
      <c r="I48" s="216"/>
      <c r="J48" s="216"/>
      <c r="K48" s="216"/>
      <c r="L48" s="239"/>
      <c r="M48" s="157"/>
      <c r="N48" s="399"/>
      <c r="O48" s="620"/>
      <c r="P48" s="1261"/>
      <c r="Q48" s="1261"/>
      <c r="R48" s="1261"/>
      <c r="S48" s="1260"/>
      <c r="T48" s="1260"/>
      <c r="U48" s="1260"/>
      <c r="V48" s="1260"/>
      <c r="W48" s="1260"/>
      <c r="X48" s="614"/>
      <c r="Y48" s="614"/>
    </row>
    <row r="49" spans="1:25" s="162" customFormat="1" ht="12.75">
      <c r="A49" s="204"/>
      <c r="B49" s="216"/>
      <c r="C49" s="216"/>
      <c r="D49" s="216"/>
      <c r="E49" s="216"/>
      <c r="F49" s="216"/>
      <c r="G49" s="216"/>
      <c r="H49" s="216"/>
      <c r="I49" s="216"/>
      <c r="J49" s="216"/>
      <c r="K49" s="216"/>
      <c r="L49" s="239"/>
      <c r="M49" s="157"/>
      <c r="N49" s="399"/>
      <c r="O49" s="621"/>
      <c r="P49" s="622"/>
      <c r="Q49" s="622"/>
      <c r="R49" s="622"/>
      <c r="S49" s="623"/>
      <c r="T49" s="623"/>
      <c r="U49" s="624"/>
      <c r="V49" s="623"/>
      <c r="W49" s="623"/>
      <c r="X49" s="614"/>
      <c r="Y49" s="614"/>
    </row>
    <row r="50" spans="1:25" s="162" customFormat="1" ht="12.75">
      <c r="A50" s="204"/>
      <c r="B50" s="216"/>
      <c r="C50" s="216"/>
      <c r="D50" s="216"/>
      <c r="E50" s="216"/>
      <c r="F50" s="216"/>
      <c r="G50" s="216"/>
      <c r="H50" s="216"/>
      <c r="I50" s="216"/>
      <c r="J50" s="216"/>
      <c r="K50" s="216"/>
      <c r="L50" s="239"/>
      <c r="M50" s="157"/>
      <c r="N50" s="399"/>
      <c r="O50" s="625"/>
      <c r="P50" s="626"/>
      <c r="Q50" s="627"/>
      <c r="R50" s="627"/>
      <c r="S50" s="627"/>
      <c r="T50" s="627"/>
      <c r="U50" s="627"/>
      <c r="V50" s="627"/>
      <c r="W50" s="627"/>
      <c r="X50" s="614"/>
      <c r="Y50" s="614"/>
    </row>
    <row r="51" spans="1:25" s="162" customFormat="1" ht="12.75">
      <c r="A51" s="204"/>
      <c r="B51" s="216"/>
      <c r="C51" s="216"/>
      <c r="D51" s="216"/>
      <c r="E51" s="216"/>
      <c r="F51" s="216"/>
      <c r="G51" s="216"/>
      <c r="H51" s="216"/>
      <c r="I51" s="216"/>
      <c r="J51" s="216"/>
      <c r="K51" s="216"/>
      <c r="L51" s="239"/>
      <c r="M51" s="157"/>
      <c r="N51" s="399"/>
      <c r="O51" s="628"/>
      <c r="P51" s="629"/>
      <c r="Q51" s="629"/>
      <c r="R51" s="629"/>
      <c r="S51" s="629"/>
      <c r="T51" s="629"/>
      <c r="U51" s="630"/>
      <c r="V51" s="629"/>
      <c r="W51" s="631"/>
      <c r="X51" s="614"/>
      <c r="Y51" s="614"/>
    </row>
    <row r="52" spans="1:25" s="162" customFormat="1" ht="12.75">
      <c r="A52" s="204"/>
      <c r="B52" s="216"/>
      <c r="C52" s="216"/>
      <c r="D52" s="216"/>
      <c r="E52" s="216"/>
      <c r="F52" s="216"/>
      <c r="G52" s="216"/>
      <c r="H52" s="216"/>
      <c r="I52" s="216"/>
      <c r="J52" s="216"/>
      <c r="K52" s="216"/>
      <c r="L52" s="239"/>
      <c r="M52" s="157"/>
      <c r="N52" s="399"/>
      <c r="O52" s="614"/>
      <c r="P52" s="614"/>
      <c r="Q52" s="614"/>
      <c r="R52" s="614"/>
      <c r="S52" s="614"/>
      <c r="T52" s="614"/>
      <c r="U52" s="614"/>
      <c r="V52" s="614"/>
      <c r="W52" s="614"/>
      <c r="X52" s="614"/>
      <c r="Y52" s="614"/>
    </row>
    <row r="53" spans="1:25" s="162" customFormat="1" ht="12.75">
      <c r="A53" s="204"/>
      <c r="B53" s="216"/>
      <c r="C53" s="216"/>
      <c r="D53" s="216"/>
      <c r="E53" s="216"/>
      <c r="F53" s="216"/>
      <c r="G53" s="216"/>
      <c r="H53" s="216"/>
      <c r="I53" s="216"/>
      <c r="J53" s="216"/>
      <c r="K53" s="216"/>
      <c r="L53" s="239"/>
      <c r="M53" s="157"/>
      <c r="N53" s="399"/>
      <c r="O53" s="614"/>
      <c r="P53" s="614"/>
      <c r="Q53" s="614"/>
      <c r="R53" s="614"/>
      <c r="S53" s="614"/>
      <c r="T53" s="614"/>
      <c r="U53" s="614"/>
      <c r="V53" s="614"/>
      <c r="W53" s="614"/>
      <c r="X53" s="614"/>
      <c r="Y53" s="614"/>
    </row>
    <row r="54" spans="1:25" s="162" customFormat="1" ht="12.75">
      <c r="A54" s="204"/>
      <c r="B54" s="216"/>
      <c r="C54" s="216"/>
      <c r="D54" s="216"/>
      <c r="E54" s="216"/>
      <c r="F54" s="216"/>
      <c r="G54" s="216"/>
      <c r="H54" s="216"/>
      <c r="I54" s="216"/>
      <c r="J54" s="216"/>
      <c r="K54" s="216"/>
      <c r="L54" s="239"/>
      <c r="M54" s="157"/>
      <c r="N54" s="399"/>
      <c r="O54" s="614"/>
      <c r="P54" s="614"/>
      <c r="Q54" s="614"/>
      <c r="R54" s="614"/>
      <c r="S54" s="614"/>
      <c r="T54" s="614"/>
      <c r="U54" s="614"/>
      <c r="V54" s="614"/>
      <c r="W54" s="614"/>
      <c r="X54" s="614"/>
      <c r="Y54" s="614"/>
    </row>
    <row r="55" spans="1:25" s="162" customFormat="1" ht="12.75">
      <c r="A55" s="204"/>
      <c r="B55" s="216"/>
      <c r="C55" s="216"/>
      <c r="D55" s="216"/>
      <c r="E55" s="216"/>
      <c r="F55" s="216"/>
      <c r="G55" s="216"/>
      <c r="H55" s="216"/>
      <c r="I55" s="216"/>
      <c r="J55" s="216"/>
      <c r="K55" s="216"/>
      <c r="L55" s="239"/>
      <c r="M55" s="157"/>
      <c r="N55" s="399"/>
      <c r="O55" s="614"/>
      <c r="P55" s="614"/>
      <c r="Q55" s="614"/>
      <c r="R55" s="614"/>
      <c r="S55" s="614"/>
      <c r="T55" s="614"/>
      <c r="U55" s="614"/>
      <c r="V55" s="614"/>
      <c r="W55" s="614"/>
      <c r="X55" s="614"/>
      <c r="Y55" s="614"/>
    </row>
    <row r="56" spans="1:25" s="162" customFormat="1" ht="12.75">
      <c r="A56" s="204"/>
      <c r="B56" s="216"/>
      <c r="C56" s="216"/>
      <c r="D56" s="216"/>
      <c r="E56" s="216"/>
      <c r="F56" s="216"/>
      <c r="G56" s="216"/>
      <c r="H56" s="216"/>
      <c r="I56" s="216"/>
      <c r="J56" s="216"/>
      <c r="K56" s="216"/>
      <c r="L56" s="239"/>
      <c r="M56" s="157"/>
      <c r="N56" s="399"/>
      <c r="O56" s="614"/>
      <c r="P56" s="614"/>
      <c r="Q56" s="614"/>
      <c r="R56" s="614"/>
      <c r="S56" s="614"/>
      <c r="T56" s="614"/>
      <c r="U56" s="614"/>
      <c r="V56" s="614"/>
      <c r="W56" s="614"/>
      <c r="X56" s="614"/>
      <c r="Y56" s="614"/>
    </row>
    <row r="57" spans="1:25" s="162" customFormat="1" ht="12.75">
      <c r="A57" s="204"/>
      <c r="B57" s="216"/>
      <c r="C57" s="216"/>
      <c r="D57" s="216"/>
      <c r="E57" s="216"/>
      <c r="F57" s="216"/>
      <c r="G57" s="216"/>
      <c r="H57" s="216"/>
      <c r="I57" s="216"/>
      <c r="J57" s="216"/>
      <c r="K57" s="216"/>
      <c r="L57" s="239"/>
      <c r="M57" s="157"/>
      <c r="N57" s="399"/>
      <c r="O57" s="614"/>
      <c r="P57" s="614"/>
      <c r="Q57" s="614"/>
      <c r="R57" s="614"/>
      <c r="S57" s="614"/>
      <c r="T57" s="614"/>
      <c r="U57" s="614"/>
      <c r="V57" s="614"/>
      <c r="W57" s="614"/>
      <c r="X57" s="614"/>
      <c r="Y57" s="614"/>
    </row>
    <row r="58" spans="1:25" s="162" customFormat="1" ht="12.75">
      <c r="A58" s="204"/>
      <c r="B58" s="216"/>
      <c r="C58" s="216"/>
      <c r="D58" s="216"/>
      <c r="E58" s="216"/>
      <c r="F58" s="216"/>
      <c r="G58" s="216"/>
      <c r="H58" s="216"/>
      <c r="I58" s="216"/>
      <c r="J58" s="216"/>
      <c r="K58" s="216"/>
      <c r="L58" s="239"/>
      <c r="M58" s="157"/>
      <c r="N58" s="399"/>
      <c r="O58" s="399"/>
      <c r="P58" s="399"/>
      <c r="Q58" s="399"/>
      <c r="R58" s="399"/>
      <c r="S58" s="399"/>
      <c r="T58" s="399"/>
      <c r="U58" s="399"/>
      <c r="V58" s="399"/>
      <c r="W58" s="399"/>
      <c r="X58" s="399"/>
      <c r="Y58" s="399"/>
    </row>
    <row r="59" spans="1:25" s="162" customFormat="1" ht="22.5" customHeight="1">
      <c r="A59" s="197" t="s">
        <v>882</v>
      </c>
      <c r="B59" s="216"/>
      <c r="C59" s="216"/>
      <c r="D59" s="216"/>
      <c r="E59" s="216"/>
      <c r="F59" s="216"/>
      <c r="G59" s="216"/>
      <c r="H59" s="216"/>
      <c r="I59" s="216"/>
      <c r="J59" s="216"/>
      <c r="K59" s="216"/>
      <c r="L59" s="239"/>
      <c r="M59" s="157"/>
      <c r="N59" s="399"/>
      <c r="O59" s="399"/>
      <c r="P59" s="399"/>
      <c r="Q59" s="399"/>
      <c r="R59" s="399"/>
      <c r="S59" s="399"/>
      <c r="T59" s="399"/>
      <c r="U59" s="399"/>
      <c r="V59" s="399"/>
      <c r="W59" s="399"/>
      <c r="X59" s="399"/>
      <c r="Y59" s="399"/>
    </row>
    <row r="60" spans="1:25" s="162" customFormat="1" ht="12.75">
      <c r="A60" s="204"/>
      <c r="B60" s="216"/>
      <c r="C60" s="216"/>
      <c r="D60" s="216"/>
      <c r="E60" s="216"/>
      <c r="F60" s="216"/>
      <c r="G60" s="216"/>
      <c r="H60" s="216"/>
      <c r="I60" s="216"/>
      <c r="J60" s="216"/>
      <c r="K60" s="216"/>
      <c r="L60" s="239"/>
      <c r="M60" s="157"/>
      <c r="N60" s="399"/>
      <c r="O60" s="399"/>
      <c r="P60" s="399"/>
      <c r="Q60" s="399"/>
      <c r="R60" s="399"/>
      <c r="S60" s="399"/>
      <c r="T60" s="399"/>
      <c r="U60" s="399"/>
      <c r="V60" s="399"/>
      <c r="W60" s="399"/>
      <c r="X60" s="399"/>
      <c r="Y60" s="399"/>
    </row>
    <row r="61" spans="1:25" s="162" customFormat="1" ht="12.75">
      <c r="A61" s="204"/>
      <c r="B61" s="216"/>
      <c r="C61" s="216"/>
      <c r="D61" s="216"/>
      <c r="E61" s="216"/>
      <c r="F61" s="216"/>
      <c r="G61" s="216"/>
      <c r="H61" s="216"/>
      <c r="I61" s="216"/>
      <c r="J61" s="216"/>
      <c r="K61" s="216"/>
      <c r="L61" s="239"/>
      <c r="M61" s="157"/>
      <c r="N61" s="399"/>
      <c r="O61" s="399"/>
      <c r="P61" s="399"/>
      <c r="Q61" s="399"/>
      <c r="R61" s="399"/>
      <c r="S61" s="399"/>
      <c r="T61" s="399"/>
      <c r="U61" s="399"/>
      <c r="V61" s="399"/>
      <c r="W61" s="399"/>
      <c r="X61" s="399"/>
      <c r="Y61" s="399"/>
    </row>
    <row r="62" spans="1:25" s="162" customFormat="1" ht="12.75">
      <c r="A62" s="204"/>
      <c r="B62" s="216"/>
      <c r="C62" s="216"/>
      <c r="D62" s="216"/>
      <c r="E62" s="216"/>
      <c r="F62" s="216"/>
      <c r="G62" s="216"/>
      <c r="H62" s="216"/>
      <c r="I62" s="216"/>
      <c r="J62" s="216"/>
      <c r="K62" s="216"/>
      <c r="L62" s="239"/>
      <c r="M62" s="157"/>
      <c r="N62" s="399"/>
      <c r="O62" s="399"/>
      <c r="P62" s="399"/>
      <c r="Q62" s="399"/>
      <c r="R62" s="399"/>
      <c r="S62" s="399"/>
      <c r="T62" s="399"/>
      <c r="U62" s="399"/>
      <c r="V62" s="399"/>
      <c r="W62" s="399"/>
      <c r="X62" s="399"/>
      <c r="Y62" s="399"/>
    </row>
    <row r="63" spans="1:25" s="162" customFormat="1" ht="12.75">
      <c r="A63" s="1249"/>
      <c r="B63" s="1250"/>
      <c r="C63" s="1250"/>
      <c r="D63" s="1250"/>
      <c r="E63" s="515"/>
      <c r="F63" s="515"/>
      <c r="G63" s="216"/>
      <c r="H63" s="216"/>
      <c r="I63" s="1235"/>
      <c r="J63" s="1235"/>
      <c r="K63" s="1235"/>
      <c r="L63" s="239"/>
      <c r="M63" s="157"/>
      <c r="N63" s="399"/>
      <c r="O63" s="399"/>
      <c r="P63" s="399"/>
      <c r="Q63" s="399"/>
      <c r="R63" s="399"/>
      <c r="S63" s="399"/>
      <c r="T63" s="399"/>
      <c r="U63" s="399"/>
      <c r="V63" s="399"/>
      <c r="W63" s="399"/>
      <c r="X63" s="399"/>
      <c r="Y63" s="399"/>
    </row>
    <row r="64" spans="1:25" s="162" customFormat="1" ht="12.75">
      <c r="A64" s="1249"/>
      <c r="B64" s="469"/>
      <c r="C64" s="469"/>
      <c r="D64" s="469"/>
      <c r="E64" s="469"/>
      <c r="F64" s="469"/>
      <c r="G64" s="216"/>
      <c r="H64" s="216"/>
      <c r="I64" s="216"/>
      <c r="J64" s="216"/>
      <c r="K64" s="216"/>
      <c r="L64" s="239"/>
      <c r="M64" s="157"/>
      <c r="N64" s="399"/>
      <c r="O64" s="610"/>
      <c r="P64" s="610"/>
      <c r="Q64" s="610"/>
      <c r="R64" s="399"/>
      <c r="S64" s="399"/>
      <c r="T64" s="399"/>
      <c r="U64" s="399"/>
      <c r="V64" s="399"/>
      <c r="W64" s="399"/>
      <c r="X64" s="399"/>
      <c r="Y64" s="399"/>
    </row>
    <row r="65" spans="1:25" s="162" customFormat="1" ht="12.75">
      <c r="A65" s="470"/>
      <c r="B65" s="471"/>
      <c r="C65" s="471"/>
      <c r="D65" s="472"/>
      <c r="E65" s="472"/>
      <c r="F65" s="472"/>
      <c r="G65" s="216"/>
      <c r="H65" s="216"/>
      <c r="I65" s="216"/>
      <c r="J65" s="216"/>
      <c r="K65" s="216"/>
      <c r="L65" s="239"/>
      <c r="M65" s="157"/>
      <c r="N65" s="399"/>
      <c r="O65" s="399"/>
      <c r="P65" s="399"/>
      <c r="Q65" s="399"/>
      <c r="R65" s="399"/>
      <c r="S65" s="399"/>
      <c r="T65" s="399"/>
      <c r="U65" s="399"/>
      <c r="V65" s="399"/>
      <c r="W65" s="399"/>
      <c r="X65" s="399"/>
      <c r="Y65" s="399"/>
    </row>
    <row r="66" spans="1:25" s="162" customFormat="1" ht="12.75">
      <c r="A66" s="470"/>
      <c r="B66" s="471"/>
      <c r="C66" s="471"/>
      <c r="D66" s="472"/>
      <c r="E66" s="472"/>
      <c r="F66" s="472"/>
      <c r="G66" s="216"/>
      <c r="H66" s="216"/>
      <c r="I66" s="216"/>
      <c r="J66" s="216"/>
      <c r="K66" s="216"/>
      <c r="L66" s="239"/>
      <c r="M66" s="157"/>
      <c r="N66" s="399"/>
      <c r="O66" s="399"/>
      <c r="P66" s="399"/>
      <c r="Q66" s="399"/>
      <c r="R66" s="399"/>
      <c r="S66" s="399"/>
      <c r="T66" s="399"/>
      <c r="U66" s="399"/>
      <c r="V66" s="399"/>
      <c r="W66" s="399"/>
      <c r="X66" s="399"/>
      <c r="Y66" s="399"/>
    </row>
    <row r="67" spans="1:25" s="162" customFormat="1" ht="12.75">
      <c r="A67" s="470"/>
      <c r="B67" s="471"/>
      <c r="C67" s="471"/>
      <c r="D67" s="472"/>
      <c r="E67" s="472"/>
      <c r="F67" s="472"/>
      <c r="G67" s="216"/>
      <c r="H67" s="216"/>
      <c r="I67" s="216"/>
      <c r="J67" s="216"/>
      <c r="K67" s="216"/>
      <c r="L67" s="239"/>
      <c r="M67" s="157"/>
      <c r="N67" s="399"/>
      <c r="O67" s="399"/>
      <c r="P67" s="399"/>
      <c r="Q67" s="399"/>
      <c r="R67" s="399"/>
      <c r="S67" s="399"/>
      <c r="T67" s="399"/>
      <c r="U67" s="399"/>
      <c r="V67" s="399"/>
      <c r="W67" s="399"/>
      <c r="X67" s="399"/>
      <c r="Y67" s="399"/>
    </row>
    <row r="68" spans="1:25" s="162" customFormat="1" ht="12.75">
      <c r="A68" s="470"/>
      <c r="B68" s="471"/>
      <c r="C68" s="471"/>
      <c r="D68" s="472"/>
      <c r="E68" s="472"/>
      <c r="F68" s="472"/>
      <c r="G68" s="216"/>
      <c r="H68" s="216"/>
      <c r="I68" s="216"/>
      <c r="J68" s="216"/>
      <c r="K68" s="216"/>
      <c r="L68" s="239"/>
      <c r="M68" s="157"/>
      <c r="N68" s="399"/>
      <c r="O68" s="399"/>
      <c r="P68" s="399"/>
      <c r="Q68" s="399"/>
      <c r="R68" s="399"/>
      <c r="S68" s="399"/>
      <c r="T68" s="399"/>
      <c r="U68" s="399"/>
      <c r="V68" s="399"/>
      <c r="W68" s="399"/>
      <c r="X68" s="399"/>
      <c r="Y68" s="399"/>
    </row>
    <row r="69" spans="1:25" s="162" customFormat="1" ht="12.75">
      <c r="A69" s="470"/>
      <c r="B69" s="471"/>
      <c r="C69" s="471"/>
      <c r="D69" s="472"/>
      <c r="E69" s="472"/>
      <c r="F69" s="472"/>
      <c r="G69" s="216"/>
      <c r="H69" s="216"/>
      <c r="I69" s="216"/>
      <c r="J69" s="216"/>
      <c r="K69" s="216"/>
      <c r="L69" s="239"/>
      <c r="M69" s="157"/>
      <c r="N69" s="399"/>
      <c r="O69" s="399"/>
      <c r="P69" s="399"/>
      <c r="Q69" s="399"/>
      <c r="R69" s="399"/>
      <c r="S69" s="399"/>
      <c r="T69" s="399"/>
      <c r="U69" s="399"/>
      <c r="V69" s="399"/>
      <c r="W69" s="399"/>
      <c r="X69" s="399"/>
      <c r="Y69" s="399"/>
    </row>
    <row r="70" spans="1:25" s="162" customFormat="1" ht="12.75">
      <c r="A70" s="470"/>
      <c r="B70" s="471"/>
      <c r="C70" s="471"/>
      <c r="D70" s="472"/>
      <c r="E70" s="472"/>
      <c r="F70" s="472"/>
      <c r="G70" s="216"/>
      <c r="H70" s="216"/>
      <c r="I70" s="216"/>
      <c r="J70" s="216"/>
      <c r="K70" s="216"/>
      <c r="L70" s="239"/>
      <c r="M70" s="157"/>
      <c r="N70" s="399"/>
      <c r="O70" s="399"/>
      <c r="P70" s="399"/>
      <c r="Q70" s="399"/>
      <c r="R70" s="399"/>
      <c r="S70" s="399"/>
      <c r="T70" s="399"/>
      <c r="U70" s="399"/>
      <c r="V70" s="399"/>
      <c r="W70" s="399"/>
      <c r="X70" s="399"/>
      <c r="Y70" s="399"/>
    </row>
    <row r="71" spans="1:25" s="162" customFormat="1" ht="12.75">
      <c r="A71" s="470"/>
      <c r="B71" s="471"/>
      <c r="C71" s="471"/>
      <c r="D71" s="472"/>
      <c r="E71" s="472"/>
      <c r="F71" s="472"/>
      <c r="G71" s="216"/>
      <c r="H71" s="216"/>
      <c r="I71" s="216"/>
      <c r="J71" s="216"/>
      <c r="K71" s="216"/>
      <c r="L71" s="239"/>
      <c r="M71" s="157"/>
      <c r="N71" s="399"/>
      <c r="O71" s="399"/>
      <c r="P71" s="399"/>
      <c r="Q71" s="399"/>
      <c r="R71" s="399"/>
      <c r="S71" s="399"/>
      <c r="T71" s="399"/>
      <c r="U71" s="399"/>
      <c r="V71" s="399"/>
      <c r="W71" s="399"/>
      <c r="X71" s="399"/>
      <c r="Y71" s="399"/>
    </row>
    <row r="72" spans="1:25" s="162" customFormat="1" ht="12.75">
      <c r="A72" s="470"/>
      <c r="B72" s="471"/>
      <c r="C72" s="471"/>
      <c r="D72" s="472"/>
      <c r="E72" s="472"/>
      <c r="F72" s="472"/>
      <c r="G72" s="216"/>
      <c r="H72" s="216"/>
      <c r="I72" s="216"/>
      <c r="J72" s="216"/>
      <c r="K72" s="216"/>
      <c r="L72" s="239"/>
      <c r="M72" s="157"/>
      <c r="N72" s="399"/>
      <c r="O72" s="399"/>
      <c r="P72" s="399"/>
      <c r="Q72" s="399"/>
      <c r="R72" s="399"/>
      <c r="S72" s="399"/>
      <c r="T72" s="399"/>
      <c r="U72" s="399"/>
      <c r="V72" s="399"/>
      <c r="W72" s="399"/>
      <c r="X72" s="399"/>
      <c r="Y72" s="399"/>
    </row>
    <row r="73" spans="1:25" s="162" customFormat="1" ht="12.75">
      <c r="A73" s="470"/>
      <c r="B73" s="471"/>
      <c r="C73" s="471"/>
      <c r="D73" s="472"/>
      <c r="E73" s="472"/>
      <c r="F73" s="472"/>
      <c r="G73" s="216"/>
      <c r="H73" s="216"/>
      <c r="I73" s="216"/>
      <c r="J73" s="216"/>
      <c r="K73" s="216"/>
      <c r="L73" s="239"/>
      <c r="M73" s="157"/>
      <c r="N73" s="399"/>
      <c r="O73" s="399"/>
      <c r="P73" s="399"/>
      <c r="Q73" s="399"/>
      <c r="R73" s="399"/>
      <c r="S73" s="399"/>
      <c r="T73" s="399"/>
      <c r="U73" s="399"/>
      <c r="V73" s="399"/>
      <c r="W73" s="399"/>
      <c r="X73" s="399"/>
      <c r="Y73" s="399"/>
    </row>
    <row r="74" spans="1:25" s="162" customFormat="1" ht="12.75">
      <c r="A74" s="470"/>
      <c r="B74" s="471"/>
      <c r="C74" s="471"/>
      <c r="D74" s="472"/>
      <c r="E74" s="472"/>
      <c r="F74" s="472"/>
      <c r="G74" s="216"/>
      <c r="H74" s="216"/>
      <c r="I74" s="216"/>
      <c r="J74" s="216"/>
      <c r="K74" s="216"/>
      <c r="L74" s="239"/>
      <c r="M74" s="157"/>
      <c r="N74" s="399"/>
      <c r="O74" s="399"/>
      <c r="P74" s="399"/>
      <c r="Q74" s="399"/>
      <c r="R74" s="399"/>
      <c r="S74" s="399"/>
      <c r="T74" s="399"/>
      <c r="U74" s="399"/>
      <c r="V74" s="399"/>
      <c r="W74" s="399"/>
      <c r="X74" s="399"/>
      <c r="Y74" s="399"/>
    </row>
    <row r="75" spans="1:25" s="162" customFormat="1" ht="12.75">
      <c r="A75" s="470"/>
      <c r="B75" s="471"/>
      <c r="C75" s="471"/>
      <c r="D75" s="472"/>
      <c r="E75" s="472"/>
      <c r="F75" s="472"/>
      <c r="G75" s="216"/>
      <c r="H75" s="216"/>
      <c r="I75" s="216"/>
      <c r="J75" s="216"/>
      <c r="K75" s="216"/>
      <c r="L75" s="239"/>
      <c r="M75" s="157"/>
      <c r="N75" s="399"/>
      <c r="O75" s="399"/>
      <c r="P75" s="399"/>
      <c r="Q75" s="399"/>
      <c r="R75" s="399"/>
      <c r="S75" s="399"/>
      <c r="T75" s="399"/>
      <c r="U75" s="399"/>
      <c r="V75" s="399"/>
      <c r="W75" s="399"/>
      <c r="X75" s="399"/>
      <c r="Y75" s="399"/>
    </row>
    <row r="76" spans="1:25" s="162" customFormat="1" ht="12.75">
      <c r="A76" s="470"/>
      <c r="B76" s="471"/>
      <c r="C76" s="471"/>
      <c r="D76" s="472"/>
      <c r="E76" s="472"/>
      <c r="F76" s="472"/>
      <c r="G76" s="216"/>
      <c r="H76" s="216"/>
      <c r="I76" s="216"/>
      <c r="J76" s="216"/>
      <c r="K76" s="216"/>
      <c r="L76" s="239"/>
      <c r="M76" s="157"/>
      <c r="N76" s="399"/>
      <c r="O76" s="399"/>
      <c r="P76" s="399"/>
      <c r="Q76" s="399"/>
      <c r="R76" s="399"/>
      <c r="S76" s="399"/>
      <c r="T76" s="399"/>
      <c r="U76" s="399"/>
      <c r="V76" s="399"/>
      <c r="W76" s="399"/>
      <c r="X76" s="399"/>
      <c r="Y76" s="399"/>
    </row>
    <row r="77" spans="1:25" s="162" customFormat="1" ht="12.75">
      <c r="A77" s="470"/>
      <c r="B77" s="471"/>
      <c r="C77" s="471"/>
      <c r="D77" s="472"/>
      <c r="E77" s="472"/>
      <c r="F77" s="472"/>
      <c r="G77" s="216"/>
      <c r="H77" s="216"/>
      <c r="I77" s="216"/>
      <c r="J77" s="216"/>
      <c r="K77" s="216"/>
      <c r="L77" s="239"/>
      <c r="M77" s="157"/>
      <c r="N77" s="399"/>
      <c r="O77" s="399"/>
      <c r="P77" s="399"/>
      <c r="Q77" s="399"/>
      <c r="R77" s="399"/>
      <c r="S77" s="399"/>
      <c r="T77" s="399"/>
      <c r="U77" s="399"/>
      <c r="V77" s="399"/>
      <c r="W77" s="399"/>
      <c r="X77" s="399"/>
      <c r="Y77" s="399"/>
    </row>
    <row r="78" spans="1:25" s="162" customFormat="1" ht="12.75">
      <c r="A78" s="470"/>
      <c r="B78" s="471"/>
      <c r="C78" s="471"/>
      <c r="D78" s="472"/>
      <c r="E78" s="472"/>
      <c r="F78" s="472"/>
      <c r="G78" s="216"/>
      <c r="H78" s="216"/>
      <c r="I78" s="216"/>
      <c r="J78" s="216"/>
      <c r="K78" s="216"/>
      <c r="L78" s="239"/>
      <c r="M78" s="157"/>
      <c r="N78" s="399"/>
      <c r="O78" s="399"/>
      <c r="P78" s="399"/>
      <c r="Q78" s="399"/>
      <c r="R78" s="399"/>
      <c r="S78" s="399"/>
      <c r="T78" s="399"/>
      <c r="U78" s="399"/>
      <c r="V78" s="399"/>
      <c r="W78" s="399"/>
      <c r="X78" s="399"/>
      <c r="Y78" s="399"/>
    </row>
    <row r="79" spans="1:25" s="162" customFormat="1" ht="12.75">
      <c r="A79" s="470"/>
      <c r="B79" s="471"/>
      <c r="C79" s="471"/>
      <c r="D79" s="472"/>
      <c r="E79" s="472"/>
      <c r="F79" s="472"/>
      <c r="G79" s="216"/>
      <c r="H79" s="216"/>
      <c r="I79" s="216"/>
      <c r="J79" s="216"/>
      <c r="K79" s="216"/>
      <c r="L79" s="239"/>
      <c r="M79" s="157"/>
      <c r="N79" s="399"/>
      <c r="O79" s="399"/>
      <c r="P79" s="399"/>
      <c r="Q79" s="399"/>
      <c r="R79" s="399"/>
      <c r="S79" s="399"/>
      <c r="T79" s="399"/>
      <c r="U79" s="399"/>
      <c r="V79" s="399"/>
      <c r="W79" s="399"/>
      <c r="X79" s="399"/>
      <c r="Y79" s="399"/>
    </row>
    <row r="80" spans="1:25" s="162" customFormat="1" ht="12.75">
      <c r="A80" s="470"/>
      <c r="B80" s="471"/>
      <c r="C80" s="471"/>
      <c r="D80" s="472"/>
      <c r="E80" s="472"/>
      <c r="F80" s="472"/>
      <c r="G80" s="216"/>
      <c r="H80" s="216"/>
      <c r="I80" s="216"/>
      <c r="J80" s="216"/>
      <c r="K80" s="216"/>
      <c r="L80" s="239"/>
      <c r="M80" s="157"/>
      <c r="N80" s="399"/>
      <c r="O80" s="399"/>
      <c r="P80" s="399"/>
      <c r="Q80" s="399"/>
      <c r="R80" s="399"/>
      <c r="S80" s="399"/>
      <c r="T80" s="399"/>
      <c r="U80" s="399"/>
      <c r="V80" s="399"/>
      <c r="W80" s="399"/>
      <c r="X80" s="399"/>
      <c r="Y80" s="399"/>
    </row>
    <row r="81" spans="1:25" s="162" customFormat="1" ht="12.75">
      <c r="A81" s="470"/>
      <c r="B81" s="471"/>
      <c r="C81" s="471"/>
      <c r="D81" s="472"/>
      <c r="E81" s="472"/>
      <c r="F81" s="472"/>
      <c r="G81" s="216"/>
      <c r="H81" s="216"/>
      <c r="I81" s="216"/>
      <c r="J81" s="216"/>
      <c r="K81" s="216"/>
      <c r="L81" s="239"/>
      <c r="M81" s="157"/>
      <c r="N81" s="399"/>
      <c r="O81" s="399"/>
      <c r="P81" s="399"/>
      <c r="Q81" s="399"/>
      <c r="R81" s="399"/>
      <c r="S81" s="399"/>
      <c r="T81" s="399"/>
      <c r="U81" s="399"/>
      <c r="V81" s="399"/>
      <c r="W81" s="399"/>
      <c r="X81" s="399"/>
      <c r="Y81" s="399"/>
    </row>
    <row r="82" spans="1:25" s="162" customFormat="1" ht="12.75">
      <c r="A82" s="470"/>
      <c r="B82" s="471"/>
      <c r="C82" s="471"/>
      <c r="D82" s="472"/>
      <c r="E82" s="472"/>
      <c r="F82" s="472"/>
      <c r="G82" s="216"/>
      <c r="H82" s="216"/>
      <c r="I82" s="216"/>
      <c r="J82" s="216"/>
      <c r="K82" s="216"/>
      <c r="L82" s="239"/>
      <c r="M82" s="157"/>
      <c r="N82" s="399"/>
      <c r="O82" s="399"/>
      <c r="P82" s="399"/>
      <c r="Q82" s="399"/>
      <c r="R82" s="399"/>
      <c r="S82" s="399"/>
      <c r="T82" s="399"/>
      <c r="U82" s="399"/>
      <c r="V82" s="399"/>
      <c r="W82" s="399"/>
      <c r="X82" s="399"/>
      <c r="Y82" s="399"/>
    </row>
    <row r="83" spans="1:25" s="162" customFormat="1" ht="12.75">
      <c r="A83" s="470"/>
      <c r="B83" s="471"/>
      <c r="C83" s="471"/>
      <c r="D83" s="472"/>
      <c r="E83" s="472"/>
      <c r="F83" s="472"/>
      <c r="G83" s="216"/>
      <c r="H83" s="216"/>
      <c r="I83" s="216"/>
      <c r="J83" s="216"/>
      <c r="K83" s="216"/>
      <c r="L83" s="239"/>
      <c r="M83" s="157"/>
      <c r="N83" s="399"/>
      <c r="O83" s="399"/>
      <c r="P83" s="399"/>
      <c r="Q83" s="399"/>
      <c r="R83" s="399"/>
      <c r="S83" s="399"/>
      <c r="T83" s="399"/>
      <c r="U83" s="399"/>
      <c r="V83" s="399"/>
      <c r="W83" s="399"/>
      <c r="X83" s="399"/>
      <c r="Y83" s="399"/>
    </row>
    <row r="84" spans="1:25" s="162" customFormat="1" ht="12.75">
      <c r="A84" s="470"/>
      <c r="B84" s="471"/>
      <c r="C84" s="471"/>
      <c r="D84" s="472"/>
      <c r="E84" s="472"/>
      <c r="F84" s="472"/>
      <c r="G84" s="216"/>
      <c r="H84" s="216"/>
      <c r="I84" s="216"/>
      <c r="J84" s="216"/>
      <c r="K84" s="216"/>
      <c r="L84" s="239"/>
      <c r="M84" s="157"/>
      <c r="N84" s="399"/>
      <c r="O84" s="399"/>
      <c r="P84" s="399"/>
      <c r="Q84" s="399"/>
      <c r="R84" s="399"/>
      <c r="S84" s="399"/>
      <c r="T84" s="399"/>
      <c r="U84" s="399"/>
      <c r="V84" s="399"/>
      <c r="W84" s="399"/>
      <c r="X84" s="399"/>
      <c r="Y84" s="399"/>
    </row>
    <row r="85" spans="1:25" s="162" customFormat="1" ht="12.75">
      <c r="A85" s="470"/>
      <c r="B85" s="471"/>
      <c r="C85" s="471"/>
      <c r="D85" s="472"/>
      <c r="E85" s="472"/>
      <c r="F85" s="472"/>
      <c r="G85" s="216"/>
      <c r="H85" s="216"/>
      <c r="I85" s="216"/>
      <c r="J85" s="216"/>
      <c r="K85" s="216"/>
      <c r="L85" s="239"/>
      <c r="M85" s="157"/>
      <c r="N85" s="399"/>
      <c r="O85" s="399"/>
      <c r="P85" s="399"/>
      <c r="Q85" s="399"/>
      <c r="R85" s="399"/>
      <c r="S85" s="399"/>
      <c r="T85" s="399"/>
      <c r="U85" s="399"/>
      <c r="V85" s="399"/>
      <c r="W85" s="399"/>
      <c r="X85" s="399"/>
      <c r="Y85" s="399"/>
    </row>
    <row r="86" spans="1:25" s="162" customFormat="1" ht="12.75">
      <c r="A86" s="470"/>
      <c r="B86" s="471"/>
      <c r="C86" s="471"/>
      <c r="D86" s="472"/>
      <c r="E86" s="472"/>
      <c r="F86" s="472"/>
      <c r="G86" s="216"/>
      <c r="H86" s="216"/>
      <c r="I86" s="216"/>
      <c r="J86" s="216"/>
      <c r="K86" s="216"/>
      <c r="L86" s="239"/>
      <c r="M86" s="157"/>
      <c r="N86" s="399"/>
      <c r="O86" s="399"/>
      <c r="P86" s="399"/>
      <c r="Q86" s="399"/>
      <c r="R86" s="399"/>
      <c r="S86" s="399"/>
      <c r="T86" s="399"/>
      <c r="U86" s="399"/>
      <c r="V86" s="399"/>
      <c r="W86" s="399"/>
      <c r="X86" s="399"/>
      <c r="Y86" s="399"/>
    </row>
    <row r="87" spans="1:25" s="162" customFormat="1" ht="12.75">
      <c r="A87" s="470"/>
      <c r="B87" s="471"/>
      <c r="C87" s="471"/>
      <c r="D87" s="472"/>
      <c r="E87" s="472"/>
      <c r="F87" s="472"/>
      <c r="G87" s="216"/>
      <c r="H87" s="216"/>
      <c r="I87" s="216"/>
      <c r="J87" s="216"/>
      <c r="K87" s="216"/>
      <c r="L87" s="239"/>
      <c r="M87" s="157"/>
      <c r="N87" s="399"/>
      <c r="O87" s="399"/>
      <c r="P87" s="399"/>
      <c r="Q87" s="399"/>
      <c r="R87" s="399"/>
      <c r="S87" s="399"/>
      <c r="T87" s="399"/>
      <c r="U87" s="399"/>
      <c r="V87" s="399"/>
      <c r="W87" s="399"/>
      <c r="X87" s="399"/>
      <c r="Y87" s="399"/>
    </row>
    <row r="88" spans="1:25" s="162" customFormat="1" ht="12.75">
      <c r="A88" s="470"/>
      <c r="B88" s="471"/>
      <c r="C88" s="471"/>
      <c r="D88" s="472"/>
      <c r="E88" s="472"/>
      <c r="F88" s="472"/>
      <c r="G88" s="216"/>
      <c r="H88" s="216"/>
      <c r="I88" s="216"/>
      <c r="J88" s="216"/>
      <c r="K88" s="216"/>
      <c r="L88" s="239"/>
      <c r="M88" s="157"/>
      <c r="N88" s="399"/>
      <c r="O88" s="399"/>
      <c r="P88" s="399"/>
      <c r="Q88" s="399"/>
      <c r="R88" s="399"/>
      <c r="S88" s="399"/>
      <c r="T88" s="399"/>
      <c r="U88" s="399"/>
      <c r="V88" s="399"/>
      <c r="W88" s="399"/>
      <c r="X88" s="399"/>
      <c r="Y88" s="399"/>
    </row>
    <row r="89" spans="1:25" s="162" customFormat="1" ht="12.75">
      <c r="A89" s="470"/>
      <c r="B89" s="471"/>
      <c r="C89" s="471"/>
      <c r="D89" s="472"/>
      <c r="E89" s="472"/>
      <c r="F89" s="472"/>
      <c r="G89" s="216"/>
      <c r="H89" s="216"/>
      <c r="I89" s="216"/>
      <c r="J89" s="216"/>
      <c r="K89" s="216"/>
      <c r="L89" s="239"/>
      <c r="M89" s="157"/>
      <c r="N89" s="399"/>
      <c r="O89" s="399"/>
      <c r="P89" s="399"/>
      <c r="Q89" s="399"/>
      <c r="R89" s="399"/>
      <c r="S89" s="399"/>
      <c r="T89" s="399"/>
      <c r="U89" s="399"/>
      <c r="V89" s="399"/>
      <c r="W89" s="399"/>
      <c r="X89" s="399"/>
      <c r="Y89" s="399"/>
    </row>
    <row r="90" spans="1:25" s="162" customFormat="1" ht="12.75">
      <c r="A90" s="470"/>
      <c r="B90" s="471"/>
      <c r="C90" s="471"/>
      <c r="D90" s="472"/>
      <c r="E90" s="472"/>
      <c r="F90" s="472"/>
      <c r="G90" s="216"/>
      <c r="H90" s="216"/>
      <c r="I90" s="216"/>
      <c r="J90" s="216"/>
      <c r="K90" s="216"/>
      <c r="L90" s="239"/>
      <c r="M90" s="157"/>
      <c r="N90" s="399"/>
      <c r="O90" s="399"/>
      <c r="P90" s="399"/>
      <c r="Q90" s="399"/>
      <c r="R90" s="399"/>
      <c r="S90" s="399"/>
      <c r="T90" s="399"/>
      <c r="U90" s="399"/>
      <c r="V90" s="399"/>
      <c r="W90" s="399"/>
      <c r="X90" s="399"/>
      <c r="Y90" s="399"/>
    </row>
    <row r="91" spans="1:25" s="162" customFormat="1" ht="12.75">
      <c r="A91" s="470"/>
      <c r="B91" s="471"/>
      <c r="C91" s="471"/>
      <c r="D91" s="472"/>
      <c r="E91" s="472"/>
      <c r="F91" s="472"/>
      <c r="G91" s="216"/>
      <c r="H91" s="216"/>
      <c r="I91" s="216"/>
      <c r="J91" s="216"/>
      <c r="K91" s="216"/>
      <c r="L91" s="239"/>
      <c r="M91" s="157"/>
      <c r="N91" s="399"/>
      <c r="O91" s="399"/>
      <c r="P91" s="399"/>
      <c r="Q91" s="399"/>
      <c r="R91" s="399"/>
      <c r="S91" s="399"/>
      <c r="T91" s="399"/>
      <c r="U91" s="399"/>
      <c r="V91" s="399"/>
      <c r="W91" s="399"/>
      <c r="X91" s="399"/>
      <c r="Y91" s="399"/>
    </row>
    <row r="92" spans="1:25" s="162" customFormat="1" ht="12.75">
      <c r="A92" s="470"/>
      <c r="B92" s="471"/>
      <c r="C92" s="471"/>
      <c r="D92" s="472"/>
      <c r="E92" s="472"/>
      <c r="F92" s="472"/>
      <c r="G92" s="216"/>
      <c r="H92" s="216"/>
      <c r="I92" s="216"/>
      <c r="J92" s="216"/>
      <c r="K92" s="216"/>
      <c r="L92" s="239"/>
      <c r="M92" s="157"/>
      <c r="N92" s="399"/>
      <c r="O92" s="399"/>
      <c r="P92" s="399"/>
      <c r="Q92" s="399"/>
      <c r="R92" s="399"/>
      <c r="S92" s="399"/>
      <c r="T92" s="399"/>
      <c r="U92" s="399"/>
      <c r="V92" s="399"/>
      <c r="W92" s="399"/>
      <c r="X92" s="399"/>
      <c r="Y92" s="399"/>
    </row>
    <row r="93" spans="1:25" s="162" customFormat="1" ht="12.75">
      <c r="A93" s="470"/>
      <c r="B93" s="471"/>
      <c r="C93" s="471"/>
      <c r="D93" s="472"/>
      <c r="E93" s="472"/>
      <c r="F93" s="472"/>
      <c r="G93" s="216"/>
      <c r="H93" s="216"/>
      <c r="I93" s="216"/>
      <c r="J93" s="216"/>
      <c r="K93" s="216"/>
      <c r="L93" s="239"/>
      <c r="M93" s="157"/>
      <c r="N93" s="399"/>
      <c r="O93" s="399"/>
      <c r="P93" s="399"/>
      <c r="Q93" s="399"/>
      <c r="R93" s="399"/>
      <c r="S93" s="399"/>
      <c r="T93" s="399"/>
      <c r="U93" s="399"/>
      <c r="V93" s="399"/>
      <c r="W93" s="399"/>
      <c r="X93" s="399"/>
      <c r="Y93" s="399"/>
    </row>
    <row r="94" spans="1:25" s="162" customFormat="1" ht="12.75">
      <c r="A94" s="470"/>
      <c r="B94" s="471"/>
      <c r="C94" s="471"/>
      <c r="D94" s="472"/>
      <c r="E94" s="472"/>
      <c r="F94" s="472"/>
      <c r="G94" s="216"/>
      <c r="H94" s="216"/>
      <c r="I94" s="216"/>
      <c r="J94" s="216"/>
      <c r="K94" s="216"/>
      <c r="L94" s="239"/>
      <c r="M94" s="157"/>
      <c r="N94" s="399"/>
      <c r="O94" s="399"/>
      <c r="P94" s="399"/>
      <c r="Q94" s="399"/>
      <c r="R94" s="399"/>
      <c r="S94" s="399"/>
      <c r="T94" s="399"/>
      <c r="U94" s="399"/>
      <c r="V94" s="399"/>
      <c r="W94" s="399"/>
      <c r="X94" s="399"/>
      <c r="Y94" s="399"/>
    </row>
    <row r="95" spans="1:25" s="162" customFormat="1" ht="12.75">
      <c r="A95" s="470"/>
      <c r="B95" s="471"/>
      <c r="C95" s="471"/>
      <c r="D95" s="472"/>
      <c r="E95" s="472"/>
      <c r="F95" s="472"/>
      <c r="G95" s="216"/>
      <c r="H95" s="216"/>
      <c r="I95" s="216"/>
      <c r="J95" s="216"/>
      <c r="K95" s="216"/>
      <c r="L95" s="239"/>
      <c r="M95" s="157"/>
      <c r="N95" s="399"/>
      <c r="O95" s="399"/>
      <c r="P95" s="399"/>
      <c r="Q95" s="399"/>
      <c r="R95" s="399"/>
      <c r="S95" s="399"/>
      <c r="T95" s="399"/>
      <c r="U95" s="399"/>
      <c r="V95" s="399"/>
      <c r="W95" s="399"/>
      <c r="X95" s="399"/>
      <c r="Y95" s="399"/>
    </row>
    <row r="96" spans="1:25" s="162" customFormat="1" ht="12.75">
      <c r="A96" s="470"/>
      <c r="B96" s="471"/>
      <c r="C96" s="471"/>
      <c r="D96" s="472"/>
      <c r="E96" s="472"/>
      <c r="F96" s="472"/>
      <c r="G96" s="216"/>
      <c r="H96" s="216"/>
      <c r="I96" s="216"/>
      <c r="J96" s="216"/>
      <c r="K96" s="216"/>
      <c r="L96" s="239"/>
      <c r="M96" s="157"/>
      <c r="N96" s="399"/>
      <c r="O96" s="399"/>
      <c r="P96" s="399"/>
      <c r="Q96" s="399"/>
      <c r="R96" s="399"/>
      <c r="S96" s="399"/>
      <c r="T96" s="399"/>
      <c r="U96" s="399"/>
      <c r="V96" s="399"/>
      <c r="W96" s="399"/>
      <c r="X96" s="399"/>
      <c r="Y96" s="399"/>
    </row>
    <row r="97" spans="1:25" s="162" customFormat="1" ht="12.75">
      <c r="A97" s="470"/>
      <c r="B97" s="471"/>
      <c r="C97" s="471"/>
      <c r="D97" s="472"/>
      <c r="E97" s="472"/>
      <c r="F97" s="472"/>
      <c r="G97" s="216"/>
      <c r="H97" s="216"/>
      <c r="I97" s="216"/>
      <c r="J97" s="216"/>
      <c r="K97" s="216"/>
      <c r="L97" s="239"/>
      <c r="M97" s="157"/>
      <c r="N97" s="399"/>
      <c r="O97" s="399"/>
      <c r="P97" s="399"/>
      <c r="Q97" s="399"/>
      <c r="R97" s="399"/>
      <c r="S97" s="399"/>
      <c r="T97" s="399"/>
      <c r="U97" s="399"/>
      <c r="V97" s="399"/>
      <c r="W97" s="399"/>
      <c r="X97" s="399"/>
      <c r="Y97" s="399"/>
    </row>
    <row r="98" spans="1:25" s="162" customFormat="1" ht="12.75">
      <c r="A98" s="470"/>
      <c r="B98" s="471"/>
      <c r="C98" s="471"/>
      <c r="D98" s="472"/>
      <c r="E98" s="472"/>
      <c r="F98" s="472"/>
      <c r="G98" s="216"/>
      <c r="H98" s="216"/>
      <c r="I98" s="216"/>
      <c r="J98" s="216"/>
      <c r="K98" s="216"/>
      <c r="L98" s="239"/>
      <c r="M98" s="157"/>
      <c r="N98" s="399"/>
      <c r="O98" s="399"/>
      <c r="P98" s="399"/>
      <c r="Q98" s="399"/>
      <c r="R98" s="399"/>
      <c r="S98" s="399"/>
      <c r="T98" s="399"/>
      <c r="U98" s="399"/>
      <c r="V98" s="399"/>
      <c r="W98" s="399"/>
      <c r="X98" s="399"/>
      <c r="Y98" s="399"/>
    </row>
    <row r="99" spans="1:25" s="162" customFormat="1" ht="12.75">
      <c r="A99" s="470"/>
      <c r="B99" s="471"/>
      <c r="C99" s="471"/>
      <c r="D99" s="472"/>
      <c r="E99" s="472"/>
      <c r="F99" s="472"/>
      <c r="G99" s="216"/>
      <c r="H99" s="216"/>
      <c r="I99" s="216"/>
      <c r="J99" s="216"/>
      <c r="K99" s="216"/>
      <c r="L99" s="239"/>
      <c r="M99" s="157"/>
      <c r="N99" s="399"/>
      <c r="O99" s="399"/>
      <c r="P99" s="399"/>
      <c r="Q99" s="399"/>
      <c r="R99" s="399"/>
      <c r="S99" s="399"/>
      <c r="T99" s="399"/>
      <c r="U99" s="399"/>
      <c r="V99" s="399"/>
      <c r="W99" s="399"/>
      <c r="X99" s="399"/>
      <c r="Y99" s="399"/>
    </row>
    <row r="100" spans="1:25" s="162" customFormat="1" ht="12.75">
      <c r="A100" s="470"/>
      <c r="B100" s="471"/>
      <c r="C100" s="471"/>
      <c r="D100" s="472"/>
      <c r="E100" s="472"/>
      <c r="F100" s="472"/>
      <c r="G100" s="216"/>
      <c r="H100" s="216"/>
      <c r="I100" s="216"/>
      <c r="J100" s="216"/>
      <c r="K100" s="216"/>
      <c r="L100" s="239"/>
      <c r="M100" s="157"/>
      <c r="N100" s="399"/>
      <c r="O100" s="399"/>
      <c r="P100" s="399"/>
      <c r="Q100" s="399"/>
      <c r="R100" s="399"/>
      <c r="S100" s="399"/>
      <c r="T100" s="399"/>
      <c r="U100" s="399"/>
      <c r="V100" s="399"/>
      <c r="W100" s="399"/>
      <c r="X100" s="399"/>
      <c r="Y100" s="399"/>
    </row>
    <row r="101" spans="1:25" s="162" customFormat="1" ht="12.75">
      <c r="A101" s="470"/>
      <c r="B101" s="471"/>
      <c r="C101" s="471"/>
      <c r="D101" s="472"/>
      <c r="E101" s="472"/>
      <c r="F101" s="472"/>
      <c r="G101" s="216"/>
      <c r="H101" s="216"/>
      <c r="I101" s="216"/>
      <c r="J101" s="216"/>
      <c r="K101" s="216"/>
      <c r="L101" s="239"/>
      <c r="M101" s="157"/>
      <c r="N101" s="399"/>
      <c r="O101" s="399"/>
      <c r="P101" s="399"/>
      <c r="Q101" s="399"/>
      <c r="R101" s="399"/>
      <c r="S101" s="399"/>
      <c r="T101" s="399"/>
      <c r="U101" s="399"/>
      <c r="V101" s="399"/>
      <c r="W101" s="399"/>
      <c r="X101" s="399"/>
      <c r="Y101" s="399"/>
    </row>
    <row r="102" spans="1:25" s="162" customFormat="1" ht="12.75">
      <c r="A102" s="470"/>
      <c r="B102" s="471"/>
      <c r="C102" s="471"/>
      <c r="D102" s="472"/>
      <c r="E102" s="472"/>
      <c r="F102" s="472"/>
      <c r="G102" s="216"/>
      <c r="H102" s="216"/>
      <c r="I102" s="216"/>
      <c r="J102" s="216"/>
      <c r="K102" s="216"/>
      <c r="L102" s="239"/>
      <c r="M102" s="157"/>
      <c r="N102" s="399"/>
      <c r="O102" s="399"/>
      <c r="P102" s="399"/>
      <c r="Q102" s="399"/>
      <c r="R102" s="399"/>
      <c r="S102" s="399"/>
      <c r="T102" s="399"/>
      <c r="U102" s="399"/>
      <c r="V102" s="399"/>
      <c r="W102" s="399"/>
      <c r="X102" s="399"/>
      <c r="Y102" s="399"/>
    </row>
    <row r="103" spans="1:25" s="162" customFormat="1" ht="12.75">
      <c r="A103" s="470"/>
      <c r="B103" s="471"/>
      <c r="C103" s="471"/>
      <c r="D103" s="472"/>
      <c r="E103" s="472"/>
      <c r="F103" s="472"/>
      <c r="G103" s="216"/>
      <c r="H103" s="216"/>
      <c r="I103" s="216"/>
      <c r="J103" s="216"/>
      <c r="K103" s="216"/>
      <c r="L103" s="239"/>
      <c r="M103" s="157"/>
      <c r="N103" s="399"/>
      <c r="O103" s="399"/>
      <c r="P103" s="399"/>
      <c r="Q103" s="399"/>
      <c r="R103" s="399"/>
      <c r="S103" s="399"/>
      <c r="T103" s="399"/>
      <c r="U103" s="399"/>
      <c r="V103" s="399"/>
      <c r="W103" s="399"/>
      <c r="X103" s="399"/>
      <c r="Y103" s="399"/>
    </row>
    <row r="104" spans="1:25" s="162" customFormat="1" ht="12.75">
      <c r="A104" s="470"/>
      <c r="B104" s="471"/>
      <c r="C104" s="471"/>
      <c r="D104" s="472"/>
      <c r="E104" s="472"/>
      <c r="F104" s="472"/>
      <c r="G104" s="216"/>
      <c r="H104" s="216"/>
      <c r="I104" s="216"/>
      <c r="J104" s="216"/>
      <c r="K104" s="216"/>
      <c r="L104" s="239"/>
      <c r="M104" s="157"/>
      <c r="N104" s="399"/>
      <c r="O104" s="399"/>
      <c r="P104" s="399"/>
      <c r="Q104" s="399"/>
      <c r="R104" s="399"/>
      <c r="S104" s="399"/>
      <c r="T104" s="399"/>
      <c r="U104" s="399"/>
      <c r="V104" s="399"/>
      <c r="W104" s="399"/>
      <c r="X104" s="399"/>
      <c r="Y104" s="399"/>
    </row>
    <row r="105" spans="1:25" s="162" customFormat="1" ht="12.75">
      <c r="A105" s="470"/>
      <c r="B105" s="471"/>
      <c r="C105" s="471"/>
      <c r="D105" s="472"/>
      <c r="E105" s="472"/>
      <c r="F105" s="472"/>
      <c r="G105" s="216"/>
      <c r="H105" s="216"/>
      <c r="I105" s="216"/>
      <c r="J105" s="216"/>
      <c r="K105" s="216"/>
      <c r="L105" s="239"/>
      <c r="M105" s="157"/>
      <c r="N105" s="399"/>
      <c r="O105" s="399"/>
      <c r="P105" s="399"/>
      <c r="Q105" s="399"/>
      <c r="R105" s="399"/>
      <c r="S105" s="399"/>
      <c r="T105" s="399"/>
      <c r="U105" s="399"/>
      <c r="V105" s="399"/>
      <c r="W105" s="399"/>
      <c r="X105" s="399"/>
      <c r="Y105" s="399"/>
    </row>
    <row r="106" spans="1:25" s="162" customFormat="1" ht="12.75">
      <c r="A106" s="470"/>
      <c r="B106" s="471"/>
      <c r="C106" s="471"/>
      <c r="D106" s="472"/>
      <c r="E106" s="472"/>
      <c r="F106" s="472"/>
      <c r="G106" s="216"/>
      <c r="H106" s="216"/>
      <c r="I106" s="216"/>
      <c r="J106" s="216"/>
      <c r="K106" s="216"/>
      <c r="L106" s="239"/>
      <c r="M106" s="157"/>
      <c r="N106" s="399"/>
      <c r="O106" s="399"/>
      <c r="P106" s="399"/>
      <c r="Q106" s="399"/>
      <c r="R106" s="399"/>
      <c r="S106" s="399"/>
      <c r="T106" s="399"/>
      <c r="U106" s="399"/>
      <c r="V106" s="399"/>
      <c r="W106" s="399"/>
      <c r="X106" s="399"/>
      <c r="Y106" s="399"/>
    </row>
    <row r="107" spans="1:25" s="162" customFormat="1" ht="12.75">
      <c r="A107" s="470"/>
      <c r="B107" s="471"/>
      <c r="C107" s="471"/>
      <c r="D107" s="472"/>
      <c r="E107" s="472"/>
      <c r="F107" s="472"/>
      <c r="G107" s="216"/>
      <c r="H107" s="216"/>
      <c r="I107" s="216"/>
      <c r="J107" s="216"/>
      <c r="K107" s="216"/>
      <c r="L107" s="239"/>
      <c r="M107" s="157"/>
      <c r="N107" s="399"/>
      <c r="O107" s="399"/>
      <c r="P107" s="399"/>
      <c r="Q107" s="399"/>
      <c r="R107" s="399"/>
      <c r="S107" s="399"/>
      <c r="T107" s="399"/>
      <c r="U107" s="399"/>
      <c r="V107" s="399"/>
      <c r="W107" s="399"/>
      <c r="X107" s="399"/>
      <c r="Y107" s="399"/>
    </row>
    <row r="108" spans="1:25" s="162" customFormat="1" ht="12.75">
      <c r="A108" s="470"/>
      <c r="B108" s="471"/>
      <c r="C108" s="471"/>
      <c r="D108" s="472"/>
      <c r="E108" s="472"/>
      <c r="F108" s="472"/>
      <c r="G108" s="216"/>
      <c r="H108" s="216"/>
      <c r="I108" s="216"/>
      <c r="J108" s="216"/>
      <c r="K108" s="216"/>
      <c r="L108" s="239"/>
      <c r="M108" s="157"/>
      <c r="N108" s="399"/>
      <c r="O108" s="399"/>
      <c r="P108" s="399"/>
      <c r="Q108" s="399"/>
      <c r="R108" s="399"/>
      <c r="S108" s="399"/>
      <c r="T108" s="399"/>
      <c r="U108" s="399"/>
      <c r="V108" s="399"/>
      <c r="W108" s="399"/>
      <c r="X108" s="399"/>
      <c r="Y108" s="399"/>
    </row>
    <row r="109" spans="1:25" s="162" customFormat="1" ht="12.75">
      <c r="A109" s="470"/>
      <c r="B109" s="471"/>
      <c r="C109" s="471"/>
      <c r="D109" s="472"/>
      <c r="E109" s="472"/>
      <c r="F109" s="472"/>
      <c r="G109" s="216"/>
      <c r="H109" s="216"/>
      <c r="I109" s="216"/>
      <c r="J109" s="216"/>
      <c r="K109" s="216"/>
      <c r="L109" s="239"/>
      <c r="M109" s="157"/>
      <c r="N109" s="399"/>
      <c r="O109" s="399"/>
      <c r="P109" s="399"/>
      <c r="Q109" s="399"/>
      <c r="R109" s="399"/>
      <c r="S109" s="399"/>
      <c r="T109" s="399"/>
      <c r="U109" s="399"/>
      <c r="V109" s="399"/>
      <c r="W109" s="399"/>
      <c r="X109" s="399"/>
      <c r="Y109" s="399"/>
    </row>
    <row r="110" spans="1:25" s="162" customFormat="1" ht="12.75">
      <c r="A110" s="470"/>
      <c r="B110" s="471"/>
      <c r="C110" s="471"/>
      <c r="D110" s="472"/>
      <c r="E110" s="472"/>
      <c r="F110" s="472"/>
      <c r="G110" s="216"/>
      <c r="H110" s="216"/>
      <c r="I110" s="216"/>
      <c r="J110" s="216"/>
      <c r="K110" s="216"/>
      <c r="L110" s="239"/>
      <c r="M110" s="157"/>
      <c r="N110" s="399"/>
      <c r="O110" s="399"/>
      <c r="P110" s="399"/>
      <c r="Q110" s="399"/>
      <c r="R110" s="399"/>
      <c r="S110" s="399"/>
      <c r="T110" s="399"/>
      <c r="U110" s="399"/>
      <c r="V110" s="399"/>
      <c r="W110" s="399"/>
      <c r="X110" s="399"/>
      <c r="Y110" s="399"/>
    </row>
    <row r="111" spans="1:25" s="162" customFormat="1" ht="12.75">
      <c r="A111" s="470"/>
      <c r="B111" s="471"/>
      <c r="C111" s="471"/>
      <c r="D111" s="472"/>
      <c r="E111" s="472"/>
      <c r="F111" s="472"/>
      <c r="G111" s="216"/>
      <c r="H111" s="216"/>
      <c r="I111" s="216"/>
      <c r="J111" s="216"/>
      <c r="K111" s="216"/>
      <c r="L111" s="239"/>
      <c r="M111" s="157"/>
      <c r="N111" s="399"/>
      <c r="O111" s="399"/>
      <c r="P111" s="399"/>
      <c r="Q111" s="399"/>
      <c r="R111" s="399"/>
      <c r="S111" s="399"/>
      <c r="T111" s="399"/>
      <c r="U111" s="399"/>
      <c r="V111" s="399"/>
      <c r="W111" s="399"/>
      <c r="X111" s="399"/>
      <c r="Y111" s="399"/>
    </row>
    <row r="112" spans="1:25" s="162" customFormat="1" ht="12.75">
      <c r="A112" s="470"/>
      <c r="B112" s="471"/>
      <c r="C112" s="471"/>
      <c r="D112" s="472"/>
      <c r="E112" s="472"/>
      <c r="F112" s="472"/>
      <c r="G112" s="216"/>
      <c r="H112" s="216"/>
      <c r="I112" s="216"/>
      <c r="J112" s="216"/>
      <c r="K112" s="216"/>
      <c r="L112" s="239"/>
      <c r="M112" s="157"/>
      <c r="N112" s="399"/>
      <c r="O112" s="399"/>
      <c r="P112" s="399"/>
      <c r="Q112" s="399"/>
      <c r="R112" s="399"/>
      <c r="S112" s="399"/>
      <c r="T112" s="399"/>
      <c r="U112" s="399"/>
      <c r="V112" s="399"/>
      <c r="W112" s="399"/>
      <c r="X112" s="399"/>
      <c r="Y112" s="399"/>
    </row>
    <row r="113" spans="1:25" s="162" customFormat="1" ht="12.75">
      <c r="A113" s="470"/>
      <c r="B113" s="471"/>
      <c r="C113" s="471"/>
      <c r="D113" s="472"/>
      <c r="E113" s="472"/>
      <c r="F113" s="472"/>
      <c r="G113" s="216"/>
      <c r="H113" s="216"/>
      <c r="I113" s="216"/>
      <c r="J113" s="216"/>
      <c r="K113" s="216"/>
      <c r="L113" s="239"/>
      <c r="M113" s="157"/>
      <c r="N113" s="399"/>
      <c r="O113" s="399"/>
      <c r="P113" s="399"/>
      <c r="Q113" s="399"/>
      <c r="R113" s="399"/>
      <c r="S113" s="399"/>
      <c r="T113" s="399"/>
      <c r="U113" s="399"/>
      <c r="V113" s="399"/>
      <c r="W113" s="399"/>
      <c r="X113" s="399"/>
      <c r="Y113" s="399"/>
    </row>
    <row r="114" spans="1:25" s="162" customFormat="1" ht="12.75">
      <c r="A114" s="470"/>
      <c r="B114" s="471"/>
      <c r="C114" s="471"/>
      <c r="D114" s="472"/>
      <c r="E114" s="472"/>
      <c r="F114" s="472"/>
      <c r="G114" s="216"/>
      <c r="H114" s="216"/>
      <c r="I114" s="216"/>
      <c r="J114" s="216"/>
      <c r="K114" s="216"/>
      <c r="L114" s="239"/>
      <c r="M114" s="157"/>
      <c r="N114" s="399"/>
      <c r="O114" s="399"/>
      <c r="P114" s="399"/>
      <c r="Q114" s="399"/>
      <c r="R114" s="399"/>
      <c r="S114" s="399"/>
      <c r="T114" s="399"/>
      <c r="U114" s="399"/>
      <c r="V114" s="399"/>
      <c r="W114" s="399"/>
      <c r="X114" s="399"/>
      <c r="Y114" s="399"/>
    </row>
    <row r="115" spans="1:25" s="162" customFormat="1" ht="12.75">
      <c r="A115" s="470"/>
      <c r="B115" s="471"/>
      <c r="C115" s="471"/>
      <c r="D115" s="472"/>
      <c r="E115" s="472"/>
      <c r="F115" s="472"/>
      <c r="G115" s="216"/>
      <c r="H115" s="216"/>
      <c r="I115" s="216"/>
      <c r="J115" s="216"/>
      <c r="K115" s="216"/>
      <c r="L115" s="239"/>
      <c r="M115" s="157"/>
      <c r="N115" s="399"/>
      <c r="O115" s="399"/>
      <c r="P115" s="399"/>
      <c r="Q115" s="399"/>
      <c r="R115" s="399"/>
      <c r="S115" s="399"/>
      <c r="T115" s="399"/>
      <c r="U115" s="399"/>
      <c r="V115" s="399"/>
      <c r="W115" s="399"/>
      <c r="X115" s="399"/>
      <c r="Y115" s="399"/>
    </row>
    <row r="116" spans="1:25" s="162" customFormat="1" ht="12.75">
      <c r="A116" s="470"/>
      <c r="B116" s="471"/>
      <c r="C116" s="471"/>
      <c r="D116" s="472"/>
      <c r="E116" s="472"/>
      <c r="F116" s="472"/>
      <c r="G116" s="216"/>
      <c r="H116" s="216"/>
      <c r="I116" s="216"/>
      <c r="J116" s="216"/>
      <c r="K116" s="216"/>
      <c r="L116" s="239"/>
      <c r="M116" s="157"/>
      <c r="N116" s="399"/>
      <c r="O116" s="399"/>
      <c r="P116" s="399"/>
      <c r="Q116" s="399"/>
      <c r="R116" s="399"/>
      <c r="S116" s="399"/>
      <c r="T116" s="399"/>
      <c r="U116" s="399"/>
      <c r="V116" s="399"/>
      <c r="W116" s="399"/>
      <c r="X116" s="399"/>
      <c r="Y116" s="399"/>
    </row>
    <row r="117" spans="1:25" s="162" customFormat="1" ht="12.75">
      <c r="A117" s="466"/>
      <c r="B117" s="467"/>
      <c r="C117" s="467"/>
      <c r="D117" s="468"/>
      <c r="E117" s="468"/>
      <c r="F117" s="468"/>
      <c r="G117" s="216"/>
      <c r="H117" s="216"/>
      <c r="I117" s="216"/>
      <c r="J117" s="216"/>
      <c r="K117" s="216"/>
      <c r="L117" s="239"/>
      <c r="M117" s="157"/>
      <c r="N117" s="399"/>
      <c r="O117" s="399"/>
      <c r="P117" s="399"/>
      <c r="Q117" s="399"/>
      <c r="R117" s="399"/>
      <c r="S117" s="399"/>
      <c r="T117" s="399"/>
      <c r="U117" s="399"/>
      <c r="V117" s="399"/>
      <c r="W117" s="399"/>
      <c r="X117" s="399"/>
      <c r="Y117" s="399"/>
    </row>
    <row r="118" spans="1:25" s="162" customFormat="1" ht="12.75">
      <c r="A118" s="204"/>
      <c r="B118" s="216"/>
      <c r="C118" s="216"/>
      <c r="D118" s="216"/>
      <c r="E118" s="216"/>
      <c r="F118" s="216"/>
      <c r="G118" s="216"/>
      <c r="H118" s="216"/>
      <c r="I118" s="216"/>
      <c r="J118" s="216"/>
      <c r="K118" s="216"/>
      <c r="L118" s="239"/>
      <c r="M118" s="157"/>
      <c r="N118" s="399"/>
      <c r="O118" s="399"/>
      <c r="P118" s="399"/>
      <c r="Q118" s="399"/>
      <c r="R118" s="399"/>
      <c r="S118" s="399"/>
      <c r="T118" s="399"/>
      <c r="U118" s="399"/>
      <c r="V118" s="399"/>
      <c r="W118" s="399"/>
      <c r="X118" s="399"/>
      <c r="Y118" s="399"/>
    </row>
    <row r="119" spans="1:25" s="162" customFormat="1" ht="12.75">
      <c r="A119" s="204"/>
      <c r="B119" s="216"/>
      <c r="C119" s="216"/>
      <c r="D119" s="216"/>
      <c r="E119" s="216"/>
      <c r="F119" s="216"/>
      <c r="G119" s="216"/>
      <c r="H119" s="216"/>
      <c r="I119" s="216"/>
      <c r="J119" s="216"/>
      <c r="K119" s="216"/>
      <c r="L119" s="239"/>
      <c r="M119" s="157"/>
      <c r="N119" s="399"/>
      <c r="O119" s="399"/>
      <c r="P119" s="399"/>
      <c r="Q119" s="399"/>
      <c r="R119" s="399"/>
      <c r="S119" s="399"/>
      <c r="T119" s="399"/>
      <c r="U119" s="399"/>
      <c r="V119" s="399"/>
      <c r="W119" s="399"/>
      <c r="X119" s="399"/>
      <c r="Y119" s="399"/>
    </row>
    <row r="120" spans="1:25" s="162" customFormat="1" ht="12.75">
      <c r="A120" s="204"/>
      <c r="B120" s="216"/>
      <c r="C120" s="216"/>
      <c r="D120" s="216"/>
      <c r="E120" s="216"/>
      <c r="F120" s="216"/>
      <c r="G120" s="216"/>
      <c r="H120" s="216"/>
      <c r="I120" s="216"/>
      <c r="J120" s="216"/>
      <c r="K120" s="216"/>
      <c r="L120" s="239"/>
      <c r="M120" s="157"/>
      <c r="N120" s="399"/>
      <c r="O120" s="399"/>
      <c r="P120" s="399"/>
      <c r="Q120" s="399"/>
      <c r="R120" s="399"/>
      <c r="S120" s="399"/>
      <c r="T120" s="399"/>
      <c r="U120" s="399"/>
      <c r="V120" s="399"/>
      <c r="W120" s="399"/>
      <c r="X120" s="399"/>
      <c r="Y120" s="399"/>
    </row>
    <row r="121" spans="1:25" s="171" customFormat="1" ht="12" customHeight="1">
      <c r="A121" s="235"/>
      <c r="B121" s="216"/>
      <c r="C121" s="216"/>
      <c r="D121" s="216"/>
      <c r="E121" s="216"/>
      <c r="F121" s="216"/>
      <c r="G121" s="219"/>
      <c r="H121" s="219"/>
      <c r="I121" s="219"/>
      <c r="J121" s="221"/>
      <c r="K121" s="221"/>
      <c r="L121" s="221"/>
      <c r="M121" s="170"/>
      <c r="N121" s="400"/>
      <c r="O121" s="400"/>
      <c r="P121" s="400"/>
      <c r="Q121" s="400"/>
      <c r="R121" s="400"/>
      <c r="S121" s="400"/>
      <c r="T121" s="400"/>
      <c r="U121" s="400"/>
      <c r="V121" s="400"/>
      <c r="W121" s="400"/>
      <c r="X121" s="400"/>
      <c r="Y121" s="400"/>
    </row>
    <row r="122" spans="1:25" s="169" customFormat="1" ht="14.1" customHeight="1">
      <c r="A122" s="172"/>
      <c r="B122" s="173"/>
      <c r="C122" s="173"/>
      <c r="D122" s="173"/>
      <c r="E122" s="173"/>
      <c r="F122" s="173"/>
      <c r="G122" s="173"/>
      <c r="H122" s="171"/>
      <c r="I122" s="173"/>
      <c r="J122" s="170"/>
      <c r="K122" s="170"/>
      <c r="L122" s="219"/>
      <c r="M122" s="174"/>
      <c r="N122" s="401"/>
      <c r="O122" s="401"/>
      <c r="P122" s="401"/>
      <c r="Q122" s="401"/>
      <c r="R122" s="401"/>
      <c r="S122" s="401"/>
      <c r="T122" s="401"/>
      <c r="U122" s="401"/>
      <c r="V122" s="401"/>
      <c r="W122" s="401"/>
      <c r="X122" s="401"/>
      <c r="Y122" s="401"/>
    </row>
    <row r="123" spans="1:25" s="140" customFormat="1" ht="12" customHeight="1">
      <c r="A123" s="175"/>
      <c r="B123" s="176"/>
      <c r="C123" s="176"/>
      <c r="D123" s="176"/>
      <c r="E123" s="176"/>
      <c r="F123" s="176"/>
      <c r="G123" s="177"/>
      <c r="J123" s="157"/>
      <c r="K123" s="157"/>
      <c r="L123" s="239"/>
      <c r="M123" s="157"/>
      <c r="N123" s="402"/>
      <c r="O123" s="402"/>
      <c r="P123" s="402"/>
      <c r="Q123" s="402"/>
      <c r="R123" s="402"/>
      <c r="S123" s="402"/>
      <c r="T123" s="402"/>
      <c r="U123" s="402"/>
      <c r="V123" s="402"/>
      <c r="W123" s="402"/>
      <c r="X123" s="402"/>
      <c r="Y123" s="402"/>
    </row>
    <row r="124" spans="1:25" s="140" customFormat="1" ht="12" customHeight="1">
      <c r="B124" s="176"/>
      <c r="C124" s="176"/>
      <c r="D124" s="176"/>
      <c r="E124" s="176"/>
      <c r="F124" s="176"/>
      <c r="G124" s="176"/>
      <c r="H124" s="176"/>
      <c r="I124" s="176"/>
      <c r="J124" s="157"/>
      <c r="K124" s="157"/>
      <c r="L124" s="239"/>
      <c r="M124" s="157"/>
      <c r="N124" s="402"/>
      <c r="O124" s="402"/>
      <c r="P124" s="402"/>
      <c r="Q124" s="402"/>
      <c r="R124" s="402"/>
      <c r="S124" s="402"/>
      <c r="T124" s="402"/>
      <c r="U124" s="402"/>
      <c r="V124" s="402"/>
      <c r="W124" s="402"/>
      <c r="X124" s="402"/>
      <c r="Y124" s="402"/>
    </row>
    <row r="125" spans="1:25" s="140" customFormat="1" ht="12" customHeight="1">
      <c r="B125" s="178"/>
      <c r="C125" s="178"/>
      <c r="D125" s="178"/>
      <c r="E125" s="178"/>
      <c r="F125" s="178"/>
      <c r="G125" s="178"/>
      <c r="H125" s="178"/>
      <c r="J125" s="157"/>
      <c r="K125" s="157"/>
      <c r="L125" s="239"/>
      <c r="M125" s="157"/>
      <c r="N125" s="402"/>
      <c r="O125" s="402"/>
      <c r="P125" s="402"/>
      <c r="Q125" s="402"/>
      <c r="R125" s="402"/>
      <c r="S125" s="402"/>
      <c r="T125" s="402"/>
      <c r="U125" s="402"/>
      <c r="V125" s="402"/>
      <c r="W125" s="402"/>
      <c r="X125" s="402"/>
      <c r="Y125" s="402"/>
    </row>
    <row r="126" spans="1:25" s="179" customFormat="1" ht="12" customHeight="1">
      <c r="L126" s="240"/>
      <c r="N126" s="403"/>
      <c r="O126" s="403"/>
      <c r="P126" s="403"/>
      <c r="Q126" s="403"/>
      <c r="R126" s="403"/>
      <c r="S126" s="403"/>
      <c r="T126" s="403"/>
      <c r="U126" s="403"/>
      <c r="V126" s="403"/>
      <c r="W126" s="403"/>
      <c r="X126" s="403"/>
      <c r="Y126" s="403"/>
    </row>
    <row r="127" spans="1:25" s="140" customFormat="1" ht="12" customHeight="1">
      <c r="A127" s="180"/>
      <c r="B127" s="178"/>
      <c r="C127" s="178"/>
      <c r="D127" s="178"/>
      <c r="E127" s="178"/>
      <c r="F127" s="178"/>
      <c r="G127" s="178"/>
      <c r="H127" s="178"/>
      <c r="J127" s="157"/>
      <c r="K127" s="157"/>
      <c r="L127" s="239"/>
      <c r="M127" s="157"/>
      <c r="N127" s="402"/>
      <c r="O127" s="402"/>
      <c r="P127" s="402"/>
      <c r="Q127" s="402"/>
      <c r="R127" s="402"/>
      <c r="S127" s="402"/>
      <c r="T127" s="402"/>
      <c r="U127" s="402"/>
      <c r="V127" s="402"/>
      <c r="W127" s="402"/>
      <c r="X127" s="402"/>
      <c r="Y127" s="402"/>
    </row>
    <row r="128" spans="1:25" s="140" customFormat="1" ht="12" customHeight="1">
      <c r="J128" s="144"/>
      <c r="K128" s="144"/>
      <c r="L128" s="242"/>
      <c r="M128" s="144"/>
      <c r="N128" s="402"/>
      <c r="O128" s="402"/>
      <c r="P128" s="402"/>
      <c r="Q128" s="402"/>
      <c r="R128" s="402"/>
      <c r="S128" s="402"/>
      <c r="T128" s="402"/>
      <c r="U128" s="402"/>
      <c r="V128" s="402"/>
      <c r="W128" s="402"/>
      <c r="X128" s="402"/>
      <c r="Y128" s="402"/>
    </row>
    <row r="129" spans="1:25" s="140" customFormat="1" ht="12" customHeight="1">
      <c r="A129" s="139"/>
      <c r="B129" s="139"/>
      <c r="C129" s="139"/>
      <c r="D129" s="139"/>
      <c r="E129" s="139"/>
      <c r="F129" s="139"/>
      <c r="G129" s="139"/>
      <c r="H129" s="139"/>
      <c r="I129" s="139"/>
      <c r="L129" s="195"/>
      <c r="N129" s="402"/>
      <c r="O129" s="402"/>
      <c r="P129" s="402"/>
      <c r="Q129" s="402"/>
      <c r="R129" s="402"/>
      <c r="S129" s="402"/>
      <c r="T129" s="402"/>
      <c r="U129" s="402"/>
      <c r="V129" s="402"/>
      <c r="W129" s="402"/>
      <c r="X129" s="402"/>
      <c r="Y129" s="402"/>
    </row>
    <row r="130" spans="1:25" s="140" customFormat="1" ht="12" customHeight="1">
      <c r="A130" s="139"/>
      <c r="B130" s="139"/>
      <c r="C130" s="139"/>
      <c r="D130" s="139"/>
      <c r="E130" s="139"/>
      <c r="F130" s="139"/>
      <c r="G130" s="139"/>
      <c r="H130" s="139"/>
      <c r="I130" s="139"/>
      <c r="L130" s="195"/>
      <c r="N130" s="402"/>
      <c r="O130" s="402"/>
      <c r="P130" s="402"/>
      <c r="Q130" s="402"/>
      <c r="R130" s="402"/>
      <c r="S130" s="402"/>
      <c r="T130" s="402"/>
      <c r="U130" s="402"/>
      <c r="V130" s="402"/>
      <c r="W130" s="402"/>
      <c r="X130" s="402"/>
      <c r="Y130" s="402"/>
    </row>
    <row r="131" spans="1:25" s="140" customFormat="1" ht="12" customHeight="1">
      <c r="A131" s="139"/>
      <c r="B131" s="139"/>
      <c r="C131" s="139"/>
      <c r="D131" s="139"/>
      <c r="E131" s="139"/>
      <c r="F131" s="139"/>
      <c r="G131" s="139"/>
      <c r="H131" s="139"/>
      <c r="I131" s="139"/>
      <c r="L131" s="195"/>
      <c r="N131" s="402"/>
      <c r="O131" s="402"/>
      <c r="P131" s="402"/>
      <c r="Q131" s="402"/>
      <c r="R131" s="402"/>
      <c r="S131" s="402"/>
      <c r="T131" s="402"/>
      <c r="U131" s="402"/>
      <c r="V131" s="402"/>
      <c r="W131" s="402"/>
      <c r="X131" s="402"/>
      <c r="Y131" s="402"/>
    </row>
    <row r="132" spans="1:25" s="140" customFormat="1" ht="12" customHeight="1">
      <c r="A132" s="139"/>
      <c r="B132" s="139"/>
      <c r="C132" s="139"/>
      <c r="D132" s="139"/>
      <c r="E132" s="139"/>
      <c r="F132" s="139"/>
      <c r="G132" s="139"/>
      <c r="H132" s="139"/>
      <c r="I132" s="139"/>
      <c r="L132" s="195"/>
      <c r="N132" s="402"/>
      <c r="O132" s="402"/>
      <c r="P132" s="402"/>
      <c r="Q132" s="402"/>
      <c r="R132" s="402"/>
      <c r="S132" s="402"/>
      <c r="T132" s="402"/>
      <c r="U132" s="402"/>
      <c r="V132" s="402"/>
      <c r="W132" s="402"/>
      <c r="X132" s="402"/>
      <c r="Y132" s="402"/>
    </row>
    <row r="133" spans="1:25" s="140" customFormat="1" ht="12" customHeight="1">
      <c r="A133" s="139"/>
      <c r="B133" s="139"/>
      <c r="C133" s="139"/>
      <c r="D133" s="139"/>
      <c r="E133" s="139"/>
      <c r="F133" s="139"/>
      <c r="G133" s="139"/>
      <c r="H133" s="139"/>
      <c r="I133" s="139"/>
      <c r="L133" s="195"/>
      <c r="N133" s="402"/>
      <c r="O133" s="402"/>
      <c r="P133" s="402"/>
      <c r="Q133" s="402"/>
      <c r="R133" s="402"/>
      <c r="S133" s="402"/>
      <c r="T133" s="402"/>
      <c r="U133" s="402"/>
      <c r="V133" s="402"/>
      <c r="W133" s="402"/>
      <c r="X133" s="402"/>
      <c r="Y133" s="402"/>
    </row>
    <row r="134" spans="1:25" s="140" customFormat="1" ht="12" customHeight="1">
      <c r="A134" s="139"/>
      <c r="B134" s="139"/>
      <c r="C134" s="139"/>
      <c r="D134" s="139"/>
      <c r="E134" s="139"/>
      <c r="F134" s="139"/>
      <c r="G134" s="139"/>
      <c r="H134" s="139"/>
      <c r="I134" s="139"/>
      <c r="L134" s="195"/>
      <c r="N134" s="402"/>
      <c r="O134" s="402"/>
      <c r="P134" s="402"/>
      <c r="Q134" s="402"/>
      <c r="R134" s="402"/>
      <c r="S134" s="402"/>
      <c r="T134" s="402"/>
      <c r="U134" s="402"/>
      <c r="V134" s="402"/>
      <c r="W134" s="402"/>
      <c r="X134" s="402"/>
      <c r="Y134" s="402"/>
    </row>
    <row r="135" spans="1:25" s="179" customFormat="1" ht="12" customHeight="1">
      <c r="A135" s="139"/>
      <c r="B135" s="139"/>
      <c r="C135" s="139"/>
      <c r="D135" s="139"/>
      <c r="E135" s="139"/>
      <c r="F135" s="139"/>
      <c r="G135" s="139"/>
      <c r="H135" s="139"/>
      <c r="I135" s="139"/>
      <c r="L135" s="240"/>
      <c r="N135" s="403"/>
      <c r="O135" s="403"/>
      <c r="P135" s="403"/>
      <c r="Q135" s="403"/>
      <c r="R135" s="403"/>
      <c r="S135" s="403"/>
      <c r="T135" s="403"/>
      <c r="U135" s="403"/>
      <c r="V135" s="403"/>
      <c r="W135" s="403"/>
      <c r="X135" s="403"/>
      <c r="Y135" s="403"/>
    </row>
    <row r="136" spans="1:25" s="140" customFormat="1" ht="12" customHeight="1">
      <c r="A136" s="139"/>
      <c r="B136" s="139"/>
      <c r="C136" s="139"/>
      <c r="D136" s="139"/>
      <c r="E136" s="139"/>
      <c r="F136" s="139"/>
      <c r="G136" s="139"/>
      <c r="H136" s="139"/>
      <c r="I136" s="139"/>
      <c r="L136" s="195"/>
      <c r="N136" s="402"/>
      <c r="O136" s="402"/>
      <c r="P136" s="402"/>
      <c r="Q136" s="402"/>
      <c r="R136" s="402"/>
      <c r="S136" s="402"/>
      <c r="T136" s="402"/>
      <c r="U136" s="402"/>
      <c r="V136" s="402"/>
      <c r="W136" s="402"/>
      <c r="X136" s="402"/>
      <c r="Y136" s="402"/>
    </row>
    <row r="137" spans="1:25" s="179" customFormat="1" ht="12" customHeight="1">
      <c r="A137" s="139"/>
      <c r="B137" s="139"/>
      <c r="C137" s="139"/>
      <c r="D137" s="139"/>
      <c r="E137" s="139"/>
      <c r="F137" s="139"/>
      <c r="G137" s="139"/>
      <c r="H137" s="139"/>
      <c r="I137" s="139"/>
      <c r="J137" s="176"/>
      <c r="K137" s="176"/>
      <c r="L137" s="238"/>
      <c r="M137" s="176"/>
      <c r="N137" s="403"/>
      <c r="O137" s="403"/>
      <c r="P137" s="403"/>
      <c r="Q137" s="403"/>
      <c r="R137" s="403"/>
      <c r="S137" s="403"/>
      <c r="T137" s="403"/>
      <c r="U137" s="403"/>
      <c r="V137" s="403"/>
      <c r="W137" s="403"/>
      <c r="X137" s="403"/>
      <c r="Y137" s="403"/>
    </row>
    <row r="138" spans="1:25" s="140" customFormat="1" ht="12" customHeight="1">
      <c r="A138" s="139"/>
      <c r="B138" s="139"/>
      <c r="C138" s="139"/>
      <c r="D138" s="139"/>
      <c r="E138" s="139"/>
      <c r="F138" s="139"/>
      <c r="G138" s="139"/>
      <c r="H138" s="139"/>
      <c r="I138" s="139"/>
      <c r="J138" s="181"/>
      <c r="K138" s="181"/>
      <c r="L138" s="243"/>
      <c r="M138" s="181"/>
      <c r="N138" s="402"/>
      <c r="O138" s="402"/>
      <c r="P138" s="402"/>
      <c r="Q138" s="402"/>
      <c r="R138" s="402"/>
      <c r="S138" s="402"/>
      <c r="T138" s="402"/>
      <c r="U138" s="402"/>
      <c r="V138" s="402"/>
      <c r="W138" s="402"/>
      <c r="X138" s="402"/>
      <c r="Y138" s="402"/>
    </row>
    <row r="139" spans="1:25" ht="12" customHeight="1"/>
    <row r="140" spans="1:25" ht="12" customHeight="1"/>
    <row r="141" spans="1:25" ht="12" customHeight="1"/>
    <row r="142" spans="1:25" ht="12" customHeight="1"/>
    <row r="143" spans="1:25" ht="12" customHeight="1"/>
    <row r="144" spans="1:25" ht="12" customHeight="1"/>
    <row r="145" spans="1:1" ht="12" customHeight="1"/>
    <row r="146" spans="1:1" ht="12" customHeight="1"/>
    <row r="147" spans="1:1" ht="12" customHeight="1">
      <c r="A147" s="162"/>
    </row>
    <row r="148" spans="1:1" ht="12" customHeight="1"/>
    <row r="149" spans="1:1" ht="12" customHeight="1"/>
    <row r="150" spans="1:1" ht="12" customHeight="1"/>
    <row r="151" spans="1:1" ht="12" customHeight="1"/>
    <row r="152" spans="1:1" ht="12" customHeight="1"/>
    <row r="153" spans="1:1" ht="12" customHeight="1"/>
    <row r="154" spans="1:1" ht="12" customHeight="1"/>
    <row r="155" spans="1:1" ht="12" customHeight="1"/>
    <row r="156" spans="1:1" ht="12" customHeight="1"/>
    <row r="157" spans="1:1" ht="12" customHeight="1"/>
    <row r="158" spans="1:1" ht="8.25" customHeight="1"/>
    <row r="159" spans="1:1" ht="8.25" customHeight="1"/>
    <row r="160" spans="1:1" ht="8.25" customHeight="1"/>
    <row r="161" ht="8.25" customHeight="1"/>
    <row r="162" ht="8.25" customHeight="1"/>
    <row r="163" ht="8.25" customHeight="1"/>
    <row r="164" ht="11.45" customHeight="1"/>
    <row r="165" ht="11.45" customHeight="1"/>
    <row r="166" ht="11.45" customHeight="1"/>
    <row r="167" ht="9"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sheetData>
  <mergeCells count="12">
    <mergeCell ref="A4:K4"/>
    <mergeCell ref="B8:D8"/>
    <mergeCell ref="E8:F8"/>
    <mergeCell ref="G8:K8"/>
    <mergeCell ref="A19:K19"/>
    <mergeCell ref="A36:K36"/>
    <mergeCell ref="A63:A64"/>
    <mergeCell ref="B63:D63"/>
    <mergeCell ref="I63:K63"/>
    <mergeCell ref="V48:W48"/>
    <mergeCell ref="P48:R48"/>
    <mergeCell ref="S48:U48"/>
  </mergeCells>
  <pageMargins left="0.51181102362204722" right="0.51181102362204722" top="0.96062499999999995" bottom="0.74803149606299213" header="0.31496062992125984" footer="0.31496062992125984"/>
  <pageSetup paperSize="9" scale="87" orientation="portrait" r:id="rId1"/>
  <headerFooter>
    <oddHeader>&amp;L&amp;"Calibri Light,Regular"&amp;10 &amp;C&amp;"Calibri Light,Regular"&amp;10 &amp;R&amp;"Tahoma,Negrita"&amp;9Informe de la Operación Mensual - Abril 2017
INFSGI-MES-04-2017
08/05/2017
Versión: 01</oddHeader>
    <oddFooter>&amp;L&amp;"Calibri Light,Regular"&amp;10COES SINAC, 2017&amp;C&amp;"Calibri Light,Regular"&amp;10 5&amp;R&amp;"Calibri Light,Regular"&amp;10Dirección Ejecutiva
Sub Dirección de Gestión de Información</oddFooter>
  </headerFooter>
  <rowBreaks count="1" manualBreakCount="1">
    <brk id="61" max="9" man="1"/>
  </rowBreaks>
  <ignoredErrors>
    <ignoredError sqref="F16 I16"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sheetPr>
  <dimension ref="A1:AM422"/>
  <sheetViews>
    <sheetView view="pageBreakPreview" zoomScale="110" zoomScaleNormal="100" zoomScaleSheetLayoutView="110" workbookViewId="0">
      <selection sqref="A1:K1"/>
    </sheetView>
  </sheetViews>
  <sheetFormatPr defaultRowHeight="11.25"/>
  <cols>
    <col min="1" max="1" width="26.1640625" style="139" customWidth="1"/>
    <col min="2" max="2" width="15.33203125" style="139" customWidth="1"/>
    <col min="3" max="3" width="13" style="139" customWidth="1"/>
    <col min="4" max="7" width="11.6640625" style="139" customWidth="1"/>
    <col min="8" max="11" width="13.33203125" style="139" customWidth="1"/>
    <col min="12" max="12" width="1.5" style="139" customWidth="1"/>
    <col min="13" max="13" width="9.33203125" style="404"/>
    <col min="14" max="14" width="13" style="1067" bestFit="1" customWidth="1"/>
    <col min="15" max="15" width="19" style="1067" bestFit="1" customWidth="1"/>
    <col min="16" max="16" width="12.1640625" style="1067" bestFit="1" customWidth="1"/>
    <col min="17" max="17" width="12.6640625" style="1067" bestFit="1" customWidth="1"/>
    <col min="18" max="18" width="13" style="1067" bestFit="1" customWidth="1"/>
    <col min="19" max="20" width="9.33203125" style="1067"/>
    <col min="21" max="23" width="9.33203125" style="404"/>
    <col min="24" max="24" width="15.33203125" style="404" bestFit="1" customWidth="1"/>
    <col min="25" max="30" width="9.33203125" style="404"/>
    <col min="31" max="16384" width="9.33203125" style="139"/>
  </cols>
  <sheetData>
    <row r="1" spans="1:39" ht="15.75" customHeight="1">
      <c r="A1" s="1265" t="s">
        <v>883</v>
      </c>
      <c r="B1" s="1265"/>
      <c r="C1" s="1265"/>
      <c r="D1" s="1265"/>
      <c r="E1" s="1265"/>
      <c r="F1" s="1265"/>
      <c r="G1" s="1265"/>
      <c r="H1" s="1265"/>
      <c r="I1" s="1265"/>
      <c r="J1" s="1265"/>
      <c r="K1" s="1265"/>
      <c r="L1" s="141"/>
    </row>
    <row r="2" spans="1:39" ht="27" customHeight="1">
      <c r="A2" s="1269" t="s">
        <v>367</v>
      </c>
      <c r="B2" s="1267" t="s">
        <v>532</v>
      </c>
      <c r="C2" s="1269" t="s">
        <v>649</v>
      </c>
      <c r="D2" s="1271" t="s">
        <v>647</v>
      </c>
      <c r="E2" s="1272"/>
      <c r="F2" s="1271" t="s">
        <v>648</v>
      </c>
      <c r="G2" s="1272"/>
      <c r="H2" s="1271" t="s">
        <v>650</v>
      </c>
      <c r="I2" s="1272"/>
      <c r="J2" s="1271" t="s">
        <v>651</v>
      </c>
      <c r="K2" s="1272"/>
      <c r="L2" s="142"/>
      <c r="Q2" s="1068"/>
      <c r="R2" s="1068"/>
      <c r="S2" s="1068"/>
    </row>
    <row r="3" spans="1:39" ht="36" customHeight="1">
      <c r="A3" s="1270"/>
      <c r="B3" s="1268"/>
      <c r="C3" s="1270"/>
      <c r="D3" s="656" t="s">
        <v>551</v>
      </c>
      <c r="E3" s="656" t="s">
        <v>552</v>
      </c>
      <c r="F3" s="656" t="s">
        <v>551</v>
      </c>
      <c r="G3" s="656" t="s">
        <v>552</v>
      </c>
      <c r="H3" s="656" t="s">
        <v>551</v>
      </c>
      <c r="I3" s="656" t="s">
        <v>552</v>
      </c>
      <c r="J3" s="656" t="s">
        <v>551</v>
      </c>
      <c r="K3" s="656" t="s">
        <v>552</v>
      </c>
      <c r="L3" s="143"/>
      <c r="Q3" s="1068">
        <v>2017</v>
      </c>
      <c r="R3" s="1068">
        <v>2016</v>
      </c>
      <c r="S3" s="1068"/>
    </row>
    <row r="4" spans="1:39" ht="10.5" customHeight="1">
      <c r="A4" s="638" t="s">
        <v>564</v>
      </c>
      <c r="B4" s="641" t="s">
        <v>29</v>
      </c>
      <c r="C4" s="724">
        <v>19.966000000000001</v>
      </c>
      <c r="D4" s="725">
        <v>14.370590229999999</v>
      </c>
      <c r="E4" s="726">
        <v>0.99965707188331265</v>
      </c>
      <c r="F4" s="727">
        <v>12.23639657</v>
      </c>
      <c r="G4" s="724">
        <v>0.85119679635936651</v>
      </c>
      <c r="H4" s="725">
        <v>57.080578240000001</v>
      </c>
      <c r="I4" s="726">
        <v>0.99266979977072134</v>
      </c>
      <c r="J4" s="727">
        <v>55.594289089999997</v>
      </c>
      <c r="K4" s="724">
        <v>0.95883196147638305</v>
      </c>
      <c r="L4" s="144"/>
      <c r="N4" s="1069" t="str">
        <f>+B4</f>
        <v>Hidroeléctrica</v>
      </c>
      <c r="O4" s="1067" t="s">
        <v>564</v>
      </c>
      <c r="P4" s="1067" t="s">
        <v>29</v>
      </c>
      <c r="Q4" s="1070">
        <v>0.99266979977072134</v>
      </c>
      <c r="R4" s="1070">
        <v>0.95883196147638305</v>
      </c>
      <c r="S4" s="1068"/>
      <c r="U4" s="1071" t="s">
        <v>564</v>
      </c>
      <c r="V4" s="404" t="s">
        <v>316</v>
      </c>
    </row>
    <row r="5" spans="1:39" ht="10.5" customHeight="1">
      <c r="A5" s="639" t="s">
        <v>565</v>
      </c>
      <c r="B5" s="642" t="s">
        <v>29</v>
      </c>
      <c r="C5" s="728">
        <v>19.1995</v>
      </c>
      <c r="D5" s="729">
        <v>13.555484189686</v>
      </c>
      <c r="E5" s="730">
        <v>0.98060164975983177</v>
      </c>
      <c r="F5" s="731">
        <v>13.597728367832</v>
      </c>
      <c r="G5" s="728">
        <v>0.98365758713566043</v>
      </c>
      <c r="H5" s="729">
        <v>50.451547176150996</v>
      </c>
      <c r="I5" s="730">
        <v>0.91241429855217226</v>
      </c>
      <c r="J5" s="731">
        <v>47.792843294497999</v>
      </c>
      <c r="K5" s="728">
        <v>0.85718850314588657</v>
      </c>
      <c r="L5" s="145"/>
      <c r="M5" s="598"/>
      <c r="N5" s="1072"/>
      <c r="O5" s="1067" t="s">
        <v>568</v>
      </c>
      <c r="P5" s="1073" t="s">
        <v>29</v>
      </c>
      <c r="Q5" s="1074">
        <v>0.95907915622229667</v>
      </c>
      <c r="R5" s="1074">
        <v>0.97710924808156296</v>
      </c>
      <c r="S5" s="1068"/>
      <c r="U5" s="1071" t="s">
        <v>565</v>
      </c>
      <c r="V5" s="404" t="s">
        <v>236</v>
      </c>
    </row>
    <row r="6" spans="1:39" ht="10.5" customHeight="1">
      <c r="A6" s="640" t="s">
        <v>566</v>
      </c>
      <c r="B6" s="643" t="s">
        <v>29</v>
      </c>
      <c r="C6" s="732">
        <v>19.966999999999999</v>
      </c>
      <c r="D6" s="733">
        <v>11.985616029999999</v>
      </c>
      <c r="E6" s="734">
        <v>0.83371006814020909</v>
      </c>
      <c r="F6" s="735">
        <v>9.002170790000001</v>
      </c>
      <c r="G6" s="732">
        <v>0.62618395282772132</v>
      </c>
      <c r="H6" s="733">
        <v>49.68116036</v>
      </c>
      <c r="I6" s="734">
        <v>0.86394565547041513</v>
      </c>
      <c r="J6" s="735">
        <v>49.948877500000002</v>
      </c>
      <c r="K6" s="732">
        <v>0.86142268179134696</v>
      </c>
      <c r="L6" s="145"/>
      <c r="M6" s="598"/>
      <c r="N6" s="1075"/>
      <c r="O6" s="1067" t="s">
        <v>567</v>
      </c>
      <c r="P6" s="1067" t="s">
        <v>29</v>
      </c>
      <c r="Q6" s="1070">
        <v>0.93368101328937037</v>
      </c>
      <c r="R6" s="1070">
        <v>0.85244018806230415</v>
      </c>
      <c r="S6" s="1068"/>
      <c r="U6" s="1071" t="s">
        <v>566</v>
      </c>
      <c r="V6" s="404" t="s">
        <v>315</v>
      </c>
    </row>
    <row r="7" spans="1:39" ht="10.5" customHeight="1">
      <c r="A7" s="639" t="s">
        <v>567</v>
      </c>
      <c r="B7" s="642" t="s">
        <v>29</v>
      </c>
      <c r="C7" s="728">
        <v>11.99296</v>
      </c>
      <c r="D7" s="729">
        <v>7.6088592500000001</v>
      </c>
      <c r="E7" s="730">
        <v>0.88117196000357245</v>
      </c>
      <c r="F7" s="731">
        <v>8.2535205000000005</v>
      </c>
      <c r="G7" s="728">
        <v>0.95582932959558498</v>
      </c>
      <c r="H7" s="729">
        <v>32.24908525</v>
      </c>
      <c r="I7" s="730">
        <v>0.93368101328937037</v>
      </c>
      <c r="J7" s="731">
        <v>29.688408250000002</v>
      </c>
      <c r="K7" s="728">
        <v>0.85244018806230415</v>
      </c>
      <c r="L7" s="146"/>
      <c r="M7" s="598"/>
      <c r="O7" s="1072" t="s">
        <v>565</v>
      </c>
      <c r="P7" s="1067" t="s">
        <v>29</v>
      </c>
      <c r="Q7" s="1070">
        <v>0.91241429855217226</v>
      </c>
      <c r="R7" s="1070">
        <v>0.85718850314588657</v>
      </c>
      <c r="S7" s="1068"/>
      <c r="U7" s="1071" t="s">
        <v>567</v>
      </c>
      <c r="V7" s="404" t="s">
        <v>536</v>
      </c>
      <c r="AB7" s="1052"/>
      <c r="AC7" s="1052"/>
      <c r="AD7" s="1052"/>
      <c r="AE7" s="565"/>
      <c r="AF7" s="565"/>
      <c r="AG7" s="565"/>
      <c r="AH7" s="565"/>
      <c r="AI7" s="565"/>
      <c r="AJ7" s="565"/>
      <c r="AK7" s="565"/>
      <c r="AL7" s="565"/>
      <c r="AM7" s="565"/>
    </row>
    <row r="8" spans="1:39" ht="10.5" customHeight="1">
      <c r="A8" s="640" t="s">
        <v>568</v>
      </c>
      <c r="B8" s="643" t="s">
        <v>29</v>
      </c>
      <c r="C8" s="732">
        <v>9.9830000000000005</v>
      </c>
      <c r="D8" s="733">
        <v>6.9890936287261001</v>
      </c>
      <c r="E8" s="734">
        <v>0.97236046121825159</v>
      </c>
      <c r="F8" s="735">
        <v>7.1491721837225004</v>
      </c>
      <c r="G8" s="732">
        <v>0.99463145454529645</v>
      </c>
      <c r="H8" s="733">
        <v>27.574523183713499</v>
      </c>
      <c r="I8" s="734">
        <v>0.95907915622229667</v>
      </c>
      <c r="J8" s="735">
        <v>28.327014634929299</v>
      </c>
      <c r="K8" s="732">
        <v>0.97710924808156296</v>
      </c>
      <c r="L8" s="149"/>
      <c r="M8" s="598"/>
      <c r="O8" s="1075" t="s">
        <v>342</v>
      </c>
      <c r="P8" s="1067" t="s">
        <v>29</v>
      </c>
      <c r="Q8" s="1070">
        <v>0.8816091206067056</v>
      </c>
      <c r="R8" s="1070">
        <v>0.91848850880046617</v>
      </c>
      <c r="S8" s="1073"/>
      <c r="T8" s="1073"/>
      <c r="U8" s="1076" t="s">
        <v>568</v>
      </c>
      <c r="V8" s="1053" t="s">
        <v>216</v>
      </c>
      <c r="W8" s="1053"/>
      <c r="X8" s="1053"/>
    </row>
    <row r="9" spans="1:39" ht="10.5" customHeight="1">
      <c r="A9" s="639" t="s">
        <v>570</v>
      </c>
      <c r="B9" s="642" t="s">
        <v>29</v>
      </c>
      <c r="C9" s="728">
        <v>10.052</v>
      </c>
      <c r="D9" s="729">
        <v>6.0800745520000001</v>
      </c>
      <c r="E9" s="730">
        <v>0.84008634986956721</v>
      </c>
      <c r="F9" s="731">
        <v>4.6555814819999997</v>
      </c>
      <c r="G9" s="728">
        <v>0.6432635686098952</v>
      </c>
      <c r="H9" s="729">
        <v>23.901287512</v>
      </c>
      <c r="I9" s="730">
        <v>0.8256126307092011</v>
      </c>
      <c r="J9" s="731">
        <v>22.043159032999998</v>
      </c>
      <c r="K9" s="728">
        <v>0.75513524688835687</v>
      </c>
      <c r="L9" s="149"/>
      <c r="M9" s="598"/>
      <c r="O9" s="1067" t="s">
        <v>566</v>
      </c>
      <c r="P9" s="1077" t="s">
        <v>29</v>
      </c>
      <c r="Q9" s="1078">
        <v>0.86394565547041513</v>
      </c>
      <c r="R9" s="1078">
        <v>0.86142268179134696</v>
      </c>
      <c r="S9" s="1079"/>
      <c r="T9" s="1080"/>
      <c r="U9" s="1081" t="s">
        <v>90</v>
      </c>
      <c r="V9" s="1055" t="s">
        <v>252</v>
      </c>
      <c r="W9" s="1055"/>
      <c r="X9" s="597"/>
    </row>
    <row r="10" spans="1:39" ht="10.5" customHeight="1">
      <c r="A10" s="640" t="s">
        <v>340</v>
      </c>
      <c r="B10" s="643" t="s">
        <v>29</v>
      </c>
      <c r="C10" s="732">
        <v>9.6470000000000002</v>
      </c>
      <c r="D10" s="733">
        <v>5.6986916990000003</v>
      </c>
      <c r="E10" s="734">
        <v>0.82044672768160509</v>
      </c>
      <c r="F10" s="735">
        <v>4.4732660690000001</v>
      </c>
      <c r="G10" s="732">
        <v>0.64402089149764463</v>
      </c>
      <c r="H10" s="733">
        <v>23.681108309999999</v>
      </c>
      <c r="I10" s="734">
        <v>0.85234861118309657</v>
      </c>
      <c r="J10" s="735">
        <v>21.144554139</v>
      </c>
      <c r="K10" s="732">
        <v>0.75476133043972893</v>
      </c>
      <c r="L10" s="149"/>
      <c r="M10" s="598"/>
      <c r="O10" s="1067" t="s">
        <v>340</v>
      </c>
      <c r="P10" s="1077" t="s">
        <v>29</v>
      </c>
      <c r="Q10" s="1078">
        <v>0.85234861118309657</v>
      </c>
      <c r="R10" s="1078">
        <v>0.75476133043972893</v>
      </c>
      <c r="S10" s="1079"/>
      <c r="T10" s="1082"/>
      <c r="U10" s="1083" t="s">
        <v>569</v>
      </c>
      <c r="V10" s="1057" t="s">
        <v>253</v>
      </c>
      <c r="W10" s="1056"/>
      <c r="X10" s="1051"/>
    </row>
    <row r="11" spans="1:39" ht="10.5" customHeight="1">
      <c r="A11" s="639" t="s">
        <v>343</v>
      </c>
      <c r="B11" s="642" t="s">
        <v>29</v>
      </c>
      <c r="C11" s="728">
        <v>7.4245999999999999</v>
      </c>
      <c r="D11" s="729">
        <v>4.7522738381348253</v>
      </c>
      <c r="E11" s="730">
        <v>0.88898800349416973</v>
      </c>
      <c r="F11" s="731">
        <v>4.4335225423640248</v>
      </c>
      <c r="G11" s="728">
        <v>0.82936053090103334</v>
      </c>
      <c r="H11" s="729">
        <v>18.125472035146423</v>
      </c>
      <c r="I11" s="730">
        <v>0.84766407333328198</v>
      </c>
      <c r="J11" s="731">
        <v>18.68137039831905</v>
      </c>
      <c r="K11" s="728">
        <v>0.86644112643104654</v>
      </c>
      <c r="L11" s="149"/>
      <c r="M11" s="598"/>
      <c r="O11" s="1067" t="s">
        <v>343</v>
      </c>
      <c r="P11" s="1077" t="s">
        <v>29</v>
      </c>
      <c r="Q11" s="1078">
        <v>0.84766407333328198</v>
      </c>
      <c r="R11" s="1078">
        <v>0.86644112643104654</v>
      </c>
      <c r="S11" s="1079"/>
      <c r="T11" s="1082"/>
      <c r="U11" s="1083" t="s">
        <v>340</v>
      </c>
      <c r="V11" s="1057" t="s">
        <v>539</v>
      </c>
      <c r="W11" s="1056"/>
      <c r="X11" s="1051"/>
    </row>
    <row r="12" spans="1:39" ht="10.5" customHeight="1">
      <c r="A12" s="640" t="s">
        <v>342</v>
      </c>
      <c r="B12" s="643" t="s">
        <v>29</v>
      </c>
      <c r="C12" s="732">
        <v>6.9588000000000001</v>
      </c>
      <c r="D12" s="733">
        <v>4.6193023363448997</v>
      </c>
      <c r="E12" s="734">
        <v>0.92195460271424912</v>
      </c>
      <c r="F12" s="735">
        <v>4.3385824352227003</v>
      </c>
      <c r="G12" s="732">
        <v>0.86592644389971052</v>
      </c>
      <c r="H12" s="733">
        <v>17.668631659616477</v>
      </c>
      <c r="I12" s="734">
        <v>0.8816091206067056</v>
      </c>
      <c r="J12" s="735">
        <v>18.561142032958148</v>
      </c>
      <c r="K12" s="732">
        <v>0.91848850880046617</v>
      </c>
      <c r="L12" s="149"/>
      <c r="M12" s="598"/>
      <c r="O12" s="1067" t="s">
        <v>571</v>
      </c>
      <c r="P12" s="1077" t="s">
        <v>29</v>
      </c>
      <c r="Q12" s="1078">
        <v>0.84171317397600132</v>
      </c>
      <c r="R12" s="1078">
        <v>0.84349715180287366</v>
      </c>
      <c r="S12" s="1079"/>
      <c r="T12" s="1082"/>
      <c r="U12" s="1083" t="s">
        <v>570</v>
      </c>
      <c r="V12" s="1057" t="s">
        <v>540</v>
      </c>
      <c r="W12" s="1056"/>
      <c r="X12" s="1051"/>
    </row>
    <row r="13" spans="1:39" ht="10.5" customHeight="1">
      <c r="A13" s="639" t="s">
        <v>572</v>
      </c>
      <c r="B13" s="642" t="s">
        <v>29</v>
      </c>
      <c r="C13" s="728">
        <v>7.7450000000000001</v>
      </c>
      <c r="D13" s="729">
        <v>4.0688837392189257</v>
      </c>
      <c r="E13" s="730">
        <v>0.72966138354833332</v>
      </c>
      <c r="F13" s="731">
        <v>4.0900834528846248</v>
      </c>
      <c r="G13" s="728">
        <v>0.73346306808776718</v>
      </c>
      <c r="H13" s="729">
        <v>14.2972663866029</v>
      </c>
      <c r="I13" s="730">
        <v>0.64097206022715825</v>
      </c>
      <c r="J13" s="731">
        <v>15.146243959254276</v>
      </c>
      <c r="K13" s="728">
        <v>0.67342140042604026</v>
      </c>
      <c r="L13" s="149"/>
      <c r="M13" s="598"/>
      <c r="O13" s="1067" t="s">
        <v>570</v>
      </c>
      <c r="P13" s="1077" t="s">
        <v>29</v>
      </c>
      <c r="Q13" s="1078">
        <v>0.8256126307092011</v>
      </c>
      <c r="R13" s="1078">
        <v>0.75513524688835687</v>
      </c>
      <c r="S13" s="1079"/>
      <c r="T13" s="1082"/>
      <c r="U13" s="1083" t="s">
        <v>343</v>
      </c>
      <c r="V13" s="1057" t="s">
        <v>542</v>
      </c>
      <c r="W13" s="1056"/>
      <c r="X13" s="1051"/>
    </row>
    <row r="14" spans="1:39" ht="10.5" customHeight="1">
      <c r="A14" s="640" t="s">
        <v>571</v>
      </c>
      <c r="B14" s="643" t="s">
        <v>29</v>
      </c>
      <c r="C14" s="732">
        <v>5.7110000000000003</v>
      </c>
      <c r="D14" s="733">
        <v>3.2300949890523003</v>
      </c>
      <c r="E14" s="734">
        <v>0.78554421998781576</v>
      </c>
      <c r="F14" s="735">
        <v>3.6495075915520001</v>
      </c>
      <c r="G14" s="732">
        <v>0.88754343264265823</v>
      </c>
      <c r="H14" s="733">
        <v>13.844228937341601</v>
      </c>
      <c r="I14" s="734">
        <v>0.84171317397600132</v>
      </c>
      <c r="J14" s="735">
        <v>13.9891843273798</v>
      </c>
      <c r="K14" s="732">
        <v>0.84349715180287366</v>
      </c>
      <c r="L14" s="149"/>
      <c r="M14" s="598"/>
      <c r="O14" s="1067" t="s">
        <v>573</v>
      </c>
      <c r="P14" s="1077" t="s">
        <v>29</v>
      </c>
      <c r="Q14" s="1078">
        <v>0.79755213102869338</v>
      </c>
      <c r="R14" s="1078">
        <v>0.83992673992673994</v>
      </c>
      <c r="S14" s="1079"/>
      <c r="T14" s="1082"/>
      <c r="U14" s="1083" t="s">
        <v>342</v>
      </c>
      <c r="V14" s="1057" t="s">
        <v>541</v>
      </c>
      <c r="W14" s="1056"/>
      <c r="X14" s="1051"/>
    </row>
    <row r="15" spans="1:39" ht="10.5" customHeight="1">
      <c r="A15" s="639" t="s">
        <v>574</v>
      </c>
      <c r="B15" s="642" t="s">
        <v>29</v>
      </c>
      <c r="C15" s="728">
        <v>3.964</v>
      </c>
      <c r="D15" s="729">
        <v>2.0441999999999751</v>
      </c>
      <c r="E15" s="730">
        <v>0.71623780692901928</v>
      </c>
      <c r="F15" s="731">
        <v>2.4526999999999997</v>
      </c>
      <c r="G15" s="728">
        <v>0.85936624060993383</v>
      </c>
      <c r="H15" s="729">
        <v>8.1062999999998997</v>
      </c>
      <c r="I15" s="730">
        <v>0.7100624369323828</v>
      </c>
      <c r="J15" s="731">
        <v>9.5251999999999999</v>
      </c>
      <c r="K15" s="728">
        <v>0.82745397280761013</v>
      </c>
      <c r="L15" s="149"/>
      <c r="M15" s="598"/>
      <c r="O15" s="1067" t="s">
        <v>574</v>
      </c>
      <c r="P15" s="1077" t="s">
        <v>29</v>
      </c>
      <c r="Q15" s="1078">
        <v>0.7100624369323828</v>
      </c>
      <c r="R15" s="1078">
        <v>0.82745397280761013</v>
      </c>
      <c r="S15" s="1079"/>
      <c r="T15" s="1082"/>
      <c r="U15" s="1083" t="s">
        <v>571</v>
      </c>
      <c r="V15" s="1057" t="s">
        <v>217</v>
      </c>
      <c r="W15" s="1056"/>
      <c r="X15" s="1051"/>
    </row>
    <row r="16" spans="1:39" ht="10.5" customHeight="1">
      <c r="A16" s="640" t="s">
        <v>573</v>
      </c>
      <c r="B16" s="643" t="s">
        <v>29</v>
      </c>
      <c r="C16" s="732">
        <v>3.64</v>
      </c>
      <c r="D16" s="733">
        <v>1.8722867500000002</v>
      </c>
      <c r="E16" s="734">
        <v>0.71439512744200251</v>
      </c>
      <c r="F16" s="735">
        <v>2.2794287500000001</v>
      </c>
      <c r="G16" s="732">
        <v>0.86974540216727714</v>
      </c>
      <c r="H16" s="733">
        <v>8.3608984999999993</v>
      </c>
      <c r="I16" s="734">
        <v>0.79755213102869338</v>
      </c>
      <c r="J16" s="735">
        <v>8.8784959999999984</v>
      </c>
      <c r="K16" s="732">
        <v>0.83992673992673994</v>
      </c>
      <c r="L16" s="161"/>
      <c r="M16" s="598"/>
      <c r="O16" s="1067" t="s">
        <v>569</v>
      </c>
      <c r="P16" s="1077" t="s">
        <v>29</v>
      </c>
      <c r="Q16" s="1078">
        <v>0.59984334968593755</v>
      </c>
      <c r="R16" s="1078">
        <v>0</v>
      </c>
      <c r="S16" s="1084"/>
      <c r="T16" s="1082"/>
      <c r="U16" s="1083" t="s">
        <v>572</v>
      </c>
      <c r="V16" s="1057" t="s">
        <v>533</v>
      </c>
      <c r="W16" s="1056"/>
      <c r="X16" s="1051"/>
    </row>
    <row r="17" spans="1:39" s="162" customFormat="1" ht="10.5" customHeight="1">
      <c r="A17" s="639" t="s">
        <v>575</v>
      </c>
      <c r="B17" s="642" t="s">
        <v>29</v>
      </c>
      <c r="C17" s="728">
        <v>5.1890000000000001</v>
      </c>
      <c r="D17" s="729">
        <v>1.7563550000000001</v>
      </c>
      <c r="E17" s="730">
        <v>0.47010636817198775</v>
      </c>
      <c r="F17" s="731">
        <v>3.5849472500000004</v>
      </c>
      <c r="G17" s="728">
        <v>0.9595477746729193</v>
      </c>
      <c r="H17" s="729">
        <v>8.7109094999999996</v>
      </c>
      <c r="I17" s="730">
        <v>0.58289099135992806</v>
      </c>
      <c r="J17" s="731">
        <v>10.366983749999999</v>
      </c>
      <c r="K17" s="728">
        <v>0.68797417335463285</v>
      </c>
      <c r="L17" s="157"/>
      <c r="M17" s="601"/>
      <c r="N17" s="1067"/>
      <c r="O17" s="1067" t="s">
        <v>90</v>
      </c>
      <c r="P17" s="1077" t="s">
        <v>29</v>
      </c>
      <c r="Q17" s="1078">
        <v>0.59133686040241329</v>
      </c>
      <c r="R17" s="1078">
        <v>0</v>
      </c>
      <c r="S17" s="1079"/>
      <c r="T17" s="1082"/>
      <c r="U17" s="1083" t="s">
        <v>573</v>
      </c>
      <c r="V17" s="1057" t="s">
        <v>537</v>
      </c>
      <c r="W17" s="1056"/>
      <c r="X17" s="1051"/>
      <c r="Y17" s="399"/>
      <c r="Z17" s="399"/>
      <c r="AA17" s="399"/>
      <c r="AB17" s="399"/>
      <c r="AC17" s="399"/>
      <c r="AD17" s="399"/>
    </row>
    <row r="18" spans="1:39" s="162" customFormat="1" ht="10.5" customHeight="1">
      <c r="A18" s="640" t="s">
        <v>576</v>
      </c>
      <c r="B18" s="643" t="s">
        <v>29</v>
      </c>
      <c r="C18" s="732">
        <v>3.91621</v>
      </c>
      <c r="D18" s="733">
        <v>1.2563390814170747</v>
      </c>
      <c r="E18" s="734">
        <v>0.44556226322312853</v>
      </c>
      <c r="F18" s="735">
        <v>1.6993602377491497</v>
      </c>
      <c r="G18" s="732">
        <v>0.6026802833426641</v>
      </c>
      <c r="H18" s="733">
        <v>5.9477820814916251</v>
      </c>
      <c r="I18" s="734">
        <v>0.52734713195386262</v>
      </c>
      <c r="J18" s="735">
        <v>5.5696279036920497</v>
      </c>
      <c r="K18" s="732">
        <v>0.4897377680965877</v>
      </c>
      <c r="L18" s="157"/>
      <c r="M18" s="601"/>
      <c r="N18" s="1067"/>
      <c r="O18" s="1067" t="s">
        <v>575</v>
      </c>
      <c r="P18" s="1077" t="s">
        <v>29</v>
      </c>
      <c r="Q18" s="1078">
        <v>0.58289099135992806</v>
      </c>
      <c r="R18" s="1078">
        <v>0.68797417335463285</v>
      </c>
      <c r="S18" s="1079"/>
      <c r="T18" s="1082"/>
      <c r="U18" s="1083" t="s">
        <v>574</v>
      </c>
      <c r="V18" s="1057" t="s">
        <v>538</v>
      </c>
      <c r="W18" s="1056"/>
      <c r="X18" s="1051"/>
      <c r="Y18" s="399"/>
      <c r="Z18" s="399"/>
      <c r="AA18" s="399"/>
      <c r="AB18" s="651"/>
      <c r="AC18" s="651"/>
      <c r="AD18" s="651"/>
      <c r="AE18" s="564"/>
      <c r="AF18" s="564"/>
      <c r="AG18" s="564"/>
      <c r="AH18" s="564"/>
      <c r="AI18" s="564"/>
      <c r="AJ18" s="564"/>
      <c r="AK18" s="564"/>
      <c r="AL18" s="564"/>
      <c r="AM18" s="564"/>
    </row>
    <row r="19" spans="1:39" s="162" customFormat="1" ht="10.5" customHeight="1">
      <c r="A19" s="639" t="s">
        <v>577</v>
      </c>
      <c r="B19" s="642" t="s">
        <v>29</v>
      </c>
      <c r="C19" s="728">
        <v>10.003</v>
      </c>
      <c r="D19" s="729">
        <v>0.42652965145685001</v>
      </c>
      <c r="E19" s="730">
        <v>5.9222462630217881E-2</v>
      </c>
      <c r="F19" s="731">
        <v>6.4862401816263242</v>
      </c>
      <c r="G19" s="728">
        <v>0.9005965129386635</v>
      </c>
      <c r="H19" s="729">
        <v>4.7735629861539746</v>
      </c>
      <c r="I19" s="730">
        <v>0.16569900509548435</v>
      </c>
      <c r="J19" s="731">
        <v>17.76709538589575</v>
      </c>
      <c r="K19" s="728">
        <v>0.61163109007710048</v>
      </c>
      <c r="L19" s="157"/>
      <c r="M19" s="601"/>
      <c r="N19" s="1067"/>
      <c r="O19" s="1067" t="s">
        <v>576</v>
      </c>
      <c r="P19" s="1077" t="s">
        <v>29</v>
      </c>
      <c r="Q19" s="1078">
        <v>0.52734713195386262</v>
      </c>
      <c r="R19" s="1078">
        <v>0.4897377680965877</v>
      </c>
      <c r="S19" s="1079"/>
      <c r="T19" s="1082"/>
      <c r="U19" s="1083" t="s">
        <v>575</v>
      </c>
      <c r="V19" s="1057" t="s">
        <v>239</v>
      </c>
      <c r="W19" s="1056"/>
      <c r="X19" s="1051"/>
      <c r="Y19" s="399"/>
      <c r="Z19" s="399"/>
      <c r="AA19" s="399"/>
      <c r="AB19" s="399"/>
      <c r="AC19" s="399"/>
      <c r="AD19" s="399"/>
    </row>
    <row r="20" spans="1:39" s="162" customFormat="1" ht="10.5" customHeight="1">
      <c r="A20" s="640" t="s">
        <v>646</v>
      </c>
      <c r="B20" s="643" t="s">
        <v>29</v>
      </c>
      <c r="C20" s="732">
        <v>19.899999999999999</v>
      </c>
      <c r="D20" s="733">
        <v>3.0599999999999999E-2</v>
      </c>
      <c r="E20" s="734">
        <v>2.135678391959799E-3</v>
      </c>
      <c r="F20" s="735">
        <v>0</v>
      </c>
      <c r="G20" s="732">
        <v>0</v>
      </c>
      <c r="H20" s="733">
        <v>3.0599999999999999E-2</v>
      </c>
      <c r="I20" s="734">
        <v>5.3391959798994976E-4</v>
      </c>
      <c r="J20" s="735">
        <v>0</v>
      </c>
      <c r="K20" s="732">
        <v>0</v>
      </c>
      <c r="L20" s="157"/>
      <c r="M20" s="601"/>
      <c r="N20" s="1067"/>
      <c r="O20" s="1067" t="s">
        <v>572</v>
      </c>
      <c r="P20" s="1085" t="s">
        <v>29</v>
      </c>
      <c r="Q20" s="1078">
        <v>0.49658183519649296</v>
      </c>
      <c r="R20" s="1078">
        <v>0.52172139104728232</v>
      </c>
      <c r="S20" s="1079"/>
      <c r="T20" s="1082"/>
      <c r="U20" s="1083" t="s">
        <v>576</v>
      </c>
      <c r="V20" s="1057" t="s">
        <v>235</v>
      </c>
      <c r="W20" s="1056"/>
      <c r="X20" s="1051"/>
      <c r="Y20" s="399"/>
      <c r="Z20" s="399"/>
      <c r="AA20" s="399"/>
      <c r="AB20" s="399"/>
      <c r="AC20" s="399"/>
      <c r="AD20" s="399"/>
    </row>
    <row r="21" spans="1:39" s="162" customFormat="1" ht="10.5" customHeight="1">
      <c r="A21" s="639" t="s">
        <v>90</v>
      </c>
      <c r="B21" s="642" t="s">
        <v>29</v>
      </c>
      <c r="C21" s="728">
        <v>20</v>
      </c>
      <c r="D21" s="729">
        <v>0</v>
      </c>
      <c r="E21" s="730">
        <v>0</v>
      </c>
      <c r="F21" s="731">
        <v>0</v>
      </c>
      <c r="G21" s="728">
        <v>0</v>
      </c>
      <c r="H21" s="729">
        <v>34.061003159179002</v>
      </c>
      <c r="I21" s="730">
        <v>0.59133686040241329</v>
      </c>
      <c r="J21" s="731">
        <v>0</v>
      </c>
      <c r="K21" s="728">
        <v>0</v>
      </c>
      <c r="L21" s="157"/>
      <c r="M21" s="601"/>
      <c r="N21" s="1086"/>
      <c r="O21" s="1086" t="s">
        <v>577</v>
      </c>
      <c r="P21" s="1077" t="s">
        <v>29</v>
      </c>
      <c r="Q21" s="1078">
        <v>0.16569900509548435</v>
      </c>
      <c r="R21" s="1078">
        <v>0.61163109007710048</v>
      </c>
      <c r="S21" s="1079"/>
      <c r="T21" s="1082"/>
      <c r="U21" s="1083" t="s">
        <v>577</v>
      </c>
      <c r="V21" s="1057" t="s">
        <v>534</v>
      </c>
      <c r="W21" s="1056"/>
      <c r="X21" s="1051"/>
      <c r="Y21" s="399"/>
      <c r="Z21" s="399"/>
      <c r="AA21" s="399"/>
      <c r="AB21" s="399"/>
      <c r="AC21" s="399"/>
      <c r="AD21" s="399"/>
    </row>
    <row r="22" spans="1:39" s="162" customFormat="1" ht="10.5" customHeight="1">
      <c r="A22" s="640" t="s">
        <v>578</v>
      </c>
      <c r="B22" s="643" t="s">
        <v>29</v>
      </c>
      <c r="C22" s="732">
        <v>1.79</v>
      </c>
      <c r="D22" s="733">
        <v>0</v>
      </c>
      <c r="E22" s="734">
        <v>0</v>
      </c>
      <c r="F22" s="735">
        <v>0.43395112499999999</v>
      </c>
      <c r="G22" s="732">
        <v>0.33670943901303541</v>
      </c>
      <c r="H22" s="733">
        <v>0.211693452</v>
      </c>
      <c r="I22" s="734">
        <v>4.1064061918063319E-2</v>
      </c>
      <c r="J22" s="735">
        <v>1.3475447599999999</v>
      </c>
      <c r="K22" s="732">
        <v>0.2592349523677609</v>
      </c>
      <c r="L22" s="157"/>
      <c r="M22" s="601"/>
      <c r="N22" s="1086"/>
      <c r="O22" s="1086" t="s">
        <v>578</v>
      </c>
      <c r="P22" s="1077" t="s">
        <v>29</v>
      </c>
      <c r="Q22" s="1078">
        <v>4.1064061918063319E-2</v>
      </c>
      <c r="R22" s="1078">
        <v>0.2592349523677609</v>
      </c>
      <c r="S22" s="1079"/>
      <c r="T22" s="1082"/>
      <c r="U22" s="1083" t="s">
        <v>578</v>
      </c>
      <c r="V22" s="1057" t="s">
        <v>535</v>
      </c>
      <c r="W22" s="1056"/>
      <c r="X22" s="1060"/>
      <c r="Y22" s="399"/>
      <c r="Z22" s="399"/>
      <c r="AA22" s="399"/>
      <c r="AB22" s="399"/>
      <c r="AC22" s="399"/>
      <c r="AD22" s="399"/>
    </row>
    <row r="23" spans="1:39" s="162" customFormat="1" ht="10.5" customHeight="1">
      <c r="A23" s="639" t="s">
        <v>569</v>
      </c>
      <c r="B23" s="643" t="s">
        <v>29</v>
      </c>
      <c r="C23" s="728">
        <v>20</v>
      </c>
      <c r="D23" s="729">
        <v>0</v>
      </c>
      <c r="E23" s="730">
        <v>0</v>
      </c>
      <c r="F23" s="731">
        <v>0</v>
      </c>
      <c r="G23" s="728">
        <v>0</v>
      </c>
      <c r="H23" s="729">
        <v>34.550976941910008</v>
      </c>
      <c r="I23" s="730">
        <v>0.59984334968593755</v>
      </c>
      <c r="J23" s="731">
        <v>0</v>
      </c>
      <c r="K23" s="728">
        <v>0</v>
      </c>
      <c r="L23" s="157"/>
      <c r="M23" s="601"/>
      <c r="N23" s="1086"/>
      <c r="O23" s="1086" t="s">
        <v>646</v>
      </c>
      <c r="P23" s="1077"/>
      <c r="Q23" s="1078">
        <v>5.3391959798994976E-4</v>
      </c>
      <c r="R23" s="1078">
        <v>0</v>
      </c>
      <c r="S23" s="1079"/>
      <c r="T23" s="1082"/>
      <c r="U23" s="1083"/>
      <c r="V23" s="1057"/>
      <c r="W23" s="1056"/>
      <c r="X23" s="1060"/>
      <c r="Y23" s="399"/>
      <c r="Z23" s="399"/>
      <c r="AA23" s="399"/>
      <c r="AB23" s="399"/>
      <c r="AC23" s="399"/>
      <c r="AD23" s="399"/>
    </row>
    <row r="24" spans="1:39" s="162" customFormat="1" ht="10.5" customHeight="1">
      <c r="A24" s="640" t="s">
        <v>579</v>
      </c>
      <c r="B24" s="643" t="s">
        <v>543</v>
      </c>
      <c r="C24" s="732">
        <v>97.15</v>
      </c>
      <c r="D24" s="733">
        <v>45.85880553123625</v>
      </c>
      <c r="E24" s="734">
        <v>0.65561281996963805</v>
      </c>
      <c r="F24" s="735">
        <v>43.467751796962752</v>
      </c>
      <c r="G24" s="732">
        <v>0.62142951616862163</v>
      </c>
      <c r="H24" s="733">
        <v>150.71591674372678</v>
      </c>
      <c r="I24" s="734">
        <v>0.5386712870408259</v>
      </c>
      <c r="J24" s="735">
        <v>78.760291479656999</v>
      </c>
      <c r="K24" s="732">
        <v>0.27916945437977181</v>
      </c>
      <c r="L24" s="157"/>
      <c r="M24" s="601"/>
      <c r="N24" s="1087" t="s">
        <v>30</v>
      </c>
      <c r="O24" s="1086" t="s">
        <v>590</v>
      </c>
      <c r="P24" s="1077" t="s">
        <v>30</v>
      </c>
      <c r="Q24" s="1078">
        <v>0.86500185999315726</v>
      </c>
      <c r="R24" s="1078">
        <v>0.92999405666367752</v>
      </c>
      <c r="S24" s="1079"/>
      <c r="T24" s="1082"/>
      <c r="U24" s="1083" t="s">
        <v>579</v>
      </c>
      <c r="V24" s="1057" t="s">
        <v>352</v>
      </c>
      <c r="W24" s="1056"/>
      <c r="X24" s="1060"/>
      <c r="Y24" s="399"/>
      <c r="Z24" s="399"/>
      <c r="AA24" s="399"/>
      <c r="AB24" s="399"/>
      <c r="AC24" s="399"/>
      <c r="AD24" s="399"/>
    </row>
    <row r="25" spans="1:39" s="162" customFormat="1" ht="10.5" customHeight="1">
      <c r="A25" s="639" t="s">
        <v>581</v>
      </c>
      <c r="B25" s="642" t="s">
        <v>543</v>
      </c>
      <c r="C25" s="728">
        <v>83.15</v>
      </c>
      <c r="D25" s="729">
        <v>23.988363798983702</v>
      </c>
      <c r="E25" s="730">
        <v>0.40068757598355881</v>
      </c>
      <c r="F25" s="731">
        <v>27.454438001950425</v>
      </c>
      <c r="G25" s="728">
        <v>0.45858284896690088</v>
      </c>
      <c r="H25" s="729">
        <v>62.798743542157048</v>
      </c>
      <c r="I25" s="730">
        <v>0.26223835580843291</v>
      </c>
      <c r="J25" s="731">
        <v>102.34423083224877</v>
      </c>
      <c r="K25" s="728">
        <v>0.42384249825752507</v>
      </c>
      <c r="L25" s="157"/>
      <c r="M25" s="399"/>
      <c r="N25" s="1086"/>
      <c r="O25" s="1086" t="s">
        <v>233</v>
      </c>
      <c r="P25" s="1077" t="s">
        <v>30</v>
      </c>
      <c r="Q25" s="1078">
        <v>0.61399713151335011</v>
      </c>
      <c r="R25" s="1078">
        <v>0.81016098716676754</v>
      </c>
      <c r="S25" s="1079"/>
      <c r="T25" s="1082"/>
      <c r="U25" s="1083" t="s">
        <v>580</v>
      </c>
      <c r="V25" s="1057" t="s">
        <v>351</v>
      </c>
      <c r="W25" s="1056"/>
      <c r="X25" s="1060"/>
      <c r="Y25" s="399"/>
      <c r="Z25" s="399"/>
      <c r="AA25" s="399"/>
      <c r="AB25" s="399"/>
      <c r="AC25" s="399"/>
      <c r="AD25" s="399"/>
    </row>
    <row r="26" spans="1:39" s="162" customFormat="1" ht="10.5" customHeight="1">
      <c r="A26" s="640" t="s">
        <v>580</v>
      </c>
      <c r="B26" s="643" t="s">
        <v>543</v>
      </c>
      <c r="C26" s="732">
        <v>32</v>
      </c>
      <c r="D26" s="733">
        <v>16.0735836877925</v>
      </c>
      <c r="E26" s="734">
        <v>0.69763818089377172</v>
      </c>
      <c r="F26" s="735">
        <v>15.340059748104576</v>
      </c>
      <c r="G26" s="732">
        <v>0.6658012043448166</v>
      </c>
      <c r="H26" s="733">
        <v>51.65163821107793</v>
      </c>
      <c r="I26" s="734">
        <v>0.5604561437833977</v>
      </c>
      <c r="J26" s="735">
        <v>50.538903097694273</v>
      </c>
      <c r="K26" s="732">
        <v>0.54385011081368662</v>
      </c>
      <c r="L26" s="157"/>
      <c r="M26" s="399"/>
      <c r="N26" s="1086"/>
      <c r="O26" s="1086" t="s">
        <v>588</v>
      </c>
      <c r="P26" s="1077" t="s">
        <v>30</v>
      </c>
      <c r="Q26" s="1078">
        <v>0.21791117584354633</v>
      </c>
      <c r="R26" s="1078">
        <v>0.71131777389257933</v>
      </c>
      <c r="S26" s="1079"/>
      <c r="T26" s="1082"/>
      <c r="U26" s="1083" t="s">
        <v>581</v>
      </c>
      <c r="V26" s="1057" t="s">
        <v>325</v>
      </c>
      <c r="W26" s="1056"/>
      <c r="X26" s="1060"/>
      <c r="Y26" s="399"/>
      <c r="Z26" s="399"/>
      <c r="AA26" s="399"/>
      <c r="AB26" s="399"/>
      <c r="AC26" s="399"/>
      <c r="AD26" s="399"/>
    </row>
    <row r="27" spans="1:39" s="162" customFormat="1" ht="10.5" customHeight="1">
      <c r="A27" s="639" t="s">
        <v>582</v>
      </c>
      <c r="B27" s="642" t="s">
        <v>543</v>
      </c>
      <c r="C27" s="728">
        <v>30.86</v>
      </c>
      <c r="D27" s="729">
        <v>7.0464497123729748</v>
      </c>
      <c r="E27" s="730">
        <v>0.31713336719472235</v>
      </c>
      <c r="F27" s="731">
        <v>7.1980180038606507</v>
      </c>
      <c r="G27" s="728">
        <v>0.32395486803578211</v>
      </c>
      <c r="H27" s="729">
        <v>16.783418132412599</v>
      </c>
      <c r="I27" s="730">
        <v>0.188839136112153</v>
      </c>
      <c r="J27" s="731">
        <v>28.40779115104975</v>
      </c>
      <c r="K27" s="728">
        <v>0.31698954077520791</v>
      </c>
      <c r="L27" s="157"/>
      <c r="M27" s="399"/>
      <c r="N27" s="1086"/>
      <c r="O27" s="1086" t="s">
        <v>589</v>
      </c>
      <c r="P27" s="1077" t="s">
        <v>30</v>
      </c>
      <c r="Q27" s="1078">
        <v>0</v>
      </c>
      <c r="R27" s="1078">
        <v>1.0740695511405477E-2</v>
      </c>
      <c r="S27" s="1079"/>
      <c r="T27" s="1082"/>
      <c r="U27" s="1083" t="s">
        <v>582</v>
      </c>
      <c r="V27" s="1057" t="s">
        <v>326</v>
      </c>
      <c r="W27" s="1056"/>
      <c r="X27" s="1060"/>
      <c r="Y27" s="399"/>
      <c r="Z27" s="399"/>
      <c r="AA27" s="399"/>
      <c r="AB27" s="399"/>
      <c r="AC27" s="399"/>
      <c r="AD27" s="399"/>
    </row>
    <row r="28" spans="1:39" s="162" customFormat="1" ht="10.5" customHeight="1">
      <c r="A28" s="640" t="s">
        <v>584</v>
      </c>
      <c r="B28" s="643" t="s">
        <v>40</v>
      </c>
      <c r="C28" s="732">
        <v>20</v>
      </c>
      <c r="D28" s="733">
        <v>4.0855275000000004</v>
      </c>
      <c r="E28" s="734">
        <v>0.28371718750000002</v>
      </c>
      <c r="F28" s="735">
        <v>3.6244322499999999</v>
      </c>
      <c r="G28" s="732">
        <v>0.25169668402777778</v>
      </c>
      <c r="H28" s="733">
        <v>15.72612775</v>
      </c>
      <c r="I28" s="734">
        <v>0.27302305121527776</v>
      </c>
      <c r="J28" s="735">
        <v>17.02410325</v>
      </c>
      <c r="K28" s="732">
        <v>0.29311472537878785</v>
      </c>
      <c r="L28" s="157"/>
      <c r="M28" s="399"/>
      <c r="N28" s="1087" t="s">
        <v>543</v>
      </c>
      <c r="O28" s="1086" t="s">
        <v>580</v>
      </c>
      <c r="P28" s="1077" t="s">
        <v>543</v>
      </c>
      <c r="Q28" s="1078">
        <v>0.5604561437833977</v>
      </c>
      <c r="R28" s="1078">
        <v>0.54385011081368662</v>
      </c>
      <c r="S28" s="1079"/>
      <c r="T28" s="1082"/>
      <c r="U28" s="1083" t="s">
        <v>583</v>
      </c>
      <c r="V28" s="1057" t="s">
        <v>545</v>
      </c>
      <c r="W28" s="1056"/>
      <c r="X28" s="1060"/>
      <c r="Y28" s="399"/>
      <c r="Z28" s="399"/>
      <c r="AA28" s="399"/>
      <c r="AB28" s="399"/>
      <c r="AC28" s="399"/>
      <c r="AD28" s="399"/>
    </row>
    <row r="29" spans="1:39" s="162" customFormat="1" ht="10.5" customHeight="1">
      <c r="A29" s="639" t="s">
        <v>583</v>
      </c>
      <c r="B29" s="642" t="s">
        <v>40</v>
      </c>
      <c r="C29" s="728">
        <v>20</v>
      </c>
      <c r="D29" s="729">
        <v>4.0577368216050003</v>
      </c>
      <c r="E29" s="730">
        <v>0.28178727927812502</v>
      </c>
      <c r="F29" s="731">
        <v>3.6467535</v>
      </c>
      <c r="G29" s="728">
        <v>0.2532467708333333</v>
      </c>
      <c r="H29" s="729">
        <v>16.685187164200002</v>
      </c>
      <c r="I29" s="730">
        <v>0.28967338826736111</v>
      </c>
      <c r="J29" s="731">
        <v>16.9132985</v>
      </c>
      <c r="K29" s="728">
        <v>0.29120693009641874</v>
      </c>
      <c r="L29" s="157"/>
      <c r="M29" s="399"/>
      <c r="N29" s="1086"/>
      <c r="O29" s="1086" t="s">
        <v>579</v>
      </c>
      <c r="P29" s="1077" t="s">
        <v>543</v>
      </c>
      <c r="Q29" s="1078">
        <v>0.5386712870408259</v>
      </c>
      <c r="R29" s="1078">
        <v>0.27916945437977181</v>
      </c>
      <c r="S29" s="1079"/>
      <c r="T29" s="1082"/>
      <c r="U29" s="1083" t="s">
        <v>584</v>
      </c>
      <c r="V29" s="1057" t="s">
        <v>553</v>
      </c>
      <c r="W29" s="1056"/>
      <c r="X29" s="1060"/>
      <c r="Y29" s="399"/>
      <c r="Z29" s="399"/>
      <c r="AA29" s="399"/>
      <c r="AB29" s="399"/>
      <c r="AC29" s="399"/>
      <c r="AD29" s="399"/>
    </row>
    <row r="30" spans="1:39" s="162" customFormat="1" ht="10.5" customHeight="1">
      <c r="A30" s="640" t="s">
        <v>585</v>
      </c>
      <c r="B30" s="643" t="s">
        <v>40</v>
      </c>
      <c r="C30" s="732">
        <v>16</v>
      </c>
      <c r="D30" s="733">
        <v>3.8285052097500003</v>
      </c>
      <c r="E30" s="734">
        <v>0.3323355216796875</v>
      </c>
      <c r="F30" s="735">
        <v>3.4091799847500002</v>
      </c>
      <c r="G30" s="732">
        <v>0.29593576256510418</v>
      </c>
      <c r="H30" s="733">
        <v>14.514785912097999</v>
      </c>
      <c r="I30" s="734">
        <v>0.31499101371740451</v>
      </c>
      <c r="J30" s="735">
        <v>15.883025254750001</v>
      </c>
      <c r="K30" s="732">
        <v>0.34183508210119662</v>
      </c>
      <c r="L30" s="157"/>
      <c r="M30" s="399"/>
      <c r="N30" s="1086"/>
      <c r="O30" s="1086" t="s">
        <v>581</v>
      </c>
      <c r="P30" s="1077" t="s">
        <v>543</v>
      </c>
      <c r="Q30" s="1078">
        <v>0.26223835580843291</v>
      </c>
      <c r="R30" s="1078">
        <v>0.42384249825752507</v>
      </c>
      <c r="S30" s="1079"/>
      <c r="T30" s="1082"/>
      <c r="U30" s="1083" t="s">
        <v>585</v>
      </c>
      <c r="V30" s="1057" t="s">
        <v>544</v>
      </c>
      <c r="W30" s="1056"/>
      <c r="X30" s="1060"/>
      <c r="Y30" s="399"/>
      <c r="Z30" s="399"/>
      <c r="AA30" s="399"/>
      <c r="AB30" s="399"/>
      <c r="AC30" s="399"/>
      <c r="AD30" s="399"/>
    </row>
    <row r="31" spans="1:39" s="162" customFormat="1" ht="10.5" customHeight="1">
      <c r="A31" s="639" t="s">
        <v>586</v>
      </c>
      <c r="B31" s="642" t="s">
        <v>40</v>
      </c>
      <c r="C31" s="728">
        <v>20</v>
      </c>
      <c r="D31" s="729">
        <v>3.6393710689999996</v>
      </c>
      <c r="E31" s="730">
        <v>0.25273410201388885</v>
      </c>
      <c r="F31" s="731">
        <v>3.5462334479999997</v>
      </c>
      <c r="G31" s="728">
        <v>0.24626621166666665</v>
      </c>
      <c r="H31" s="729">
        <v>14.0667992595</v>
      </c>
      <c r="I31" s="730">
        <v>0.24421526492187498</v>
      </c>
      <c r="J31" s="731">
        <v>15.813242528</v>
      </c>
      <c r="K31" s="728">
        <v>0.27226657245179064</v>
      </c>
      <c r="L31" s="157"/>
      <c r="M31" s="399"/>
      <c r="N31" s="1086"/>
      <c r="O31" s="1086" t="s">
        <v>582</v>
      </c>
      <c r="P31" s="1077" t="s">
        <v>543</v>
      </c>
      <c r="Q31" s="1078">
        <v>0.188839136112153</v>
      </c>
      <c r="R31" s="1078">
        <v>0.31698954077520791</v>
      </c>
      <c r="S31" s="1079"/>
      <c r="T31" s="1082"/>
      <c r="U31" s="1083" t="s">
        <v>586</v>
      </c>
      <c r="V31" s="1057" t="s">
        <v>546</v>
      </c>
      <c r="W31" s="1056"/>
      <c r="X31" s="1060"/>
      <c r="Y31" s="399"/>
      <c r="Z31" s="399"/>
      <c r="AA31" s="399"/>
      <c r="AB31" s="399"/>
      <c r="AC31" s="399"/>
      <c r="AD31" s="399"/>
    </row>
    <row r="32" spans="1:39" s="162" customFormat="1" ht="10.5" customHeight="1">
      <c r="A32" s="640" t="s">
        <v>587</v>
      </c>
      <c r="B32" s="643" t="s">
        <v>40</v>
      </c>
      <c r="C32" s="732">
        <v>20</v>
      </c>
      <c r="D32" s="733">
        <v>3.4773961920000001</v>
      </c>
      <c r="E32" s="734">
        <v>0.24148584666666667</v>
      </c>
      <c r="F32" s="735">
        <v>3.4808498509999999</v>
      </c>
      <c r="G32" s="732">
        <v>0.24172568409722223</v>
      </c>
      <c r="H32" s="733">
        <v>12.445269490000001</v>
      </c>
      <c r="I32" s="734">
        <v>0.21606370642361111</v>
      </c>
      <c r="J32" s="735">
        <v>15.315727655</v>
      </c>
      <c r="K32" s="732">
        <v>0.26370054502410467</v>
      </c>
      <c r="L32" s="157"/>
      <c r="M32" s="399"/>
      <c r="N32" s="1086" t="s">
        <v>40</v>
      </c>
      <c r="O32" s="1086" t="s">
        <v>585</v>
      </c>
      <c r="P32" s="1077" t="s">
        <v>40</v>
      </c>
      <c r="Q32" s="1078">
        <v>0.31499101371740451</v>
      </c>
      <c r="R32" s="1078">
        <v>0.34183508210119662</v>
      </c>
      <c r="S32" s="1079"/>
      <c r="T32" s="1082"/>
      <c r="U32" s="1083" t="s">
        <v>587</v>
      </c>
      <c r="V32" s="1057" t="s">
        <v>547</v>
      </c>
      <c r="W32" s="1056"/>
      <c r="X32" s="1060"/>
      <c r="Y32" s="399"/>
      <c r="Z32" s="399"/>
      <c r="AA32" s="399"/>
      <c r="AB32" s="399"/>
      <c r="AC32" s="399"/>
      <c r="AD32" s="399"/>
    </row>
    <row r="33" spans="1:30" s="162" customFormat="1" ht="10.5" customHeight="1">
      <c r="A33" s="639" t="s">
        <v>233</v>
      </c>
      <c r="B33" s="642" t="s">
        <v>30</v>
      </c>
      <c r="C33" s="728">
        <v>12.656459999999999</v>
      </c>
      <c r="D33" s="729">
        <v>4.3071128636017502</v>
      </c>
      <c r="E33" s="730">
        <v>0.47265200533536827</v>
      </c>
      <c r="F33" s="731">
        <v>7.9820864646310001</v>
      </c>
      <c r="G33" s="728">
        <v>0.8759345978951768</v>
      </c>
      <c r="H33" s="729">
        <v>22.38056678912675</v>
      </c>
      <c r="I33" s="730">
        <v>0.61399713151335011</v>
      </c>
      <c r="J33" s="731">
        <v>29.776948450657002</v>
      </c>
      <c r="K33" s="728">
        <v>0.81016098716676754</v>
      </c>
      <c r="L33" s="157"/>
      <c r="M33" s="399"/>
      <c r="N33" s="1087"/>
      <c r="O33" s="1067" t="s">
        <v>583</v>
      </c>
      <c r="P33" s="1077" t="s">
        <v>40</v>
      </c>
      <c r="Q33" s="1078">
        <v>0.28967338826736111</v>
      </c>
      <c r="R33" s="1078">
        <v>0.29120693009641874</v>
      </c>
      <c r="S33" s="1079"/>
      <c r="T33" s="1082"/>
      <c r="U33" s="1083" t="s">
        <v>233</v>
      </c>
      <c r="V33" s="1057" t="s">
        <v>550</v>
      </c>
      <c r="W33" s="1056"/>
      <c r="X33" s="1060"/>
      <c r="Y33" s="399"/>
      <c r="Z33" s="399"/>
      <c r="AA33" s="399"/>
      <c r="AB33" s="399"/>
      <c r="AC33" s="399"/>
      <c r="AD33" s="399"/>
    </row>
    <row r="34" spans="1:30" s="162" customFormat="1" ht="10.5" customHeight="1">
      <c r="A34" s="640" t="s">
        <v>590</v>
      </c>
      <c r="B34" s="643" t="s">
        <v>30</v>
      </c>
      <c r="C34" s="732">
        <v>4.2625000000000002</v>
      </c>
      <c r="D34" s="733">
        <v>2.8657664250000003</v>
      </c>
      <c r="E34" s="734">
        <v>0.93377856793743885</v>
      </c>
      <c r="F34" s="735">
        <v>2.7651095249999997</v>
      </c>
      <c r="G34" s="732">
        <v>0.90098062072336249</v>
      </c>
      <c r="H34" s="733">
        <v>10.618762833276</v>
      </c>
      <c r="I34" s="734">
        <v>0.86500185999315726</v>
      </c>
      <c r="J34" s="735">
        <v>11.5117454316</v>
      </c>
      <c r="K34" s="732">
        <v>0.92999405666367752</v>
      </c>
      <c r="L34" s="157"/>
      <c r="M34" s="399"/>
      <c r="N34" s="1067"/>
      <c r="O34" s="1086" t="s">
        <v>584</v>
      </c>
      <c r="P34" s="1077" t="s">
        <v>40</v>
      </c>
      <c r="Q34" s="1078">
        <v>0.27302305121527776</v>
      </c>
      <c r="R34" s="1078">
        <v>0.29311472537878785</v>
      </c>
      <c r="S34" s="1079"/>
      <c r="T34" s="1082"/>
      <c r="U34" s="1083" t="s">
        <v>590</v>
      </c>
      <c r="V34" s="1057" t="s">
        <v>548</v>
      </c>
      <c r="W34" s="1056"/>
      <c r="X34" s="1060"/>
      <c r="Y34" s="399"/>
      <c r="Z34" s="399"/>
      <c r="AA34" s="399"/>
      <c r="AB34" s="399"/>
      <c r="AC34" s="399"/>
      <c r="AD34" s="399"/>
    </row>
    <row r="35" spans="1:30" s="162" customFormat="1" ht="10.5" customHeight="1">
      <c r="A35" s="639" t="s">
        <v>589</v>
      </c>
      <c r="B35" s="642" t="s">
        <v>30</v>
      </c>
      <c r="C35" s="728">
        <v>16.05958</v>
      </c>
      <c r="D35" s="729">
        <v>0</v>
      </c>
      <c r="E35" s="730">
        <v>0</v>
      </c>
      <c r="F35" s="731">
        <v>0</v>
      </c>
      <c r="G35" s="728">
        <v>0</v>
      </c>
      <c r="H35" s="729">
        <v>0</v>
      </c>
      <c r="I35" s="730">
        <v>0</v>
      </c>
      <c r="J35" s="731">
        <v>0.50091403481635</v>
      </c>
      <c r="K35" s="728">
        <v>1.0740695511405477E-2</v>
      </c>
      <c r="L35" s="157"/>
      <c r="M35" s="399"/>
      <c r="N35" s="1067"/>
      <c r="O35" s="1088" t="s">
        <v>586</v>
      </c>
      <c r="P35" s="1077" t="s">
        <v>40</v>
      </c>
      <c r="Q35" s="1078">
        <v>0.24421526492187498</v>
      </c>
      <c r="R35" s="1078">
        <v>0.27226657245179064</v>
      </c>
      <c r="S35" s="1079"/>
      <c r="T35" s="1082"/>
      <c r="U35" s="1083" t="s">
        <v>588</v>
      </c>
      <c r="V35" s="1057" t="s">
        <v>549</v>
      </c>
      <c r="W35" s="1056"/>
      <c r="X35" s="1060"/>
      <c r="Y35" s="651"/>
      <c r="Z35" s="651"/>
      <c r="AA35" s="399"/>
      <c r="AB35" s="399"/>
      <c r="AC35" s="399"/>
      <c r="AD35" s="399"/>
    </row>
    <row r="36" spans="1:30" s="162" customFormat="1" ht="10.5" customHeight="1">
      <c r="A36" s="640" t="s">
        <v>588</v>
      </c>
      <c r="B36" s="643" t="s">
        <v>30</v>
      </c>
      <c r="C36" s="732">
        <v>2.9942700000000002</v>
      </c>
      <c r="D36" s="733">
        <v>0</v>
      </c>
      <c r="E36" s="734">
        <v>0</v>
      </c>
      <c r="F36" s="735">
        <v>1.3701474499999999</v>
      </c>
      <c r="G36" s="732">
        <v>0.63554140723596875</v>
      </c>
      <c r="H36" s="733">
        <v>1.8791565019000001</v>
      </c>
      <c r="I36" s="734">
        <v>0.21791117584354633</v>
      </c>
      <c r="J36" s="735">
        <v>6.1851641753000006</v>
      </c>
      <c r="K36" s="732">
        <v>0.71131777389257933</v>
      </c>
      <c r="L36" s="157"/>
      <c r="M36" s="399"/>
      <c r="N36" s="1067"/>
      <c r="O36" s="1088" t="s">
        <v>587</v>
      </c>
      <c r="P36" s="1077" t="s">
        <v>40</v>
      </c>
      <c r="Q36" s="1078">
        <v>0.21606370642361111</v>
      </c>
      <c r="R36" s="1078">
        <v>0.26370054502410467</v>
      </c>
      <c r="S36" s="1079"/>
      <c r="T36" s="1082"/>
      <c r="U36" s="1083" t="s">
        <v>589</v>
      </c>
      <c r="V36" s="1057" t="s">
        <v>234</v>
      </c>
      <c r="W36" s="1056"/>
      <c r="X36" s="1060"/>
      <c r="Y36" s="399"/>
      <c r="Z36" s="399"/>
      <c r="AA36" s="399"/>
      <c r="AB36" s="399"/>
      <c r="AC36" s="399"/>
      <c r="AD36" s="399"/>
    </row>
    <row r="37" spans="1:30" s="162" customFormat="1" ht="26.25" customHeight="1">
      <c r="A37" s="1273" t="s">
        <v>888</v>
      </c>
      <c r="B37" s="1273"/>
      <c r="C37" s="1273"/>
      <c r="D37" s="1273"/>
      <c r="E37" s="1273"/>
      <c r="F37" s="1273"/>
      <c r="G37" s="1273"/>
      <c r="H37" s="1273"/>
      <c r="I37" s="1273"/>
      <c r="J37" s="1273"/>
      <c r="K37" s="1273"/>
      <c r="L37" s="157"/>
      <c r="M37" s="399"/>
      <c r="N37" s="1067"/>
      <c r="O37" s="1088"/>
      <c r="P37" s="1077"/>
      <c r="Q37" s="1078"/>
      <c r="R37" s="1078"/>
      <c r="S37" s="1079"/>
      <c r="T37" s="1082"/>
      <c r="U37" s="1083"/>
      <c r="V37" s="1057"/>
      <c r="W37" s="1056"/>
      <c r="X37" s="1060"/>
      <c r="Y37" s="399"/>
      <c r="Z37" s="399"/>
      <c r="AA37" s="399"/>
      <c r="AB37" s="399"/>
      <c r="AC37" s="399"/>
      <c r="AD37" s="399"/>
    </row>
    <row r="38" spans="1:30" s="162" customFormat="1" ht="14.25" customHeight="1">
      <c r="A38" s="576"/>
      <c r="B38" s="216"/>
      <c r="C38" s="216"/>
      <c r="D38" s="216"/>
      <c r="E38" s="216"/>
      <c r="F38" s="216"/>
      <c r="G38" s="216"/>
      <c r="H38" s="216"/>
      <c r="I38" s="216"/>
      <c r="J38" s="216"/>
      <c r="K38" s="216"/>
      <c r="L38" s="157"/>
      <c r="M38" s="399"/>
      <c r="N38" s="1067"/>
      <c r="O38" s="399"/>
      <c r="P38" s="399"/>
      <c r="Q38" s="399"/>
      <c r="R38" s="399"/>
      <c r="S38" s="1079"/>
      <c r="T38" s="1082"/>
      <c r="U38" s="1083"/>
      <c r="V38" s="1057"/>
      <c r="W38" s="1056"/>
      <c r="X38" s="1060"/>
      <c r="Y38" s="399"/>
      <c r="Z38" s="399"/>
      <c r="AA38" s="399"/>
      <c r="AB38" s="399"/>
      <c r="AC38" s="399"/>
      <c r="AD38" s="399"/>
    </row>
    <row r="39" spans="1:30" s="162" customFormat="1" ht="11.25" customHeight="1">
      <c r="B39" s="216"/>
      <c r="C39" s="216"/>
      <c r="D39" s="216"/>
      <c r="E39" s="216"/>
      <c r="F39" s="216"/>
      <c r="G39" s="216"/>
      <c r="H39" s="216"/>
      <c r="I39" s="216"/>
      <c r="J39" s="216"/>
      <c r="K39" s="216"/>
      <c r="L39" s="157"/>
      <c r="M39" s="399"/>
      <c r="N39" s="1067"/>
      <c r="O39" s="399"/>
      <c r="P39" s="399"/>
      <c r="Q39" s="399"/>
      <c r="R39" s="399"/>
      <c r="S39" s="1079"/>
      <c r="T39" s="1082"/>
      <c r="U39" s="1057"/>
      <c r="V39" s="1057"/>
      <c r="W39" s="1056"/>
      <c r="X39" s="1060"/>
      <c r="Y39" s="399"/>
      <c r="Z39" s="399"/>
      <c r="AA39" s="399"/>
      <c r="AB39" s="399"/>
      <c r="AC39" s="399"/>
      <c r="AD39" s="399"/>
    </row>
    <row r="40" spans="1:30" s="162" customFormat="1" ht="11.25" customHeight="1">
      <c r="A40" s="204"/>
      <c r="B40" s="216"/>
      <c r="C40" s="216"/>
      <c r="D40" s="216"/>
      <c r="E40" s="216"/>
      <c r="F40" s="216"/>
      <c r="G40" s="216"/>
      <c r="H40" s="216"/>
      <c r="I40" s="216"/>
      <c r="J40" s="216"/>
      <c r="K40" s="216"/>
      <c r="L40" s="157"/>
      <c r="M40" s="399"/>
      <c r="N40" s="1067"/>
      <c r="O40" s="399"/>
      <c r="P40" s="399"/>
      <c r="Q40" s="399"/>
      <c r="R40" s="399"/>
      <c r="S40" s="1079"/>
      <c r="T40" s="1082"/>
      <c r="U40" s="1057"/>
      <c r="V40" s="1057"/>
      <c r="W40" s="1056"/>
      <c r="X40" s="1060"/>
      <c r="Y40" s="399"/>
      <c r="Z40" s="399"/>
      <c r="AA40" s="399"/>
      <c r="AB40" s="399"/>
      <c r="AC40" s="399"/>
      <c r="AD40" s="399"/>
    </row>
    <row r="41" spans="1:30" s="162" customFormat="1" ht="11.25" customHeight="1">
      <c r="A41" s="204"/>
      <c r="B41" s="216"/>
      <c r="C41" s="216"/>
      <c r="D41" s="216"/>
      <c r="E41" s="216"/>
      <c r="F41" s="216"/>
      <c r="G41" s="216"/>
      <c r="H41" s="216"/>
      <c r="I41" s="216"/>
      <c r="J41" s="216"/>
      <c r="K41" s="216"/>
      <c r="L41" s="157"/>
      <c r="M41" s="399"/>
      <c r="N41" s="1067"/>
      <c r="O41" s="399"/>
      <c r="P41" s="399"/>
      <c r="Q41" s="399"/>
      <c r="R41" s="399"/>
      <c r="S41" s="1079"/>
      <c r="T41" s="1082"/>
      <c r="U41" s="1057"/>
      <c r="V41" s="1057"/>
      <c r="W41" s="1056"/>
      <c r="X41" s="1060"/>
      <c r="Y41" s="399"/>
      <c r="Z41" s="399"/>
      <c r="AA41" s="399"/>
      <c r="AB41" s="399"/>
      <c r="AC41" s="399"/>
      <c r="AD41" s="399"/>
    </row>
    <row r="42" spans="1:30" s="162" customFormat="1" ht="11.25" customHeight="1">
      <c r="A42" s="204"/>
      <c r="B42" s="216"/>
      <c r="C42" s="216"/>
      <c r="D42" s="216"/>
      <c r="E42" s="216"/>
      <c r="F42" s="216"/>
      <c r="G42" s="216"/>
      <c r="H42" s="216"/>
      <c r="I42" s="216"/>
      <c r="J42" s="216"/>
      <c r="K42" s="216"/>
      <c r="L42" s="157"/>
      <c r="M42" s="399"/>
      <c r="N42" s="1067"/>
      <c r="O42" s="399"/>
      <c r="P42" s="399"/>
      <c r="Q42" s="399"/>
      <c r="R42" s="399"/>
      <c r="S42" s="1079"/>
      <c r="T42" s="1082"/>
      <c r="U42" s="1057"/>
      <c r="V42" s="1057"/>
      <c r="W42" s="1056"/>
      <c r="X42" s="1060"/>
      <c r="Y42" s="399"/>
      <c r="Z42" s="399"/>
      <c r="AA42" s="399"/>
      <c r="AB42" s="399"/>
      <c r="AC42" s="399"/>
      <c r="AD42" s="399"/>
    </row>
    <row r="43" spans="1:30" s="162" customFormat="1" ht="11.25" customHeight="1">
      <c r="A43" s="204"/>
      <c r="B43" s="216"/>
      <c r="C43" s="216"/>
      <c r="D43" s="216"/>
      <c r="E43" s="216"/>
      <c r="F43" s="216"/>
      <c r="G43" s="216"/>
      <c r="H43" s="216"/>
      <c r="I43" s="216"/>
      <c r="J43" s="216"/>
      <c r="K43" s="216"/>
      <c r="L43" s="157"/>
      <c r="M43" s="399"/>
      <c r="N43" s="1067"/>
      <c r="O43" s="399"/>
      <c r="P43" s="399"/>
      <c r="Q43" s="399"/>
      <c r="R43" s="399"/>
      <c r="S43" s="1079"/>
      <c r="T43" s="1082"/>
      <c r="U43" s="1057"/>
      <c r="V43" s="1057"/>
      <c r="W43" s="1056"/>
      <c r="X43" s="1060"/>
      <c r="Y43" s="399"/>
      <c r="Z43" s="399"/>
      <c r="AA43" s="399"/>
      <c r="AB43" s="399"/>
      <c r="AC43" s="399"/>
      <c r="AD43" s="399"/>
    </row>
    <row r="44" spans="1:30" s="162" customFormat="1" ht="11.25" customHeight="1">
      <c r="A44" s="204"/>
      <c r="B44" s="216"/>
      <c r="C44" s="216"/>
      <c r="D44" s="216"/>
      <c r="E44" s="216"/>
      <c r="F44" s="216"/>
      <c r="G44" s="216"/>
      <c r="H44" s="216"/>
      <c r="I44" s="216"/>
      <c r="J44" s="216"/>
      <c r="K44" s="216"/>
      <c r="L44" s="157"/>
      <c r="M44" s="399"/>
      <c r="N44" s="1067"/>
      <c r="O44" s="399"/>
      <c r="P44" s="399"/>
      <c r="Q44" s="399"/>
      <c r="R44" s="399"/>
      <c r="S44" s="1077"/>
      <c r="T44" s="1082"/>
      <c r="U44" s="1057"/>
      <c r="V44" s="1057"/>
      <c r="W44" s="1056"/>
      <c r="X44" s="1060"/>
      <c r="Y44" s="399"/>
      <c r="Z44" s="399"/>
      <c r="AA44" s="399"/>
      <c r="AB44" s="399"/>
      <c r="AC44" s="399"/>
      <c r="AD44" s="399"/>
    </row>
    <row r="45" spans="1:30" s="162" customFormat="1" ht="11.25" customHeight="1">
      <c r="A45" s="204"/>
      <c r="B45" s="216"/>
      <c r="C45" s="216"/>
      <c r="D45" s="216"/>
      <c r="E45" s="216"/>
      <c r="F45" s="216"/>
      <c r="G45" s="216"/>
      <c r="H45" s="216"/>
      <c r="I45" s="216"/>
      <c r="J45" s="216"/>
      <c r="K45" s="216"/>
      <c r="L45" s="157"/>
      <c r="M45" s="399"/>
      <c r="N45" s="1067"/>
      <c r="O45" s="399"/>
      <c r="P45" s="399"/>
      <c r="Q45" s="399"/>
      <c r="R45" s="399"/>
      <c r="S45" s="1077"/>
      <c r="T45" s="1082"/>
      <c r="U45" s="1057"/>
      <c r="V45" s="1057"/>
      <c r="W45" s="1056"/>
      <c r="X45" s="1060"/>
      <c r="Y45" s="399"/>
      <c r="Z45" s="399"/>
      <c r="AA45" s="399"/>
      <c r="AB45" s="399"/>
      <c r="AC45" s="399"/>
      <c r="AD45" s="399"/>
    </row>
    <row r="46" spans="1:30" s="162" customFormat="1" ht="11.25" customHeight="1">
      <c r="A46" s="204"/>
      <c r="B46" s="216"/>
      <c r="C46" s="216"/>
      <c r="D46" s="216"/>
      <c r="E46" s="216"/>
      <c r="F46" s="216"/>
      <c r="G46" s="216"/>
      <c r="H46" s="216"/>
      <c r="I46" s="216"/>
      <c r="J46" s="216"/>
      <c r="K46" s="216"/>
      <c r="L46" s="157"/>
      <c r="M46" s="399"/>
      <c r="N46" s="1067"/>
      <c r="O46" s="399"/>
      <c r="P46" s="399"/>
      <c r="Q46" s="399"/>
      <c r="R46" s="399"/>
      <c r="S46" s="1077"/>
      <c r="T46" s="1082"/>
      <c r="U46" s="1057"/>
      <c r="V46" s="1057"/>
      <c r="W46" s="1056"/>
      <c r="X46" s="1060"/>
      <c r="Y46" s="399"/>
      <c r="Z46" s="399"/>
      <c r="AA46" s="399"/>
      <c r="AB46" s="399"/>
      <c r="AC46" s="399"/>
      <c r="AD46" s="399"/>
    </row>
    <row r="47" spans="1:30" s="162" customFormat="1" ht="11.25" customHeight="1">
      <c r="A47" s="204"/>
      <c r="B47" s="216"/>
      <c r="C47" s="216"/>
      <c r="D47" s="216"/>
      <c r="E47" s="216"/>
      <c r="F47" s="216"/>
      <c r="G47" s="216"/>
      <c r="H47" s="216"/>
      <c r="I47" s="216"/>
      <c r="J47" s="216"/>
      <c r="K47" s="216"/>
      <c r="L47" s="157"/>
      <c r="M47" s="399"/>
      <c r="N47" s="1067"/>
      <c r="O47" s="399"/>
      <c r="P47" s="399"/>
      <c r="Q47" s="399"/>
      <c r="R47" s="399"/>
      <c r="S47" s="1077"/>
      <c r="T47" s="1082"/>
      <c r="U47" s="1057"/>
      <c r="V47" s="1057"/>
      <c r="W47" s="1056"/>
      <c r="X47" s="1060"/>
      <c r="Y47" s="399"/>
      <c r="Z47" s="399"/>
      <c r="AA47" s="399"/>
      <c r="AB47" s="399"/>
      <c r="AC47" s="399"/>
      <c r="AD47" s="399"/>
    </row>
    <row r="48" spans="1:30" s="162" customFormat="1" ht="11.25" customHeight="1">
      <c r="A48" s="204"/>
      <c r="B48" s="216"/>
      <c r="C48" s="216"/>
      <c r="D48" s="216"/>
      <c r="E48" s="216"/>
      <c r="F48" s="216"/>
      <c r="G48" s="216"/>
      <c r="H48" s="216"/>
      <c r="I48" s="216"/>
      <c r="J48" s="216"/>
      <c r="K48" s="216"/>
      <c r="L48" s="157"/>
      <c r="M48" s="399"/>
      <c r="N48" s="1067"/>
      <c r="O48" s="399"/>
      <c r="P48" s="399"/>
      <c r="Q48" s="399"/>
      <c r="R48" s="399"/>
      <c r="S48" s="1077"/>
      <c r="T48" s="1082"/>
      <c r="U48" s="1057"/>
      <c r="V48" s="1057"/>
      <c r="W48" s="1056"/>
      <c r="X48" s="1060"/>
      <c r="Y48" s="399"/>
      <c r="Z48" s="399"/>
      <c r="AA48" s="399"/>
      <c r="AB48" s="399"/>
      <c r="AC48" s="399"/>
      <c r="AD48" s="399"/>
    </row>
    <row r="49" spans="1:30" s="162" customFormat="1" ht="11.25" customHeight="1">
      <c r="A49" s="204"/>
      <c r="B49" s="216"/>
      <c r="C49" s="216"/>
      <c r="D49" s="216"/>
      <c r="E49" s="216"/>
      <c r="F49" s="216"/>
      <c r="G49" s="216"/>
      <c r="H49" s="216"/>
      <c r="I49" s="216"/>
      <c r="J49" s="216"/>
      <c r="K49" s="216"/>
      <c r="L49" s="157"/>
      <c r="M49" s="399"/>
      <c r="N49" s="1067"/>
      <c r="O49" s="399"/>
      <c r="P49" s="399"/>
      <c r="Q49" s="399"/>
      <c r="R49" s="399"/>
      <c r="S49" s="1077"/>
      <c r="T49" s="1082"/>
      <c r="U49" s="1057"/>
      <c r="V49" s="1057"/>
      <c r="W49" s="1056"/>
      <c r="X49" s="1060"/>
      <c r="Y49" s="399"/>
      <c r="Z49" s="399"/>
      <c r="AA49" s="399"/>
      <c r="AB49" s="399"/>
      <c r="AC49" s="399"/>
      <c r="AD49" s="399"/>
    </row>
    <row r="50" spans="1:30" s="162" customFormat="1" ht="11.25" customHeight="1">
      <c r="A50" s="204"/>
      <c r="B50" s="216"/>
      <c r="C50" s="216"/>
      <c r="D50" s="216"/>
      <c r="E50" s="216"/>
      <c r="F50" s="216"/>
      <c r="G50" s="216"/>
      <c r="H50" s="216"/>
      <c r="I50" s="216"/>
      <c r="J50" s="216"/>
      <c r="K50" s="216"/>
      <c r="L50" s="157"/>
      <c r="M50" s="399"/>
      <c r="N50" s="1067"/>
      <c r="O50" s="399"/>
      <c r="P50" s="399"/>
      <c r="Q50" s="399"/>
      <c r="R50" s="399"/>
      <c r="S50" s="1077"/>
      <c r="T50" s="1082"/>
      <c r="U50" s="1057"/>
      <c r="V50" s="1057"/>
      <c r="W50" s="1056"/>
      <c r="X50" s="1060"/>
      <c r="Y50" s="399"/>
      <c r="Z50" s="399"/>
      <c r="AA50" s="399"/>
      <c r="AB50" s="399"/>
      <c r="AC50" s="399"/>
      <c r="AD50" s="399"/>
    </row>
    <row r="51" spans="1:30" s="162" customFormat="1" ht="11.25" customHeight="1">
      <c r="A51" s="204"/>
      <c r="B51" s="216"/>
      <c r="C51" s="216"/>
      <c r="D51" s="216"/>
      <c r="E51" s="216"/>
      <c r="F51" s="216"/>
      <c r="G51" s="216"/>
      <c r="H51" s="216"/>
      <c r="I51" s="216"/>
      <c r="J51" s="216"/>
      <c r="K51" s="216"/>
      <c r="L51" s="157"/>
      <c r="M51" s="399"/>
      <c r="N51" s="1067"/>
      <c r="O51" s="399"/>
      <c r="P51" s="399"/>
      <c r="Q51" s="399"/>
      <c r="R51" s="399"/>
      <c r="S51" s="1077"/>
      <c r="T51" s="1082"/>
      <c r="U51" s="1057"/>
      <c r="V51" s="1057"/>
      <c r="W51" s="1056"/>
      <c r="X51" s="1060"/>
      <c r="Y51" s="399"/>
      <c r="Z51" s="399"/>
      <c r="AA51" s="399"/>
      <c r="AB51" s="399"/>
      <c r="AC51" s="399"/>
      <c r="AD51" s="399"/>
    </row>
    <row r="52" spans="1:30" s="162" customFormat="1" ht="11.25" customHeight="1">
      <c r="A52" s="204"/>
      <c r="B52" s="216"/>
      <c r="C52" s="216"/>
      <c r="D52" s="216"/>
      <c r="E52" s="216"/>
      <c r="F52" s="216"/>
      <c r="G52" s="216"/>
      <c r="H52" s="216"/>
      <c r="I52" s="216"/>
      <c r="J52" s="216"/>
      <c r="K52" s="216"/>
      <c r="L52" s="157"/>
      <c r="M52" s="399"/>
      <c r="N52" s="1067"/>
      <c r="O52" s="399"/>
      <c r="P52" s="399"/>
      <c r="Q52" s="399"/>
      <c r="R52" s="399"/>
      <c r="S52" s="1077"/>
      <c r="T52" s="1082"/>
      <c r="U52" s="1057"/>
      <c r="V52" s="1057"/>
      <c r="W52" s="1056"/>
      <c r="X52" s="1060"/>
      <c r="Y52" s="399"/>
      <c r="Z52" s="399"/>
      <c r="AA52" s="399"/>
      <c r="AB52" s="399"/>
      <c r="AC52" s="399"/>
      <c r="AD52" s="399"/>
    </row>
    <row r="53" spans="1:30" s="162" customFormat="1" ht="11.25" customHeight="1">
      <c r="A53" s="204"/>
      <c r="B53" s="216"/>
      <c r="C53" s="216"/>
      <c r="D53" s="216"/>
      <c r="E53" s="216"/>
      <c r="F53" s="216"/>
      <c r="G53" s="216"/>
      <c r="H53" s="216"/>
      <c r="I53" s="216"/>
      <c r="J53" s="216"/>
      <c r="K53" s="216"/>
      <c r="L53" s="157"/>
      <c r="M53" s="399"/>
      <c r="N53" s="1067"/>
      <c r="O53" s="399"/>
      <c r="P53" s="399"/>
      <c r="Q53" s="399"/>
      <c r="R53" s="399"/>
      <c r="S53" s="1077"/>
      <c r="T53" s="1082"/>
      <c r="U53" s="1057"/>
      <c r="V53" s="1057"/>
      <c r="W53" s="1056"/>
      <c r="X53" s="1060"/>
      <c r="Y53" s="399"/>
      <c r="Z53" s="399"/>
      <c r="AA53" s="399"/>
      <c r="AB53" s="399"/>
      <c r="AC53" s="399"/>
      <c r="AD53" s="399"/>
    </row>
    <row r="54" spans="1:30" s="162" customFormat="1" ht="11.25" customHeight="1">
      <c r="A54" s="204"/>
      <c r="B54" s="216"/>
      <c r="C54" s="216"/>
      <c r="D54" s="216"/>
      <c r="E54" s="216"/>
      <c r="F54" s="216"/>
      <c r="G54" s="216"/>
      <c r="H54" s="216"/>
      <c r="I54" s="216"/>
      <c r="J54" s="216"/>
      <c r="K54" s="216"/>
      <c r="L54" s="157"/>
      <c r="M54" s="399"/>
      <c r="N54" s="1067"/>
      <c r="O54" s="1088"/>
      <c r="P54" s="1077"/>
      <c r="Q54" s="1077"/>
      <c r="R54" s="1077"/>
      <c r="S54" s="1077"/>
      <c r="T54" s="1082"/>
      <c r="U54" s="1057"/>
      <c r="V54" s="1057"/>
      <c r="W54" s="1056"/>
      <c r="X54" s="1060"/>
      <c r="Y54" s="399"/>
      <c r="Z54" s="399"/>
      <c r="AA54" s="399"/>
      <c r="AB54" s="399"/>
      <c r="AC54" s="399"/>
      <c r="AD54" s="399"/>
    </row>
    <row r="55" spans="1:30" s="162" customFormat="1" ht="11.25" customHeight="1">
      <c r="A55" s="204"/>
      <c r="B55" s="216"/>
      <c r="C55" s="216"/>
      <c r="D55" s="216"/>
      <c r="E55" s="216"/>
      <c r="F55" s="216"/>
      <c r="G55" s="216"/>
      <c r="H55" s="216"/>
      <c r="I55" s="216"/>
      <c r="J55" s="216"/>
      <c r="K55" s="216"/>
      <c r="L55" s="157"/>
      <c r="M55" s="399"/>
      <c r="N55" s="1067"/>
      <c r="O55" s="1088"/>
      <c r="P55" s="1077"/>
      <c r="Q55" s="1077"/>
      <c r="R55" s="1077"/>
      <c r="S55" s="1077"/>
      <c r="T55" s="1082"/>
      <c r="U55" s="1057"/>
      <c r="V55" s="1057"/>
      <c r="W55" s="1056"/>
      <c r="X55" s="1060"/>
      <c r="Y55" s="399"/>
      <c r="Z55" s="399"/>
      <c r="AA55" s="399"/>
      <c r="AB55" s="399"/>
      <c r="AC55" s="399"/>
      <c r="AD55" s="399"/>
    </row>
    <row r="56" spans="1:30" s="162" customFormat="1" ht="11.25" customHeight="1">
      <c r="A56" s="204"/>
      <c r="B56" s="216"/>
      <c r="C56" s="216"/>
      <c r="D56" s="216"/>
      <c r="E56" s="216"/>
      <c r="F56" s="216"/>
      <c r="G56" s="216"/>
      <c r="H56" s="216"/>
      <c r="I56" s="216"/>
      <c r="J56" s="216"/>
      <c r="K56" s="216"/>
      <c r="L56" s="157"/>
      <c r="M56" s="399"/>
      <c r="N56" s="1067"/>
      <c r="O56" s="1088"/>
      <c r="P56" s="1077"/>
      <c r="Q56" s="1077"/>
      <c r="R56" s="1077"/>
      <c r="S56" s="1077"/>
      <c r="T56" s="1082"/>
      <c r="U56" s="1057"/>
      <c r="V56" s="1057"/>
      <c r="W56" s="1056"/>
      <c r="X56" s="1060"/>
      <c r="Y56" s="399"/>
      <c r="Z56" s="399"/>
      <c r="AA56" s="399"/>
      <c r="AB56" s="399"/>
      <c r="AC56" s="399"/>
      <c r="AD56" s="399"/>
    </row>
    <row r="57" spans="1:30" s="162" customFormat="1" ht="11.25" customHeight="1">
      <c r="A57" s="204"/>
      <c r="B57" s="216"/>
      <c r="C57" s="216"/>
      <c r="D57" s="216"/>
      <c r="E57" s="216"/>
      <c r="F57" s="216"/>
      <c r="G57" s="216"/>
      <c r="H57" s="216"/>
      <c r="I57" s="216"/>
      <c r="J57" s="216"/>
      <c r="K57" s="216"/>
      <c r="L57" s="157"/>
      <c r="M57" s="399"/>
      <c r="N57" s="1067"/>
      <c r="O57" s="1088"/>
      <c r="P57" s="1077"/>
      <c r="Q57" s="1077"/>
      <c r="R57" s="1077"/>
      <c r="S57" s="1077"/>
      <c r="T57" s="1082"/>
      <c r="U57" s="1057"/>
      <c r="V57" s="1057"/>
      <c r="W57" s="1056"/>
      <c r="X57" s="1060"/>
      <c r="Y57" s="399"/>
      <c r="Z57" s="399"/>
      <c r="AA57" s="399"/>
      <c r="AB57" s="399"/>
      <c r="AC57" s="399"/>
      <c r="AD57" s="399"/>
    </row>
    <row r="58" spans="1:30" s="162" customFormat="1" ht="11.25" customHeight="1">
      <c r="A58" s="204"/>
      <c r="B58" s="216"/>
      <c r="C58" s="216"/>
      <c r="D58" s="216"/>
      <c r="E58" s="216"/>
      <c r="F58" s="216"/>
      <c r="G58" s="216"/>
      <c r="H58" s="216"/>
      <c r="I58" s="216"/>
      <c r="J58" s="216"/>
      <c r="K58" s="216"/>
      <c r="L58" s="157"/>
      <c r="M58" s="399"/>
      <c r="N58" s="1067"/>
      <c r="O58" s="1088"/>
      <c r="P58" s="1077"/>
      <c r="Q58" s="1077"/>
      <c r="R58" s="1077"/>
      <c r="S58" s="1077"/>
      <c r="T58" s="1082"/>
      <c r="U58" s="1057"/>
      <c r="V58" s="1057"/>
      <c r="W58" s="1056"/>
      <c r="X58" s="1060"/>
      <c r="Y58" s="399"/>
      <c r="Z58" s="399"/>
      <c r="AA58" s="399"/>
      <c r="AB58" s="399"/>
      <c r="AC58" s="399"/>
      <c r="AD58" s="399"/>
    </row>
    <row r="59" spans="1:30" s="162" customFormat="1" ht="11.25" customHeight="1">
      <c r="A59" s="204"/>
      <c r="B59" s="216"/>
      <c r="C59" s="216"/>
      <c r="D59" s="216"/>
      <c r="E59" s="216"/>
      <c r="F59" s="216"/>
      <c r="G59" s="216"/>
      <c r="H59" s="216"/>
      <c r="I59" s="216"/>
      <c r="J59" s="216"/>
      <c r="K59" s="216"/>
      <c r="L59" s="157"/>
      <c r="M59" s="399"/>
      <c r="N59" s="1067"/>
      <c r="O59" s="1088"/>
      <c r="P59" s="1077"/>
      <c r="Q59" s="1077"/>
      <c r="R59" s="1077"/>
      <c r="S59" s="1077"/>
      <c r="T59" s="1082"/>
      <c r="U59" s="1057"/>
      <c r="V59" s="1057"/>
      <c r="W59" s="1056"/>
      <c r="X59" s="1060"/>
      <c r="Y59" s="399"/>
      <c r="Z59" s="399"/>
      <c r="AA59" s="399"/>
      <c r="AB59" s="399"/>
      <c r="AC59" s="399"/>
      <c r="AD59" s="399"/>
    </row>
    <row r="60" spans="1:30" s="162" customFormat="1" ht="11.25" customHeight="1">
      <c r="A60" s="204"/>
      <c r="B60" s="216"/>
      <c r="C60" s="216"/>
      <c r="D60" s="216"/>
      <c r="E60" s="216"/>
      <c r="F60" s="216"/>
      <c r="G60" s="216"/>
      <c r="H60" s="216"/>
      <c r="I60" s="216"/>
      <c r="J60" s="216"/>
      <c r="K60" s="216"/>
      <c r="L60" s="157"/>
      <c r="M60" s="399"/>
      <c r="N60" s="1067"/>
      <c r="O60" s="1088"/>
      <c r="P60" s="1077"/>
      <c r="Q60" s="1077"/>
      <c r="R60" s="1077"/>
      <c r="S60" s="1077"/>
      <c r="T60" s="1082"/>
      <c r="U60" s="1057"/>
      <c r="V60" s="1057"/>
      <c r="W60" s="1056"/>
      <c r="X60" s="1060"/>
      <c r="Y60" s="399"/>
      <c r="Z60" s="399"/>
      <c r="AA60" s="399"/>
      <c r="AB60" s="399"/>
      <c r="AC60" s="399"/>
      <c r="AD60" s="399"/>
    </row>
    <row r="61" spans="1:30" s="162" customFormat="1" ht="11.25" customHeight="1">
      <c r="A61" s="204"/>
      <c r="B61" s="216"/>
      <c r="C61" s="216"/>
      <c r="D61" s="216"/>
      <c r="E61" s="216"/>
      <c r="F61" s="216"/>
      <c r="G61" s="216"/>
      <c r="H61" s="216"/>
      <c r="I61" s="216"/>
      <c r="J61" s="216"/>
      <c r="K61" s="216"/>
      <c r="L61" s="157"/>
      <c r="M61" s="399"/>
      <c r="N61" s="1067"/>
      <c r="O61" s="1088"/>
      <c r="P61" s="1077"/>
      <c r="Q61" s="1077"/>
      <c r="R61" s="1077"/>
      <c r="S61" s="1077"/>
      <c r="T61" s="1082"/>
      <c r="U61" s="1057"/>
      <c r="V61" s="1057"/>
      <c r="W61" s="1056"/>
      <c r="X61" s="1060"/>
      <c r="Y61" s="399"/>
      <c r="Z61" s="399"/>
      <c r="AA61" s="399"/>
      <c r="AB61" s="399"/>
      <c r="AC61" s="399"/>
      <c r="AD61" s="399"/>
    </row>
    <row r="62" spans="1:30" s="162" customFormat="1" ht="11.25" customHeight="1">
      <c r="A62" s="204"/>
      <c r="B62" s="216"/>
      <c r="C62" s="216"/>
      <c r="D62" s="216"/>
      <c r="E62" s="216"/>
      <c r="F62" s="216"/>
      <c r="G62" s="216"/>
      <c r="H62" s="216"/>
      <c r="I62" s="216"/>
      <c r="J62" s="216"/>
      <c r="K62" s="216"/>
      <c r="L62" s="157"/>
      <c r="M62" s="399"/>
      <c r="N62" s="1067"/>
      <c r="O62" s="1088"/>
      <c r="P62" s="1077"/>
      <c r="Q62" s="1077"/>
      <c r="R62" s="1077"/>
      <c r="S62" s="1077"/>
      <c r="T62" s="1082"/>
      <c r="U62" s="1057"/>
      <c r="V62" s="1057"/>
      <c r="W62" s="1056"/>
      <c r="X62" s="1060"/>
      <c r="Y62" s="399"/>
      <c r="Z62" s="399"/>
      <c r="AA62" s="399"/>
      <c r="AB62" s="399"/>
      <c r="AC62" s="399"/>
      <c r="AD62" s="399"/>
    </row>
    <row r="63" spans="1:30" s="162" customFormat="1" ht="11.25" customHeight="1">
      <c r="A63" s="204"/>
      <c r="B63" s="216"/>
      <c r="C63" s="216"/>
      <c r="D63" s="216"/>
      <c r="E63" s="216"/>
      <c r="F63" s="216"/>
      <c r="G63" s="216"/>
      <c r="H63" s="216"/>
      <c r="I63" s="216"/>
      <c r="J63" s="216"/>
      <c r="K63" s="216"/>
      <c r="L63" s="157"/>
      <c r="M63" s="399"/>
      <c r="N63" s="1067"/>
      <c r="O63" s="1088"/>
      <c r="P63" s="1077"/>
      <c r="Q63" s="1077"/>
      <c r="R63" s="1077"/>
      <c r="S63" s="1077"/>
      <c r="T63" s="1082"/>
      <c r="U63" s="1057"/>
      <c r="V63" s="1057"/>
      <c r="W63" s="1056"/>
      <c r="X63" s="1060"/>
      <c r="Y63" s="399"/>
      <c r="Z63" s="399"/>
      <c r="AA63" s="399"/>
      <c r="AB63" s="399"/>
      <c r="AC63" s="399"/>
      <c r="AD63" s="399"/>
    </row>
    <row r="64" spans="1:30" s="162" customFormat="1" ht="11.25" customHeight="1">
      <c r="A64" s="204"/>
      <c r="B64" s="216"/>
      <c r="C64" s="216"/>
      <c r="D64" s="216"/>
      <c r="E64" s="216"/>
      <c r="F64" s="216"/>
      <c r="G64" s="216"/>
      <c r="H64" s="216"/>
      <c r="I64" s="216"/>
      <c r="J64" s="216"/>
      <c r="K64" s="216"/>
      <c r="L64" s="157"/>
      <c r="M64" s="399"/>
      <c r="N64" s="1067"/>
      <c r="O64" s="1088"/>
      <c r="P64" s="1077"/>
      <c r="Q64" s="1077"/>
      <c r="R64" s="1077"/>
      <c r="S64" s="1077"/>
      <c r="T64" s="1082"/>
      <c r="U64" s="1057"/>
      <c r="V64" s="1057"/>
      <c r="W64" s="1056"/>
      <c r="X64" s="1060"/>
      <c r="Y64" s="399"/>
      <c r="Z64" s="399"/>
      <c r="AA64" s="399"/>
      <c r="AB64" s="399"/>
      <c r="AC64" s="399"/>
      <c r="AD64" s="399"/>
    </row>
    <row r="65" spans="1:30" s="162" customFormat="1" ht="11.25" customHeight="1">
      <c r="A65" s="204"/>
      <c r="B65" s="216"/>
      <c r="C65" s="216"/>
      <c r="D65" s="216"/>
      <c r="E65" s="216"/>
      <c r="F65" s="216"/>
      <c r="G65" s="216"/>
      <c r="H65" s="216"/>
      <c r="I65" s="216"/>
      <c r="J65" s="216"/>
      <c r="K65" s="216"/>
      <c r="L65" s="157"/>
      <c r="M65" s="399"/>
      <c r="N65" s="1067"/>
      <c r="O65" s="1088"/>
      <c r="P65" s="1077"/>
      <c r="Q65" s="1077"/>
      <c r="R65" s="1077"/>
      <c r="S65" s="1077"/>
      <c r="T65" s="1082"/>
      <c r="U65" s="1057"/>
      <c r="V65" s="1057"/>
      <c r="W65" s="1056"/>
      <c r="X65" s="1060"/>
      <c r="Y65" s="399"/>
      <c r="Z65" s="399"/>
      <c r="AA65" s="399"/>
      <c r="AB65" s="399"/>
      <c r="AC65" s="399"/>
      <c r="AD65" s="399"/>
    </row>
    <row r="66" spans="1:30" s="162" customFormat="1" ht="11.25" customHeight="1">
      <c r="A66" s="204"/>
      <c r="B66" s="216"/>
      <c r="C66" s="216"/>
      <c r="D66" s="216"/>
      <c r="E66" s="216"/>
      <c r="F66" s="216"/>
      <c r="G66" s="216"/>
      <c r="H66" s="216"/>
      <c r="I66" s="216"/>
      <c r="J66" s="216"/>
      <c r="K66" s="216"/>
      <c r="L66" s="157"/>
      <c r="M66" s="399"/>
      <c r="N66" s="1067"/>
      <c r="O66" s="1088"/>
      <c r="P66" s="1077"/>
      <c r="Q66" s="1077"/>
      <c r="R66" s="1077"/>
      <c r="S66" s="1077"/>
      <c r="T66" s="1082"/>
      <c r="U66" s="1057"/>
      <c r="V66" s="1057"/>
      <c r="W66" s="1056"/>
      <c r="X66" s="1060"/>
      <c r="Y66" s="399"/>
      <c r="Z66" s="399"/>
      <c r="AA66" s="399"/>
      <c r="AB66" s="399"/>
      <c r="AC66" s="399"/>
      <c r="AD66" s="399"/>
    </row>
    <row r="67" spans="1:30" s="162" customFormat="1" ht="11.25" customHeight="1">
      <c r="A67" s="197" t="s">
        <v>886</v>
      </c>
      <c r="B67" s="216"/>
      <c r="C67" s="216"/>
      <c r="D67" s="216"/>
      <c r="E67" s="216"/>
      <c r="F67" s="216"/>
      <c r="G67" s="216"/>
      <c r="H67" s="216"/>
      <c r="I67" s="216"/>
      <c r="J67" s="216"/>
      <c r="K67" s="216"/>
      <c r="L67" s="157"/>
      <c r="M67" s="399"/>
      <c r="N67" s="1067"/>
      <c r="O67" s="1088"/>
      <c r="P67" s="1077"/>
      <c r="Q67" s="1077"/>
      <c r="R67" s="1077"/>
      <c r="S67" s="1077"/>
      <c r="T67" s="1082"/>
      <c r="U67" s="1057"/>
      <c r="V67" s="1057"/>
      <c r="W67" s="1056"/>
      <c r="X67" s="1060"/>
      <c r="Y67" s="399"/>
      <c r="Z67" s="399"/>
      <c r="AA67" s="399"/>
      <c r="AB67" s="399"/>
      <c r="AC67" s="399"/>
      <c r="AD67" s="399"/>
    </row>
    <row r="68" spans="1:30" s="162" customFormat="1" ht="11.25" customHeight="1">
      <c r="A68" s="204"/>
      <c r="B68" s="216"/>
      <c r="C68" s="216"/>
      <c r="D68" s="216"/>
      <c r="E68" s="216"/>
      <c r="F68" s="216"/>
      <c r="G68" s="216"/>
      <c r="H68" s="216"/>
      <c r="I68" s="216"/>
      <c r="J68" s="216"/>
      <c r="K68" s="216"/>
      <c r="L68" s="157"/>
      <c r="M68" s="399"/>
      <c r="N68" s="1067"/>
      <c r="O68" s="1088"/>
      <c r="P68" s="1077"/>
      <c r="Q68" s="1077"/>
      <c r="R68" s="1077"/>
      <c r="S68" s="1077"/>
      <c r="T68" s="1082"/>
      <c r="U68" s="1057"/>
      <c r="V68" s="1057"/>
      <c r="W68" s="1056"/>
      <c r="X68" s="1060"/>
      <c r="Y68" s="399"/>
      <c r="Z68" s="399"/>
      <c r="AA68" s="399"/>
      <c r="AB68" s="399"/>
      <c r="AC68" s="399"/>
      <c r="AD68" s="399"/>
    </row>
    <row r="69" spans="1:30" s="162" customFormat="1" ht="11.25" customHeight="1">
      <c r="A69" s="204"/>
      <c r="B69" s="216"/>
      <c r="C69" s="216"/>
      <c r="D69" s="216"/>
      <c r="E69" s="216"/>
      <c r="F69" s="216"/>
      <c r="G69" s="216"/>
      <c r="H69" s="216"/>
      <c r="I69" s="216"/>
      <c r="J69" s="216"/>
      <c r="K69" s="216"/>
      <c r="L69" s="157"/>
      <c r="M69" s="399"/>
      <c r="N69" s="1067"/>
      <c r="O69" s="1088"/>
      <c r="P69" s="1077"/>
      <c r="Q69" s="1077"/>
      <c r="R69" s="1077"/>
      <c r="S69" s="1077"/>
      <c r="T69" s="1082"/>
      <c r="U69" s="1057"/>
      <c r="V69" s="1057"/>
      <c r="W69" s="1056"/>
      <c r="X69" s="1060"/>
      <c r="Y69" s="399"/>
      <c r="Z69" s="399"/>
      <c r="AA69" s="399"/>
      <c r="AB69" s="399"/>
      <c r="AC69" s="399"/>
      <c r="AD69" s="399"/>
    </row>
    <row r="70" spans="1:30" s="162" customFormat="1" ht="11.25" customHeight="1">
      <c r="A70" s="204"/>
      <c r="B70" s="216"/>
      <c r="C70" s="216"/>
      <c r="D70" s="216"/>
      <c r="E70" s="216"/>
      <c r="F70" s="216"/>
      <c r="G70" s="216"/>
      <c r="H70" s="216"/>
      <c r="I70" s="216"/>
      <c r="J70" s="216"/>
      <c r="K70" s="216"/>
      <c r="L70" s="157"/>
      <c r="M70" s="399"/>
      <c r="N70" s="1067"/>
      <c r="O70" s="1088"/>
      <c r="P70" s="1077"/>
      <c r="Q70" s="1077"/>
      <c r="R70" s="1077"/>
      <c r="S70" s="1077"/>
      <c r="T70" s="1082"/>
      <c r="U70" s="1057"/>
      <c r="V70" s="1057"/>
      <c r="W70" s="1056"/>
      <c r="X70" s="1060"/>
      <c r="Y70" s="399"/>
      <c r="Z70" s="399"/>
      <c r="AA70" s="399"/>
      <c r="AB70" s="399"/>
      <c r="AC70" s="399"/>
      <c r="AD70" s="399"/>
    </row>
    <row r="71" spans="1:30" s="162" customFormat="1" ht="12" customHeight="1">
      <c r="A71" s="204"/>
      <c r="B71" s="216"/>
      <c r="C71" s="216"/>
      <c r="D71" s="216"/>
      <c r="E71" s="216"/>
      <c r="F71" s="216"/>
      <c r="G71" s="216"/>
      <c r="H71" s="216"/>
      <c r="I71" s="216"/>
      <c r="J71" s="216"/>
      <c r="K71" s="216"/>
      <c r="L71" s="157"/>
      <c r="M71" s="399"/>
      <c r="N71" s="1067"/>
      <c r="O71" s="1088"/>
      <c r="P71" s="1077"/>
      <c r="Q71" s="1077"/>
      <c r="R71" s="1077"/>
      <c r="S71" s="1077"/>
      <c r="T71" s="1082"/>
      <c r="U71" s="1057"/>
      <c r="V71" s="1057"/>
      <c r="W71" s="1056"/>
      <c r="X71" s="1060"/>
      <c r="Y71" s="399"/>
      <c r="Z71" s="399"/>
      <c r="AA71" s="399"/>
      <c r="AB71" s="399"/>
      <c r="AC71" s="399"/>
      <c r="AD71" s="399"/>
    </row>
    <row r="72" spans="1:30" s="162" customFormat="1" ht="11.25" customHeight="1">
      <c r="A72" s="204"/>
      <c r="B72" s="216"/>
      <c r="C72" s="216"/>
      <c r="D72" s="216"/>
      <c r="E72" s="216"/>
      <c r="F72" s="216"/>
      <c r="G72" s="216"/>
      <c r="H72" s="216"/>
      <c r="I72" s="216"/>
      <c r="J72" s="216"/>
      <c r="K72" s="216"/>
      <c r="L72" s="157"/>
      <c r="M72" s="399"/>
      <c r="N72" s="1067"/>
      <c r="O72" s="1088"/>
      <c r="P72" s="1077"/>
      <c r="Q72" s="1077"/>
      <c r="R72" s="1077"/>
      <c r="S72" s="1077"/>
      <c r="T72" s="1082"/>
      <c r="U72" s="1057"/>
      <c r="V72" s="1057"/>
      <c r="W72" s="1056"/>
      <c r="X72" s="1060"/>
      <c r="Y72" s="399"/>
      <c r="Z72" s="399"/>
      <c r="AA72" s="399"/>
      <c r="AB72" s="399"/>
      <c r="AC72" s="399"/>
      <c r="AD72" s="399"/>
    </row>
    <row r="73" spans="1:30" s="162" customFormat="1" ht="11.25" customHeight="1">
      <c r="A73" s="204"/>
      <c r="B73" s="216"/>
      <c r="C73" s="216"/>
      <c r="D73" s="216"/>
      <c r="E73" s="216"/>
      <c r="F73" s="216"/>
      <c r="G73" s="216"/>
      <c r="H73" s="216"/>
      <c r="I73" s="216"/>
      <c r="J73" s="216"/>
      <c r="K73" s="216"/>
      <c r="L73" s="157"/>
      <c r="M73" s="399"/>
      <c r="N73" s="1067"/>
      <c r="O73" s="1088"/>
      <c r="P73" s="1077"/>
      <c r="Q73" s="1077"/>
      <c r="R73" s="1077"/>
      <c r="S73" s="1077"/>
      <c r="T73" s="1082"/>
      <c r="U73" s="1057"/>
      <c r="V73" s="1057"/>
      <c r="W73" s="1056"/>
      <c r="X73" s="1060"/>
      <c r="Y73" s="399"/>
      <c r="Z73" s="399"/>
      <c r="AA73" s="399"/>
      <c r="AB73" s="399"/>
      <c r="AC73" s="399"/>
      <c r="AD73" s="399"/>
    </row>
    <row r="74" spans="1:30" s="162" customFormat="1" ht="11.25" customHeight="1">
      <c r="A74" s="204"/>
      <c r="B74" s="216"/>
      <c r="C74" s="216"/>
      <c r="D74" s="216"/>
      <c r="E74" s="216"/>
      <c r="F74" s="216"/>
      <c r="G74" s="216"/>
      <c r="H74" s="216"/>
      <c r="I74" s="216"/>
      <c r="J74" s="216"/>
      <c r="K74" s="216"/>
      <c r="L74" s="157"/>
      <c r="M74" s="399"/>
      <c r="N74" s="1067"/>
      <c r="O74" s="1088"/>
      <c r="P74" s="1077"/>
      <c r="Q74" s="1077"/>
      <c r="R74" s="1077"/>
      <c r="S74" s="1077"/>
      <c r="T74" s="1082"/>
      <c r="U74" s="1057"/>
      <c r="V74" s="1057"/>
      <c r="W74" s="1056"/>
      <c r="X74" s="1060"/>
      <c r="Y74" s="399"/>
      <c r="Z74" s="399"/>
      <c r="AA74" s="399"/>
      <c r="AB74" s="399"/>
      <c r="AC74" s="399"/>
      <c r="AD74" s="399"/>
    </row>
    <row r="75" spans="1:30" s="162" customFormat="1" ht="11.25" customHeight="1">
      <c r="A75" s="204"/>
      <c r="B75" s="216"/>
      <c r="C75" s="216"/>
      <c r="D75" s="216"/>
      <c r="E75" s="216"/>
      <c r="F75" s="216"/>
      <c r="G75" s="216"/>
      <c r="H75" s="216"/>
      <c r="I75" s="216"/>
      <c r="J75" s="216"/>
      <c r="K75" s="216"/>
      <c r="L75" s="157"/>
      <c r="M75" s="399"/>
      <c r="N75" s="1067"/>
      <c r="O75" s="1088"/>
      <c r="P75" s="1077"/>
      <c r="Q75" s="1077"/>
      <c r="R75" s="1077"/>
      <c r="S75" s="1077"/>
      <c r="T75" s="1082"/>
      <c r="U75" s="1057"/>
      <c r="V75" s="1057"/>
      <c r="W75" s="1056"/>
      <c r="X75" s="1060"/>
      <c r="Y75" s="399"/>
      <c r="Z75" s="399"/>
      <c r="AA75" s="399"/>
      <c r="AB75" s="399"/>
      <c r="AC75" s="399"/>
      <c r="AD75" s="399"/>
    </row>
    <row r="76" spans="1:30" s="162" customFormat="1" ht="11.25" customHeight="1">
      <c r="A76" s="204"/>
      <c r="B76" s="216"/>
      <c r="C76" s="216"/>
      <c r="D76" s="216"/>
      <c r="E76" s="216"/>
      <c r="F76" s="216"/>
      <c r="G76" s="216"/>
      <c r="H76" s="216"/>
      <c r="I76" s="216"/>
      <c r="J76" s="216"/>
      <c r="K76" s="216"/>
      <c r="L76" s="157"/>
      <c r="M76" s="399"/>
      <c r="N76" s="1067"/>
      <c r="O76" s="1088"/>
      <c r="P76" s="1077"/>
      <c r="Q76" s="1077"/>
      <c r="R76" s="1077"/>
      <c r="S76" s="1077"/>
      <c r="T76" s="1082"/>
      <c r="U76" s="1057"/>
      <c r="V76" s="1057"/>
      <c r="W76" s="1056"/>
      <c r="X76" s="1060"/>
      <c r="Y76" s="399"/>
      <c r="Z76" s="399"/>
      <c r="AA76" s="399"/>
      <c r="AB76" s="399"/>
      <c r="AC76" s="399"/>
      <c r="AD76" s="399"/>
    </row>
    <row r="77" spans="1:30" s="162" customFormat="1" ht="11.25" customHeight="1">
      <c r="A77" s="204"/>
      <c r="B77" s="216"/>
      <c r="C77" s="216"/>
      <c r="D77" s="216"/>
      <c r="E77" s="216"/>
      <c r="F77" s="216"/>
      <c r="G77" s="216"/>
      <c r="H77" s="216"/>
      <c r="I77" s="216"/>
      <c r="J77" s="216"/>
      <c r="K77" s="216"/>
      <c r="L77" s="157"/>
      <c r="M77" s="399"/>
      <c r="N77" s="1067"/>
      <c r="O77" s="1088"/>
      <c r="P77" s="1077"/>
      <c r="Q77" s="1077"/>
      <c r="R77" s="1077"/>
      <c r="S77" s="1077"/>
      <c r="T77" s="1082"/>
      <c r="U77" s="1057"/>
      <c r="V77" s="1057"/>
      <c r="W77" s="1056"/>
      <c r="X77" s="1060"/>
      <c r="Y77" s="399"/>
      <c r="Z77" s="399"/>
      <c r="AA77" s="399"/>
      <c r="AB77" s="399"/>
      <c r="AC77" s="399"/>
      <c r="AD77" s="399"/>
    </row>
    <row r="78" spans="1:30" s="162" customFormat="1" ht="11.25" customHeight="1">
      <c r="A78" s="204"/>
      <c r="B78" s="216"/>
      <c r="C78" s="216"/>
      <c r="D78" s="216"/>
      <c r="E78" s="216"/>
      <c r="F78" s="216"/>
      <c r="G78" s="216"/>
      <c r="H78" s="216"/>
      <c r="I78" s="216"/>
      <c r="J78" s="216"/>
      <c r="K78" s="216"/>
      <c r="L78" s="157"/>
      <c r="M78" s="399"/>
      <c r="N78" s="1067"/>
      <c r="O78" s="1088"/>
      <c r="P78" s="1077"/>
      <c r="Q78" s="1077"/>
      <c r="R78" s="1077"/>
      <c r="S78" s="1077"/>
      <c r="T78" s="1082"/>
      <c r="U78" s="1057"/>
      <c r="V78" s="1057"/>
      <c r="W78" s="1056"/>
      <c r="X78" s="1060"/>
      <c r="Y78" s="399"/>
      <c r="Z78" s="399"/>
      <c r="AA78" s="399"/>
      <c r="AB78" s="399"/>
      <c r="AC78" s="399"/>
      <c r="AD78" s="399"/>
    </row>
    <row r="79" spans="1:30" s="162" customFormat="1" ht="11.25" customHeight="1">
      <c r="A79" s="204"/>
      <c r="B79" s="216"/>
      <c r="C79" s="216"/>
      <c r="D79" s="216"/>
      <c r="E79" s="216"/>
      <c r="F79" s="216"/>
      <c r="G79" s="216"/>
      <c r="H79" s="216"/>
      <c r="I79" s="216"/>
      <c r="J79" s="216"/>
      <c r="K79" s="216"/>
      <c r="L79" s="157"/>
      <c r="M79" s="399"/>
      <c r="N79" s="1067"/>
      <c r="O79" s="1088"/>
      <c r="P79" s="1077"/>
      <c r="Q79" s="1077"/>
      <c r="R79" s="1077"/>
      <c r="S79" s="1077"/>
      <c r="T79" s="1082"/>
      <c r="U79" s="1057"/>
      <c r="V79" s="1057"/>
      <c r="W79" s="1056"/>
      <c r="X79" s="1060"/>
      <c r="Y79" s="399"/>
      <c r="Z79" s="399"/>
      <c r="AA79" s="399"/>
      <c r="AB79" s="399"/>
      <c r="AC79" s="399"/>
      <c r="AD79" s="399"/>
    </row>
    <row r="80" spans="1:30" s="162" customFormat="1" ht="11.25" customHeight="1">
      <c r="A80" s="204"/>
      <c r="B80" s="216"/>
      <c r="C80" s="216"/>
      <c r="D80" s="216"/>
      <c r="E80" s="216"/>
      <c r="F80" s="216"/>
      <c r="G80" s="216"/>
      <c r="H80" s="216"/>
      <c r="I80" s="216"/>
      <c r="J80" s="216"/>
      <c r="K80" s="216"/>
      <c r="L80" s="157"/>
      <c r="M80" s="399"/>
      <c r="N80" s="1067"/>
      <c r="O80" s="1088"/>
      <c r="P80" s="1077"/>
      <c r="Q80" s="1077"/>
      <c r="R80" s="1077"/>
      <c r="S80" s="1077"/>
      <c r="T80" s="1082"/>
      <c r="U80" s="1057"/>
      <c r="V80" s="1057"/>
      <c r="W80" s="1056"/>
      <c r="X80" s="1060"/>
      <c r="Y80" s="399"/>
      <c r="Z80" s="399"/>
      <c r="AA80" s="399"/>
      <c r="AB80" s="399"/>
      <c r="AC80" s="399"/>
      <c r="AD80" s="399"/>
    </row>
    <row r="81" spans="1:30" s="162" customFormat="1" ht="11.25" customHeight="1">
      <c r="A81" s="204"/>
      <c r="B81" s="216"/>
      <c r="C81" s="216"/>
      <c r="D81" s="216"/>
      <c r="E81" s="216"/>
      <c r="F81" s="216"/>
      <c r="G81" s="216"/>
      <c r="H81" s="216"/>
      <c r="I81" s="216"/>
      <c r="J81" s="216"/>
      <c r="K81" s="216"/>
      <c r="L81" s="157"/>
      <c r="M81" s="399"/>
      <c r="N81" s="1067"/>
      <c r="O81" s="1088"/>
      <c r="P81" s="1077"/>
      <c r="Q81" s="1077"/>
      <c r="R81" s="1077"/>
      <c r="S81" s="1077"/>
      <c r="T81" s="1082"/>
      <c r="U81" s="1057"/>
      <c r="V81" s="1057"/>
      <c r="W81" s="1056"/>
      <c r="X81" s="1060"/>
      <c r="Y81" s="399"/>
      <c r="Z81" s="399"/>
      <c r="AA81" s="399"/>
      <c r="AB81" s="399"/>
      <c r="AC81" s="399"/>
      <c r="AD81" s="399"/>
    </row>
    <row r="82" spans="1:30" s="162" customFormat="1" ht="11.25" customHeight="1">
      <c r="A82" s="204"/>
      <c r="B82" s="216"/>
      <c r="C82" s="216"/>
      <c r="D82" s="216"/>
      <c r="E82" s="216"/>
      <c r="F82" s="216"/>
      <c r="G82" s="216"/>
      <c r="H82" s="216"/>
      <c r="I82" s="216"/>
      <c r="J82" s="216"/>
      <c r="K82" s="216"/>
      <c r="L82" s="157"/>
      <c r="M82" s="399"/>
      <c r="N82" s="1067"/>
      <c r="O82" s="1088"/>
      <c r="P82" s="1077"/>
      <c r="Q82" s="1077"/>
      <c r="R82" s="1077"/>
      <c r="S82" s="1077"/>
      <c r="T82" s="1082"/>
      <c r="U82" s="1057"/>
      <c r="V82" s="1057"/>
      <c r="W82" s="1056"/>
      <c r="X82" s="1060"/>
      <c r="Y82" s="399"/>
      <c r="Z82" s="399"/>
      <c r="AA82" s="399"/>
      <c r="AB82" s="399"/>
      <c r="AC82" s="399"/>
      <c r="AD82" s="399"/>
    </row>
    <row r="83" spans="1:30" s="162" customFormat="1" ht="11.25" customHeight="1">
      <c r="A83" s="204"/>
      <c r="B83" s="216"/>
      <c r="C83" s="216"/>
      <c r="D83" s="216"/>
      <c r="E83" s="216"/>
      <c r="F83" s="216"/>
      <c r="G83" s="216"/>
      <c r="H83" s="216"/>
      <c r="I83" s="216"/>
      <c r="J83" s="216"/>
      <c r="K83" s="216"/>
      <c r="L83" s="157"/>
      <c r="M83" s="399"/>
      <c r="N83" s="1067"/>
      <c r="O83" s="1088"/>
      <c r="P83" s="1077"/>
      <c r="Q83" s="1077"/>
      <c r="R83" s="1077"/>
      <c r="S83" s="1077"/>
      <c r="T83" s="1082"/>
      <c r="U83" s="1057"/>
      <c r="V83" s="1057"/>
      <c r="W83" s="1056"/>
      <c r="X83" s="1060"/>
      <c r="Y83" s="399"/>
      <c r="Z83" s="399"/>
      <c r="AA83" s="399"/>
      <c r="AB83" s="399"/>
      <c r="AC83" s="399"/>
      <c r="AD83" s="399"/>
    </row>
    <row r="84" spans="1:30" s="162" customFormat="1" ht="11.25" customHeight="1">
      <c r="A84" s="204"/>
      <c r="B84" s="216"/>
      <c r="C84" s="216"/>
      <c r="D84" s="216"/>
      <c r="E84" s="216"/>
      <c r="F84" s="216"/>
      <c r="G84" s="216"/>
      <c r="H84" s="216"/>
      <c r="I84" s="216"/>
      <c r="J84" s="216"/>
      <c r="K84" s="216"/>
      <c r="L84" s="157"/>
      <c r="M84" s="399"/>
      <c r="N84" s="1067"/>
      <c r="O84" s="1088"/>
      <c r="P84" s="1077"/>
      <c r="Q84" s="1077"/>
      <c r="R84" s="1077"/>
      <c r="S84" s="1077"/>
      <c r="T84" s="1082"/>
      <c r="U84" s="1057"/>
      <c r="V84" s="1057"/>
      <c r="W84" s="1056"/>
      <c r="X84" s="1060"/>
      <c r="Y84" s="399"/>
      <c r="Z84" s="399"/>
      <c r="AA84" s="399"/>
      <c r="AB84" s="399"/>
      <c r="AC84" s="399"/>
      <c r="AD84" s="399"/>
    </row>
    <row r="85" spans="1:30" s="162" customFormat="1" ht="11.25" customHeight="1">
      <c r="A85" s="204"/>
      <c r="B85" s="216"/>
      <c r="C85" s="216"/>
      <c r="D85" s="216"/>
      <c r="E85" s="216"/>
      <c r="F85" s="216"/>
      <c r="G85" s="216"/>
      <c r="H85" s="216"/>
      <c r="I85" s="216"/>
      <c r="J85" s="216"/>
      <c r="K85" s="216"/>
      <c r="L85" s="157"/>
      <c r="M85" s="399"/>
      <c r="N85" s="1067"/>
      <c r="O85" s="1088"/>
      <c r="P85" s="1077"/>
      <c r="Q85" s="1077"/>
      <c r="R85" s="1077"/>
      <c r="S85" s="1077"/>
      <c r="T85" s="1082"/>
      <c r="U85" s="1057"/>
      <c r="V85" s="1057"/>
      <c r="W85" s="1056"/>
      <c r="X85" s="1060"/>
      <c r="Y85" s="399"/>
      <c r="Z85" s="399"/>
      <c r="AA85" s="399"/>
      <c r="AB85" s="399"/>
      <c r="AC85" s="399"/>
      <c r="AD85" s="399"/>
    </row>
    <row r="86" spans="1:30" s="162" customFormat="1" ht="11.25" customHeight="1">
      <c r="A86" s="204"/>
      <c r="B86" s="216"/>
      <c r="C86" s="216"/>
      <c r="D86" s="216"/>
      <c r="E86" s="216"/>
      <c r="F86" s="216"/>
      <c r="G86" s="216"/>
      <c r="H86" s="216"/>
      <c r="I86" s="216"/>
      <c r="J86" s="216"/>
      <c r="K86" s="216"/>
      <c r="L86" s="157"/>
      <c r="M86" s="399"/>
      <c r="N86" s="1067"/>
      <c r="O86" s="1088"/>
      <c r="P86" s="1077"/>
      <c r="Q86" s="1077"/>
      <c r="R86" s="1077"/>
      <c r="S86" s="1077"/>
      <c r="T86" s="1082"/>
      <c r="U86" s="1057"/>
      <c r="V86" s="1057"/>
      <c r="W86" s="1056"/>
      <c r="X86" s="1060"/>
      <c r="Y86" s="399"/>
      <c r="Z86" s="399"/>
      <c r="AA86" s="399"/>
      <c r="AB86" s="399"/>
      <c r="AC86" s="399"/>
      <c r="AD86" s="399"/>
    </row>
    <row r="87" spans="1:30" s="162" customFormat="1" ht="11.25" customHeight="1">
      <c r="A87" s="204"/>
      <c r="B87" s="216"/>
      <c r="C87" s="216"/>
      <c r="D87" s="216"/>
      <c r="E87" s="216"/>
      <c r="F87" s="216"/>
      <c r="G87" s="216"/>
      <c r="H87" s="216"/>
      <c r="I87" s="216"/>
      <c r="J87" s="216"/>
      <c r="K87" s="216"/>
      <c r="L87" s="157"/>
      <c r="M87" s="399"/>
      <c r="N87" s="1067"/>
      <c r="O87" s="1088"/>
      <c r="P87" s="1077"/>
      <c r="Q87" s="1077"/>
      <c r="R87" s="1077"/>
      <c r="S87" s="1077"/>
      <c r="T87" s="1082"/>
      <c r="U87" s="1057"/>
      <c r="V87" s="1057"/>
      <c r="W87" s="1056"/>
      <c r="X87" s="1060"/>
      <c r="Y87" s="399"/>
      <c r="Z87" s="399"/>
      <c r="AA87" s="399"/>
      <c r="AB87" s="399"/>
      <c r="AC87" s="399"/>
      <c r="AD87" s="399"/>
    </row>
    <row r="88" spans="1:30" s="162" customFormat="1" ht="11.25" customHeight="1">
      <c r="A88" s="204"/>
      <c r="B88" s="216"/>
      <c r="C88" s="216"/>
      <c r="D88" s="216"/>
      <c r="E88" s="216"/>
      <c r="F88" s="216"/>
      <c r="G88" s="216"/>
      <c r="H88" s="216"/>
      <c r="I88" s="216"/>
      <c r="J88" s="216"/>
      <c r="K88" s="216"/>
      <c r="L88" s="157"/>
      <c r="M88" s="399"/>
      <c r="N88" s="1067"/>
      <c r="O88" s="1088"/>
      <c r="P88" s="1086"/>
      <c r="Q88" s="1086"/>
      <c r="R88" s="1086"/>
      <c r="S88" s="1086"/>
      <c r="T88" s="1086"/>
      <c r="U88" s="399"/>
      <c r="V88" s="399"/>
      <c r="W88" s="1056"/>
      <c r="X88" s="399"/>
      <c r="Y88" s="399"/>
      <c r="Z88" s="399"/>
      <c r="AA88" s="399"/>
      <c r="AB88" s="399"/>
      <c r="AC88" s="399"/>
      <c r="AD88" s="399"/>
    </row>
    <row r="89" spans="1:30" s="162" customFormat="1" ht="11.25" customHeight="1">
      <c r="A89" s="197" t="s">
        <v>940</v>
      </c>
      <c r="B89" s="216"/>
      <c r="C89" s="216"/>
      <c r="D89" s="216"/>
      <c r="E89" s="216"/>
      <c r="F89" s="216"/>
      <c r="G89" s="216"/>
      <c r="H89" s="216"/>
      <c r="I89" s="216"/>
      <c r="J89" s="216"/>
      <c r="K89" s="216"/>
      <c r="L89" s="157"/>
      <c r="M89" s="399"/>
      <c r="N89" s="1067"/>
      <c r="O89" s="1088"/>
      <c r="P89" s="1086"/>
      <c r="Q89" s="1086"/>
      <c r="R89" s="1086"/>
      <c r="S89" s="1086"/>
      <c r="T89" s="1086"/>
      <c r="U89" s="399"/>
      <c r="V89" s="399"/>
      <c r="W89" s="1056"/>
      <c r="X89" s="399"/>
      <c r="Y89" s="399"/>
      <c r="Z89" s="399"/>
      <c r="AA89" s="399"/>
      <c r="AB89" s="399"/>
      <c r="AC89" s="399"/>
      <c r="AD89" s="399"/>
    </row>
    <row r="90" spans="1:30" s="162" customFormat="1" ht="11.25" customHeight="1">
      <c r="A90" s="204"/>
      <c r="B90" s="216"/>
      <c r="C90" s="216"/>
      <c r="D90" s="216"/>
      <c r="E90" s="216"/>
      <c r="F90" s="216"/>
      <c r="G90" s="216"/>
      <c r="H90" s="216"/>
      <c r="I90" s="216"/>
      <c r="J90" s="216"/>
      <c r="K90" s="216"/>
      <c r="L90" s="157"/>
      <c r="M90" s="399"/>
      <c r="N90" s="1067"/>
      <c r="O90" s="1088"/>
      <c r="P90" s="1086"/>
      <c r="Q90" s="1086"/>
      <c r="R90" s="1086"/>
      <c r="S90" s="1086"/>
      <c r="T90" s="1086"/>
      <c r="U90" s="399"/>
      <c r="V90" s="399"/>
      <c r="W90" s="1056"/>
      <c r="X90" s="399"/>
      <c r="Y90" s="399"/>
      <c r="Z90" s="399"/>
      <c r="AA90" s="399"/>
      <c r="AB90" s="399"/>
      <c r="AC90" s="399"/>
      <c r="AD90" s="399"/>
    </row>
    <row r="91" spans="1:30" s="162" customFormat="1" ht="11.25" customHeight="1">
      <c r="A91" s="204"/>
      <c r="B91" s="216"/>
      <c r="C91" s="216"/>
      <c r="D91" s="216"/>
      <c r="E91" s="216"/>
      <c r="F91" s="216"/>
      <c r="G91" s="216"/>
      <c r="H91" s="216"/>
      <c r="I91" s="216"/>
      <c r="J91" s="216"/>
      <c r="K91" s="216"/>
      <c r="L91" s="157"/>
      <c r="M91" s="399"/>
      <c r="N91" s="1067"/>
      <c r="O91" s="1067"/>
      <c r="P91" s="1086"/>
      <c r="Q91" s="1086"/>
      <c r="R91" s="1086"/>
      <c r="S91" s="1086"/>
      <c r="T91" s="1086"/>
      <c r="U91" s="399"/>
      <c r="V91" s="399"/>
      <c r="W91" s="1056"/>
      <c r="X91" s="399"/>
      <c r="Y91" s="399"/>
      <c r="Z91" s="399"/>
      <c r="AA91" s="399"/>
      <c r="AB91" s="399"/>
      <c r="AC91" s="399"/>
      <c r="AD91" s="399"/>
    </row>
    <row r="92" spans="1:30" s="162" customFormat="1" ht="11.25" customHeight="1">
      <c r="A92" s="1266"/>
      <c r="B92" s="1266"/>
      <c r="C92" s="1266"/>
      <c r="D92" s="1266"/>
      <c r="E92" s="1266"/>
      <c r="F92" s="1266"/>
      <c r="G92" s="1266"/>
      <c r="H92" s="1266"/>
      <c r="I92" s="1266"/>
      <c r="J92" s="1266"/>
      <c r="K92" s="1266"/>
      <c r="L92" s="157"/>
      <c r="M92" s="399"/>
      <c r="N92" s="1067"/>
      <c r="O92" s="1067"/>
      <c r="P92" s="1086"/>
      <c r="Q92" s="1086"/>
      <c r="R92" s="1086"/>
      <c r="S92" s="1086"/>
      <c r="T92" s="1086"/>
      <c r="U92" s="399"/>
      <c r="V92" s="399"/>
      <c r="W92" s="1056"/>
      <c r="X92" s="399"/>
      <c r="Y92" s="399"/>
      <c r="Z92" s="399"/>
      <c r="AA92" s="399"/>
      <c r="AB92" s="399"/>
      <c r="AC92" s="399"/>
      <c r="AD92" s="399"/>
    </row>
    <row r="93" spans="1:30" s="162" customFormat="1" ht="11.25" customHeight="1">
      <c r="A93" s="501"/>
      <c r="B93" s="216"/>
      <c r="C93" s="216"/>
      <c r="D93" s="216"/>
      <c r="E93" s="216"/>
      <c r="F93" s="216"/>
      <c r="G93" s="216"/>
      <c r="H93" s="216"/>
      <c r="I93" s="216"/>
      <c r="J93" s="216"/>
      <c r="K93" s="216"/>
      <c r="L93" s="157"/>
      <c r="M93" s="399"/>
      <c r="N93" s="1067"/>
      <c r="O93" s="1067"/>
      <c r="P93" s="1086"/>
      <c r="Q93" s="1086"/>
      <c r="R93" s="1086"/>
      <c r="S93" s="1086"/>
      <c r="T93" s="1086"/>
      <c r="U93" s="399"/>
      <c r="V93" s="399"/>
      <c r="W93" s="1056"/>
      <c r="X93" s="399"/>
      <c r="Y93" s="399"/>
      <c r="Z93" s="399"/>
      <c r="AA93" s="399"/>
      <c r="AB93" s="399"/>
      <c r="AC93" s="399"/>
      <c r="AD93" s="399"/>
    </row>
    <row r="94" spans="1:30" s="162" customFormat="1" ht="11.25" customHeight="1">
      <c r="A94" s="501"/>
      <c r="B94" s="216"/>
      <c r="C94" s="216"/>
      <c r="D94" s="216"/>
      <c r="E94" s="216"/>
      <c r="F94" s="216"/>
      <c r="G94" s="216"/>
      <c r="H94" s="216"/>
      <c r="I94" s="216"/>
      <c r="J94" s="216"/>
      <c r="K94" s="216"/>
      <c r="L94" s="157"/>
      <c r="M94" s="399"/>
      <c r="N94" s="1086"/>
      <c r="O94" s="1086"/>
      <c r="P94" s="1086"/>
      <c r="Q94" s="1086"/>
      <c r="R94" s="1086"/>
      <c r="S94" s="1086"/>
      <c r="T94" s="1086"/>
      <c r="U94" s="399"/>
      <c r="V94" s="399"/>
      <c r="W94" s="1056"/>
      <c r="X94" s="399"/>
      <c r="Y94" s="399"/>
      <c r="Z94" s="399"/>
      <c r="AA94" s="399"/>
      <c r="AB94" s="399"/>
      <c r="AC94" s="399"/>
      <c r="AD94" s="399"/>
    </row>
    <row r="95" spans="1:30" s="162" customFormat="1" ht="11.25" customHeight="1">
      <c r="A95" s="500"/>
      <c r="B95" s="469"/>
      <c r="C95" s="469"/>
      <c r="D95" s="469"/>
      <c r="E95" s="469"/>
      <c r="F95" s="469"/>
      <c r="G95" s="216"/>
      <c r="H95" s="216"/>
      <c r="I95" s="216"/>
      <c r="J95" s="216"/>
      <c r="K95" s="216"/>
      <c r="L95" s="157"/>
      <c r="M95" s="399"/>
      <c r="N95" s="1086"/>
      <c r="O95" s="1086"/>
      <c r="P95" s="1086"/>
      <c r="Q95" s="1086"/>
      <c r="R95" s="1086"/>
      <c r="S95" s="1086"/>
      <c r="T95" s="1086"/>
      <c r="U95" s="399"/>
      <c r="V95" s="399"/>
      <c r="W95" s="1056"/>
      <c r="X95" s="399"/>
      <c r="Y95" s="399"/>
      <c r="Z95" s="399"/>
      <c r="AA95" s="399"/>
      <c r="AB95" s="399"/>
      <c r="AC95" s="399"/>
      <c r="AD95" s="399"/>
    </row>
    <row r="96" spans="1:30" s="162" customFormat="1" ht="12.75">
      <c r="A96" s="470"/>
      <c r="B96" s="471"/>
      <c r="C96" s="471"/>
      <c r="D96" s="472"/>
      <c r="E96" s="472"/>
      <c r="F96" s="472"/>
      <c r="G96" s="216"/>
      <c r="H96" s="216"/>
      <c r="I96" s="216"/>
      <c r="J96" s="216"/>
      <c r="K96" s="216"/>
      <c r="L96" s="157"/>
      <c r="M96" s="399"/>
      <c r="N96" s="1086"/>
      <c r="O96" s="1086"/>
      <c r="P96" s="1086"/>
      <c r="Q96" s="1086"/>
      <c r="R96" s="1086"/>
      <c r="S96" s="1086"/>
      <c r="T96" s="1086"/>
      <c r="U96" s="399"/>
      <c r="V96" s="399"/>
      <c r="W96" s="1056"/>
      <c r="X96" s="399"/>
      <c r="Y96" s="399"/>
      <c r="Z96" s="399"/>
      <c r="AA96" s="399"/>
      <c r="AB96" s="399"/>
      <c r="AC96" s="399"/>
      <c r="AD96" s="399"/>
    </row>
    <row r="97" spans="1:30" s="162" customFormat="1" ht="12.75">
      <c r="A97" s="470"/>
      <c r="B97" s="471"/>
      <c r="C97" s="471"/>
      <c r="D97" s="472"/>
      <c r="E97" s="472"/>
      <c r="F97" s="472"/>
      <c r="G97" s="216"/>
      <c r="H97" s="216"/>
      <c r="I97" s="216"/>
      <c r="J97" s="216"/>
      <c r="K97" s="216"/>
      <c r="L97" s="157"/>
      <c r="M97" s="399"/>
      <c r="N97" s="1086"/>
      <c r="O97" s="1086"/>
      <c r="P97" s="1086"/>
      <c r="Q97" s="1086"/>
      <c r="R97" s="1086"/>
      <c r="S97" s="1086"/>
      <c r="T97" s="1086"/>
      <c r="U97" s="399"/>
      <c r="V97" s="399"/>
      <c r="W97" s="1056"/>
      <c r="X97" s="399"/>
      <c r="Y97" s="399"/>
      <c r="Z97" s="399"/>
      <c r="AA97" s="399"/>
      <c r="AB97" s="399"/>
      <c r="AC97" s="399"/>
      <c r="AD97" s="399"/>
    </row>
    <row r="98" spans="1:30" s="162" customFormat="1" ht="12.75">
      <c r="A98" s="470"/>
      <c r="B98" s="471"/>
      <c r="C98" s="471"/>
      <c r="D98" s="472"/>
      <c r="E98" s="472"/>
      <c r="F98" s="472"/>
      <c r="G98" s="216"/>
      <c r="H98" s="216"/>
      <c r="I98" s="216"/>
      <c r="J98" s="216"/>
      <c r="K98" s="216"/>
      <c r="L98" s="157"/>
      <c r="M98" s="399"/>
      <c r="N98" s="1086"/>
      <c r="O98" s="1086"/>
      <c r="P98" s="1086"/>
      <c r="Q98" s="1086"/>
      <c r="R98" s="1086"/>
      <c r="S98" s="1086"/>
      <c r="T98" s="1086"/>
      <c r="U98" s="399"/>
      <c r="V98" s="399"/>
      <c r="W98" s="1056"/>
      <c r="X98" s="399"/>
      <c r="Y98" s="399"/>
      <c r="Z98" s="399"/>
      <c r="AA98" s="399"/>
      <c r="AB98" s="399"/>
      <c r="AC98" s="399"/>
      <c r="AD98" s="399"/>
    </row>
    <row r="99" spans="1:30" s="162" customFormat="1" ht="12.75">
      <c r="A99" s="470"/>
      <c r="B99" s="471"/>
      <c r="C99" s="471"/>
      <c r="D99" s="472"/>
      <c r="E99" s="472"/>
      <c r="F99" s="472"/>
      <c r="G99" s="216"/>
      <c r="H99" s="216"/>
      <c r="I99" s="216"/>
      <c r="J99" s="216"/>
      <c r="K99" s="216"/>
      <c r="L99" s="157"/>
      <c r="M99" s="399"/>
      <c r="N99" s="1086"/>
      <c r="O99" s="1086"/>
      <c r="P99" s="1086"/>
      <c r="Q99" s="1086"/>
      <c r="R99" s="1086"/>
      <c r="S99" s="1086"/>
      <c r="T99" s="1086"/>
      <c r="U99" s="399"/>
      <c r="V99" s="399"/>
      <c r="W99" s="1056"/>
      <c r="X99" s="399"/>
      <c r="Y99" s="399"/>
      <c r="Z99" s="399"/>
      <c r="AA99" s="399"/>
      <c r="AB99" s="399"/>
      <c r="AC99" s="399"/>
      <c r="AD99" s="399"/>
    </row>
    <row r="100" spans="1:30" s="162" customFormat="1" ht="12.75">
      <c r="A100" s="470"/>
      <c r="B100" s="471"/>
      <c r="C100" s="471"/>
      <c r="D100" s="472"/>
      <c r="E100" s="472"/>
      <c r="F100" s="472"/>
      <c r="G100" s="216"/>
      <c r="H100" s="216"/>
      <c r="I100" s="216"/>
      <c r="J100" s="216"/>
      <c r="K100" s="216"/>
      <c r="L100" s="157"/>
      <c r="M100" s="399"/>
      <c r="N100" s="1086"/>
      <c r="O100" s="1086"/>
      <c r="P100" s="1086"/>
      <c r="Q100" s="1086"/>
      <c r="R100" s="1086"/>
      <c r="S100" s="1086"/>
      <c r="T100" s="1086"/>
      <c r="U100" s="399"/>
      <c r="V100" s="399"/>
      <c r="W100" s="1056"/>
      <c r="X100" s="399"/>
      <c r="Y100" s="399"/>
      <c r="Z100" s="399"/>
      <c r="AA100" s="399"/>
      <c r="AB100" s="399"/>
      <c r="AC100" s="399"/>
      <c r="AD100" s="399"/>
    </row>
    <row r="101" spans="1:30" s="162" customFormat="1" ht="12.75">
      <c r="A101" s="470"/>
      <c r="B101" s="471"/>
      <c r="C101" s="471"/>
      <c r="D101" s="472"/>
      <c r="E101" s="472"/>
      <c r="F101" s="472"/>
      <c r="G101" s="216"/>
      <c r="H101" s="216"/>
      <c r="I101" s="216"/>
      <c r="J101" s="216"/>
      <c r="K101" s="216"/>
      <c r="L101" s="157"/>
      <c r="M101" s="399"/>
      <c r="N101" s="1086"/>
      <c r="O101" s="1086"/>
      <c r="P101" s="1086"/>
      <c r="Q101" s="1086"/>
      <c r="R101" s="1086"/>
      <c r="S101" s="1086"/>
      <c r="T101" s="1086"/>
      <c r="U101" s="399"/>
      <c r="V101" s="399"/>
      <c r="W101" s="1056"/>
      <c r="X101" s="399"/>
      <c r="Y101" s="399"/>
      <c r="Z101" s="399"/>
      <c r="AA101" s="399"/>
      <c r="AB101" s="399"/>
      <c r="AC101" s="399"/>
      <c r="AD101" s="399"/>
    </row>
    <row r="102" spans="1:30" s="162" customFormat="1" ht="12.75">
      <c r="A102" s="470"/>
      <c r="B102" s="471"/>
      <c r="C102" s="471"/>
      <c r="D102" s="472"/>
      <c r="E102" s="472"/>
      <c r="F102" s="472"/>
      <c r="G102" s="216"/>
      <c r="H102" s="216"/>
      <c r="I102" s="216"/>
      <c r="J102" s="216"/>
      <c r="K102" s="216"/>
      <c r="L102" s="157"/>
      <c r="M102" s="399"/>
      <c r="N102" s="1086"/>
      <c r="O102" s="1086"/>
      <c r="P102" s="1086"/>
      <c r="Q102" s="1086"/>
      <c r="R102" s="1086"/>
      <c r="S102" s="1086"/>
      <c r="T102" s="1086"/>
      <c r="U102" s="399"/>
      <c r="V102" s="399"/>
      <c r="W102" s="1056"/>
      <c r="X102" s="399"/>
      <c r="Y102" s="399"/>
      <c r="Z102" s="399"/>
      <c r="AA102" s="399"/>
      <c r="AB102" s="399"/>
      <c r="AC102" s="399"/>
      <c r="AD102" s="399"/>
    </row>
    <row r="103" spans="1:30" s="162" customFormat="1" ht="12.75">
      <c r="A103" s="470"/>
      <c r="B103" s="471"/>
      <c r="C103" s="471"/>
      <c r="D103" s="472"/>
      <c r="E103" s="472"/>
      <c r="F103" s="472"/>
      <c r="G103" s="216"/>
      <c r="H103" s="216"/>
      <c r="I103" s="216"/>
      <c r="J103" s="216"/>
      <c r="K103" s="216"/>
      <c r="L103" s="157"/>
      <c r="M103" s="399"/>
      <c r="N103" s="1086"/>
      <c r="O103" s="1086"/>
      <c r="P103" s="1086"/>
      <c r="Q103" s="1086"/>
      <c r="R103" s="1086"/>
      <c r="S103" s="1086"/>
      <c r="T103" s="1086"/>
      <c r="U103" s="399"/>
      <c r="V103" s="399"/>
      <c r="W103" s="1056"/>
      <c r="X103" s="399"/>
      <c r="Y103" s="399"/>
      <c r="Z103" s="399"/>
      <c r="AA103" s="399"/>
      <c r="AB103" s="399"/>
      <c r="AC103" s="399"/>
      <c r="AD103" s="399"/>
    </row>
    <row r="104" spans="1:30" s="162" customFormat="1" ht="12.75">
      <c r="A104" s="470"/>
      <c r="B104" s="471"/>
      <c r="C104" s="471"/>
      <c r="D104" s="472"/>
      <c r="E104" s="472"/>
      <c r="F104" s="472"/>
      <c r="G104" s="216"/>
      <c r="H104" s="216"/>
      <c r="I104" s="216"/>
      <c r="J104" s="216"/>
      <c r="K104" s="216"/>
      <c r="L104" s="157"/>
      <c r="M104" s="399"/>
      <c r="N104" s="1086"/>
      <c r="O104" s="1086"/>
      <c r="P104" s="1086"/>
      <c r="Q104" s="1086"/>
      <c r="R104" s="1086"/>
      <c r="S104" s="1086"/>
      <c r="T104" s="1086"/>
      <c r="U104" s="399"/>
      <c r="V104" s="399"/>
      <c r="W104" s="1056"/>
      <c r="X104" s="399"/>
      <c r="Y104" s="399"/>
      <c r="Z104" s="399"/>
      <c r="AA104" s="399"/>
      <c r="AB104" s="399"/>
      <c r="AC104" s="399"/>
      <c r="AD104" s="399"/>
    </row>
    <row r="105" spans="1:30" s="162" customFormat="1" ht="12.75">
      <c r="A105" s="470"/>
      <c r="B105" s="471"/>
      <c r="C105" s="471"/>
      <c r="D105" s="472"/>
      <c r="E105" s="472"/>
      <c r="F105" s="472"/>
      <c r="G105" s="216"/>
      <c r="H105" s="216"/>
      <c r="I105" s="216"/>
      <c r="J105" s="216"/>
      <c r="K105" s="216"/>
      <c r="L105" s="157"/>
      <c r="M105" s="399"/>
      <c r="N105" s="1086"/>
      <c r="O105" s="1086"/>
      <c r="P105" s="1086"/>
      <c r="Q105" s="1086"/>
      <c r="R105" s="1086"/>
      <c r="S105" s="1086"/>
      <c r="T105" s="1086"/>
      <c r="U105" s="399"/>
      <c r="V105" s="399"/>
      <c r="W105" s="1056"/>
      <c r="X105" s="399"/>
      <c r="Y105" s="399"/>
      <c r="Z105" s="399"/>
      <c r="AA105" s="399"/>
      <c r="AB105" s="399"/>
      <c r="AC105" s="399"/>
      <c r="AD105" s="399"/>
    </row>
    <row r="106" spans="1:30" s="162" customFormat="1" ht="12.75">
      <c r="A106" s="470"/>
      <c r="B106" s="471"/>
      <c r="C106" s="471"/>
      <c r="D106" s="472"/>
      <c r="E106" s="472"/>
      <c r="F106" s="472"/>
      <c r="G106" s="216"/>
      <c r="H106" s="216"/>
      <c r="I106" s="216"/>
      <c r="J106" s="216"/>
      <c r="K106" s="216"/>
      <c r="L106" s="157"/>
      <c r="M106" s="399"/>
      <c r="N106" s="1086"/>
      <c r="O106" s="1086"/>
      <c r="P106" s="1086"/>
      <c r="Q106" s="1086"/>
      <c r="R106" s="1086"/>
      <c r="S106" s="1086"/>
      <c r="T106" s="1086"/>
      <c r="U106" s="399"/>
      <c r="V106" s="399"/>
      <c r="W106" s="399"/>
      <c r="X106" s="399"/>
      <c r="Y106" s="399"/>
      <c r="Z106" s="399"/>
      <c r="AA106" s="399"/>
      <c r="AB106" s="399"/>
      <c r="AC106" s="399"/>
      <c r="AD106" s="399"/>
    </row>
    <row r="107" spans="1:30" s="162" customFormat="1" ht="12.75">
      <c r="A107" s="470"/>
      <c r="B107" s="471"/>
      <c r="C107" s="471"/>
      <c r="D107" s="472"/>
      <c r="E107" s="472"/>
      <c r="F107" s="472"/>
      <c r="G107" s="216"/>
      <c r="H107" s="216"/>
      <c r="I107" s="216"/>
      <c r="J107" s="216"/>
      <c r="K107" s="216"/>
      <c r="L107" s="157"/>
      <c r="M107" s="399"/>
      <c r="N107" s="1086"/>
      <c r="O107" s="1086"/>
      <c r="P107" s="1086"/>
      <c r="Q107" s="1086"/>
      <c r="R107" s="1086"/>
      <c r="S107" s="1086"/>
      <c r="T107" s="1086"/>
      <c r="U107" s="399"/>
      <c r="V107" s="399"/>
      <c r="W107" s="399"/>
      <c r="X107" s="399"/>
      <c r="Y107" s="399"/>
      <c r="Z107" s="399"/>
      <c r="AA107" s="399"/>
      <c r="AB107" s="399"/>
      <c r="AC107" s="399"/>
      <c r="AD107" s="399"/>
    </row>
    <row r="108" spans="1:30" s="162" customFormat="1" ht="12.75">
      <c r="A108" s="470"/>
      <c r="B108" s="471"/>
      <c r="C108" s="471"/>
      <c r="D108" s="472"/>
      <c r="E108" s="472"/>
      <c r="F108" s="472"/>
      <c r="G108" s="216"/>
      <c r="H108" s="216"/>
      <c r="I108" s="216"/>
      <c r="J108" s="216"/>
      <c r="K108" s="216"/>
      <c r="L108" s="157"/>
      <c r="M108" s="399"/>
      <c r="N108" s="1086"/>
      <c r="O108" s="1086"/>
      <c r="P108" s="1086"/>
      <c r="Q108" s="1086"/>
      <c r="R108" s="1086"/>
      <c r="S108" s="1086"/>
      <c r="T108" s="1086"/>
      <c r="U108" s="399"/>
      <c r="V108" s="399"/>
      <c r="W108" s="399"/>
      <c r="X108" s="399"/>
      <c r="Y108" s="399"/>
      <c r="Z108" s="399"/>
      <c r="AA108" s="399"/>
      <c r="AB108" s="399"/>
      <c r="AC108" s="399"/>
      <c r="AD108" s="399"/>
    </row>
    <row r="109" spans="1:30" s="162" customFormat="1" ht="12.75">
      <c r="A109" s="470"/>
      <c r="B109" s="471"/>
      <c r="C109" s="471"/>
      <c r="D109" s="472"/>
      <c r="E109" s="472"/>
      <c r="F109" s="472"/>
      <c r="G109" s="216"/>
      <c r="H109" s="216"/>
      <c r="I109" s="216"/>
      <c r="J109" s="216"/>
      <c r="K109" s="216"/>
      <c r="L109" s="157"/>
      <c r="M109" s="399"/>
      <c r="N109" s="1086"/>
      <c r="O109" s="1086"/>
      <c r="P109" s="1086"/>
      <c r="Q109" s="1086"/>
      <c r="R109" s="1086"/>
      <c r="S109" s="1086"/>
      <c r="T109" s="1086"/>
      <c r="U109" s="399"/>
      <c r="V109" s="399"/>
      <c r="W109" s="399"/>
      <c r="X109" s="399"/>
      <c r="Y109" s="399"/>
      <c r="Z109" s="399"/>
      <c r="AA109" s="399"/>
      <c r="AB109" s="399"/>
      <c r="AC109" s="399"/>
      <c r="AD109" s="399"/>
    </row>
    <row r="110" spans="1:30" s="162" customFormat="1" ht="12.75">
      <c r="A110" s="470"/>
      <c r="B110" s="471"/>
      <c r="C110" s="471"/>
      <c r="D110" s="472"/>
      <c r="E110" s="472"/>
      <c r="F110" s="472"/>
      <c r="G110" s="216"/>
      <c r="H110" s="216"/>
      <c r="I110" s="216"/>
      <c r="J110" s="216"/>
      <c r="K110" s="216"/>
      <c r="L110" s="157"/>
      <c r="M110" s="399"/>
      <c r="N110" s="1086"/>
      <c r="O110" s="1086"/>
      <c r="P110" s="1086"/>
      <c r="Q110" s="1086"/>
      <c r="R110" s="1086"/>
      <c r="S110" s="1086"/>
      <c r="T110" s="1086"/>
      <c r="U110" s="399"/>
      <c r="V110" s="399"/>
      <c r="W110" s="399"/>
      <c r="X110" s="399"/>
      <c r="Y110" s="399"/>
      <c r="Z110" s="399"/>
      <c r="AA110" s="399"/>
      <c r="AB110" s="399"/>
      <c r="AC110" s="399"/>
      <c r="AD110" s="399"/>
    </row>
    <row r="111" spans="1:30" s="162" customFormat="1" ht="12.75">
      <c r="A111" s="470"/>
      <c r="B111" s="471"/>
      <c r="C111" s="471"/>
      <c r="D111" s="472"/>
      <c r="E111" s="472"/>
      <c r="F111" s="472"/>
      <c r="G111" s="216"/>
      <c r="H111" s="216"/>
      <c r="I111" s="216"/>
      <c r="J111" s="216"/>
      <c r="K111" s="216"/>
      <c r="L111" s="157"/>
      <c r="M111" s="399"/>
      <c r="N111" s="1086"/>
      <c r="O111" s="1086"/>
      <c r="P111" s="1086"/>
      <c r="Q111" s="1086"/>
      <c r="R111" s="1086"/>
      <c r="S111" s="1086"/>
      <c r="T111" s="1086"/>
      <c r="U111" s="399"/>
      <c r="V111" s="399"/>
      <c r="W111" s="399"/>
      <c r="X111" s="399"/>
      <c r="Y111" s="399"/>
      <c r="Z111" s="399"/>
      <c r="AA111" s="399"/>
      <c r="AB111" s="399"/>
      <c r="AC111" s="399"/>
      <c r="AD111" s="399"/>
    </row>
    <row r="112" spans="1:30" s="162" customFormat="1" ht="12.75">
      <c r="A112" s="470"/>
      <c r="B112" s="471"/>
      <c r="C112" s="471"/>
      <c r="D112" s="472"/>
      <c r="E112" s="472"/>
      <c r="F112" s="472"/>
      <c r="G112" s="216"/>
      <c r="H112" s="216"/>
      <c r="I112" s="216"/>
      <c r="J112" s="216"/>
      <c r="K112" s="216"/>
      <c r="L112" s="157"/>
      <c r="M112" s="399"/>
      <c r="N112" s="1086"/>
      <c r="O112" s="1086"/>
      <c r="P112" s="1086"/>
      <c r="Q112" s="1086"/>
      <c r="R112" s="1086"/>
      <c r="S112" s="1086"/>
      <c r="T112" s="1086"/>
      <c r="U112" s="399"/>
      <c r="V112" s="399"/>
      <c r="W112" s="399"/>
      <c r="X112" s="399"/>
      <c r="Y112" s="399"/>
      <c r="Z112" s="399"/>
      <c r="AA112" s="399"/>
      <c r="AB112" s="399"/>
      <c r="AC112" s="399"/>
      <c r="AD112" s="399"/>
    </row>
    <row r="113" spans="1:30" s="162" customFormat="1" ht="12.75">
      <c r="A113" s="470"/>
      <c r="B113" s="471"/>
      <c r="C113" s="471"/>
      <c r="D113" s="472"/>
      <c r="E113" s="472"/>
      <c r="F113" s="472"/>
      <c r="G113" s="216"/>
      <c r="H113" s="216"/>
      <c r="I113" s="216"/>
      <c r="J113" s="216"/>
      <c r="K113" s="216"/>
      <c r="L113" s="157"/>
      <c r="M113" s="399"/>
      <c r="N113" s="1086"/>
      <c r="O113" s="1086"/>
      <c r="P113" s="1086"/>
      <c r="Q113" s="1086"/>
      <c r="R113" s="1086"/>
      <c r="S113" s="1086"/>
      <c r="T113" s="1086"/>
      <c r="U113" s="399"/>
      <c r="V113" s="399"/>
      <c r="W113" s="399"/>
      <c r="X113" s="399"/>
      <c r="Y113" s="399"/>
      <c r="Z113" s="399"/>
      <c r="AA113" s="399"/>
      <c r="AB113" s="399"/>
      <c r="AC113" s="399"/>
      <c r="AD113" s="399"/>
    </row>
    <row r="114" spans="1:30" s="162" customFormat="1" ht="12.75">
      <c r="A114" s="470"/>
      <c r="B114" s="471"/>
      <c r="C114" s="471"/>
      <c r="D114" s="472"/>
      <c r="E114" s="472"/>
      <c r="F114" s="472"/>
      <c r="G114" s="216"/>
      <c r="H114" s="216"/>
      <c r="I114" s="216"/>
      <c r="J114" s="216"/>
      <c r="K114" s="216"/>
      <c r="L114" s="157"/>
      <c r="M114" s="399"/>
      <c r="N114" s="1086"/>
      <c r="O114" s="1086"/>
      <c r="P114" s="1086"/>
      <c r="Q114" s="1086"/>
      <c r="R114" s="1086"/>
      <c r="S114" s="1086"/>
      <c r="T114" s="1086"/>
      <c r="U114" s="399"/>
      <c r="V114" s="399"/>
      <c r="W114" s="399"/>
      <c r="X114" s="399"/>
      <c r="Y114" s="399"/>
      <c r="Z114" s="399"/>
      <c r="AA114" s="399"/>
      <c r="AB114" s="399"/>
      <c r="AC114" s="399"/>
      <c r="AD114" s="399"/>
    </row>
    <row r="115" spans="1:30" s="162" customFormat="1" ht="12.75">
      <c r="A115" s="470"/>
      <c r="B115" s="471"/>
      <c r="C115" s="471"/>
      <c r="D115" s="472"/>
      <c r="E115" s="472"/>
      <c r="F115" s="472"/>
      <c r="G115" s="216"/>
      <c r="H115" s="216"/>
      <c r="I115" s="216"/>
      <c r="J115" s="216"/>
      <c r="K115" s="216"/>
      <c r="L115" s="157"/>
      <c r="M115" s="399"/>
      <c r="N115" s="1086"/>
      <c r="O115" s="1086"/>
      <c r="P115" s="1086"/>
      <c r="Q115" s="1086"/>
      <c r="R115" s="1086"/>
      <c r="S115" s="1086"/>
      <c r="T115" s="1086"/>
      <c r="U115" s="399"/>
      <c r="V115" s="399"/>
      <c r="W115" s="399"/>
      <c r="X115" s="399"/>
      <c r="Y115" s="399"/>
      <c r="Z115" s="399"/>
      <c r="AA115" s="399"/>
      <c r="AB115" s="399"/>
      <c r="AC115" s="399"/>
      <c r="AD115" s="399"/>
    </row>
    <row r="116" spans="1:30" s="162" customFormat="1" ht="12.75">
      <c r="A116" s="470"/>
      <c r="B116" s="471"/>
      <c r="C116" s="471"/>
      <c r="D116" s="472"/>
      <c r="E116" s="472"/>
      <c r="F116" s="472"/>
      <c r="G116" s="216"/>
      <c r="H116" s="216"/>
      <c r="I116" s="216"/>
      <c r="J116" s="216"/>
      <c r="K116" s="216"/>
      <c r="L116" s="157"/>
      <c r="M116" s="399"/>
      <c r="N116" s="1086"/>
      <c r="O116" s="1086"/>
      <c r="P116" s="1086"/>
      <c r="Q116" s="1086"/>
      <c r="R116" s="1086"/>
      <c r="S116" s="1086"/>
      <c r="T116" s="1086"/>
      <c r="U116" s="399"/>
      <c r="V116" s="399"/>
      <c r="W116" s="399"/>
      <c r="X116" s="399"/>
      <c r="Y116" s="399"/>
      <c r="Z116" s="399"/>
      <c r="AA116" s="399"/>
      <c r="AB116" s="399"/>
      <c r="AC116" s="399"/>
      <c r="AD116" s="399"/>
    </row>
    <row r="117" spans="1:30" s="162" customFormat="1" ht="12.75">
      <c r="A117" s="470"/>
      <c r="B117" s="471"/>
      <c r="C117" s="471"/>
      <c r="D117" s="472"/>
      <c r="E117" s="472"/>
      <c r="F117" s="472"/>
      <c r="G117" s="216"/>
      <c r="H117" s="216"/>
      <c r="I117" s="216"/>
      <c r="J117" s="216"/>
      <c r="K117" s="216"/>
      <c r="L117" s="157"/>
      <c r="M117" s="399"/>
      <c r="N117" s="1086"/>
      <c r="O117" s="1086"/>
      <c r="P117" s="1086"/>
      <c r="Q117" s="1086"/>
      <c r="R117" s="1086"/>
      <c r="S117" s="1086"/>
      <c r="T117" s="1086"/>
      <c r="U117" s="399"/>
      <c r="V117" s="399"/>
      <c r="W117" s="399"/>
      <c r="X117" s="399"/>
      <c r="Y117" s="399"/>
      <c r="Z117" s="399"/>
      <c r="AA117" s="399"/>
      <c r="AB117" s="399"/>
      <c r="AC117" s="399"/>
      <c r="AD117" s="399"/>
    </row>
    <row r="118" spans="1:30" s="162" customFormat="1" ht="12.75">
      <c r="A118" s="470"/>
      <c r="B118" s="471"/>
      <c r="C118" s="471"/>
      <c r="D118" s="472"/>
      <c r="E118" s="472"/>
      <c r="F118" s="472"/>
      <c r="G118" s="216"/>
      <c r="H118" s="216"/>
      <c r="I118" s="216"/>
      <c r="J118" s="216"/>
      <c r="K118" s="216"/>
      <c r="L118" s="157"/>
      <c r="M118" s="399"/>
      <c r="N118" s="1086"/>
      <c r="O118" s="1086"/>
      <c r="P118" s="1086"/>
      <c r="Q118" s="1086"/>
      <c r="R118" s="1086"/>
      <c r="S118" s="1086"/>
      <c r="T118" s="1086"/>
      <c r="U118" s="399"/>
      <c r="V118" s="399"/>
      <c r="W118" s="399"/>
      <c r="X118" s="399"/>
      <c r="Y118" s="399"/>
      <c r="Z118" s="399"/>
      <c r="AA118" s="399"/>
      <c r="AB118" s="399"/>
      <c r="AC118" s="399"/>
      <c r="AD118" s="399"/>
    </row>
    <row r="119" spans="1:30" s="162" customFormat="1" ht="12.75">
      <c r="A119" s="470"/>
      <c r="B119" s="471"/>
      <c r="C119" s="471"/>
      <c r="D119" s="472"/>
      <c r="E119" s="472"/>
      <c r="F119" s="472"/>
      <c r="G119" s="216"/>
      <c r="H119" s="216"/>
      <c r="I119" s="216"/>
      <c r="J119" s="216"/>
      <c r="K119" s="216"/>
      <c r="L119" s="157"/>
      <c r="M119" s="399"/>
      <c r="N119" s="1086"/>
      <c r="O119" s="1086"/>
      <c r="P119" s="1086"/>
      <c r="Q119" s="1086"/>
      <c r="R119" s="1086"/>
      <c r="S119" s="1086"/>
      <c r="T119" s="1086"/>
      <c r="U119" s="399"/>
      <c r="V119" s="399"/>
      <c r="W119" s="399"/>
      <c r="X119" s="399"/>
      <c r="Y119" s="399"/>
      <c r="Z119" s="399"/>
      <c r="AA119" s="399"/>
      <c r="AB119" s="399"/>
      <c r="AC119" s="399"/>
      <c r="AD119" s="399"/>
    </row>
    <row r="120" spans="1:30" s="162" customFormat="1" ht="12.75">
      <c r="A120" s="470"/>
      <c r="B120" s="471"/>
      <c r="C120" s="471"/>
      <c r="D120" s="472"/>
      <c r="E120" s="472"/>
      <c r="F120" s="472"/>
      <c r="G120" s="216"/>
      <c r="H120" s="216"/>
      <c r="I120" s="216"/>
      <c r="J120" s="216"/>
      <c r="K120" s="216"/>
      <c r="L120" s="157"/>
      <c r="M120" s="399"/>
      <c r="N120" s="1086"/>
      <c r="O120" s="1086"/>
      <c r="P120" s="1086"/>
      <c r="Q120" s="1086"/>
      <c r="R120" s="1086"/>
      <c r="S120" s="1086"/>
      <c r="T120" s="1086"/>
      <c r="U120" s="399"/>
      <c r="V120" s="399"/>
      <c r="W120" s="399"/>
      <c r="X120" s="399"/>
      <c r="Y120" s="399"/>
      <c r="Z120" s="399"/>
      <c r="AA120" s="399"/>
      <c r="AB120" s="399"/>
      <c r="AC120" s="399"/>
      <c r="AD120" s="399"/>
    </row>
    <row r="121" spans="1:30" s="162" customFormat="1" ht="12.75">
      <c r="A121" s="470"/>
      <c r="B121" s="471"/>
      <c r="C121" s="471"/>
      <c r="D121" s="472"/>
      <c r="E121" s="472"/>
      <c r="F121" s="472"/>
      <c r="G121" s="216"/>
      <c r="H121" s="216"/>
      <c r="I121" s="216"/>
      <c r="J121" s="216"/>
      <c r="K121" s="216"/>
      <c r="L121" s="157"/>
      <c r="M121" s="399"/>
      <c r="N121" s="1086"/>
      <c r="O121" s="1086"/>
      <c r="P121" s="1086"/>
      <c r="Q121" s="1086"/>
      <c r="R121" s="1086"/>
      <c r="S121" s="1086"/>
      <c r="T121" s="1086"/>
      <c r="U121" s="399"/>
      <c r="V121" s="399"/>
      <c r="W121" s="399"/>
      <c r="X121" s="399"/>
      <c r="Y121" s="399"/>
      <c r="Z121" s="399"/>
      <c r="AA121" s="399"/>
      <c r="AB121" s="399"/>
      <c r="AC121" s="399"/>
      <c r="AD121" s="399"/>
    </row>
    <row r="122" spans="1:30" s="162" customFormat="1" ht="12.75">
      <c r="A122" s="470"/>
      <c r="B122" s="471"/>
      <c r="C122" s="471"/>
      <c r="D122" s="472"/>
      <c r="E122" s="472"/>
      <c r="F122" s="472"/>
      <c r="G122" s="216"/>
      <c r="H122" s="216"/>
      <c r="I122" s="216"/>
      <c r="J122" s="216"/>
      <c r="K122" s="216"/>
      <c r="L122" s="157"/>
      <c r="M122" s="399"/>
      <c r="N122" s="1086"/>
      <c r="O122" s="1086"/>
      <c r="P122" s="1086"/>
      <c r="Q122" s="1086"/>
      <c r="R122" s="1086"/>
      <c r="S122" s="1086"/>
      <c r="T122" s="1086"/>
      <c r="U122" s="399"/>
      <c r="V122" s="399"/>
      <c r="W122" s="399"/>
      <c r="X122" s="399"/>
      <c r="Y122" s="399"/>
      <c r="Z122" s="399"/>
      <c r="AA122" s="399"/>
      <c r="AB122" s="399"/>
      <c r="AC122" s="399"/>
      <c r="AD122" s="399"/>
    </row>
    <row r="123" spans="1:30" s="162" customFormat="1" ht="12.75">
      <c r="A123" s="470"/>
      <c r="B123" s="471"/>
      <c r="C123" s="471"/>
      <c r="D123" s="472"/>
      <c r="E123" s="472"/>
      <c r="F123" s="472"/>
      <c r="G123" s="216"/>
      <c r="H123" s="216"/>
      <c r="I123" s="216"/>
      <c r="J123" s="216"/>
      <c r="K123" s="216"/>
      <c r="L123" s="157"/>
      <c r="M123" s="399"/>
      <c r="N123" s="1086"/>
      <c r="O123" s="1086"/>
      <c r="P123" s="1086"/>
      <c r="Q123" s="1086"/>
      <c r="R123" s="1086"/>
      <c r="S123" s="1086"/>
      <c r="T123" s="1086"/>
      <c r="U123" s="399"/>
      <c r="V123" s="399"/>
      <c r="W123" s="399"/>
      <c r="X123" s="399"/>
      <c r="Y123" s="399"/>
      <c r="Z123" s="399"/>
      <c r="AA123" s="399"/>
      <c r="AB123" s="399"/>
      <c r="AC123" s="399"/>
      <c r="AD123" s="399"/>
    </row>
    <row r="124" spans="1:30" s="162" customFormat="1" ht="12.75">
      <c r="A124" s="470"/>
      <c r="B124" s="471"/>
      <c r="C124" s="471"/>
      <c r="D124" s="472"/>
      <c r="E124" s="472"/>
      <c r="F124" s="472"/>
      <c r="G124" s="216"/>
      <c r="H124" s="216"/>
      <c r="I124" s="216"/>
      <c r="J124" s="216"/>
      <c r="K124" s="216"/>
      <c r="L124" s="157"/>
      <c r="M124" s="399"/>
      <c r="N124" s="1086"/>
      <c r="O124" s="1086"/>
      <c r="P124" s="1086"/>
      <c r="Q124" s="1086"/>
      <c r="R124" s="1086"/>
      <c r="S124" s="1086"/>
      <c r="T124" s="1086"/>
      <c r="U124" s="399"/>
      <c r="V124" s="399"/>
      <c r="W124" s="399"/>
      <c r="X124" s="399"/>
      <c r="Y124" s="399"/>
      <c r="Z124" s="399"/>
      <c r="AA124" s="399"/>
      <c r="AB124" s="399"/>
      <c r="AC124" s="399"/>
      <c r="AD124" s="399"/>
    </row>
    <row r="125" spans="1:30" s="162" customFormat="1" ht="12.75">
      <c r="A125" s="470"/>
      <c r="B125" s="471"/>
      <c r="C125" s="471"/>
      <c r="D125" s="472"/>
      <c r="E125" s="472"/>
      <c r="F125" s="472"/>
      <c r="G125" s="216"/>
      <c r="H125" s="216"/>
      <c r="I125" s="216"/>
      <c r="J125" s="216"/>
      <c r="K125" s="216"/>
      <c r="L125" s="157"/>
      <c r="M125" s="399"/>
      <c r="N125" s="1086"/>
      <c r="O125" s="1086"/>
      <c r="P125" s="1086"/>
      <c r="Q125" s="1086"/>
      <c r="R125" s="1086"/>
      <c r="S125" s="1086"/>
      <c r="T125" s="1086"/>
      <c r="U125" s="399"/>
      <c r="V125" s="399"/>
      <c r="W125" s="399"/>
      <c r="X125" s="399"/>
      <c r="Y125" s="399"/>
      <c r="Z125" s="399"/>
      <c r="AA125" s="399"/>
      <c r="AB125" s="399"/>
      <c r="AC125" s="399"/>
      <c r="AD125" s="399"/>
    </row>
    <row r="126" spans="1:30" s="162" customFormat="1" ht="12.75">
      <c r="A126" s="470"/>
      <c r="B126" s="471"/>
      <c r="C126" s="471"/>
      <c r="D126" s="472"/>
      <c r="E126" s="472"/>
      <c r="F126" s="472"/>
      <c r="G126" s="216"/>
      <c r="H126" s="216"/>
      <c r="I126" s="216"/>
      <c r="J126" s="216"/>
      <c r="K126" s="216"/>
      <c r="L126" s="157"/>
      <c r="M126" s="399"/>
      <c r="N126" s="1086"/>
      <c r="O126" s="1086"/>
      <c r="P126" s="1086"/>
      <c r="Q126" s="1086"/>
      <c r="R126" s="1086"/>
      <c r="S126" s="1086"/>
      <c r="T126" s="1086"/>
      <c r="U126" s="399"/>
      <c r="V126" s="399"/>
      <c r="W126" s="399"/>
      <c r="X126" s="399"/>
      <c r="Y126" s="399"/>
      <c r="Z126" s="399"/>
      <c r="AA126" s="399"/>
      <c r="AB126" s="399"/>
      <c r="AC126" s="399"/>
      <c r="AD126" s="399"/>
    </row>
    <row r="127" spans="1:30" s="162" customFormat="1" ht="12.75">
      <c r="A127" s="470"/>
      <c r="B127" s="471"/>
      <c r="C127" s="471"/>
      <c r="D127" s="472"/>
      <c r="E127" s="472"/>
      <c r="F127" s="472"/>
      <c r="G127" s="216"/>
      <c r="H127" s="216"/>
      <c r="I127" s="216"/>
      <c r="J127" s="216"/>
      <c r="K127" s="216"/>
      <c r="L127" s="157"/>
      <c r="M127" s="399"/>
      <c r="N127" s="1086"/>
      <c r="O127" s="1086"/>
      <c r="P127" s="1086"/>
      <c r="Q127" s="1086"/>
      <c r="R127" s="1086"/>
      <c r="S127" s="1086"/>
      <c r="T127" s="1086"/>
      <c r="U127" s="399"/>
      <c r="V127" s="399"/>
      <c r="W127" s="399"/>
      <c r="X127" s="399"/>
      <c r="Y127" s="399"/>
      <c r="Z127" s="399"/>
      <c r="AA127" s="399"/>
      <c r="AB127" s="399"/>
      <c r="AC127" s="399"/>
      <c r="AD127" s="399"/>
    </row>
    <row r="128" spans="1:30" s="162" customFormat="1" ht="12.75">
      <c r="A128" s="470"/>
      <c r="B128" s="471"/>
      <c r="C128" s="471"/>
      <c r="D128" s="472"/>
      <c r="E128" s="472"/>
      <c r="F128" s="472"/>
      <c r="G128" s="216"/>
      <c r="H128" s="216"/>
      <c r="I128" s="216"/>
      <c r="J128" s="216"/>
      <c r="K128" s="216"/>
      <c r="L128" s="157"/>
      <c r="M128" s="399"/>
      <c r="N128" s="1086"/>
      <c r="O128" s="1086"/>
      <c r="P128" s="1086"/>
      <c r="Q128" s="1086"/>
      <c r="R128" s="1086"/>
      <c r="S128" s="1086"/>
      <c r="T128" s="1086"/>
      <c r="U128" s="399"/>
      <c r="V128" s="399"/>
      <c r="W128" s="399"/>
      <c r="X128" s="399"/>
      <c r="Y128" s="399"/>
      <c r="Z128" s="399"/>
      <c r="AA128" s="399"/>
      <c r="AB128" s="399"/>
      <c r="AC128" s="399"/>
      <c r="AD128" s="399"/>
    </row>
    <row r="129" spans="1:30" s="162" customFormat="1" ht="12.75">
      <c r="A129" s="470"/>
      <c r="B129" s="471"/>
      <c r="C129" s="471"/>
      <c r="D129" s="472"/>
      <c r="E129" s="472"/>
      <c r="F129" s="472"/>
      <c r="G129" s="216"/>
      <c r="H129" s="216"/>
      <c r="I129" s="216"/>
      <c r="J129" s="216"/>
      <c r="K129" s="216"/>
      <c r="L129" s="157"/>
      <c r="M129" s="399"/>
      <c r="N129" s="1086"/>
      <c r="O129" s="1086"/>
      <c r="P129" s="1086"/>
      <c r="Q129" s="1086"/>
      <c r="R129" s="1086"/>
      <c r="S129" s="1086"/>
      <c r="T129" s="1086"/>
      <c r="U129" s="399"/>
      <c r="V129" s="399"/>
      <c r="W129" s="399"/>
      <c r="X129" s="399"/>
      <c r="Y129" s="399"/>
      <c r="Z129" s="399"/>
      <c r="AA129" s="399"/>
      <c r="AB129" s="399"/>
      <c r="AC129" s="399"/>
      <c r="AD129" s="399"/>
    </row>
    <row r="130" spans="1:30" s="162" customFormat="1" ht="12.75">
      <c r="A130" s="470"/>
      <c r="B130" s="471"/>
      <c r="C130" s="471"/>
      <c r="D130" s="472"/>
      <c r="E130" s="472"/>
      <c r="F130" s="472"/>
      <c r="G130" s="216"/>
      <c r="H130" s="216"/>
      <c r="I130" s="216"/>
      <c r="J130" s="216"/>
      <c r="K130" s="216"/>
      <c r="L130" s="157"/>
      <c r="M130" s="399"/>
      <c r="N130" s="1086"/>
      <c r="O130" s="1086"/>
      <c r="P130" s="1086"/>
      <c r="Q130" s="1086"/>
      <c r="R130" s="1086"/>
      <c r="S130" s="1086"/>
      <c r="T130" s="1086"/>
      <c r="U130" s="399"/>
      <c r="V130" s="399"/>
      <c r="W130" s="399"/>
      <c r="X130" s="399"/>
      <c r="Y130" s="399"/>
      <c r="Z130" s="399"/>
      <c r="AA130" s="399"/>
      <c r="AB130" s="399"/>
      <c r="AC130" s="399"/>
      <c r="AD130" s="399"/>
    </row>
    <row r="131" spans="1:30" s="162" customFormat="1" ht="12.75">
      <c r="A131" s="470"/>
      <c r="B131" s="471"/>
      <c r="C131" s="471"/>
      <c r="D131" s="472"/>
      <c r="E131" s="472"/>
      <c r="F131" s="472"/>
      <c r="G131" s="216"/>
      <c r="H131" s="216"/>
      <c r="I131" s="216"/>
      <c r="J131" s="216"/>
      <c r="K131" s="216"/>
      <c r="L131" s="157"/>
      <c r="M131" s="399"/>
      <c r="N131" s="1086"/>
      <c r="O131" s="1086"/>
      <c r="P131" s="1086"/>
      <c r="Q131" s="1086"/>
      <c r="R131" s="1086"/>
      <c r="S131" s="1086"/>
      <c r="T131" s="1086"/>
      <c r="U131" s="399"/>
      <c r="V131" s="399"/>
      <c r="W131" s="399"/>
      <c r="X131" s="399"/>
      <c r="Y131" s="399"/>
      <c r="Z131" s="399"/>
      <c r="AA131" s="399"/>
      <c r="AB131" s="399"/>
      <c r="AC131" s="399"/>
      <c r="AD131" s="399"/>
    </row>
    <row r="132" spans="1:30" s="162" customFormat="1" ht="12.75">
      <c r="A132" s="470"/>
      <c r="B132" s="471"/>
      <c r="C132" s="471"/>
      <c r="D132" s="472"/>
      <c r="E132" s="472"/>
      <c r="F132" s="472"/>
      <c r="G132" s="216"/>
      <c r="H132" s="216"/>
      <c r="I132" s="216"/>
      <c r="J132" s="216"/>
      <c r="K132" s="216"/>
      <c r="L132" s="157"/>
      <c r="M132" s="399"/>
      <c r="N132" s="1086"/>
      <c r="O132" s="1086"/>
      <c r="P132" s="1086"/>
      <c r="Q132" s="1086"/>
      <c r="R132" s="1086"/>
      <c r="S132" s="1086"/>
      <c r="T132" s="1086"/>
      <c r="U132" s="399"/>
      <c r="V132" s="399"/>
      <c r="W132" s="399"/>
      <c r="X132" s="399"/>
      <c r="Y132" s="399"/>
      <c r="Z132" s="399"/>
      <c r="AA132" s="399"/>
      <c r="AB132" s="399"/>
      <c r="AC132" s="399"/>
      <c r="AD132" s="399"/>
    </row>
    <row r="133" spans="1:30" s="162" customFormat="1" ht="12.75">
      <c r="A133" s="470"/>
      <c r="B133" s="471"/>
      <c r="C133" s="471"/>
      <c r="D133" s="472"/>
      <c r="E133" s="472"/>
      <c r="F133" s="472"/>
      <c r="G133" s="216"/>
      <c r="H133" s="216"/>
      <c r="I133" s="216"/>
      <c r="J133" s="216"/>
      <c r="K133" s="216"/>
      <c r="L133" s="157"/>
      <c r="M133" s="399"/>
      <c r="N133" s="1086"/>
      <c r="O133" s="1086"/>
      <c r="P133" s="1086"/>
      <c r="Q133" s="1086"/>
      <c r="R133" s="1086"/>
      <c r="S133" s="1086"/>
      <c r="T133" s="1086"/>
      <c r="U133" s="399"/>
      <c r="V133" s="399"/>
      <c r="W133" s="399"/>
      <c r="X133" s="399"/>
      <c r="Y133" s="399"/>
      <c r="Z133" s="399"/>
      <c r="AA133" s="399"/>
      <c r="AB133" s="399"/>
      <c r="AC133" s="399"/>
      <c r="AD133" s="399"/>
    </row>
    <row r="134" spans="1:30" s="162" customFormat="1" ht="12.75">
      <c r="A134" s="470"/>
      <c r="B134" s="471"/>
      <c r="C134" s="471"/>
      <c r="D134" s="472"/>
      <c r="E134" s="472"/>
      <c r="F134" s="472"/>
      <c r="G134" s="216"/>
      <c r="H134" s="216"/>
      <c r="I134" s="216"/>
      <c r="J134" s="216"/>
      <c r="K134" s="216"/>
      <c r="L134" s="157"/>
      <c r="M134" s="399"/>
      <c r="N134" s="1086"/>
      <c r="O134" s="1086"/>
      <c r="P134" s="1086"/>
      <c r="Q134" s="1086"/>
      <c r="R134" s="1086"/>
      <c r="S134" s="1086"/>
      <c r="T134" s="1086"/>
      <c r="U134" s="399"/>
      <c r="V134" s="399"/>
      <c r="W134" s="399"/>
      <c r="X134" s="399"/>
      <c r="Y134" s="399"/>
      <c r="Z134" s="399"/>
      <c r="AA134" s="399"/>
      <c r="AB134" s="399"/>
      <c r="AC134" s="399"/>
      <c r="AD134" s="399"/>
    </row>
    <row r="135" spans="1:30" s="162" customFormat="1" ht="12.75">
      <c r="A135" s="470"/>
      <c r="B135" s="471"/>
      <c r="C135" s="471"/>
      <c r="D135" s="472"/>
      <c r="E135" s="472"/>
      <c r="F135" s="472"/>
      <c r="G135" s="216"/>
      <c r="H135" s="216"/>
      <c r="I135" s="216"/>
      <c r="J135" s="216"/>
      <c r="K135" s="216"/>
      <c r="L135" s="157"/>
      <c r="M135" s="399"/>
      <c r="N135" s="1086"/>
      <c r="O135" s="1086"/>
      <c r="P135" s="1086"/>
      <c r="Q135" s="1086"/>
      <c r="R135" s="1086"/>
      <c r="S135" s="1086"/>
      <c r="T135" s="1086"/>
      <c r="U135" s="399"/>
      <c r="V135" s="399"/>
      <c r="W135" s="399"/>
      <c r="X135" s="399"/>
      <c r="Y135" s="399"/>
      <c r="Z135" s="399"/>
      <c r="AA135" s="399"/>
      <c r="AB135" s="399"/>
      <c r="AC135" s="399"/>
      <c r="AD135" s="399"/>
    </row>
    <row r="136" spans="1:30" s="162" customFormat="1" ht="12.75">
      <c r="A136" s="470"/>
      <c r="B136" s="471"/>
      <c r="C136" s="471"/>
      <c r="D136" s="472"/>
      <c r="E136" s="472"/>
      <c r="F136" s="472"/>
      <c r="G136" s="216"/>
      <c r="H136" s="216"/>
      <c r="I136" s="216"/>
      <c r="J136" s="216"/>
      <c r="K136" s="216"/>
      <c r="L136" s="157"/>
      <c r="M136" s="399"/>
      <c r="N136" s="1086"/>
      <c r="O136" s="1086"/>
      <c r="P136" s="1086"/>
      <c r="Q136" s="1086"/>
      <c r="R136" s="1086"/>
      <c r="S136" s="1086"/>
      <c r="T136" s="1086"/>
      <c r="U136" s="399"/>
      <c r="V136" s="399"/>
      <c r="W136" s="399"/>
      <c r="X136" s="399"/>
      <c r="Y136" s="399"/>
      <c r="Z136" s="399"/>
      <c r="AA136" s="399"/>
      <c r="AB136" s="399"/>
      <c r="AC136" s="399"/>
      <c r="AD136" s="399"/>
    </row>
    <row r="137" spans="1:30" s="162" customFormat="1" ht="12.75">
      <c r="A137" s="470"/>
      <c r="B137" s="471"/>
      <c r="C137" s="471"/>
      <c r="D137" s="472"/>
      <c r="E137" s="472"/>
      <c r="F137" s="472"/>
      <c r="G137" s="216"/>
      <c r="H137" s="216"/>
      <c r="I137" s="216"/>
      <c r="J137" s="216"/>
      <c r="K137" s="216"/>
      <c r="L137" s="157"/>
      <c r="M137" s="399"/>
      <c r="N137" s="1086"/>
      <c r="O137" s="1086"/>
      <c r="P137" s="1086"/>
      <c r="Q137" s="1086"/>
      <c r="R137" s="1086"/>
      <c r="S137" s="1086"/>
      <c r="T137" s="1086"/>
      <c r="U137" s="399"/>
      <c r="V137" s="399"/>
      <c r="W137" s="399"/>
      <c r="X137" s="399"/>
      <c r="Y137" s="399"/>
      <c r="Z137" s="399"/>
      <c r="AA137" s="399"/>
      <c r="AB137" s="399"/>
      <c r="AC137" s="399"/>
      <c r="AD137" s="399"/>
    </row>
    <row r="138" spans="1:30" s="162" customFormat="1" ht="12.75">
      <c r="A138" s="470"/>
      <c r="B138" s="471"/>
      <c r="C138" s="471"/>
      <c r="D138" s="472"/>
      <c r="E138" s="472"/>
      <c r="F138" s="472"/>
      <c r="G138" s="216"/>
      <c r="H138" s="216"/>
      <c r="I138" s="216"/>
      <c r="J138" s="216"/>
      <c r="K138" s="216"/>
      <c r="L138" s="157"/>
      <c r="M138" s="399"/>
      <c r="N138" s="1086"/>
      <c r="O138" s="1086"/>
      <c r="P138" s="1086"/>
      <c r="Q138" s="1086"/>
      <c r="R138" s="1086"/>
      <c r="S138" s="1086"/>
      <c r="T138" s="1086"/>
      <c r="U138" s="399"/>
      <c r="V138" s="399"/>
      <c r="W138" s="399"/>
      <c r="X138" s="399"/>
      <c r="Y138" s="399"/>
      <c r="Z138" s="399"/>
      <c r="AA138" s="399"/>
      <c r="AB138" s="399"/>
      <c r="AC138" s="399"/>
      <c r="AD138" s="399"/>
    </row>
    <row r="139" spans="1:30" s="162" customFormat="1" ht="12.75">
      <c r="A139" s="470"/>
      <c r="B139" s="471"/>
      <c r="C139" s="471"/>
      <c r="D139" s="472"/>
      <c r="E139" s="472"/>
      <c r="F139" s="472"/>
      <c r="G139" s="216"/>
      <c r="H139" s="216"/>
      <c r="I139" s="216"/>
      <c r="J139" s="216"/>
      <c r="K139" s="216"/>
      <c r="L139" s="157"/>
      <c r="M139" s="399"/>
      <c r="N139" s="1086"/>
      <c r="O139" s="1086"/>
      <c r="P139" s="1086"/>
      <c r="Q139" s="1086"/>
      <c r="R139" s="1086"/>
      <c r="S139" s="1086"/>
      <c r="T139" s="1086"/>
      <c r="U139" s="399"/>
      <c r="V139" s="399"/>
      <c r="W139" s="399"/>
      <c r="X139" s="399"/>
      <c r="Y139" s="399"/>
      <c r="Z139" s="399"/>
      <c r="AA139" s="399"/>
      <c r="AB139" s="399"/>
      <c r="AC139" s="399"/>
      <c r="AD139" s="399"/>
    </row>
    <row r="140" spans="1:30" s="162" customFormat="1" ht="12.75">
      <c r="A140" s="470"/>
      <c r="B140" s="471"/>
      <c r="C140" s="471"/>
      <c r="D140" s="472"/>
      <c r="E140" s="472"/>
      <c r="F140" s="472"/>
      <c r="G140" s="216"/>
      <c r="H140" s="216"/>
      <c r="I140" s="216"/>
      <c r="J140" s="216"/>
      <c r="K140" s="216"/>
      <c r="L140" s="157"/>
      <c r="M140" s="399"/>
      <c r="N140" s="1086"/>
      <c r="O140" s="1086"/>
      <c r="P140" s="1086"/>
      <c r="Q140" s="1086"/>
      <c r="R140" s="1086"/>
      <c r="S140" s="1086"/>
      <c r="T140" s="1086"/>
      <c r="U140" s="399"/>
      <c r="V140" s="399"/>
      <c r="W140" s="399"/>
      <c r="X140" s="399"/>
      <c r="Y140" s="399"/>
      <c r="Z140" s="399"/>
      <c r="AA140" s="399"/>
      <c r="AB140" s="399"/>
      <c r="AC140" s="399"/>
      <c r="AD140" s="399"/>
    </row>
    <row r="141" spans="1:30" s="162" customFormat="1" ht="12.75">
      <c r="A141" s="470"/>
      <c r="B141" s="471"/>
      <c r="C141" s="471"/>
      <c r="D141" s="472"/>
      <c r="E141" s="472"/>
      <c r="F141" s="472"/>
      <c r="G141" s="216"/>
      <c r="H141" s="216"/>
      <c r="I141" s="216"/>
      <c r="J141" s="216"/>
      <c r="K141" s="216"/>
      <c r="L141" s="157"/>
      <c r="M141" s="399"/>
      <c r="N141" s="1086"/>
      <c r="O141" s="1086"/>
      <c r="P141" s="1086"/>
      <c r="Q141" s="1086"/>
      <c r="R141" s="1086"/>
      <c r="S141" s="1086"/>
      <c r="T141" s="1086"/>
      <c r="U141" s="399"/>
      <c r="V141" s="399"/>
      <c r="W141" s="399"/>
      <c r="X141" s="399"/>
      <c r="Y141" s="399"/>
      <c r="Z141" s="399"/>
      <c r="AA141" s="399"/>
      <c r="AB141" s="399"/>
      <c r="AC141" s="399"/>
      <c r="AD141" s="399"/>
    </row>
    <row r="142" spans="1:30" s="162" customFormat="1" ht="12.75">
      <c r="A142" s="470"/>
      <c r="B142" s="471"/>
      <c r="C142" s="471"/>
      <c r="D142" s="472"/>
      <c r="E142" s="472"/>
      <c r="F142" s="472"/>
      <c r="G142" s="216"/>
      <c r="H142" s="216"/>
      <c r="I142" s="216"/>
      <c r="J142" s="216"/>
      <c r="K142" s="216"/>
      <c r="L142" s="157"/>
      <c r="M142" s="399"/>
      <c r="N142" s="1086"/>
      <c r="O142" s="1086"/>
      <c r="P142" s="1086"/>
      <c r="Q142" s="1086"/>
      <c r="R142" s="1086"/>
      <c r="S142" s="1086"/>
      <c r="T142" s="1086"/>
      <c r="U142" s="399"/>
      <c r="V142" s="399"/>
      <c r="W142" s="399"/>
      <c r="X142" s="399"/>
      <c r="Y142" s="399"/>
      <c r="Z142" s="399"/>
      <c r="AA142" s="399"/>
      <c r="AB142" s="399"/>
      <c r="AC142" s="399"/>
      <c r="AD142" s="399"/>
    </row>
    <row r="143" spans="1:30" s="162" customFormat="1" ht="12.75">
      <c r="A143" s="470"/>
      <c r="B143" s="471"/>
      <c r="C143" s="471"/>
      <c r="D143" s="472"/>
      <c r="E143" s="472"/>
      <c r="F143" s="472"/>
      <c r="G143" s="216"/>
      <c r="H143" s="216"/>
      <c r="I143" s="216"/>
      <c r="J143" s="216"/>
      <c r="K143" s="216"/>
      <c r="L143" s="157"/>
      <c r="M143" s="399"/>
      <c r="N143" s="1086"/>
      <c r="O143" s="1086"/>
      <c r="P143" s="1086"/>
      <c r="Q143" s="1086"/>
      <c r="R143" s="1086"/>
      <c r="S143" s="1086"/>
      <c r="T143" s="1086"/>
      <c r="U143" s="399"/>
      <c r="V143" s="399"/>
      <c r="W143" s="399"/>
      <c r="X143" s="399"/>
      <c r="Y143" s="399"/>
      <c r="Z143" s="399"/>
      <c r="AA143" s="399"/>
      <c r="AB143" s="399"/>
      <c r="AC143" s="399"/>
      <c r="AD143" s="399"/>
    </row>
    <row r="144" spans="1:30" s="162" customFormat="1" ht="12.75">
      <c r="A144" s="470"/>
      <c r="B144" s="471"/>
      <c r="C144" s="471"/>
      <c r="D144" s="472"/>
      <c r="E144" s="472"/>
      <c r="F144" s="472"/>
      <c r="G144" s="216"/>
      <c r="H144" s="216"/>
      <c r="I144" s="216"/>
      <c r="J144" s="216"/>
      <c r="K144" s="216"/>
      <c r="L144" s="157"/>
      <c r="M144" s="399"/>
      <c r="N144" s="1086"/>
      <c r="O144" s="1086"/>
      <c r="P144" s="1086"/>
      <c r="Q144" s="1086"/>
      <c r="R144" s="1086"/>
      <c r="S144" s="1086"/>
      <c r="T144" s="1086"/>
      <c r="U144" s="399"/>
      <c r="V144" s="399"/>
      <c r="W144" s="399"/>
      <c r="X144" s="399"/>
      <c r="Y144" s="399"/>
      <c r="Z144" s="399"/>
      <c r="AA144" s="399"/>
      <c r="AB144" s="399"/>
      <c r="AC144" s="399"/>
      <c r="AD144" s="399"/>
    </row>
    <row r="145" spans="1:30" s="162" customFormat="1" ht="12.75">
      <c r="A145" s="470"/>
      <c r="B145" s="471"/>
      <c r="C145" s="471"/>
      <c r="D145" s="472"/>
      <c r="E145" s="472"/>
      <c r="F145" s="472"/>
      <c r="G145" s="216"/>
      <c r="H145" s="216"/>
      <c r="I145" s="216"/>
      <c r="J145" s="216"/>
      <c r="K145" s="216"/>
      <c r="L145" s="157"/>
      <c r="M145" s="399"/>
      <c r="N145" s="1086"/>
      <c r="O145" s="1086"/>
      <c r="P145" s="1086"/>
      <c r="Q145" s="1086"/>
      <c r="R145" s="1086"/>
      <c r="S145" s="1086"/>
      <c r="T145" s="1086"/>
      <c r="U145" s="399"/>
      <c r="V145" s="399"/>
      <c r="W145" s="399"/>
      <c r="X145" s="399"/>
      <c r="Y145" s="399"/>
      <c r="Z145" s="399"/>
      <c r="AA145" s="399"/>
      <c r="AB145" s="399"/>
      <c r="AC145" s="399"/>
      <c r="AD145" s="399"/>
    </row>
    <row r="146" spans="1:30" s="162" customFormat="1" ht="12.75">
      <c r="A146" s="470"/>
      <c r="B146" s="471"/>
      <c r="C146" s="471"/>
      <c r="D146" s="472"/>
      <c r="E146" s="472"/>
      <c r="F146" s="472"/>
      <c r="G146" s="216"/>
      <c r="H146" s="216"/>
      <c r="I146" s="216"/>
      <c r="J146" s="216"/>
      <c r="K146" s="216"/>
      <c r="L146" s="157"/>
      <c r="M146" s="399"/>
      <c r="N146" s="1086"/>
      <c r="O146" s="1086"/>
      <c r="P146" s="1086"/>
      <c r="Q146" s="1086"/>
      <c r="R146" s="1086"/>
      <c r="S146" s="1086"/>
      <c r="T146" s="1086"/>
      <c r="U146" s="399"/>
      <c r="V146" s="399"/>
      <c r="W146" s="399"/>
      <c r="X146" s="399"/>
      <c r="Y146" s="399"/>
      <c r="Z146" s="399"/>
      <c r="AA146" s="399"/>
      <c r="AB146" s="399"/>
      <c r="AC146" s="399"/>
      <c r="AD146" s="399"/>
    </row>
    <row r="147" spans="1:30" s="162" customFormat="1" ht="12.75">
      <c r="A147" s="470"/>
      <c r="B147" s="471"/>
      <c r="C147" s="471"/>
      <c r="D147" s="472"/>
      <c r="E147" s="472"/>
      <c r="F147" s="472"/>
      <c r="G147" s="216"/>
      <c r="H147" s="216"/>
      <c r="I147" s="216"/>
      <c r="J147" s="216"/>
      <c r="K147" s="216"/>
      <c r="L147" s="157"/>
      <c r="M147" s="399"/>
      <c r="N147" s="1086"/>
      <c r="O147" s="1086"/>
      <c r="P147" s="1086"/>
      <c r="Q147" s="1086"/>
      <c r="R147" s="1086"/>
      <c r="S147" s="1086"/>
      <c r="T147" s="1086"/>
      <c r="U147" s="399"/>
      <c r="V147" s="399"/>
      <c r="W147" s="399"/>
      <c r="X147" s="399"/>
      <c r="Y147" s="399"/>
      <c r="Z147" s="399"/>
      <c r="AA147" s="399"/>
      <c r="AB147" s="399"/>
      <c r="AC147" s="399"/>
      <c r="AD147" s="399"/>
    </row>
    <row r="148" spans="1:30" s="162" customFormat="1" ht="12.75">
      <c r="A148" s="466"/>
      <c r="B148" s="467"/>
      <c r="C148" s="467"/>
      <c r="D148" s="468"/>
      <c r="E148" s="468"/>
      <c r="F148" s="468"/>
      <c r="G148" s="216"/>
      <c r="H148" s="216"/>
      <c r="I148" s="216"/>
      <c r="J148" s="216"/>
      <c r="K148" s="216"/>
      <c r="L148" s="157"/>
      <c r="M148" s="399"/>
      <c r="N148" s="1086"/>
      <c r="O148" s="1086"/>
      <c r="P148" s="1086"/>
      <c r="Q148" s="1086"/>
      <c r="R148" s="1086"/>
      <c r="S148" s="1086"/>
      <c r="T148" s="1086"/>
      <c r="U148" s="399"/>
      <c r="V148" s="399"/>
      <c r="W148" s="399"/>
      <c r="X148" s="399"/>
      <c r="Y148" s="399"/>
      <c r="Z148" s="399"/>
      <c r="AA148" s="399"/>
      <c r="AB148" s="399"/>
      <c r="AC148" s="399"/>
      <c r="AD148" s="399"/>
    </row>
    <row r="149" spans="1:30" s="171" customFormat="1" ht="12" customHeight="1">
      <c r="A149" s="235"/>
      <c r="B149" s="216"/>
      <c r="C149" s="216"/>
      <c r="D149" s="216"/>
      <c r="E149" s="216"/>
      <c r="F149" s="216"/>
      <c r="G149" s="219"/>
      <c r="H149" s="219"/>
      <c r="I149" s="219"/>
      <c r="J149" s="221"/>
      <c r="K149" s="221"/>
      <c r="L149" s="170"/>
      <c r="M149" s="400"/>
      <c r="N149" s="1089"/>
      <c r="O149" s="1089"/>
      <c r="P149" s="1089"/>
      <c r="Q149" s="1089"/>
      <c r="R149" s="1089"/>
      <c r="S149" s="1089"/>
      <c r="T149" s="1089"/>
      <c r="U149" s="400"/>
      <c r="V149" s="400"/>
      <c r="W149" s="400"/>
      <c r="X149" s="400"/>
      <c r="Y149" s="400"/>
      <c r="Z149" s="400"/>
      <c r="AA149" s="400"/>
      <c r="AB149" s="400"/>
      <c r="AC149" s="400"/>
      <c r="AD149" s="400"/>
    </row>
    <row r="150" spans="1:30" s="169" customFormat="1" ht="14.1" customHeight="1">
      <c r="A150" s="172"/>
      <c r="B150" s="173"/>
      <c r="C150" s="173"/>
      <c r="D150" s="173"/>
      <c r="E150" s="173"/>
      <c r="F150" s="173"/>
      <c r="G150" s="173"/>
      <c r="H150" s="171"/>
      <c r="I150" s="173"/>
      <c r="J150" s="170"/>
      <c r="K150" s="170"/>
      <c r="L150" s="174"/>
      <c r="M150" s="401"/>
      <c r="N150" s="1089"/>
      <c r="O150" s="1089"/>
      <c r="P150" s="1089"/>
      <c r="Q150" s="1089"/>
      <c r="R150" s="1089"/>
      <c r="S150" s="1089"/>
      <c r="T150" s="1089"/>
      <c r="U150" s="401"/>
      <c r="V150" s="401"/>
      <c r="W150" s="401"/>
      <c r="X150" s="401"/>
      <c r="Y150" s="401"/>
      <c r="Z150" s="401"/>
      <c r="AA150" s="401"/>
      <c r="AB150" s="401"/>
      <c r="AC150" s="401"/>
      <c r="AD150" s="401"/>
    </row>
    <row r="151" spans="1:30" s="140" customFormat="1" ht="12" customHeight="1">
      <c r="A151" s="175"/>
      <c r="B151" s="176"/>
      <c r="C151" s="176"/>
      <c r="D151" s="176"/>
      <c r="E151" s="176"/>
      <c r="F151" s="176"/>
      <c r="G151" s="177"/>
      <c r="J151" s="157"/>
      <c r="K151" s="157"/>
      <c r="L151" s="157"/>
      <c r="M151" s="402"/>
      <c r="N151" s="1090"/>
      <c r="O151" s="1090"/>
      <c r="P151" s="1090"/>
      <c r="Q151" s="1090"/>
      <c r="R151" s="1090"/>
      <c r="S151" s="1090"/>
      <c r="T151" s="1090"/>
      <c r="U151" s="402"/>
      <c r="V151" s="402"/>
      <c r="W151" s="402"/>
      <c r="X151" s="402"/>
      <c r="Y151" s="402"/>
      <c r="Z151" s="402"/>
      <c r="AA151" s="402"/>
      <c r="AB151" s="402"/>
      <c r="AC151" s="402"/>
      <c r="AD151" s="402"/>
    </row>
    <row r="152" spans="1:30" s="140" customFormat="1" ht="12" customHeight="1">
      <c r="B152" s="176"/>
      <c r="C152" s="176"/>
      <c r="D152" s="176"/>
      <c r="E152" s="176"/>
      <c r="F152" s="176"/>
      <c r="G152" s="176"/>
      <c r="H152" s="176"/>
      <c r="I152" s="176"/>
      <c r="J152" s="157"/>
      <c r="K152" s="157"/>
      <c r="L152" s="157"/>
      <c r="M152" s="402"/>
      <c r="N152" s="1090"/>
      <c r="O152" s="1090"/>
      <c r="P152" s="1090"/>
      <c r="Q152" s="1090"/>
      <c r="R152" s="1090"/>
      <c r="S152" s="1090"/>
      <c r="T152" s="1090"/>
      <c r="U152" s="402"/>
      <c r="V152" s="402"/>
      <c r="W152" s="402"/>
      <c r="X152" s="402"/>
      <c r="Y152" s="402"/>
      <c r="Z152" s="402"/>
      <c r="AA152" s="402"/>
      <c r="AB152" s="402"/>
      <c r="AC152" s="402"/>
      <c r="AD152" s="402"/>
    </row>
    <row r="153" spans="1:30" s="140" customFormat="1" ht="12" customHeight="1">
      <c r="B153" s="178"/>
      <c r="C153" s="178"/>
      <c r="D153" s="178"/>
      <c r="E153" s="178"/>
      <c r="F153" s="178"/>
      <c r="G153" s="178"/>
      <c r="H153" s="178"/>
      <c r="J153" s="157"/>
      <c r="K153" s="157"/>
      <c r="L153" s="157"/>
      <c r="M153" s="402"/>
      <c r="N153" s="1090"/>
      <c r="O153" s="1090"/>
      <c r="P153" s="1090"/>
      <c r="Q153" s="1090"/>
      <c r="R153" s="1090"/>
      <c r="S153" s="1090"/>
      <c r="T153" s="1090"/>
      <c r="U153" s="402"/>
      <c r="V153" s="402"/>
      <c r="W153" s="402"/>
      <c r="X153" s="402"/>
      <c r="Y153" s="402"/>
      <c r="Z153" s="402"/>
      <c r="AA153" s="402"/>
      <c r="AB153" s="402"/>
      <c r="AC153" s="402"/>
      <c r="AD153" s="402"/>
    </row>
    <row r="154" spans="1:30" s="179" customFormat="1" ht="12" customHeight="1">
      <c r="M154" s="403"/>
      <c r="N154" s="1090"/>
      <c r="O154" s="1090"/>
      <c r="P154" s="1090"/>
      <c r="Q154" s="1090"/>
      <c r="R154" s="1090"/>
      <c r="S154" s="1090"/>
      <c r="T154" s="1090"/>
      <c r="U154" s="403"/>
      <c r="V154" s="403"/>
      <c r="W154" s="403"/>
      <c r="X154" s="403"/>
      <c r="Y154" s="403"/>
      <c r="Z154" s="403"/>
      <c r="AA154" s="403"/>
      <c r="AB154" s="403"/>
      <c r="AC154" s="403"/>
      <c r="AD154" s="403"/>
    </row>
    <row r="155" spans="1:30" s="140" customFormat="1" ht="12" customHeight="1">
      <c r="A155" s="180"/>
      <c r="B155" s="178"/>
      <c r="C155" s="178"/>
      <c r="D155" s="178"/>
      <c r="E155" s="178"/>
      <c r="F155" s="178"/>
      <c r="G155" s="178"/>
      <c r="H155" s="178"/>
      <c r="J155" s="157"/>
      <c r="K155" s="157"/>
      <c r="L155" s="157"/>
      <c r="M155" s="402"/>
      <c r="N155" s="1090"/>
      <c r="O155" s="1090"/>
      <c r="P155" s="1090"/>
      <c r="Q155" s="1090"/>
      <c r="R155" s="1090"/>
      <c r="S155" s="1090"/>
      <c r="T155" s="1090"/>
      <c r="U155" s="402"/>
      <c r="V155" s="402"/>
      <c r="W155" s="402"/>
      <c r="X155" s="402"/>
      <c r="Y155" s="402"/>
      <c r="Z155" s="402"/>
      <c r="AA155" s="402"/>
      <c r="AB155" s="402"/>
      <c r="AC155" s="402"/>
      <c r="AD155" s="402"/>
    </row>
    <row r="156" spans="1:30" s="140" customFormat="1" ht="12" customHeight="1">
      <c r="J156" s="144"/>
      <c r="K156" s="144"/>
      <c r="L156" s="144"/>
      <c r="M156" s="402"/>
      <c r="N156" s="1090"/>
      <c r="O156" s="1090"/>
      <c r="P156" s="1090"/>
      <c r="Q156" s="1090"/>
      <c r="R156" s="1090"/>
      <c r="S156" s="1090"/>
      <c r="T156" s="1090"/>
      <c r="U156" s="402"/>
      <c r="V156" s="402"/>
      <c r="W156" s="402"/>
      <c r="X156" s="402"/>
      <c r="Y156" s="402"/>
      <c r="Z156" s="402"/>
      <c r="AA156" s="402"/>
      <c r="AB156" s="402"/>
      <c r="AC156" s="402"/>
      <c r="AD156" s="402"/>
    </row>
    <row r="157" spans="1:30" s="140" customFormat="1" ht="12" customHeight="1">
      <c r="A157" s="139"/>
      <c r="B157" s="139"/>
      <c r="C157" s="139"/>
      <c r="D157" s="139"/>
      <c r="E157" s="139"/>
      <c r="F157" s="139"/>
      <c r="G157" s="139"/>
      <c r="H157" s="139"/>
      <c r="I157" s="139"/>
      <c r="M157" s="402"/>
      <c r="N157" s="1090"/>
      <c r="O157" s="1090"/>
      <c r="P157" s="1090"/>
      <c r="Q157" s="1090"/>
      <c r="R157" s="1090"/>
      <c r="S157" s="1090"/>
      <c r="T157" s="1090"/>
      <c r="U157" s="402"/>
      <c r="V157" s="402"/>
      <c r="W157" s="402"/>
      <c r="X157" s="402"/>
      <c r="Y157" s="402"/>
      <c r="Z157" s="402"/>
      <c r="AA157" s="402"/>
      <c r="AB157" s="402"/>
      <c r="AC157" s="402"/>
      <c r="AD157" s="402"/>
    </row>
    <row r="158" spans="1:30" s="140" customFormat="1" ht="12" customHeight="1">
      <c r="A158" s="139"/>
      <c r="B158" s="139"/>
      <c r="C158" s="139"/>
      <c r="D158" s="139"/>
      <c r="E158" s="139"/>
      <c r="F158" s="139"/>
      <c r="G158" s="139"/>
      <c r="H158" s="139"/>
      <c r="I158" s="139"/>
      <c r="M158" s="402"/>
      <c r="N158" s="1090"/>
      <c r="O158" s="1090"/>
      <c r="P158" s="1090"/>
      <c r="Q158" s="1090"/>
      <c r="R158" s="1090"/>
      <c r="S158" s="1090"/>
      <c r="T158" s="1090"/>
      <c r="U158" s="402"/>
      <c r="V158" s="402"/>
      <c r="W158" s="402"/>
      <c r="X158" s="402"/>
      <c r="Y158" s="402"/>
      <c r="Z158" s="402"/>
      <c r="AA158" s="402"/>
      <c r="AB158" s="402"/>
      <c r="AC158" s="402"/>
      <c r="AD158" s="402"/>
    </row>
    <row r="159" spans="1:30" s="140" customFormat="1" ht="12" customHeight="1">
      <c r="A159" s="139"/>
      <c r="B159" s="139"/>
      <c r="C159" s="139"/>
      <c r="D159" s="139"/>
      <c r="E159" s="139"/>
      <c r="F159" s="139"/>
      <c r="G159" s="139"/>
      <c r="H159" s="139"/>
      <c r="I159" s="139"/>
      <c r="M159" s="402"/>
      <c r="N159" s="1090"/>
      <c r="O159" s="1090"/>
      <c r="P159" s="1090"/>
      <c r="Q159" s="1090"/>
      <c r="R159" s="1090"/>
      <c r="S159" s="1090"/>
      <c r="T159" s="1090"/>
      <c r="U159" s="402"/>
      <c r="V159" s="402"/>
      <c r="W159" s="402"/>
      <c r="X159" s="402"/>
      <c r="Y159" s="402"/>
      <c r="Z159" s="402"/>
      <c r="AA159" s="402"/>
      <c r="AB159" s="402"/>
      <c r="AC159" s="402"/>
      <c r="AD159" s="402"/>
    </row>
    <row r="160" spans="1:30" s="140" customFormat="1" ht="12" customHeight="1">
      <c r="A160" s="139"/>
      <c r="B160" s="139"/>
      <c r="C160" s="139"/>
      <c r="D160" s="139"/>
      <c r="E160" s="139"/>
      <c r="F160" s="139"/>
      <c r="G160" s="139"/>
      <c r="H160" s="139"/>
      <c r="I160" s="139"/>
      <c r="M160" s="402"/>
      <c r="N160" s="1090"/>
      <c r="O160" s="1090"/>
      <c r="P160" s="1090"/>
      <c r="Q160" s="1090"/>
      <c r="R160" s="1090"/>
      <c r="S160" s="1090"/>
      <c r="T160" s="1090"/>
      <c r="U160" s="402"/>
      <c r="V160" s="402"/>
      <c r="W160" s="402"/>
      <c r="X160" s="402"/>
      <c r="Y160" s="402"/>
      <c r="Z160" s="402"/>
      <c r="AA160" s="402"/>
      <c r="AB160" s="402"/>
      <c r="AC160" s="402"/>
      <c r="AD160" s="402"/>
    </row>
    <row r="161" spans="1:30" s="140" customFormat="1" ht="12" customHeight="1">
      <c r="A161" s="139"/>
      <c r="B161" s="139"/>
      <c r="C161" s="139"/>
      <c r="D161" s="139"/>
      <c r="E161" s="139"/>
      <c r="F161" s="139"/>
      <c r="G161" s="139"/>
      <c r="H161" s="139"/>
      <c r="I161" s="139"/>
      <c r="M161" s="402"/>
      <c r="N161" s="1090"/>
      <c r="O161" s="1090"/>
      <c r="P161" s="1090"/>
      <c r="Q161" s="1090"/>
      <c r="R161" s="1090"/>
      <c r="S161" s="1090"/>
      <c r="T161" s="1090"/>
      <c r="U161" s="402"/>
      <c r="V161" s="402"/>
      <c r="W161" s="402"/>
      <c r="X161" s="402"/>
      <c r="Y161" s="402"/>
      <c r="Z161" s="402"/>
      <c r="AA161" s="402"/>
      <c r="AB161" s="402"/>
      <c r="AC161" s="402"/>
      <c r="AD161" s="402"/>
    </row>
    <row r="162" spans="1:30" s="140" customFormat="1" ht="12" customHeight="1">
      <c r="A162" s="139"/>
      <c r="B162" s="139"/>
      <c r="C162" s="139"/>
      <c r="D162" s="139"/>
      <c r="E162" s="139"/>
      <c r="F162" s="139"/>
      <c r="G162" s="139"/>
      <c r="H162" s="139"/>
      <c r="I162" s="139"/>
      <c r="M162" s="402"/>
      <c r="N162" s="1090"/>
      <c r="O162" s="1090"/>
      <c r="P162" s="1090"/>
      <c r="Q162" s="1090"/>
      <c r="R162" s="1090"/>
      <c r="S162" s="1090"/>
      <c r="T162" s="1090"/>
      <c r="U162" s="402"/>
      <c r="V162" s="402"/>
      <c r="W162" s="402"/>
      <c r="X162" s="402"/>
      <c r="Y162" s="402"/>
      <c r="Z162" s="402"/>
      <c r="AA162" s="402"/>
      <c r="AB162" s="402"/>
      <c r="AC162" s="402"/>
      <c r="AD162" s="402"/>
    </row>
    <row r="163" spans="1:30" s="179" customFormat="1" ht="12" customHeight="1">
      <c r="A163" s="139"/>
      <c r="B163" s="139"/>
      <c r="C163" s="139"/>
      <c r="D163" s="139"/>
      <c r="E163" s="139"/>
      <c r="F163" s="139"/>
      <c r="G163" s="139"/>
      <c r="H163" s="139"/>
      <c r="I163" s="139"/>
      <c r="M163" s="403"/>
      <c r="N163" s="1090"/>
      <c r="O163" s="1090"/>
      <c r="P163" s="1090"/>
      <c r="Q163" s="1090"/>
      <c r="R163" s="1090"/>
      <c r="S163" s="1090"/>
      <c r="T163" s="1090"/>
      <c r="U163" s="403"/>
      <c r="V163" s="403"/>
      <c r="W163" s="403"/>
      <c r="X163" s="403"/>
      <c r="Y163" s="403"/>
      <c r="Z163" s="403"/>
      <c r="AA163" s="403"/>
      <c r="AB163" s="403"/>
      <c r="AC163" s="403"/>
      <c r="AD163" s="403"/>
    </row>
    <row r="164" spans="1:30" s="140" customFormat="1" ht="12" customHeight="1">
      <c r="A164" s="139"/>
      <c r="B164" s="139"/>
      <c r="C164" s="139"/>
      <c r="D164" s="139"/>
      <c r="E164" s="139"/>
      <c r="F164" s="139"/>
      <c r="G164" s="139"/>
      <c r="H164" s="139"/>
      <c r="I164" s="139"/>
      <c r="M164" s="402"/>
      <c r="N164" s="1090"/>
      <c r="O164" s="1090"/>
      <c r="P164" s="1090"/>
      <c r="Q164" s="1090"/>
      <c r="R164" s="1090"/>
      <c r="S164" s="1090"/>
      <c r="T164" s="1090"/>
      <c r="U164" s="402"/>
      <c r="V164" s="402"/>
      <c r="W164" s="402"/>
      <c r="X164" s="402"/>
      <c r="Y164" s="402"/>
      <c r="Z164" s="402"/>
      <c r="AA164" s="402"/>
      <c r="AB164" s="402"/>
      <c r="AC164" s="402"/>
      <c r="AD164" s="402"/>
    </row>
    <row r="165" spans="1:30" s="179" customFormat="1" ht="12" customHeight="1">
      <c r="A165" s="139"/>
      <c r="B165" s="139"/>
      <c r="C165" s="139"/>
      <c r="D165" s="139"/>
      <c r="E165" s="139"/>
      <c r="F165" s="139"/>
      <c r="G165" s="139"/>
      <c r="H165" s="139"/>
      <c r="I165" s="139"/>
      <c r="J165" s="176"/>
      <c r="K165" s="176"/>
      <c r="L165" s="176"/>
      <c r="M165" s="403"/>
      <c r="N165" s="1090"/>
      <c r="O165" s="1090"/>
      <c r="P165" s="1090"/>
      <c r="Q165" s="1090"/>
      <c r="R165" s="1090"/>
      <c r="S165" s="1090"/>
      <c r="T165" s="1090"/>
      <c r="U165" s="403"/>
      <c r="V165" s="403"/>
      <c r="W165" s="403"/>
      <c r="X165" s="403"/>
      <c r="Y165" s="403"/>
      <c r="Z165" s="403"/>
      <c r="AA165" s="403"/>
      <c r="AB165" s="403"/>
      <c r="AC165" s="403"/>
      <c r="AD165" s="403"/>
    </row>
    <row r="166" spans="1:30" s="140" customFormat="1" ht="12" customHeight="1">
      <c r="A166" s="139"/>
      <c r="B166" s="139"/>
      <c r="C166" s="139"/>
      <c r="D166" s="139"/>
      <c r="E166" s="139"/>
      <c r="F166" s="139"/>
      <c r="G166" s="139"/>
      <c r="H166" s="139"/>
      <c r="I166" s="139"/>
      <c r="J166" s="181"/>
      <c r="K166" s="181"/>
      <c r="L166" s="181"/>
      <c r="M166" s="402"/>
      <c r="N166" s="1090"/>
      <c r="O166" s="1090"/>
      <c r="P166" s="1090"/>
      <c r="Q166" s="1090"/>
      <c r="R166" s="1090"/>
      <c r="S166" s="1090"/>
      <c r="T166" s="1090"/>
      <c r="U166" s="402"/>
      <c r="V166" s="402"/>
      <c r="W166" s="402"/>
      <c r="X166" s="402"/>
      <c r="Y166" s="402"/>
      <c r="Z166" s="402"/>
      <c r="AA166" s="402"/>
      <c r="AB166" s="402"/>
      <c r="AC166" s="402"/>
      <c r="AD166" s="402"/>
    </row>
    <row r="167" spans="1:30" ht="12" customHeight="1"/>
    <row r="168" spans="1:30" ht="12" customHeight="1"/>
    <row r="169" spans="1:30" ht="12" customHeight="1"/>
    <row r="170" spans="1:30" ht="12" customHeight="1"/>
    <row r="171" spans="1:30" ht="12" customHeight="1"/>
    <row r="172" spans="1:30" ht="12" customHeight="1"/>
    <row r="173" spans="1:30" ht="12" customHeight="1"/>
    <row r="174" spans="1:30" ht="12" customHeight="1"/>
    <row r="175" spans="1:30" ht="12" customHeight="1">
      <c r="A175" s="162"/>
    </row>
    <row r="176" spans="1:30"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8.25" customHeight="1"/>
    <row r="187" ht="8.25" customHeight="1"/>
    <row r="188" ht="8.25" customHeight="1"/>
    <row r="189" ht="8.25" customHeight="1"/>
    <row r="190" ht="8.25" customHeight="1"/>
    <row r="191" ht="8.25" customHeight="1"/>
    <row r="192" ht="11.45" customHeight="1"/>
    <row r="193" ht="11.45" customHeight="1"/>
    <row r="194" ht="11.45" customHeight="1"/>
    <row r="195" ht="9"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row r="342" ht="8.85" customHeight="1"/>
    <row r="343" ht="8.85" customHeight="1"/>
    <row r="344" ht="8.85" customHeight="1"/>
    <row r="345" ht="8.85" customHeight="1"/>
    <row r="346" ht="8.85" customHeight="1"/>
    <row r="347" ht="8.85" customHeight="1"/>
    <row r="348" ht="8.85" customHeight="1"/>
    <row r="349" ht="8.85" customHeight="1"/>
    <row r="350" ht="8.85" customHeight="1"/>
    <row r="351" ht="8.85" customHeight="1"/>
    <row r="352" ht="8.85" customHeight="1"/>
    <row r="353" ht="8.85" customHeight="1"/>
    <row r="354" ht="8.85" customHeight="1"/>
    <row r="355" ht="8.85" customHeight="1"/>
    <row r="356" ht="8.85" customHeight="1"/>
    <row r="357" ht="8.85" customHeight="1"/>
    <row r="358" ht="8.85" customHeight="1"/>
    <row r="359" ht="8.85" customHeight="1"/>
    <row r="360" ht="8.85" customHeight="1"/>
    <row r="361" ht="8.85" customHeight="1"/>
    <row r="362" ht="8.85" customHeight="1"/>
    <row r="363" ht="8.85" customHeight="1"/>
    <row r="364" ht="8.85" customHeight="1"/>
    <row r="365" ht="8.85" customHeight="1"/>
    <row r="366" ht="8.85" customHeight="1"/>
    <row r="367" ht="8.85" customHeight="1"/>
    <row r="368" ht="8.85" customHeight="1"/>
    <row r="369" ht="8.85" customHeight="1"/>
    <row r="370" ht="8.85" customHeight="1"/>
    <row r="371" ht="8.85" customHeight="1"/>
    <row r="372" ht="8.85" customHeight="1"/>
    <row r="373" ht="8.85" customHeight="1"/>
    <row r="374" ht="8.85" customHeight="1"/>
    <row r="375" ht="8.85" customHeight="1"/>
    <row r="376" ht="8.85" customHeight="1"/>
    <row r="377" ht="8.85" customHeight="1"/>
    <row r="378" ht="8.85" customHeight="1"/>
    <row r="379" ht="8.85" customHeight="1"/>
    <row r="380" ht="8.85" customHeight="1"/>
    <row r="381" ht="8.85" customHeight="1"/>
    <row r="382" ht="8.85" customHeight="1"/>
    <row r="383" ht="8.85" customHeight="1"/>
    <row r="384" ht="8.85" customHeight="1"/>
    <row r="385" ht="8.85" customHeight="1"/>
    <row r="386" ht="8.85" customHeight="1"/>
    <row r="387" ht="8.85" customHeight="1"/>
    <row r="388" ht="8.85" customHeight="1"/>
    <row r="389" ht="8.85" customHeight="1"/>
    <row r="390" ht="8.85" customHeight="1"/>
    <row r="391" ht="8.85" customHeight="1"/>
    <row r="392" ht="8.85" customHeight="1"/>
    <row r="393" ht="8.85" customHeight="1"/>
    <row r="394" ht="8.85" customHeight="1"/>
    <row r="395" ht="8.85" customHeight="1"/>
    <row r="396" ht="8.85" customHeight="1"/>
    <row r="397" ht="8.85" customHeight="1"/>
    <row r="398" ht="8.85" customHeight="1"/>
    <row r="399" ht="8.85" customHeight="1"/>
    <row r="400" ht="8.85" customHeight="1"/>
    <row r="401" ht="8.85" customHeight="1"/>
    <row r="402" ht="8.85" customHeight="1"/>
    <row r="403" ht="8.85" customHeight="1"/>
    <row r="404" ht="8.85" customHeight="1"/>
    <row r="405" ht="8.85" customHeight="1"/>
    <row r="406" ht="8.85" customHeight="1"/>
    <row r="407" ht="8.85" customHeight="1"/>
    <row r="408" ht="8.85" customHeight="1"/>
    <row r="409" ht="8.85" customHeight="1"/>
    <row r="410" ht="8.85" customHeight="1"/>
    <row r="411" ht="8.85" customHeight="1"/>
    <row r="412" ht="8.85" customHeight="1"/>
    <row r="413" ht="8.85" customHeight="1"/>
    <row r="414" ht="8.85" customHeight="1"/>
    <row r="415" ht="8.85" customHeight="1"/>
    <row r="416" ht="8.85" customHeight="1"/>
    <row r="417" ht="8.85" customHeight="1"/>
    <row r="418" ht="8.85" customHeight="1"/>
    <row r="419" ht="8.85" customHeight="1"/>
    <row r="420" ht="8.85" customHeight="1"/>
    <row r="421" ht="8.85" customHeight="1"/>
    <row r="422" ht="8.85" customHeight="1"/>
  </sheetData>
  <mergeCells count="10">
    <mergeCell ref="A1:K1"/>
    <mergeCell ref="A92:K92"/>
    <mergeCell ref="B2:B3"/>
    <mergeCell ref="A2:A3"/>
    <mergeCell ref="C2:C3"/>
    <mergeCell ref="J2:K2"/>
    <mergeCell ref="H2:I2"/>
    <mergeCell ref="F2:G2"/>
    <mergeCell ref="D2:E2"/>
    <mergeCell ref="A37:K37"/>
  </mergeCells>
  <pageMargins left="0.51181102362204722" right="0.51181102362204722" top="0.90249999999999997" bottom="0.74803149606299213" header="0.31496062992125984" footer="0.31496062992125984"/>
  <pageSetup paperSize="9" scale="75" orientation="portrait" r:id="rId1"/>
  <headerFooter>
    <oddHeader>&amp;L&amp;"Calibri Light,Regular"&amp;10 &amp;C&amp;"Calibri Light,Regular"&amp;10 &amp;R&amp;"Tahoma,Negrita"&amp;10Informe de la Operación Mensual - Abril 2017
INFSGI-MES-04-2017
08/05/2017
Versión: 01</oddHeader>
    <oddFooter>&amp;L&amp;"Calibri Light,Regular"&amp;10COES SINAC, 2017&amp;C&amp;"Calibri Light,Regular"&amp;10 6&amp;R&amp;"Calibri Light,Regular"&amp;10Dirección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V341"/>
  <sheetViews>
    <sheetView view="pageBreakPreview" zoomScale="115" zoomScaleNormal="100" zoomScaleSheetLayoutView="115" zoomScalePageLayoutView="115" workbookViewId="0"/>
  </sheetViews>
  <sheetFormatPr defaultRowHeight="11.25"/>
  <cols>
    <col min="1" max="1" width="48" style="139" customWidth="1"/>
    <col min="2" max="2" width="9.83203125" style="139" customWidth="1"/>
    <col min="3" max="3" width="11.1640625" style="139" customWidth="1"/>
    <col min="4" max="4" width="10.5" style="139" customWidth="1"/>
    <col min="5" max="5" width="11.6640625" style="139" customWidth="1"/>
    <col min="6" max="6" width="12.5" style="139" customWidth="1"/>
    <col min="7" max="7" width="11.1640625" style="139" customWidth="1"/>
    <col min="8" max="8" width="11" style="139" customWidth="1"/>
    <col min="9" max="9" width="10.1640625" style="139" customWidth="1"/>
    <col min="10" max="10" width="12.83203125" style="197" customWidth="1"/>
    <col min="11" max="11" width="1.5" style="139" customWidth="1"/>
    <col min="12" max="12" width="9.33203125" style="818"/>
    <col min="13" max="13" width="52.6640625" style="404" bestFit="1" customWidth="1"/>
    <col min="14" max="16" width="9.33203125" style="404"/>
    <col min="17" max="17" width="9.33203125" style="818"/>
    <col min="18" max="20" width="9.33203125" style="644"/>
    <col min="21" max="21" width="46.6640625" style="644" customWidth="1"/>
    <col min="22" max="22" width="44.1640625" style="139" customWidth="1"/>
    <col min="23" max="23" width="52.6640625" style="139" bestFit="1" customWidth="1"/>
    <col min="24" max="16384" width="9.33203125" style="139"/>
  </cols>
  <sheetData>
    <row r="1" spans="1:22">
      <c r="A1" s="197"/>
      <c r="B1" s="197"/>
      <c r="C1" s="197"/>
      <c r="D1" s="197"/>
      <c r="E1" s="197"/>
      <c r="F1" s="197"/>
      <c r="G1" s="197"/>
      <c r="H1" s="197"/>
      <c r="I1" s="197"/>
    </row>
    <row r="2" spans="1:22" ht="21" customHeight="1">
      <c r="A2" s="1274" t="s">
        <v>887</v>
      </c>
      <c r="B2" s="1274"/>
      <c r="C2" s="1274"/>
      <c r="D2" s="1274"/>
      <c r="E2" s="1274"/>
      <c r="F2" s="1274"/>
      <c r="G2" s="1274"/>
      <c r="H2" s="1274"/>
      <c r="I2" s="1274"/>
    </row>
    <row r="3" spans="1:22" ht="6" hidden="1" customHeight="1">
      <c r="A3" s="197"/>
      <c r="B3" s="197"/>
      <c r="C3" s="197"/>
      <c r="D3" s="197"/>
      <c r="E3" s="197"/>
      <c r="F3" s="197"/>
      <c r="G3" s="197"/>
      <c r="H3" s="197"/>
      <c r="I3" s="197"/>
    </row>
    <row r="4" spans="1:22" ht="3.75" hidden="1" customHeight="1">
      <c r="A4" s="197"/>
      <c r="B4" s="197"/>
      <c r="C4" s="197"/>
      <c r="D4" s="197"/>
      <c r="E4" s="197"/>
      <c r="F4" s="197"/>
      <c r="G4" s="197"/>
      <c r="H4" s="197"/>
      <c r="I4" s="197"/>
    </row>
    <row r="5" spans="1:22" ht="3.75" hidden="1" customHeight="1">
      <c r="A5" s="197"/>
      <c r="B5" s="197"/>
      <c r="C5" s="197"/>
      <c r="D5" s="197"/>
      <c r="E5" s="197"/>
      <c r="F5" s="197"/>
      <c r="G5" s="197"/>
      <c r="H5" s="197"/>
      <c r="I5" s="197"/>
    </row>
    <row r="6" spans="1:22" s="162" customFormat="1" ht="6" customHeight="1">
      <c r="A6" s="204"/>
      <c r="B6" s="216"/>
      <c r="C6" s="216"/>
      <c r="D6" s="216"/>
      <c r="E6" s="216"/>
      <c r="F6" s="216"/>
      <c r="G6" s="216"/>
      <c r="H6" s="216"/>
      <c r="I6" s="216"/>
      <c r="J6" s="239"/>
      <c r="K6" s="157"/>
      <c r="L6" s="819"/>
      <c r="M6" s="399"/>
      <c r="N6" s="399"/>
      <c r="O6" s="399"/>
      <c r="P6" s="399"/>
      <c r="Q6" s="819"/>
      <c r="R6" s="645"/>
      <c r="S6" s="645"/>
      <c r="T6" s="645"/>
      <c r="U6" s="645"/>
    </row>
    <row r="7" spans="1:22" s="162" customFormat="1" ht="12.75">
      <c r="A7" s="1275" t="s">
        <v>82</v>
      </c>
      <c r="B7" s="1277" t="s">
        <v>154</v>
      </c>
      <c r="C7" s="1278"/>
      <c r="D7" s="1279"/>
      <c r="E7" s="216"/>
      <c r="F7" s="216"/>
      <c r="G7" s="1235" t="s">
        <v>395</v>
      </c>
      <c r="H7" s="1235"/>
      <c r="I7" s="1235"/>
      <c r="J7" s="239"/>
      <c r="K7" s="157"/>
      <c r="L7" s="819"/>
      <c r="M7" s="399"/>
      <c r="N7" s="399"/>
      <c r="O7" s="399"/>
      <c r="P7" s="399"/>
      <c r="Q7" s="819"/>
      <c r="R7" s="645"/>
      <c r="S7" s="645"/>
      <c r="T7" s="645"/>
      <c r="U7" s="645"/>
    </row>
    <row r="8" spans="1:22" s="162" customFormat="1" ht="12.75">
      <c r="A8" s="1276"/>
      <c r="B8" s="307">
        <v>2017</v>
      </c>
      <c r="C8" s="307">
        <v>2016</v>
      </c>
      <c r="D8" s="308" t="s">
        <v>51</v>
      </c>
      <c r="E8" s="216"/>
      <c r="F8" s="216"/>
      <c r="G8" s="216"/>
      <c r="H8" s="216"/>
      <c r="I8" s="216"/>
      <c r="J8" s="239"/>
      <c r="K8" s="157"/>
      <c r="L8" s="819"/>
      <c r="M8" s="1161" t="s">
        <v>18</v>
      </c>
      <c r="N8" s="610">
        <v>2017</v>
      </c>
      <c r="O8" s="610">
        <v>2016</v>
      </c>
      <c r="P8" s="399"/>
      <c r="Q8" s="819"/>
      <c r="R8" s="645"/>
      <c r="S8" s="645"/>
      <c r="T8" s="645"/>
      <c r="U8" s="645"/>
    </row>
    <row r="9" spans="1:22" s="162" customFormat="1" ht="12.75">
      <c r="A9" s="302" t="s">
        <v>257</v>
      </c>
      <c r="B9" s="767">
        <v>582.73090000000002</v>
      </c>
      <c r="C9" s="767">
        <v>626.30600000000004</v>
      </c>
      <c r="D9" s="309">
        <f>IF(C9=0,"",B9/C9-1)</f>
        <v>-6.9574776546927564E-2</v>
      </c>
      <c r="E9" s="216"/>
      <c r="F9" s="216"/>
      <c r="G9" s="216"/>
      <c r="H9" s="216"/>
      <c r="I9" s="216"/>
      <c r="J9" s="239"/>
      <c r="K9" s="157"/>
      <c r="L9" s="819"/>
      <c r="M9" s="1161" t="s">
        <v>591</v>
      </c>
      <c r="N9" s="399">
        <v>0</v>
      </c>
      <c r="O9" s="399">
        <v>0</v>
      </c>
      <c r="P9" s="399"/>
      <c r="Q9" s="819"/>
      <c r="R9" s="645"/>
      <c r="S9" s="645"/>
      <c r="T9" s="645"/>
      <c r="U9" s="646"/>
      <c r="V9" s="347"/>
    </row>
    <row r="10" spans="1:22" s="162" customFormat="1" ht="12.75">
      <c r="A10" s="1158" t="s">
        <v>219</v>
      </c>
      <c r="B10" s="1213">
        <v>526.53150000000005</v>
      </c>
      <c r="C10" s="1213">
        <v>610.24789999999996</v>
      </c>
      <c r="D10" s="1214">
        <f t="shared" ref="D10:D61" si="0">IF(C10=0,"",B10/C10-1)</f>
        <v>-0.13718424922068539</v>
      </c>
      <c r="E10" s="216"/>
      <c r="F10" s="216"/>
      <c r="G10" s="216"/>
      <c r="H10" s="216"/>
      <c r="I10" s="216"/>
      <c r="J10" s="239"/>
      <c r="K10" s="157"/>
      <c r="L10" s="819"/>
      <c r="M10" s="1161" t="s">
        <v>592</v>
      </c>
      <c r="N10" s="399">
        <v>0</v>
      </c>
      <c r="O10" s="399">
        <v>0.43395099999999998</v>
      </c>
      <c r="P10" s="399"/>
      <c r="Q10" s="819"/>
      <c r="R10" s="645"/>
      <c r="S10" s="645"/>
      <c r="T10" s="645"/>
      <c r="U10" s="646"/>
      <c r="V10" s="347"/>
    </row>
    <row r="11" spans="1:22" s="162" customFormat="1" ht="12.75">
      <c r="A11" s="1159" t="s">
        <v>613</v>
      </c>
      <c r="B11" s="1215">
        <v>407.37110000000001</v>
      </c>
      <c r="C11" s="1215">
        <v>564.19730000000004</v>
      </c>
      <c r="D11" s="1216">
        <f t="shared" si="0"/>
        <v>-0.27796340039202605</v>
      </c>
      <c r="E11" s="216"/>
      <c r="F11" s="216"/>
      <c r="G11" s="216"/>
      <c r="H11" s="216"/>
      <c r="I11" s="216"/>
      <c r="J11" s="239"/>
      <c r="K11" s="157"/>
      <c r="L11" s="819"/>
      <c r="M11" s="1161" t="s">
        <v>595</v>
      </c>
      <c r="N11" s="399">
        <v>0</v>
      </c>
      <c r="O11" s="399">
        <v>1.370147</v>
      </c>
      <c r="P11" s="399"/>
      <c r="Q11" s="819"/>
      <c r="R11" s="645"/>
      <c r="S11" s="645"/>
      <c r="T11" s="645"/>
      <c r="U11" s="646"/>
      <c r="V11" s="347"/>
    </row>
    <row r="12" spans="1:22" s="162" customFormat="1" ht="12.75">
      <c r="A12" s="1158" t="s">
        <v>656</v>
      </c>
      <c r="B12" s="1213">
        <v>335.86579999999998</v>
      </c>
      <c r="C12" s="1213">
        <v>251.79349999999999</v>
      </c>
      <c r="D12" s="1214">
        <f t="shared" si="0"/>
        <v>0.33389384555200974</v>
      </c>
      <c r="E12" s="216"/>
      <c r="F12" s="216"/>
      <c r="G12" s="216"/>
      <c r="H12" s="216"/>
      <c r="I12" s="216"/>
      <c r="J12" s="239"/>
      <c r="K12" s="157"/>
      <c r="L12" s="819"/>
      <c r="M12" s="1161" t="s">
        <v>601</v>
      </c>
      <c r="N12" s="399">
        <v>0</v>
      </c>
      <c r="O12" s="399">
        <v>0</v>
      </c>
      <c r="P12" s="399"/>
      <c r="Q12" s="819"/>
      <c r="R12" s="645"/>
      <c r="S12" s="645"/>
      <c r="T12" s="645"/>
      <c r="U12" s="646"/>
      <c r="V12" s="347"/>
    </row>
    <row r="13" spans="1:22" s="162" customFormat="1" ht="12.75">
      <c r="A13" s="1159" t="s">
        <v>609</v>
      </c>
      <c r="B13" s="1215">
        <v>314.50650000000002</v>
      </c>
      <c r="C13" s="1215">
        <v>408.58839999999998</v>
      </c>
      <c r="D13" s="1216">
        <f t="shared" si="0"/>
        <v>-0.23026081993517189</v>
      </c>
      <c r="E13" s="216"/>
      <c r="F13" s="216"/>
      <c r="G13" s="216"/>
      <c r="H13" s="216"/>
      <c r="I13" s="216"/>
      <c r="J13" s="239"/>
      <c r="K13" s="157"/>
      <c r="L13" s="819"/>
      <c r="M13" s="1161" t="s">
        <v>74</v>
      </c>
      <c r="N13" s="399">
        <v>0</v>
      </c>
      <c r="O13" s="399">
        <v>1.7697999999999998E-2</v>
      </c>
      <c r="P13" s="399"/>
      <c r="Q13" s="819"/>
      <c r="R13" s="645"/>
      <c r="S13" s="645"/>
      <c r="T13" s="645"/>
      <c r="U13" s="646"/>
      <c r="V13" s="347"/>
    </row>
    <row r="14" spans="1:22" s="162" customFormat="1" ht="12.75">
      <c r="A14" s="1158" t="s">
        <v>608</v>
      </c>
      <c r="B14" s="1213">
        <v>291.71129999999999</v>
      </c>
      <c r="C14" s="1213">
        <v>4.3313670000000002</v>
      </c>
      <c r="D14" s="1214">
        <f t="shared" si="0"/>
        <v>66.348553008784521</v>
      </c>
      <c r="E14" s="216"/>
      <c r="F14" s="216"/>
      <c r="G14" s="216"/>
      <c r="H14" s="216"/>
      <c r="I14" s="216"/>
      <c r="J14" s="239"/>
      <c r="K14" s="157"/>
      <c r="L14" s="819"/>
      <c r="M14" s="1161" t="s">
        <v>76</v>
      </c>
      <c r="N14" s="399">
        <v>0</v>
      </c>
      <c r="O14" s="399">
        <v>11.193530000000001</v>
      </c>
      <c r="P14" s="399"/>
      <c r="Q14" s="819"/>
      <c r="R14" s="645"/>
      <c r="S14" s="645"/>
      <c r="T14" s="645"/>
      <c r="U14" s="646"/>
      <c r="V14" s="347"/>
    </row>
    <row r="15" spans="1:22" s="162" customFormat="1" ht="12.75">
      <c r="A15" s="1159" t="s">
        <v>657</v>
      </c>
      <c r="B15" s="1215">
        <v>239.07069999999999</v>
      </c>
      <c r="C15" s="1215">
        <v>250.88380000000001</v>
      </c>
      <c r="D15" s="1216">
        <f t="shared" si="0"/>
        <v>-4.7085941778624241E-2</v>
      </c>
      <c r="E15" s="216"/>
      <c r="F15" s="216"/>
      <c r="G15" s="216"/>
      <c r="H15" s="216"/>
      <c r="I15" s="216"/>
      <c r="J15" s="239"/>
      <c r="K15" s="157"/>
      <c r="L15" s="819"/>
      <c r="M15" s="1161" t="s">
        <v>79</v>
      </c>
      <c r="N15" s="399">
        <v>0</v>
      </c>
      <c r="O15" s="399">
        <v>16.320399999999999</v>
      </c>
      <c r="P15" s="399"/>
      <c r="Q15" s="819"/>
      <c r="R15" s="645"/>
      <c r="S15" s="645"/>
      <c r="T15" s="645"/>
      <c r="U15" s="646"/>
      <c r="V15" s="347"/>
    </row>
    <row r="16" spans="1:22" s="162" customFormat="1" ht="12.75">
      <c r="A16" s="1158" t="s">
        <v>191</v>
      </c>
      <c r="B16" s="1213">
        <v>223.5976</v>
      </c>
      <c r="C16" s="1213">
        <v>241.983</v>
      </c>
      <c r="D16" s="1214">
        <f t="shared" si="0"/>
        <v>-7.5978064574784177E-2</v>
      </c>
      <c r="E16" s="216"/>
      <c r="F16" s="216"/>
      <c r="G16" s="216"/>
      <c r="H16" s="216"/>
      <c r="I16" s="216"/>
      <c r="J16" s="239"/>
      <c r="K16" s="157"/>
      <c r="L16" s="819"/>
      <c r="M16" s="1161" t="s">
        <v>80</v>
      </c>
      <c r="N16" s="1168">
        <v>3.13E-10</v>
      </c>
      <c r="O16" s="399">
        <v>35.34348</v>
      </c>
      <c r="P16" s="399"/>
      <c r="Q16" s="819"/>
      <c r="R16" s="645"/>
      <c r="S16" s="645"/>
      <c r="T16" s="645"/>
      <c r="U16" s="646"/>
      <c r="V16" s="347"/>
    </row>
    <row r="17" spans="1:22" s="162" customFormat="1" ht="12.75">
      <c r="A17" s="1159" t="s">
        <v>68</v>
      </c>
      <c r="B17" s="1215">
        <v>143.1593</v>
      </c>
      <c r="C17" s="1215">
        <v>137.5669</v>
      </c>
      <c r="D17" s="1216">
        <f t="shared" si="0"/>
        <v>4.0652220846729925E-2</v>
      </c>
      <c r="E17" s="216"/>
      <c r="F17" s="216"/>
      <c r="G17" s="216"/>
      <c r="H17" s="216"/>
      <c r="I17" s="216"/>
      <c r="J17" s="239"/>
      <c r="K17" s="157"/>
      <c r="L17" s="819"/>
      <c r="M17" s="1161" t="s">
        <v>654</v>
      </c>
      <c r="N17" s="399">
        <v>3.0599999999999999E-2</v>
      </c>
      <c r="O17" s="399">
        <v>0</v>
      </c>
      <c r="P17" s="399"/>
      <c r="Q17" s="819"/>
      <c r="R17" s="645"/>
      <c r="S17" s="645"/>
      <c r="T17" s="645"/>
      <c r="U17" s="646"/>
      <c r="V17" s="347"/>
    </row>
    <row r="18" spans="1:22" s="162" customFormat="1" ht="12.75">
      <c r="A18" s="1158" t="s">
        <v>606</v>
      </c>
      <c r="B18" s="1213">
        <v>129.1113</v>
      </c>
      <c r="C18" s="1213">
        <v>113.86799999999999</v>
      </c>
      <c r="D18" s="1214">
        <f t="shared" si="0"/>
        <v>0.13386816313626304</v>
      </c>
      <c r="E18" s="216"/>
      <c r="F18" s="216"/>
      <c r="G18" s="216"/>
      <c r="H18" s="216"/>
      <c r="I18" s="216"/>
      <c r="J18" s="239"/>
      <c r="K18" s="157"/>
      <c r="L18" s="819"/>
      <c r="M18" s="1161" t="s">
        <v>594</v>
      </c>
      <c r="N18" s="399">
        <v>9.5382999999999996E-2</v>
      </c>
      <c r="O18" s="399">
        <v>0</v>
      </c>
      <c r="P18" s="399"/>
      <c r="Q18" s="819"/>
      <c r="R18" s="645"/>
      <c r="S18" s="645"/>
      <c r="T18" s="645"/>
      <c r="U18" s="646"/>
      <c r="V18" s="347"/>
    </row>
    <row r="19" spans="1:22" s="162" customFormat="1" ht="12.75">
      <c r="A19" s="1159" t="s">
        <v>70</v>
      </c>
      <c r="B19" s="1215">
        <v>119.18340000000001</v>
      </c>
      <c r="C19" s="1215">
        <v>116.3276</v>
      </c>
      <c r="D19" s="1216">
        <f t="shared" si="0"/>
        <v>2.4549633964768391E-2</v>
      </c>
      <c r="E19" s="216"/>
      <c r="F19" s="216"/>
      <c r="G19" s="216"/>
      <c r="H19" s="216"/>
      <c r="I19" s="216"/>
      <c r="J19" s="239"/>
      <c r="K19" s="157"/>
      <c r="L19" s="819"/>
      <c r="M19" s="1161" t="s">
        <v>77</v>
      </c>
      <c r="N19" s="399">
        <v>0.24470700000000001</v>
      </c>
      <c r="O19" s="399">
        <v>2.555E-3</v>
      </c>
      <c r="P19" s="399"/>
      <c r="Q19" s="819"/>
      <c r="R19" s="645"/>
      <c r="S19" s="645"/>
      <c r="T19" s="645"/>
      <c r="U19" s="646"/>
      <c r="V19" s="347"/>
    </row>
    <row r="20" spans="1:22" s="162" customFormat="1" ht="12.75">
      <c r="A20" s="1158" t="s">
        <v>69</v>
      </c>
      <c r="B20" s="1213">
        <v>114.2714</v>
      </c>
      <c r="C20" s="1213">
        <v>105.0356</v>
      </c>
      <c r="D20" s="1214">
        <f t="shared" si="0"/>
        <v>8.7930187479292821E-2</v>
      </c>
      <c r="E20" s="216"/>
      <c r="F20" s="216"/>
      <c r="G20" s="216"/>
      <c r="H20" s="216"/>
      <c r="I20" s="216"/>
      <c r="J20" s="239"/>
      <c r="K20" s="157"/>
      <c r="L20" s="819"/>
      <c r="M20" s="1161" t="s">
        <v>593</v>
      </c>
      <c r="N20" s="399">
        <v>0.40776899999999999</v>
      </c>
      <c r="O20" s="399">
        <v>0.39874999999999999</v>
      </c>
      <c r="P20" s="399"/>
      <c r="Q20" s="819"/>
      <c r="R20" s="645"/>
      <c r="S20" s="645"/>
      <c r="T20" s="645"/>
      <c r="U20" s="646"/>
      <c r="V20" s="347"/>
    </row>
    <row r="21" spans="1:22" s="162" customFormat="1" ht="12.75">
      <c r="A21" s="1159" t="s">
        <v>607</v>
      </c>
      <c r="B21" s="1215">
        <v>81.912649999999999</v>
      </c>
      <c r="C21" s="1215">
        <v>0</v>
      </c>
      <c r="D21" s="1216" t="str">
        <f t="shared" si="0"/>
        <v/>
      </c>
      <c r="E21" s="216"/>
      <c r="F21" s="216"/>
      <c r="G21" s="216"/>
      <c r="H21" s="216"/>
      <c r="I21" s="216"/>
      <c r="J21" s="239"/>
      <c r="K21" s="157"/>
      <c r="L21" s="819"/>
      <c r="M21" s="1161" t="s">
        <v>78</v>
      </c>
      <c r="N21" s="399">
        <v>0.42653000000000002</v>
      </c>
      <c r="O21" s="399">
        <v>6.4862399999999996</v>
      </c>
      <c r="P21" s="399"/>
      <c r="Q21" s="819"/>
      <c r="R21" s="645"/>
      <c r="S21" s="645"/>
      <c r="T21" s="645"/>
      <c r="U21" s="646"/>
      <c r="V21" s="347"/>
    </row>
    <row r="22" spans="1:22" s="162" customFormat="1" ht="12.75">
      <c r="A22" s="1158" t="s">
        <v>262</v>
      </c>
      <c r="B22" s="1213">
        <v>78.900480000000002</v>
      </c>
      <c r="C22" s="1213">
        <v>79.118889999999993</v>
      </c>
      <c r="D22" s="1214">
        <f t="shared" si="0"/>
        <v>-2.7605291226910911E-3</v>
      </c>
      <c r="E22" s="216"/>
      <c r="F22" s="216"/>
      <c r="G22" s="216"/>
      <c r="H22" s="216"/>
      <c r="I22" s="216"/>
      <c r="J22" s="239"/>
      <c r="K22" s="157"/>
      <c r="L22" s="819"/>
      <c r="M22" s="1161" t="s">
        <v>576</v>
      </c>
      <c r="N22" s="399">
        <v>1.2563390000000001</v>
      </c>
      <c r="O22" s="399">
        <v>1.69936</v>
      </c>
      <c r="P22" s="399"/>
      <c r="Q22" s="819"/>
      <c r="R22" s="645"/>
      <c r="S22" s="645"/>
      <c r="T22" s="645"/>
      <c r="U22" s="646"/>
      <c r="V22" s="347"/>
    </row>
    <row r="23" spans="1:22" s="162" customFormat="1" ht="12.75">
      <c r="A23" s="1159" t="s">
        <v>72</v>
      </c>
      <c r="B23" s="1215">
        <v>63.404420000000002</v>
      </c>
      <c r="C23" s="1215">
        <v>62.10763</v>
      </c>
      <c r="D23" s="1216">
        <f t="shared" si="0"/>
        <v>2.0879721219438041E-2</v>
      </c>
      <c r="E23" s="216"/>
      <c r="F23" s="216"/>
      <c r="G23" s="216"/>
      <c r="H23" s="216"/>
      <c r="I23" s="216"/>
      <c r="J23" s="239"/>
      <c r="K23" s="157"/>
      <c r="L23" s="819"/>
      <c r="M23" s="1161" t="s">
        <v>575</v>
      </c>
      <c r="N23" s="399">
        <v>1.7563550000000001</v>
      </c>
      <c r="O23" s="399">
        <v>3.5849470000000001</v>
      </c>
      <c r="P23" s="399"/>
      <c r="Q23" s="819"/>
      <c r="R23" s="645"/>
      <c r="S23" s="645"/>
      <c r="T23" s="645"/>
      <c r="U23" s="646"/>
      <c r="V23" s="347"/>
    </row>
    <row r="24" spans="1:22" s="162" customFormat="1" ht="12.75">
      <c r="A24" s="1158" t="s">
        <v>660</v>
      </c>
      <c r="B24" s="1213">
        <v>45.858809999999998</v>
      </c>
      <c r="C24" s="1213">
        <v>43.467750000000002</v>
      </c>
      <c r="D24" s="1214">
        <f t="shared" si="0"/>
        <v>5.5007678106182123E-2</v>
      </c>
      <c r="E24" s="216"/>
      <c r="F24" s="216"/>
      <c r="G24" s="216"/>
      <c r="H24" s="216"/>
      <c r="I24" s="216"/>
      <c r="J24" s="239"/>
      <c r="K24" s="157"/>
      <c r="L24" s="819"/>
      <c r="M24" s="1161" t="s">
        <v>597</v>
      </c>
      <c r="N24" s="399">
        <v>1.872287</v>
      </c>
      <c r="O24" s="399">
        <v>2.2794289999999999</v>
      </c>
      <c r="P24" s="399"/>
      <c r="Q24" s="819"/>
      <c r="R24" s="645"/>
      <c r="S24" s="645"/>
      <c r="T24" s="645"/>
      <c r="U24" s="646"/>
      <c r="V24" s="347"/>
    </row>
    <row r="25" spans="1:22" s="162" customFormat="1" ht="12.75">
      <c r="A25" s="1159" t="s">
        <v>653</v>
      </c>
      <c r="B25" s="1215">
        <v>34.451650000000001</v>
      </c>
      <c r="C25" s="1215">
        <v>20.868819999999999</v>
      </c>
      <c r="D25" s="1216">
        <f t="shared" si="0"/>
        <v>0.65086717888217938</v>
      </c>
      <c r="E25" s="216"/>
      <c r="F25" s="216"/>
      <c r="G25" s="216"/>
      <c r="H25" s="216"/>
      <c r="I25" s="216"/>
      <c r="J25" s="239"/>
      <c r="K25" s="157"/>
      <c r="L25" s="819"/>
      <c r="M25" s="1161" t="s">
        <v>596</v>
      </c>
      <c r="N25" s="399">
        <v>2.0442</v>
      </c>
      <c r="O25" s="399">
        <v>2.4527000000000001</v>
      </c>
      <c r="P25" s="399"/>
      <c r="Q25" s="819"/>
      <c r="R25" s="645"/>
      <c r="S25" s="645"/>
      <c r="T25" s="645"/>
      <c r="U25" s="646"/>
      <c r="V25" s="347"/>
    </row>
    <row r="26" spans="1:22" s="162" customFormat="1" ht="12.75">
      <c r="A26" s="1158" t="s">
        <v>602</v>
      </c>
      <c r="B26" s="1213">
        <v>31.03481</v>
      </c>
      <c r="C26" s="1213">
        <v>34.652459999999998</v>
      </c>
      <c r="D26" s="1214">
        <f t="shared" si="0"/>
        <v>-0.10439807159433989</v>
      </c>
      <c r="E26" s="216"/>
      <c r="F26" s="216"/>
      <c r="G26" s="216"/>
      <c r="H26" s="216"/>
      <c r="I26" s="216"/>
      <c r="J26" s="239"/>
      <c r="K26" s="157"/>
      <c r="L26" s="819"/>
      <c r="M26" s="1161" t="s">
        <v>73</v>
      </c>
      <c r="N26" s="399">
        <v>2.8657659999999998</v>
      </c>
      <c r="O26" s="399">
        <v>2.76511</v>
      </c>
      <c r="P26" s="399"/>
      <c r="Q26" s="819"/>
      <c r="R26" s="645"/>
      <c r="S26" s="645"/>
      <c r="T26" s="645"/>
      <c r="U26" s="646"/>
      <c r="V26" s="347"/>
    </row>
    <row r="27" spans="1:22" s="162" customFormat="1" ht="12.75">
      <c r="A27" s="1159" t="s">
        <v>604</v>
      </c>
      <c r="B27" s="1215">
        <v>26.53314</v>
      </c>
      <c r="C27" s="1215">
        <v>44.997410000000002</v>
      </c>
      <c r="D27" s="1216">
        <f t="shared" si="0"/>
        <v>-0.41034072849970704</v>
      </c>
      <c r="E27" s="216"/>
      <c r="F27" s="216"/>
      <c r="G27" s="216"/>
      <c r="H27" s="216"/>
      <c r="I27" s="216"/>
      <c r="J27" s="239"/>
      <c r="K27" s="157"/>
      <c r="L27" s="819"/>
      <c r="M27" s="1161" t="s">
        <v>611</v>
      </c>
      <c r="N27" s="399">
        <v>3.4773960000000002</v>
      </c>
      <c r="O27" s="399">
        <v>3.4808500000000002</v>
      </c>
      <c r="P27" s="399"/>
      <c r="Q27" s="819"/>
      <c r="R27" s="645"/>
      <c r="S27" s="645"/>
      <c r="T27" s="645"/>
      <c r="U27" s="646"/>
      <c r="V27" s="347"/>
    </row>
    <row r="28" spans="1:22" s="162" customFormat="1" ht="12.75">
      <c r="A28" s="1158" t="s">
        <v>652</v>
      </c>
      <c r="B28" s="1213">
        <v>26.356210000000001</v>
      </c>
      <c r="C28" s="1213">
        <v>21.238569999999999</v>
      </c>
      <c r="D28" s="1214">
        <f t="shared" si="0"/>
        <v>0.24095972563124546</v>
      </c>
      <c r="E28" s="216"/>
      <c r="F28" s="216"/>
      <c r="G28" s="216"/>
      <c r="H28" s="216"/>
      <c r="I28" s="216"/>
      <c r="J28" s="239"/>
      <c r="K28" s="157"/>
      <c r="L28" s="819"/>
      <c r="M28" s="1161" t="s">
        <v>610</v>
      </c>
      <c r="N28" s="399">
        <v>3.6393710000000001</v>
      </c>
      <c r="O28" s="399">
        <v>3.546233</v>
      </c>
      <c r="P28" s="399"/>
      <c r="Q28" s="819"/>
      <c r="R28" s="645"/>
      <c r="S28" s="645"/>
      <c r="T28" s="645"/>
      <c r="U28" s="646"/>
      <c r="V28" s="347"/>
    </row>
    <row r="29" spans="1:22" s="162" customFormat="1" ht="12.75">
      <c r="A29" s="1159" t="s">
        <v>603</v>
      </c>
      <c r="B29" s="1215">
        <v>21.15034</v>
      </c>
      <c r="C29" s="1215">
        <v>17.900950000000002</v>
      </c>
      <c r="D29" s="1216">
        <f t="shared" si="0"/>
        <v>0.18152053382641697</v>
      </c>
      <c r="E29" s="216"/>
      <c r="F29" s="216"/>
      <c r="G29" s="216"/>
      <c r="H29" s="216"/>
      <c r="I29" s="216"/>
      <c r="J29" s="239"/>
      <c r="K29" s="157"/>
      <c r="L29" s="819"/>
      <c r="M29" s="1161" t="s">
        <v>585</v>
      </c>
      <c r="N29" s="399">
        <v>3.8285049999999998</v>
      </c>
      <c r="O29" s="399">
        <v>3.4091800000000001</v>
      </c>
      <c r="P29" s="399"/>
      <c r="Q29" s="819"/>
      <c r="R29" s="645"/>
      <c r="S29" s="645"/>
      <c r="T29" s="645"/>
      <c r="U29" s="646"/>
      <c r="V29" s="347"/>
    </row>
    <row r="30" spans="1:22" s="162" customFormat="1" ht="12.75">
      <c r="A30" s="1158" t="s">
        <v>230</v>
      </c>
      <c r="B30" s="1213">
        <v>19.464569999999998</v>
      </c>
      <c r="C30" s="1213">
        <v>16.947579999999999</v>
      </c>
      <c r="D30" s="1214">
        <f t="shared" si="0"/>
        <v>0.14851618933204613</v>
      </c>
      <c r="E30" s="216"/>
      <c r="F30" s="216"/>
      <c r="G30" s="216"/>
      <c r="H30" s="216"/>
      <c r="I30" s="216"/>
      <c r="J30" s="239"/>
      <c r="K30" s="157"/>
      <c r="L30" s="819"/>
      <c r="M30" s="1161" t="s">
        <v>583</v>
      </c>
      <c r="N30" s="399">
        <v>4.0577370000000004</v>
      </c>
      <c r="O30" s="399">
        <v>3.6467540000000001</v>
      </c>
      <c r="P30" s="399"/>
      <c r="Q30" s="819"/>
      <c r="R30" s="645"/>
      <c r="S30" s="645"/>
      <c r="T30" s="645"/>
      <c r="U30" s="646"/>
      <c r="V30" s="347"/>
    </row>
    <row r="31" spans="1:22" s="162" customFormat="1" ht="12.75">
      <c r="A31" s="1210" t="s">
        <v>71</v>
      </c>
      <c r="B31" s="1211">
        <v>16.830449999999999</v>
      </c>
      <c r="C31" s="1211">
        <v>14.80809</v>
      </c>
      <c r="D31" s="1212">
        <f t="shared" si="0"/>
        <v>0.13657129312423133</v>
      </c>
      <c r="E31" s="216"/>
      <c r="F31" s="216"/>
      <c r="G31" s="216"/>
      <c r="H31" s="216"/>
      <c r="I31" s="216"/>
      <c r="J31" s="239"/>
      <c r="K31" s="157"/>
      <c r="L31" s="819"/>
      <c r="M31" s="1161" t="s">
        <v>598</v>
      </c>
      <c r="N31" s="399">
        <v>4.0688839999999997</v>
      </c>
      <c r="O31" s="399">
        <v>4.0900829999999999</v>
      </c>
      <c r="P31" s="399"/>
      <c r="Q31" s="819"/>
      <c r="R31" s="645"/>
      <c r="S31" s="645"/>
      <c r="T31" s="645"/>
      <c r="U31" s="646"/>
      <c r="V31" s="347"/>
    </row>
    <row r="32" spans="1:22" s="162" customFormat="1" ht="12.75">
      <c r="A32" s="306" t="s">
        <v>659</v>
      </c>
      <c r="B32" s="769">
        <v>16.07358</v>
      </c>
      <c r="C32" s="769">
        <v>15.340059999999999</v>
      </c>
      <c r="D32" s="311">
        <f t="shared" si="0"/>
        <v>4.7817283635135821E-2</v>
      </c>
      <c r="E32" s="216"/>
      <c r="F32" s="216"/>
      <c r="G32" s="216"/>
      <c r="H32" s="216"/>
      <c r="I32" s="216"/>
      <c r="J32" s="239"/>
      <c r="K32" s="157"/>
      <c r="L32" s="819"/>
      <c r="M32" s="1161" t="s">
        <v>584</v>
      </c>
      <c r="N32" s="399">
        <v>4.085528</v>
      </c>
      <c r="O32" s="399">
        <v>3.6244320000000001</v>
      </c>
      <c r="P32" s="399"/>
      <c r="Q32" s="819"/>
      <c r="R32" s="645"/>
      <c r="S32" s="645"/>
      <c r="T32" s="645"/>
      <c r="U32" s="646"/>
      <c r="V32" s="347"/>
    </row>
    <row r="33" spans="1:22" s="162" customFormat="1" ht="12.75">
      <c r="A33" s="305" t="s">
        <v>655</v>
      </c>
      <c r="B33" s="768">
        <v>13.555479999999999</v>
      </c>
      <c r="C33" s="768">
        <v>13.59773</v>
      </c>
      <c r="D33" s="310">
        <f t="shared" si="0"/>
        <v>-3.1071362646559741E-3</v>
      </c>
      <c r="E33" s="216"/>
      <c r="F33" s="216"/>
      <c r="G33" s="216"/>
      <c r="H33" s="216"/>
      <c r="I33" s="216"/>
      <c r="J33" s="239"/>
      <c r="K33" s="157"/>
      <c r="L33" s="819"/>
      <c r="M33" s="1161" t="s">
        <v>599</v>
      </c>
      <c r="N33" s="399">
        <v>4.3071130000000002</v>
      </c>
      <c r="O33" s="399">
        <v>7.9820859999999998</v>
      </c>
      <c r="P33" s="399"/>
      <c r="Q33" s="819"/>
      <c r="R33" s="645"/>
      <c r="S33" s="645"/>
      <c r="T33" s="645"/>
      <c r="U33" s="646"/>
      <c r="V33" s="347"/>
    </row>
    <row r="34" spans="1:22" s="162" customFormat="1" ht="12.75">
      <c r="A34" s="306" t="s">
        <v>612</v>
      </c>
      <c r="B34" s="769">
        <v>10.449870000000001</v>
      </c>
      <c r="C34" s="769">
        <v>13.735810000000001</v>
      </c>
      <c r="D34" s="311">
        <f t="shared" si="0"/>
        <v>-0.23922433405820265</v>
      </c>
      <c r="E34" s="216"/>
      <c r="F34" s="216"/>
      <c r="G34" s="216"/>
      <c r="H34" s="216"/>
      <c r="I34" s="216"/>
      <c r="J34" s="239"/>
      <c r="K34" s="157"/>
      <c r="L34" s="819"/>
      <c r="M34" s="1161" t="s">
        <v>605</v>
      </c>
      <c r="N34" s="399">
        <v>4.5744579999999999</v>
      </c>
      <c r="O34" s="399">
        <v>27.553049999999999</v>
      </c>
      <c r="P34" s="399"/>
      <c r="Q34" s="819"/>
      <c r="R34" s="645"/>
      <c r="S34" s="645"/>
      <c r="T34" s="645"/>
      <c r="U34" s="646"/>
      <c r="V34" s="347"/>
    </row>
    <row r="35" spans="1:22" s="162" customFormat="1" ht="12.75">
      <c r="A35" s="305" t="s">
        <v>600</v>
      </c>
      <c r="B35" s="768">
        <v>7.6088589999999998</v>
      </c>
      <c r="C35" s="768">
        <v>8.2535209999999992</v>
      </c>
      <c r="D35" s="310">
        <f t="shared" si="0"/>
        <v>-7.8107513144995866E-2</v>
      </c>
      <c r="E35" s="216"/>
      <c r="F35" s="216"/>
      <c r="G35" s="216"/>
      <c r="H35" s="216"/>
      <c r="I35" s="216"/>
      <c r="J35" s="239"/>
      <c r="K35" s="157"/>
      <c r="L35" s="819"/>
      <c r="M35" s="1161" t="s">
        <v>600</v>
      </c>
      <c r="N35" s="399">
        <v>7.6088589999999998</v>
      </c>
      <c r="O35" s="399">
        <v>8.2535209999999992</v>
      </c>
      <c r="P35" s="399"/>
      <c r="Q35" s="819"/>
      <c r="R35" s="645"/>
      <c r="S35" s="645"/>
      <c r="T35" s="645"/>
      <c r="U35" s="646"/>
      <c r="V35" s="347"/>
    </row>
    <row r="36" spans="1:22" s="162" customFormat="1" ht="12.75">
      <c r="A36" s="306" t="s">
        <v>605</v>
      </c>
      <c r="B36" s="769">
        <v>4.5744579999999999</v>
      </c>
      <c r="C36" s="769">
        <v>27.553049999999999</v>
      </c>
      <c r="D36" s="311">
        <f t="shared" si="0"/>
        <v>-0.83397634744610849</v>
      </c>
      <c r="E36" s="216"/>
      <c r="F36" s="216"/>
      <c r="G36" s="216"/>
      <c r="H36" s="216"/>
      <c r="I36" s="216"/>
      <c r="J36" s="239"/>
      <c r="K36" s="157"/>
      <c r="L36" s="819"/>
      <c r="M36" s="1161" t="s">
        <v>612</v>
      </c>
      <c r="N36" s="399">
        <v>10.449870000000001</v>
      </c>
      <c r="O36" s="399">
        <v>13.735810000000001</v>
      </c>
      <c r="P36" s="399"/>
      <c r="Q36" s="819"/>
      <c r="R36" s="645"/>
      <c r="S36" s="645"/>
      <c r="T36" s="645"/>
      <c r="U36" s="646"/>
      <c r="V36" s="347"/>
    </row>
    <row r="37" spans="1:22" s="162" customFormat="1" ht="12.75">
      <c r="A37" s="305" t="s">
        <v>599</v>
      </c>
      <c r="B37" s="768">
        <v>4.3071130000000002</v>
      </c>
      <c r="C37" s="768">
        <v>7.9820859999999998</v>
      </c>
      <c r="D37" s="310">
        <f>IF(C37=0,"",B37/C37-1)</f>
        <v>-0.46040258148058033</v>
      </c>
      <c r="E37" s="216"/>
      <c r="F37" s="216"/>
      <c r="G37" s="216"/>
      <c r="H37" s="216"/>
      <c r="I37" s="216"/>
      <c r="J37" s="239"/>
      <c r="K37" s="157"/>
      <c r="L37" s="819"/>
      <c r="M37" s="1161" t="s">
        <v>655</v>
      </c>
      <c r="N37" s="399">
        <v>13.555479999999999</v>
      </c>
      <c r="O37" s="399">
        <v>13.59773</v>
      </c>
      <c r="P37" s="399"/>
      <c r="Q37" s="819"/>
      <c r="R37" s="645"/>
      <c r="S37" s="645"/>
      <c r="T37" s="645"/>
      <c r="U37" s="646"/>
      <c r="V37" s="347"/>
    </row>
    <row r="38" spans="1:22" s="162" customFormat="1" ht="12.75">
      <c r="A38" s="306" t="s">
        <v>658</v>
      </c>
      <c r="B38" s="769">
        <v>4.085528</v>
      </c>
      <c r="C38" s="769">
        <v>3.6244320000000001</v>
      </c>
      <c r="D38" s="311">
        <f>IF(C38=0,"",B38/C38-1)</f>
        <v>0.12721883042639504</v>
      </c>
      <c r="E38" s="216"/>
      <c r="F38" s="216"/>
      <c r="G38" s="216"/>
      <c r="H38" s="216"/>
      <c r="I38" s="216"/>
      <c r="J38" s="239"/>
      <c r="K38" s="157"/>
      <c r="L38" s="819"/>
      <c r="M38" s="1161" t="s">
        <v>659</v>
      </c>
      <c r="N38" s="399">
        <v>16.07358</v>
      </c>
      <c r="O38" s="399">
        <v>15.340059999999999</v>
      </c>
      <c r="P38" s="399"/>
      <c r="Q38" s="819"/>
      <c r="R38" s="645"/>
      <c r="S38" s="645"/>
      <c r="T38" s="645"/>
      <c r="U38" s="646"/>
      <c r="V38" s="347"/>
    </row>
    <row r="39" spans="1:22" s="162" customFormat="1" ht="12.75">
      <c r="A39" s="305" t="s">
        <v>598</v>
      </c>
      <c r="B39" s="768">
        <v>4.0688839999999997</v>
      </c>
      <c r="C39" s="768">
        <v>4.0900829999999999</v>
      </c>
      <c r="D39" s="310">
        <f t="shared" si="0"/>
        <v>-5.1830244031723094E-3</v>
      </c>
      <c r="E39" s="216"/>
      <c r="F39" s="216"/>
      <c r="G39" s="216"/>
      <c r="H39" s="216"/>
      <c r="I39" s="216"/>
      <c r="J39" s="239"/>
      <c r="K39" s="157"/>
      <c r="L39" s="819"/>
      <c r="M39" s="1161" t="s">
        <v>71</v>
      </c>
      <c r="N39" s="399">
        <v>16.830449999999999</v>
      </c>
      <c r="O39" s="399">
        <v>14.80809</v>
      </c>
      <c r="P39" s="399"/>
      <c r="Q39" s="819"/>
      <c r="R39" s="645"/>
      <c r="S39" s="645"/>
      <c r="T39" s="645"/>
      <c r="U39" s="646"/>
      <c r="V39" s="347"/>
    </row>
    <row r="40" spans="1:22" s="162" customFormat="1" ht="12.75">
      <c r="A40" s="306" t="s">
        <v>583</v>
      </c>
      <c r="B40" s="769">
        <v>4.0577370000000004</v>
      </c>
      <c r="C40" s="769">
        <v>3.6467540000000001</v>
      </c>
      <c r="D40" s="311">
        <f t="shared" si="0"/>
        <v>0.11269830649393953</v>
      </c>
      <c r="E40" s="216"/>
      <c r="F40" s="216"/>
      <c r="G40" s="216"/>
      <c r="H40" s="216"/>
      <c r="I40" s="216"/>
      <c r="J40" s="239"/>
      <c r="K40" s="157"/>
      <c r="L40" s="819"/>
      <c r="M40" s="1161" t="s">
        <v>230</v>
      </c>
      <c r="N40" s="399">
        <v>19.464569999999998</v>
      </c>
      <c r="O40" s="399">
        <v>16.947579999999999</v>
      </c>
      <c r="P40" s="399"/>
      <c r="Q40" s="819"/>
      <c r="R40" s="645"/>
      <c r="S40" s="645"/>
      <c r="T40" s="645"/>
      <c r="U40" s="646"/>
      <c r="V40" s="347"/>
    </row>
    <row r="41" spans="1:22" s="162" customFormat="1" ht="12.75">
      <c r="A41" s="305" t="s">
        <v>585</v>
      </c>
      <c r="B41" s="768">
        <v>3.8285049999999998</v>
      </c>
      <c r="C41" s="768">
        <v>3.4091800000000001</v>
      </c>
      <c r="D41" s="310">
        <f t="shared" si="0"/>
        <v>0.12299878563173539</v>
      </c>
      <c r="E41" s="216"/>
      <c r="F41" s="216"/>
      <c r="G41" s="216"/>
      <c r="H41" s="216"/>
      <c r="I41" s="216"/>
      <c r="J41" s="239"/>
      <c r="K41" s="157"/>
      <c r="L41" s="819"/>
      <c r="M41" s="1161" t="s">
        <v>603</v>
      </c>
      <c r="N41" s="399">
        <v>21.15034</v>
      </c>
      <c r="O41" s="399">
        <v>17.900950000000002</v>
      </c>
      <c r="P41" s="399"/>
      <c r="Q41" s="819"/>
      <c r="R41" s="645"/>
      <c r="S41" s="645"/>
      <c r="T41" s="645"/>
      <c r="U41" s="646"/>
      <c r="V41" s="347"/>
    </row>
    <row r="42" spans="1:22" s="162" customFormat="1" ht="12.75">
      <c r="A42" s="306" t="s">
        <v>610</v>
      </c>
      <c r="B42" s="769">
        <v>3.6393710000000001</v>
      </c>
      <c r="C42" s="769">
        <v>3.546233</v>
      </c>
      <c r="D42" s="311">
        <f t="shared" si="0"/>
        <v>2.6263925692417978E-2</v>
      </c>
      <c r="E42" s="216"/>
      <c r="F42" s="216"/>
      <c r="G42" s="216"/>
      <c r="H42" s="216"/>
      <c r="I42" s="216"/>
      <c r="J42" s="239"/>
      <c r="K42" s="157"/>
      <c r="L42" s="819"/>
      <c r="M42" s="1161" t="s">
        <v>652</v>
      </c>
      <c r="N42" s="399">
        <v>26.356210000000001</v>
      </c>
      <c r="O42" s="399">
        <v>21.238569999999999</v>
      </c>
      <c r="P42" s="399"/>
      <c r="Q42" s="819"/>
      <c r="R42" s="645"/>
      <c r="S42" s="645"/>
      <c r="T42" s="645"/>
      <c r="U42" s="646"/>
      <c r="V42" s="347"/>
    </row>
    <row r="43" spans="1:22" s="162" customFormat="1" ht="12.75">
      <c r="A43" s="305" t="s">
        <v>611</v>
      </c>
      <c r="B43" s="768">
        <v>3.4773960000000002</v>
      </c>
      <c r="C43" s="768">
        <v>3.4808500000000002</v>
      </c>
      <c r="D43" s="310">
        <f t="shared" si="0"/>
        <v>-9.9228636683568183E-4</v>
      </c>
      <c r="E43" s="216"/>
      <c r="F43" s="216"/>
      <c r="G43" s="216"/>
      <c r="H43" s="216"/>
      <c r="I43" s="216"/>
      <c r="J43" s="239"/>
      <c r="K43" s="157"/>
      <c r="L43" s="819"/>
      <c r="M43" s="1161" t="s">
        <v>604</v>
      </c>
      <c r="N43" s="399">
        <v>26.53314</v>
      </c>
      <c r="O43" s="399">
        <v>44.997410000000002</v>
      </c>
      <c r="P43" s="399"/>
      <c r="Q43" s="819"/>
      <c r="R43" s="645"/>
      <c r="S43" s="645"/>
      <c r="T43" s="645"/>
      <c r="U43" s="646"/>
      <c r="V43" s="347"/>
    </row>
    <row r="44" spans="1:22" s="162" customFormat="1" ht="12.75">
      <c r="A44" s="306" t="s">
        <v>73</v>
      </c>
      <c r="B44" s="769">
        <v>2.8657659999999998</v>
      </c>
      <c r="C44" s="769">
        <v>2.76511</v>
      </c>
      <c r="D44" s="311">
        <f t="shared" si="0"/>
        <v>3.6402168448994798E-2</v>
      </c>
      <c r="E44" s="216"/>
      <c r="F44" s="216"/>
      <c r="G44" s="216"/>
      <c r="H44" s="216"/>
      <c r="I44" s="216"/>
      <c r="J44" s="239"/>
      <c r="K44" s="157"/>
      <c r="L44" s="819"/>
      <c r="M44" s="1161" t="s">
        <v>602</v>
      </c>
      <c r="N44" s="399">
        <v>31.03481</v>
      </c>
      <c r="O44" s="399">
        <v>34.652459999999998</v>
      </c>
      <c r="P44" s="399"/>
      <c r="Q44" s="819"/>
      <c r="R44" s="645"/>
      <c r="S44" s="645"/>
      <c r="T44" s="645"/>
      <c r="U44" s="646"/>
      <c r="V44" s="347"/>
    </row>
    <row r="45" spans="1:22" s="162" customFormat="1" ht="12.75">
      <c r="A45" s="305" t="s">
        <v>596</v>
      </c>
      <c r="B45" s="768">
        <v>2.0442</v>
      </c>
      <c r="C45" s="768">
        <v>2.4527000000000001</v>
      </c>
      <c r="D45" s="310">
        <f t="shared" si="0"/>
        <v>-0.16655114771476331</v>
      </c>
      <c r="E45" s="216"/>
      <c r="F45" s="216"/>
      <c r="G45" s="216"/>
      <c r="H45" s="216"/>
      <c r="I45" s="216"/>
      <c r="J45" s="239"/>
      <c r="K45" s="157"/>
      <c r="L45" s="819"/>
      <c r="M45" s="1161" t="s">
        <v>653</v>
      </c>
      <c r="N45" s="399">
        <v>34.451650000000001</v>
      </c>
      <c r="O45" s="399">
        <v>20.868819999999999</v>
      </c>
      <c r="P45" s="399"/>
      <c r="Q45" s="819"/>
      <c r="R45" s="645"/>
      <c r="S45" s="645"/>
      <c r="T45" s="645"/>
      <c r="U45" s="646"/>
      <c r="V45" s="347"/>
    </row>
    <row r="46" spans="1:22" s="162" customFormat="1" ht="12.75">
      <c r="A46" s="306" t="s">
        <v>597</v>
      </c>
      <c r="B46" s="769">
        <v>1.872287</v>
      </c>
      <c r="C46" s="769">
        <v>2.2794289999999999</v>
      </c>
      <c r="D46" s="311">
        <f t="shared" si="0"/>
        <v>-0.17861578491806496</v>
      </c>
      <c r="E46" s="216"/>
      <c r="F46" s="216"/>
      <c r="G46" s="216"/>
      <c r="H46" s="216"/>
      <c r="I46" s="216"/>
      <c r="J46" s="239"/>
      <c r="K46" s="157"/>
      <c r="L46" s="819"/>
      <c r="M46" s="1161" t="s">
        <v>660</v>
      </c>
      <c r="N46" s="399">
        <v>45.858809999999998</v>
      </c>
      <c r="O46" s="399">
        <v>43.467750000000002</v>
      </c>
      <c r="P46" s="399"/>
      <c r="Q46" s="819"/>
      <c r="R46" s="645"/>
      <c r="S46" s="645"/>
      <c r="T46" s="645"/>
      <c r="U46" s="646"/>
      <c r="V46" s="347"/>
    </row>
    <row r="47" spans="1:22" s="162" customFormat="1" ht="12.75">
      <c r="A47" s="305" t="s">
        <v>575</v>
      </c>
      <c r="B47" s="768">
        <v>1.7563550000000001</v>
      </c>
      <c r="C47" s="768">
        <v>3.5849470000000001</v>
      </c>
      <c r="D47" s="310">
        <f t="shared" si="0"/>
        <v>-0.5100750443451465</v>
      </c>
      <c r="E47" s="216"/>
      <c r="F47" s="216"/>
      <c r="G47" s="216"/>
      <c r="H47" s="216"/>
      <c r="I47" s="216"/>
      <c r="J47" s="239"/>
      <c r="K47" s="157"/>
      <c r="L47" s="819"/>
      <c r="M47" s="1161" t="s">
        <v>72</v>
      </c>
      <c r="N47" s="399">
        <v>63.404420000000002</v>
      </c>
      <c r="O47" s="399">
        <v>62.10763</v>
      </c>
      <c r="P47" s="399"/>
      <c r="Q47" s="819"/>
      <c r="R47" s="645"/>
      <c r="S47" s="645"/>
      <c r="T47" s="645"/>
      <c r="U47" s="646"/>
      <c r="V47" s="347"/>
    </row>
    <row r="48" spans="1:22" s="162" customFormat="1" ht="12.75">
      <c r="A48" s="306" t="s">
        <v>576</v>
      </c>
      <c r="B48" s="769">
        <v>1.2563390000000001</v>
      </c>
      <c r="C48" s="769">
        <v>1.69936</v>
      </c>
      <c r="D48" s="311">
        <f t="shared" si="0"/>
        <v>-0.26069873364090002</v>
      </c>
      <c r="E48" s="216"/>
      <c r="F48" s="216"/>
      <c r="G48" s="216"/>
      <c r="H48" s="216"/>
      <c r="I48" s="216"/>
      <c r="J48" s="239"/>
      <c r="K48" s="157"/>
      <c r="L48" s="819"/>
      <c r="M48" s="1161" t="s">
        <v>262</v>
      </c>
      <c r="N48" s="399">
        <v>78.900480000000002</v>
      </c>
      <c r="O48" s="399">
        <v>79.118889999999993</v>
      </c>
      <c r="P48" s="399"/>
      <c r="Q48" s="819"/>
      <c r="R48" s="645"/>
      <c r="S48" s="645"/>
      <c r="T48" s="645"/>
      <c r="U48" s="646"/>
      <c r="V48" s="347"/>
    </row>
    <row r="49" spans="1:22" s="162" customFormat="1" ht="12.75">
      <c r="A49" s="305" t="s">
        <v>78</v>
      </c>
      <c r="B49" s="768">
        <v>0.42653000000000002</v>
      </c>
      <c r="C49" s="768">
        <v>6.4862399999999996</v>
      </c>
      <c r="D49" s="310">
        <f t="shared" si="0"/>
        <v>-0.93424079281679373</v>
      </c>
      <c r="E49" s="216"/>
      <c r="F49" s="216"/>
      <c r="G49" s="216"/>
      <c r="H49" s="216"/>
      <c r="I49" s="216"/>
      <c r="J49" s="239"/>
      <c r="K49" s="157"/>
      <c r="L49" s="819"/>
      <c r="M49" s="1161" t="s">
        <v>607</v>
      </c>
      <c r="N49" s="399">
        <v>81.912649999999999</v>
      </c>
      <c r="O49" s="399">
        <v>0</v>
      </c>
      <c r="P49" s="399"/>
      <c r="Q49" s="819"/>
      <c r="R49" s="645"/>
      <c r="S49" s="645"/>
      <c r="T49" s="645"/>
      <c r="U49" s="646"/>
      <c r="V49" s="347"/>
    </row>
    <row r="50" spans="1:22" s="162" customFormat="1" ht="12.75">
      <c r="A50" s="306" t="s">
        <v>593</v>
      </c>
      <c r="B50" s="769">
        <v>0.40776899999999999</v>
      </c>
      <c r="C50" s="769">
        <v>0.39874999999999999</v>
      </c>
      <c r="D50" s="311">
        <f t="shared" si="0"/>
        <v>2.2618181818181871E-2</v>
      </c>
      <c r="E50" s="216"/>
      <c r="F50" s="216"/>
      <c r="G50" s="216"/>
      <c r="H50" s="216"/>
      <c r="I50" s="216"/>
      <c r="J50" s="239"/>
      <c r="K50" s="157"/>
      <c r="L50" s="819"/>
      <c r="M50" s="1161" t="s">
        <v>69</v>
      </c>
      <c r="N50" s="399">
        <v>114.2714</v>
      </c>
      <c r="O50" s="399">
        <v>105.0356</v>
      </c>
      <c r="P50" s="399"/>
      <c r="Q50" s="819"/>
      <c r="R50" s="645"/>
      <c r="S50" s="645"/>
      <c r="T50" s="645"/>
      <c r="U50" s="646"/>
      <c r="V50" s="347"/>
    </row>
    <row r="51" spans="1:22" s="162" customFormat="1" ht="12.75">
      <c r="A51" s="305" t="s">
        <v>77</v>
      </c>
      <c r="B51" s="768">
        <v>0.24470700000000001</v>
      </c>
      <c r="C51" s="768">
        <v>2.555E-3</v>
      </c>
      <c r="D51" s="310">
        <f t="shared" si="0"/>
        <v>94.775733855185919</v>
      </c>
      <c r="E51" s="216"/>
      <c r="F51" s="216"/>
      <c r="G51" s="216"/>
      <c r="H51" s="216"/>
      <c r="I51" s="216"/>
      <c r="J51" s="239"/>
      <c r="K51" s="157"/>
      <c r="L51" s="819"/>
      <c r="M51" s="1161" t="s">
        <v>70</v>
      </c>
      <c r="N51" s="399">
        <v>119.18340000000001</v>
      </c>
      <c r="O51" s="399">
        <v>116.3276</v>
      </c>
      <c r="P51" s="399"/>
      <c r="Q51" s="819"/>
      <c r="R51" s="645"/>
      <c r="S51" s="645"/>
      <c r="T51" s="645"/>
      <c r="U51" s="646"/>
      <c r="V51" s="347"/>
    </row>
    <row r="52" spans="1:22" s="162" customFormat="1" ht="12.75">
      <c r="A52" s="306" t="s">
        <v>594</v>
      </c>
      <c r="B52" s="769">
        <v>9.5382999999999996E-2</v>
      </c>
      <c r="C52" s="769">
        <v>0</v>
      </c>
      <c r="D52" s="311" t="str">
        <f t="shared" si="0"/>
        <v/>
      </c>
      <c r="E52" s="216"/>
      <c r="F52" s="216"/>
      <c r="G52" s="216"/>
      <c r="H52" s="216"/>
      <c r="I52" s="216"/>
      <c r="J52" s="239"/>
      <c r="K52" s="157"/>
      <c r="L52" s="819"/>
      <c r="M52" s="1161" t="s">
        <v>606</v>
      </c>
      <c r="N52" s="399">
        <v>129.1113</v>
      </c>
      <c r="O52" s="399">
        <v>113.86799999999999</v>
      </c>
      <c r="P52" s="399"/>
      <c r="Q52" s="819"/>
      <c r="R52" s="645"/>
      <c r="S52" s="645"/>
      <c r="T52" s="645"/>
      <c r="U52" s="646"/>
      <c r="V52" s="347"/>
    </row>
    <row r="53" spans="1:22" s="162" customFormat="1" ht="12.75">
      <c r="A53" s="305" t="s">
        <v>654</v>
      </c>
      <c r="B53" s="768">
        <v>3.0599999999999999E-2</v>
      </c>
      <c r="C53" s="768">
        <v>0</v>
      </c>
      <c r="D53" s="310" t="str">
        <f t="shared" si="0"/>
        <v/>
      </c>
      <c r="E53" s="216"/>
      <c r="F53" s="216"/>
      <c r="G53" s="216"/>
      <c r="H53" s="216"/>
      <c r="I53" s="216"/>
      <c r="J53" s="239"/>
      <c r="K53" s="157"/>
      <c r="L53" s="819"/>
      <c r="M53" s="1161" t="s">
        <v>68</v>
      </c>
      <c r="N53" s="399">
        <v>143.1593</v>
      </c>
      <c r="O53" s="399">
        <v>137.5669</v>
      </c>
      <c r="P53" s="399"/>
      <c r="Q53" s="819"/>
      <c r="R53" s="645"/>
      <c r="S53" s="645"/>
      <c r="T53" s="645"/>
      <c r="U53" s="646"/>
      <c r="V53" s="347"/>
    </row>
    <row r="54" spans="1:22" s="162" customFormat="1" ht="12.75">
      <c r="A54" s="306" t="s">
        <v>80</v>
      </c>
      <c r="B54" s="769">
        <v>3.13E-10</v>
      </c>
      <c r="C54" s="769">
        <v>35.34348</v>
      </c>
      <c r="D54" s="311">
        <f t="shared" si="0"/>
        <v>-0.99999999999114408</v>
      </c>
      <c r="E54" s="216"/>
      <c r="F54" s="216"/>
      <c r="G54" s="216"/>
      <c r="H54" s="216"/>
      <c r="I54" s="216"/>
      <c r="J54" s="239"/>
      <c r="K54" s="157"/>
      <c r="L54" s="819"/>
      <c r="M54" s="1161" t="s">
        <v>191</v>
      </c>
      <c r="N54" s="399">
        <v>223.5976</v>
      </c>
      <c r="O54" s="399">
        <v>241.983</v>
      </c>
      <c r="P54" s="399"/>
      <c r="Q54" s="819"/>
      <c r="R54" s="645"/>
      <c r="S54" s="645"/>
      <c r="T54" s="645"/>
      <c r="U54" s="646"/>
      <c r="V54" s="347"/>
    </row>
    <row r="55" spans="1:22" s="162" customFormat="1" ht="12.75">
      <c r="A55" s="305" t="s">
        <v>591</v>
      </c>
      <c r="B55" s="768">
        <v>0</v>
      </c>
      <c r="C55" s="768">
        <v>0</v>
      </c>
      <c r="D55" s="310" t="str">
        <f t="shared" si="0"/>
        <v/>
      </c>
      <c r="E55" s="216"/>
      <c r="F55" s="216"/>
      <c r="G55" s="216"/>
      <c r="H55" s="216"/>
      <c r="I55" s="216"/>
      <c r="J55" s="239"/>
      <c r="K55" s="157"/>
      <c r="L55" s="819"/>
      <c r="M55" s="1161" t="s">
        <v>657</v>
      </c>
      <c r="N55" s="399">
        <v>239.07069999999999</v>
      </c>
      <c r="O55" s="399">
        <v>250.88380000000001</v>
      </c>
      <c r="P55" s="399"/>
      <c r="Q55" s="819"/>
      <c r="R55" s="645"/>
      <c r="S55" s="645"/>
      <c r="T55" s="645"/>
      <c r="U55" s="646"/>
      <c r="V55" s="347"/>
    </row>
    <row r="56" spans="1:22" s="162" customFormat="1" ht="12.75">
      <c r="A56" s="306" t="s">
        <v>592</v>
      </c>
      <c r="B56" s="769">
        <v>0</v>
      </c>
      <c r="C56" s="769">
        <v>0.43395099999999998</v>
      </c>
      <c r="D56" s="311">
        <f t="shared" si="0"/>
        <v>-1</v>
      </c>
      <c r="E56" s="216"/>
      <c r="F56" s="216"/>
      <c r="G56" s="216"/>
      <c r="H56" s="216"/>
      <c r="I56" s="216"/>
      <c r="J56" s="239"/>
      <c r="K56" s="157"/>
      <c r="L56" s="819"/>
      <c r="M56" s="1161" t="s">
        <v>608</v>
      </c>
      <c r="N56" s="399">
        <v>291.71129999999999</v>
      </c>
      <c r="O56" s="399">
        <v>4.3313670000000002</v>
      </c>
      <c r="P56" s="399"/>
      <c r="Q56" s="819"/>
      <c r="R56" s="645"/>
      <c r="S56" s="645"/>
      <c r="T56" s="645"/>
      <c r="U56" s="646"/>
      <c r="V56" s="347"/>
    </row>
    <row r="57" spans="1:22" s="162" customFormat="1" ht="12.75">
      <c r="A57" s="305" t="s">
        <v>595</v>
      </c>
      <c r="B57" s="768">
        <v>0</v>
      </c>
      <c r="C57" s="768">
        <v>1.370147</v>
      </c>
      <c r="D57" s="310">
        <f t="shared" si="0"/>
        <v>-1</v>
      </c>
      <c r="E57" s="216"/>
      <c r="F57" s="216"/>
      <c r="G57" s="216"/>
      <c r="H57" s="216"/>
      <c r="I57" s="216"/>
      <c r="J57" s="239"/>
      <c r="K57" s="157"/>
      <c r="L57" s="819"/>
      <c r="M57" s="1161" t="s">
        <v>609</v>
      </c>
      <c r="N57" s="399">
        <v>314.50650000000002</v>
      </c>
      <c r="O57" s="399">
        <v>408.58839999999998</v>
      </c>
      <c r="P57" s="399"/>
      <c r="Q57" s="819"/>
      <c r="R57" s="645"/>
      <c r="S57" s="645"/>
      <c r="T57" s="645"/>
      <c r="U57" s="646"/>
      <c r="V57" s="347"/>
    </row>
    <row r="58" spans="1:22" s="162" customFormat="1" ht="12.75">
      <c r="A58" s="306" t="s">
        <v>601</v>
      </c>
      <c r="B58" s="769">
        <v>0</v>
      </c>
      <c r="C58" s="769">
        <v>0</v>
      </c>
      <c r="D58" s="311" t="str">
        <f t="shared" si="0"/>
        <v/>
      </c>
      <c r="E58" s="216"/>
      <c r="F58" s="216"/>
      <c r="G58" s="216"/>
      <c r="H58" s="216"/>
      <c r="I58" s="216"/>
      <c r="J58" s="239"/>
      <c r="K58" s="157"/>
      <c r="L58" s="819"/>
      <c r="M58" s="1161" t="s">
        <v>656</v>
      </c>
      <c r="N58" s="399">
        <v>335.86579999999998</v>
      </c>
      <c r="O58" s="399">
        <v>251.79349999999999</v>
      </c>
      <c r="P58" s="399"/>
      <c r="Q58" s="819"/>
      <c r="R58" s="645"/>
      <c r="S58" s="645"/>
      <c r="T58" s="645"/>
      <c r="U58" s="646"/>
      <c r="V58" s="347"/>
    </row>
    <row r="59" spans="1:22" s="162" customFormat="1" ht="12.75">
      <c r="A59" s="305" t="s">
        <v>74</v>
      </c>
      <c r="B59" s="768">
        <v>0</v>
      </c>
      <c r="C59" s="768">
        <v>1.7697999999999998E-2</v>
      </c>
      <c r="D59" s="310">
        <f t="shared" si="0"/>
        <v>-1</v>
      </c>
      <c r="E59" s="216"/>
      <c r="F59" s="216"/>
      <c r="G59" s="216"/>
      <c r="H59" s="216"/>
      <c r="I59" s="216"/>
      <c r="J59" s="239"/>
      <c r="K59" s="157"/>
      <c r="L59" s="819"/>
      <c r="M59" s="1161" t="s">
        <v>613</v>
      </c>
      <c r="N59" s="399">
        <v>407.37110000000001</v>
      </c>
      <c r="O59" s="399">
        <v>564.19730000000004</v>
      </c>
      <c r="P59" s="399"/>
      <c r="Q59" s="819"/>
      <c r="R59" s="645"/>
      <c r="S59" s="645"/>
      <c r="T59" s="645"/>
      <c r="U59" s="646"/>
      <c r="V59" s="347"/>
    </row>
    <row r="60" spans="1:22" s="162" customFormat="1" ht="12.75">
      <c r="A60" s="306" t="s">
        <v>76</v>
      </c>
      <c r="B60" s="769">
        <v>0</v>
      </c>
      <c r="C60" s="769">
        <v>11.193530000000001</v>
      </c>
      <c r="D60" s="311">
        <f t="shared" si="0"/>
        <v>-1</v>
      </c>
      <c r="E60" s="216"/>
      <c r="F60" s="216"/>
      <c r="G60" s="216"/>
      <c r="H60" s="216"/>
      <c r="I60" s="216"/>
      <c r="J60" s="239"/>
      <c r="K60" s="157"/>
      <c r="L60" s="819"/>
      <c r="M60" s="1161" t="s">
        <v>219</v>
      </c>
      <c r="N60" s="399">
        <v>526.53150000000005</v>
      </c>
      <c r="O60" s="399">
        <v>610.24789999999996</v>
      </c>
      <c r="P60" s="399"/>
      <c r="Q60" s="819"/>
      <c r="R60" s="645"/>
      <c r="S60" s="645"/>
      <c r="T60" s="645"/>
      <c r="U60" s="646"/>
      <c r="V60" s="347"/>
    </row>
    <row r="61" spans="1:22" s="162" customFormat="1" ht="12.75">
      <c r="A61" s="305" t="s">
        <v>79</v>
      </c>
      <c r="B61" s="768">
        <v>0</v>
      </c>
      <c r="C61" s="768">
        <v>16.320399999999999</v>
      </c>
      <c r="D61" s="310">
        <f t="shared" si="0"/>
        <v>-1</v>
      </c>
      <c r="E61" s="216"/>
      <c r="F61" s="216"/>
      <c r="G61" s="216"/>
      <c r="H61" s="216"/>
      <c r="I61" s="216"/>
      <c r="J61" s="239"/>
      <c r="K61" s="157"/>
      <c r="L61" s="819"/>
      <c r="M61" s="1161" t="s">
        <v>257</v>
      </c>
      <c r="N61" s="399">
        <v>582.73090000000002</v>
      </c>
      <c r="O61" s="399">
        <v>626.30600000000004</v>
      </c>
      <c r="P61" s="399"/>
      <c r="Q61" s="819"/>
      <c r="R61" s="645"/>
      <c r="S61" s="645"/>
      <c r="T61" s="645"/>
      <c r="U61" s="646"/>
      <c r="V61" s="347"/>
    </row>
    <row r="62" spans="1:22" s="162" customFormat="1" ht="12.75">
      <c r="A62" s="303" t="s">
        <v>54</v>
      </c>
      <c r="B62" s="770">
        <f>SUM(B9:B61)</f>
        <v>3963.735047000313</v>
      </c>
      <c r="C62" s="770">
        <f>SUM(C9:C61)</f>
        <v>3979.8456030000002</v>
      </c>
      <c r="D62" s="312">
        <f>+B62/C62-1</f>
        <v>-4.0480354281943187E-3</v>
      </c>
      <c r="E62" s="216"/>
      <c r="F62" s="216"/>
      <c r="G62" s="216"/>
      <c r="H62" s="216"/>
      <c r="I62" s="216"/>
      <c r="J62" s="239"/>
      <c r="K62" s="157"/>
      <c r="L62" s="819"/>
      <c r="M62" s="399"/>
      <c r="N62" s="399"/>
      <c r="O62" s="399"/>
      <c r="P62" s="399"/>
      <c r="Q62" s="819"/>
      <c r="R62" s="645"/>
      <c r="S62" s="645"/>
      <c r="T62" s="645"/>
      <c r="U62" s="645"/>
    </row>
    <row r="63" spans="1:22" s="162" customFormat="1" ht="40.5" customHeight="1">
      <c r="A63" s="1281" t="s">
        <v>932</v>
      </c>
      <c r="B63" s="1281"/>
      <c r="C63" s="1281"/>
      <c r="D63" s="1281"/>
      <c r="E63" s="1281"/>
      <c r="F63" s="1280" t="s">
        <v>934</v>
      </c>
      <c r="G63" s="1280"/>
      <c r="H63" s="1280"/>
      <c r="I63" s="1280"/>
      <c r="J63" s="1280"/>
      <c r="K63" s="157"/>
      <c r="L63" s="819"/>
      <c r="M63" s="399"/>
      <c r="N63" s="399"/>
      <c r="O63" s="399"/>
      <c r="P63" s="399"/>
      <c r="Q63" s="819"/>
      <c r="R63" s="645"/>
      <c r="S63" s="645"/>
      <c r="T63" s="645"/>
      <c r="U63" s="645"/>
    </row>
    <row r="64" spans="1:22" s="162" customFormat="1" ht="12.75">
      <c r="A64" s="204"/>
      <c r="B64" s="216"/>
      <c r="C64" s="216"/>
      <c r="D64" s="216"/>
      <c r="E64" s="216"/>
      <c r="F64" s="216"/>
      <c r="G64" s="216"/>
      <c r="H64" s="216"/>
      <c r="I64" s="216"/>
      <c r="J64" s="239"/>
      <c r="K64" s="157"/>
      <c r="L64" s="819"/>
      <c r="M64" s="399"/>
      <c r="N64" s="399"/>
      <c r="O64" s="399"/>
      <c r="P64" s="399"/>
      <c r="Q64" s="819"/>
      <c r="R64" s="645"/>
      <c r="S64" s="645"/>
      <c r="T64" s="645"/>
      <c r="U64" s="645"/>
    </row>
    <row r="65" spans="1:21" s="162" customFormat="1" ht="12.75">
      <c r="A65" s="204"/>
      <c r="B65" s="216"/>
      <c r="C65" s="216"/>
      <c r="D65" s="216"/>
      <c r="E65" s="216"/>
      <c r="F65" s="216"/>
      <c r="G65" s="216"/>
      <c r="H65" s="216"/>
      <c r="I65" s="216"/>
      <c r="J65" s="239"/>
      <c r="K65" s="157"/>
      <c r="L65" s="819"/>
      <c r="M65" s="399"/>
      <c r="N65" s="399"/>
      <c r="O65" s="399"/>
      <c r="P65" s="399"/>
      <c r="Q65" s="819"/>
      <c r="R65" s="645"/>
      <c r="S65" s="645"/>
      <c r="T65" s="645"/>
      <c r="U65" s="645"/>
    </row>
    <row r="66" spans="1:21" s="162" customFormat="1" ht="18" customHeight="1">
      <c r="A66" s="204" t="s">
        <v>434</v>
      </c>
      <c r="B66" s="216"/>
      <c r="C66" s="216"/>
      <c r="D66" s="216"/>
      <c r="E66" s="216"/>
      <c r="F66" s="216"/>
      <c r="G66" s="216"/>
      <c r="H66" s="216"/>
      <c r="I66" s="216"/>
      <c r="J66" s="239"/>
      <c r="K66" s="157"/>
      <c r="L66" s="819"/>
      <c r="M66" s="399"/>
      <c r="N66" s="399"/>
      <c r="O66" s="399"/>
      <c r="P66" s="399"/>
      <c r="Q66" s="819"/>
      <c r="R66" s="645"/>
      <c r="S66" s="645"/>
      <c r="T66" s="645"/>
      <c r="U66" s="645"/>
    </row>
    <row r="67" spans="1:21" s="162" customFormat="1" ht="12.75">
      <c r="A67" s="347"/>
      <c r="B67" s="216"/>
      <c r="C67" s="216"/>
      <c r="D67" s="216"/>
      <c r="E67" s="216"/>
      <c r="F67" s="216"/>
      <c r="G67" s="216"/>
      <c r="H67" s="216"/>
      <c r="I67" s="216"/>
      <c r="J67" s="239"/>
      <c r="K67" s="157"/>
      <c r="L67" s="819"/>
      <c r="M67" s="399"/>
      <c r="N67" s="399"/>
      <c r="O67" s="399"/>
      <c r="P67" s="399"/>
      <c r="Q67" s="819"/>
      <c r="R67" s="645"/>
      <c r="S67" s="645"/>
      <c r="T67" s="645"/>
      <c r="U67" s="645"/>
    </row>
    <row r="68" spans="1:21" s="171" customFormat="1" ht="12" customHeight="1">
      <c r="A68" s="235"/>
      <c r="B68" s="216"/>
      <c r="C68" s="216"/>
      <c r="D68" s="216"/>
      <c r="E68" s="219"/>
      <c r="F68" s="219"/>
      <c r="G68" s="219"/>
      <c r="H68" s="221"/>
      <c r="I68" s="221"/>
      <c r="J68" s="221"/>
      <c r="K68" s="170"/>
      <c r="L68" s="495"/>
      <c r="M68" s="400"/>
      <c r="N68" s="400"/>
      <c r="O68" s="400"/>
      <c r="P68" s="400"/>
      <c r="Q68" s="495"/>
      <c r="R68" s="495"/>
      <c r="S68" s="495"/>
      <c r="T68" s="495"/>
      <c r="U68" s="495"/>
    </row>
    <row r="69" spans="1:21" s="169" customFormat="1" ht="14.1" customHeight="1">
      <c r="A69" s="172"/>
      <c r="B69" s="173"/>
      <c r="C69" s="173"/>
      <c r="D69" s="173"/>
      <c r="E69" s="173"/>
      <c r="F69" s="171"/>
      <c r="G69" s="173"/>
      <c r="H69" s="170"/>
      <c r="I69" s="170"/>
      <c r="J69" s="219"/>
      <c r="K69" s="174"/>
      <c r="L69" s="496"/>
      <c r="M69" s="401"/>
      <c r="N69" s="401"/>
      <c r="O69" s="401"/>
      <c r="P69" s="401"/>
      <c r="Q69" s="496"/>
      <c r="R69" s="496"/>
      <c r="S69" s="496"/>
      <c r="T69" s="496"/>
      <c r="U69" s="496"/>
    </row>
    <row r="70" spans="1:21" s="140" customFormat="1" ht="12" customHeight="1">
      <c r="A70" s="175"/>
      <c r="B70" s="176"/>
      <c r="C70" s="176"/>
      <c r="D70" s="176"/>
      <c r="E70" s="177"/>
      <c r="H70" s="157"/>
      <c r="I70" s="157"/>
      <c r="J70" s="239"/>
      <c r="K70" s="157"/>
      <c r="L70" s="822"/>
      <c r="M70" s="402"/>
      <c r="N70" s="402"/>
      <c r="O70" s="402"/>
      <c r="P70" s="402"/>
      <c r="Q70" s="822"/>
      <c r="R70" s="647"/>
      <c r="S70" s="647"/>
      <c r="T70" s="647"/>
      <c r="U70" s="647"/>
    </row>
    <row r="71" spans="1:21" s="140" customFormat="1" ht="12" customHeight="1">
      <c r="B71" s="176"/>
      <c r="C71" s="176"/>
      <c r="D71" s="176"/>
      <c r="E71" s="176"/>
      <c r="F71" s="176"/>
      <c r="G71" s="176"/>
      <c r="H71" s="157"/>
      <c r="I71" s="157"/>
      <c r="J71" s="239"/>
      <c r="K71" s="157"/>
      <c r="L71" s="822"/>
      <c r="M71" s="402"/>
      <c r="N71" s="402"/>
      <c r="O71" s="402"/>
      <c r="P71" s="402"/>
      <c r="Q71" s="822"/>
      <c r="R71" s="647"/>
      <c r="S71" s="647"/>
      <c r="T71" s="647"/>
      <c r="U71" s="647"/>
    </row>
    <row r="72" spans="1:21" s="140" customFormat="1" ht="12" customHeight="1">
      <c r="B72" s="178"/>
      <c r="C72" s="178"/>
      <c r="D72" s="178"/>
      <c r="E72" s="178"/>
      <c r="F72" s="178"/>
      <c r="H72" s="157"/>
      <c r="I72" s="157"/>
      <c r="J72" s="239"/>
      <c r="K72" s="157"/>
      <c r="L72" s="822"/>
      <c r="M72" s="402"/>
      <c r="N72" s="402"/>
      <c r="O72" s="402"/>
      <c r="P72" s="402"/>
      <c r="Q72" s="822"/>
      <c r="R72" s="647"/>
      <c r="S72" s="647"/>
      <c r="T72" s="647"/>
      <c r="U72" s="647"/>
    </row>
    <row r="73" spans="1:21" s="179" customFormat="1" ht="12" customHeight="1">
      <c r="J73" s="240"/>
      <c r="L73" s="497"/>
      <c r="M73" s="403"/>
      <c r="N73" s="403"/>
      <c r="O73" s="403"/>
      <c r="P73" s="403"/>
      <c r="Q73" s="497"/>
      <c r="R73" s="497"/>
      <c r="S73" s="497"/>
      <c r="T73" s="497"/>
      <c r="U73" s="497"/>
    </row>
    <row r="74" spans="1:21" s="140" customFormat="1" ht="12" customHeight="1">
      <c r="A74" s="180"/>
      <c r="B74" s="178"/>
      <c r="C74" s="178"/>
      <c r="D74" s="178"/>
      <c r="E74" s="178"/>
      <c r="F74" s="178"/>
      <c r="H74" s="157"/>
      <c r="I74" s="157"/>
      <c r="J74" s="239"/>
      <c r="K74" s="157"/>
      <c r="L74" s="822"/>
      <c r="M74" s="402"/>
      <c r="N74" s="402"/>
      <c r="O74" s="402"/>
      <c r="P74" s="402"/>
      <c r="Q74" s="822"/>
      <c r="R74" s="647"/>
      <c r="S74" s="647"/>
      <c r="T74" s="647"/>
      <c r="U74" s="647"/>
    </row>
    <row r="75" spans="1:21" s="140" customFormat="1" ht="12" customHeight="1">
      <c r="H75" s="144"/>
      <c r="I75" s="144"/>
      <c r="J75" s="242"/>
      <c r="K75" s="144"/>
      <c r="L75" s="822"/>
      <c r="M75" s="402"/>
      <c r="N75" s="402"/>
      <c r="O75" s="402"/>
      <c r="P75" s="402"/>
      <c r="Q75" s="822"/>
      <c r="R75" s="647"/>
      <c r="S75" s="647"/>
      <c r="T75" s="647"/>
      <c r="U75" s="647"/>
    </row>
    <row r="76" spans="1:21" s="140" customFormat="1" ht="12" customHeight="1">
      <c r="A76" s="139"/>
      <c r="B76" s="139"/>
      <c r="C76" s="139"/>
      <c r="D76" s="139"/>
      <c r="E76" s="139"/>
      <c r="F76" s="139"/>
      <c r="G76" s="139"/>
      <c r="J76" s="195"/>
      <c r="L76" s="822"/>
      <c r="M76" s="402"/>
      <c r="N76" s="402"/>
      <c r="O76" s="402"/>
      <c r="P76" s="402"/>
      <c r="Q76" s="822"/>
      <c r="R76" s="647"/>
      <c r="S76" s="647"/>
      <c r="T76" s="647"/>
      <c r="U76" s="647"/>
    </row>
    <row r="77" spans="1:21" s="140" customFormat="1" ht="12" customHeight="1">
      <c r="A77" s="139"/>
      <c r="B77" s="139"/>
      <c r="C77" s="139"/>
      <c r="D77" s="139"/>
      <c r="E77" s="139"/>
      <c r="F77" s="139"/>
      <c r="G77" s="139"/>
      <c r="J77" s="195"/>
      <c r="L77" s="822"/>
      <c r="M77" s="402"/>
      <c r="N77" s="402"/>
      <c r="O77" s="402"/>
      <c r="P77" s="402"/>
      <c r="Q77" s="822"/>
      <c r="R77" s="647"/>
      <c r="S77" s="647"/>
      <c r="T77" s="647"/>
      <c r="U77" s="647"/>
    </row>
    <row r="78" spans="1:21" s="140" customFormat="1" ht="12" customHeight="1">
      <c r="A78" s="139"/>
      <c r="B78" s="139"/>
      <c r="C78" s="139"/>
      <c r="D78" s="139"/>
      <c r="E78" s="139"/>
      <c r="F78" s="139"/>
      <c r="G78" s="139"/>
      <c r="J78" s="195"/>
      <c r="L78" s="822"/>
      <c r="M78" s="402"/>
      <c r="N78" s="402"/>
      <c r="O78" s="402"/>
      <c r="P78" s="402"/>
      <c r="Q78" s="822"/>
      <c r="R78" s="647"/>
      <c r="S78" s="647"/>
      <c r="T78" s="647"/>
      <c r="U78" s="647"/>
    </row>
    <row r="79" spans="1:21" s="140" customFormat="1" ht="12" customHeight="1">
      <c r="A79" s="139"/>
      <c r="B79" s="139"/>
      <c r="C79" s="139"/>
      <c r="D79" s="139"/>
      <c r="E79" s="139"/>
      <c r="F79" s="139"/>
      <c r="G79" s="139"/>
      <c r="J79" s="195"/>
      <c r="L79" s="822"/>
      <c r="M79" s="402"/>
      <c r="N79" s="402"/>
      <c r="O79" s="402"/>
      <c r="P79" s="402"/>
      <c r="Q79" s="822"/>
      <c r="R79" s="647"/>
      <c r="S79" s="647"/>
      <c r="T79" s="647"/>
      <c r="U79" s="647"/>
    </row>
    <row r="80" spans="1:21" s="140" customFormat="1" ht="12" customHeight="1">
      <c r="A80" s="139"/>
      <c r="B80" s="139"/>
      <c r="C80" s="139"/>
      <c r="D80" s="139"/>
      <c r="E80" s="139"/>
      <c r="F80" s="139"/>
      <c r="G80" s="139"/>
      <c r="J80" s="195"/>
      <c r="L80" s="822"/>
      <c r="M80" s="402"/>
      <c r="N80" s="402"/>
      <c r="O80" s="402"/>
      <c r="P80" s="402"/>
      <c r="Q80" s="822"/>
      <c r="R80" s="647"/>
      <c r="S80" s="647"/>
      <c r="T80" s="647"/>
      <c r="U80" s="647"/>
    </row>
    <row r="81" spans="1:21" s="140" customFormat="1" ht="12" customHeight="1">
      <c r="A81" s="139"/>
      <c r="B81" s="139"/>
      <c r="C81" s="139"/>
      <c r="D81" s="139"/>
      <c r="E81" s="139"/>
      <c r="F81" s="139"/>
      <c r="G81" s="139"/>
      <c r="J81" s="195"/>
      <c r="L81" s="822"/>
      <c r="M81" s="402"/>
      <c r="N81" s="402"/>
      <c r="O81" s="402"/>
      <c r="P81" s="402"/>
      <c r="Q81" s="822"/>
      <c r="R81" s="647"/>
      <c r="S81" s="647"/>
      <c r="T81" s="647"/>
      <c r="U81" s="647"/>
    </row>
    <row r="82" spans="1:21" s="179" customFormat="1" ht="12" customHeight="1">
      <c r="A82" s="139"/>
      <c r="B82" s="139"/>
      <c r="C82" s="139"/>
      <c r="D82" s="139"/>
      <c r="E82" s="139"/>
      <c r="F82" s="139"/>
      <c r="G82" s="139"/>
      <c r="J82" s="240"/>
      <c r="L82" s="497"/>
      <c r="M82" s="403"/>
      <c r="N82" s="403"/>
      <c r="O82" s="403"/>
      <c r="P82" s="403"/>
      <c r="Q82" s="497"/>
      <c r="R82" s="497"/>
      <c r="S82" s="497"/>
      <c r="T82" s="497"/>
      <c r="U82" s="497"/>
    </row>
    <row r="83" spans="1:21" s="140" customFormat="1" ht="12" customHeight="1">
      <c r="A83" s="139"/>
      <c r="B83" s="139"/>
      <c r="C83" s="139"/>
      <c r="D83" s="139"/>
      <c r="E83" s="139"/>
      <c r="F83" s="139"/>
      <c r="G83" s="139"/>
      <c r="J83" s="195"/>
      <c r="L83" s="822"/>
      <c r="M83" s="402"/>
      <c r="N83" s="402"/>
      <c r="O83" s="402"/>
      <c r="P83" s="402"/>
      <c r="Q83" s="822"/>
      <c r="R83" s="647"/>
      <c r="S83" s="647"/>
      <c r="T83" s="647"/>
      <c r="U83" s="647"/>
    </row>
    <row r="84" spans="1:21" s="179" customFormat="1" ht="12" customHeight="1">
      <c r="A84" s="139"/>
      <c r="B84" s="139"/>
      <c r="C84" s="139"/>
      <c r="D84" s="139"/>
      <c r="E84" s="139"/>
      <c r="F84" s="139"/>
      <c r="G84" s="139"/>
      <c r="H84" s="176"/>
      <c r="I84" s="176"/>
      <c r="J84" s="238"/>
      <c r="K84" s="176"/>
      <c r="L84" s="497"/>
      <c r="M84" s="403"/>
      <c r="N84" s="403"/>
      <c r="O84" s="403"/>
      <c r="P84" s="403"/>
      <c r="Q84" s="497"/>
      <c r="R84" s="497"/>
      <c r="S84" s="497"/>
      <c r="T84" s="497"/>
      <c r="U84" s="497"/>
    </row>
    <row r="85" spans="1:21" s="140" customFormat="1" ht="12" customHeight="1">
      <c r="A85" s="139"/>
      <c r="B85" s="139"/>
      <c r="C85" s="139"/>
      <c r="D85" s="139"/>
      <c r="E85" s="139"/>
      <c r="F85" s="139"/>
      <c r="G85" s="139"/>
      <c r="H85" s="181"/>
      <c r="I85" s="181"/>
      <c r="J85" s="243"/>
      <c r="K85" s="181"/>
      <c r="L85" s="822"/>
      <c r="M85" s="402"/>
      <c r="N85" s="402"/>
      <c r="O85" s="402"/>
      <c r="P85" s="402"/>
      <c r="Q85" s="822"/>
      <c r="R85" s="647"/>
      <c r="S85" s="647"/>
      <c r="T85" s="647"/>
      <c r="U85" s="647"/>
    </row>
    <row r="86" spans="1:21" ht="12" customHeight="1"/>
    <row r="87" spans="1:21" ht="12" customHeight="1"/>
    <row r="88" spans="1:21" ht="12" customHeight="1"/>
    <row r="89" spans="1:21" ht="12" customHeight="1"/>
    <row r="90" spans="1:21" ht="12" customHeight="1"/>
    <row r="91" spans="1:21" ht="12" customHeight="1"/>
    <row r="92" spans="1:21" ht="12" customHeight="1"/>
    <row r="93" spans="1:21" ht="12" customHeight="1"/>
    <row r="94" spans="1:21" ht="12" customHeight="1">
      <c r="A94" s="162"/>
    </row>
    <row r="95" spans="1:21" ht="12" customHeight="1"/>
    <row r="96" spans="1:21" ht="12" customHeight="1"/>
    <row r="97" ht="12" customHeight="1"/>
    <row r="98" ht="12" customHeight="1"/>
    <row r="99" ht="12" customHeight="1"/>
    <row r="100" ht="12" customHeight="1"/>
    <row r="101" ht="12" customHeight="1"/>
    <row r="102" ht="12" customHeight="1"/>
    <row r="103" ht="12" customHeight="1"/>
    <row r="104" ht="12" customHeight="1"/>
    <row r="105" ht="8.25" customHeight="1"/>
    <row r="106" ht="8.25" customHeight="1"/>
    <row r="107" ht="8.25" customHeight="1"/>
    <row r="108" ht="8.25" customHeight="1"/>
    <row r="109" ht="8.25" customHeight="1"/>
    <row r="110" ht="8.25" customHeight="1"/>
    <row r="111" ht="11.45" customHeight="1"/>
    <row r="112" ht="11.45" customHeight="1"/>
    <row r="113" ht="11.45" customHeight="1"/>
    <row r="114" ht="9" customHeight="1"/>
    <row r="115" ht="8.85" customHeight="1"/>
    <row r="116" ht="8.85" customHeight="1"/>
    <row r="117" ht="8.85" customHeight="1"/>
    <row r="118" ht="8.85" customHeight="1"/>
    <row r="119" ht="8.85" customHeight="1"/>
    <row r="120" ht="8.85" customHeight="1"/>
    <row r="121" ht="8.85" customHeight="1"/>
    <row r="122" ht="8.85" customHeight="1"/>
    <row r="123" ht="8.85" customHeight="1"/>
    <row r="124" ht="8.85" customHeight="1"/>
    <row r="125" ht="8.85" customHeight="1"/>
    <row r="126" ht="8.85" customHeight="1"/>
    <row r="127" ht="8.85" customHeight="1"/>
    <row r="128" ht="8.85" customHeight="1"/>
    <row r="129" ht="8.85" customHeight="1"/>
    <row r="130" ht="8.85" customHeight="1"/>
    <row r="131" ht="8.85" customHeight="1"/>
    <row r="132" ht="8.85" customHeight="1"/>
    <row r="133" ht="8.85" customHeight="1"/>
    <row r="134" ht="8.85" customHeight="1"/>
    <row r="135" ht="8.85" customHeight="1"/>
    <row r="136" ht="8.85" customHeight="1"/>
    <row r="137" ht="8.85" customHeight="1"/>
    <row r="138" ht="8.85" customHeight="1"/>
    <row r="139" ht="8.85" customHeight="1"/>
    <row r="140" ht="8.85" customHeight="1"/>
    <row r="141" ht="8.85" customHeight="1"/>
    <row r="142" ht="8.85" customHeight="1"/>
    <row r="143" ht="8.85" customHeight="1"/>
    <row r="144" ht="8.85" customHeight="1"/>
    <row r="145" ht="8.85" customHeight="1"/>
    <row r="146" ht="8.85" customHeight="1"/>
    <row r="147" ht="8.85" customHeight="1"/>
    <row r="148" ht="8.85" customHeight="1"/>
    <row r="149" ht="8.85" customHeight="1"/>
    <row r="150" ht="8.85" customHeight="1"/>
    <row r="151" ht="8.85" customHeight="1"/>
    <row r="152" ht="8.85" customHeight="1"/>
    <row r="153" ht="8.85" customHeight="1"/>
    <row r="154" ht="8.85" customHeight="1"/>
    <row r="155" ht="8.85" customHeight="1"/>
    <row r="156" ht="8.85" customHeight="1"/>
    <row r="157" ht="8.85" customHeight="1"/>
    <row r="158" ht="8.85" customHeight="1"/>
    <row r="159" ht="8.85" customHeight="1"/>
    <row r="160" ht="8.85" customHeight="1"/>
    <row r="161" ht="8.85" customHeight="1"/>
    <row r="162" ht="8.85" customHeight="1"/>
    <row r="163" ht="8.85" customHeight="1"/>
    <row r="164" ht="8.85" customHeight="1"/>
    <row r="165" ht="8.85" customHeight="1"/>
    <row r="166" ht="8.85" customHeight="1"/>
    <row r="167" ht="8.85" customHeight="1"/>
    <row r="168" ht="8.85" customHeight="1"/>
    <row r="169" ht="8.85" customHeight="1"/>
    <row r="170" ht="8.85" customHeight="1"/>
    <row r="171" ht="8.85" customHeight="1"/>
    <row r="172" ht="8.85" customHeight="1"/>
    <row r="173" ht="8.85" customHeight="1"/>
    <row r="174" ht="8.85" customHeight="1"/>
    <row r="175" ht="8.85" customHeight="1"/>
    <row r="176" ht="8.85" customHeight="1"/>
    <row r="177" ht="8.85" customHeight="1"/>
    <row r="178" ht="8.85" customHeight="1"/>
    <row r="179" ht="8.85" customHeight="1"/>
    <row r="180" ht="8.85" customHeight="1"/>
    <row r="181" ht="8.85" customHeight="1"/>
    <row r="182" ht="8.85" customHeight="1"/>
    <row r="183" ht="8.85" customHeight="1"/>
    <row r="184" ht="8.85" customHeight="1"/>
    <row r="185" ht="8.85" customHeight="1"/>
    <row r="186" ht="8.85" customHeight="1"/>
    <row r="187" ht="8.85" customHeight="1"/>
    <row r="188" ht="8.85" customHeight="1"/>
    <row r="189" ht="8.85" customHeight="1"/>
    <row r="190" ht="8.85" customHeight="1"/>
    <row r="191" ht="8.85" customHeight="1"/>
    <row r="192" ht="8.85" customHeight="1"/>
    <row r="193" ht="8.85" customHeight="1"/>
    <row r="194" ht="8.85" customHeight="1"/>
    <row r="195" ht="8.85" customHeight="1"/>
    <row r="196" ht="8.85" customHeight="1"/>
    <row r="197" ht="8.85" customHeight="1"/>
    <row r="198" ht="8.85" customHeight="1"/>
    <row r="199" ht="8.85" customHeight="1"/>
    <row r="200" ht="8.85" customHeight="1"/>
    <row r="201" ht="8.85" customHeight="1"/>
    <row r="202" ht="8.85" customHeight="1"/>
    <row r="203" ht="8.85" customHeight="1"/>
    <row r="204" ht="8.85" customHeight="1"/>
    <row r="205" ht="8.85" customHeight="1"/>
    <row r="206" ht="8.85" customHeight="1"/>
    <row r="207" ht="8.85" customHeight="1"/>
    <row r="208" ht="8.85" customHeight="1"/>
    <row r="209" ht="8.85" customHeight="1"/>
    <row r="210" ht="8.85" customHeight="1"/>
    <row r="211" ht="8.85" customHeight="1"/>
    <row r="212" ht="8.85" customHeight="1"/>
    <row r="213" ht="8.85" customHeight="1"/>
    <row r="214" ht="8.85" customHeight="1"/>
    <row r="215" ht="8.85" customHeight="1"/>
    <row r="216" ht="8.85" customHeight="1"/>
    <row r="217" ht="8.85" customHeight="1"/>
    <row r="218" ht="8.85" customHeight="1"/>
    <row r="219" ht="8.85" customHeight="1"/>
    <row r="220" ht="8.85" customHeight="1"/>
    <row r="221" ht="8.85" customHeight="1"/>
    <row r="222" ht="8.85" customHeight="1"/>
    <row r="223" ht="8.85" customHeight="1"/>
    <row r="224" ht="8.85" customHeight="1"/>
    <row r="225" ht="8.85" customHeight="1"/>
    <row r="226" ht="8.85" customHeight="1"/>
    <row r="227" ht="8.85" customHeight="1"/>
    <row r="228" ht="8.85" customHeight="1"/>
    <row r="229" ht="8.85" customHeight="1"/>
    <row r="230" ht="8.85" customHeight="1"/>
    <row r="231" ht="8.85" customHeight="1"/>
    <row r="232" ht="8.85" customHeight="1"/>
    <row r="233" ht="8.85" customHeight="1"/>
    <row r="234" ht="8.85" customHeight="1"/>
    <row r="235" ht="8.85" customHeight="1"/>
    <row r="236" ht="8.85" customHeight="1"/>
    <row r="237" ht="8.85" customHeight="1"/>
    <row r="238" ht="8.85" customHeight="1"/>
    <row r="239" ht="8.85" customHeight="1"/>
    <row r="240" ht="8.85" customHeight="1"/>
    <row r="241" ht="8.85" customHeight="1"/>
    <row r="242" ht="8.85" customHeight="1"/>
    <row r="243" ht="8.85" customHeight="1"/>
    <row r="244" ht="8.85" customHeight="1"/>
    <row r="245" ht="8.85" customHeight="1"/>
    <row r="246" ht="8.85" customHeight="1"/>
    <row r="247" ht="8.85" customHeight="1"/>
    <row r="248" ht="8.85" customHeight="1"/>
    <row r="249" ht="8.85" customHeight="1"/>
    <row r="250" ht="8.85" customHeight="1"/>
    <row r="251" ht="8.85" customHeight="1"/>
    <row r="252" ht="8.85" customHeight="1"/>
    <row r="253" ht="8.85" customHeight="1"/>
    <row r="254" ht="8.85" customHeight="1"/>
    <row r="255" ht="8.85" customHeight="1"/>
    <row r="256" ht="8.85" customHeight="1"/>
    <row r="257" ht="8.85" customHeight="1"/>
    <row r="258" ht="8.85" customHeight="1"/>
    <row r="259" ht="8.85" customHeight="1"/>
    <row r="260" ht="8.85" customHeight="1"/>
    <row r="261" ht="8.85" customHeight="1"/>
    <row r="262" ht="8.85" customHeight="1"/>
    <row r="263" ht="8.85" customHeight="1"/>
    <row r="264" ht="8.85" customHeight="1"/>
    <row r="265" ht="8.85" customHeight="1"/>
    <row r="266" ht="8.85" customHeight="1"/>
    <row r="267" ht="8.85" customHeight="1"/>
    <row r="268" ht="8.85" customHeight="1"/>
    <row r="269" ht="8.85" customHeight="1"/>
    <row r="270" ht="8.85" customHeight="1"/>
    <row r="271" ht="8.85" customHeight="1"/>
    <row r="272" ht="8.85" customHeight="1"/>
    <row r="273" ht="8.85" customHeight="1"/>
    <row r="274" ht="8.85" customHeight="1"/>
    <row r="275" ht="8.85" customHeight="1"/>
    <row r="276" ht="8.85" customHeight="1"/>
    <row r="277" ht="8.85" customHeight="1"/>
    <row r="278" ht="8.85" customHeight="1"/>
    <row r="279" ht="8.85" customHeight="1"/>
    <row r="280" ht="8.85" customHeight="1"/>
    <row r="281" ht="8.85" customHeight="1"/>
    <row r="282" ht="8.85" customHeight="1"/>
    <row r="283" ht="8.85" customHeight="1"/>
    <row r="284" ht="8.85" customHeight="1"/>
    <row r="285" ht="8.85" customHeight="1"/>
    <row r="286" ht="8.85" customHeight="1"/>
    <row r="287" ht="8.85" customHeight="1"/>
    <row r="288" ht="8.85" customHeight="1"/>
    <row r="289" ht="8.85" customHeight="1"/>
    <row r="290" ht="8.85" customHeight="1"/>
    <row r="291" ht="8.85" customHeight="1"/>
    <row r="292" ht="8.85" customHeight="1"/>
    <row r="293" ht="8.85" customHeight="1"/>
    <row r="294" ht="8.85" customHeight="1"/>
    <row r="295" ht="8.85" customHeight="1"/>
    <row r="296" ht="8.85" customHeight="1"/>
    <row r="297" ht="8.85" customHeight="1"/>
    <row r="298" ht="8.85" customHeight="1"/>
    <row r="299" ht="8.85" customHeight="1"/>
    <row r="300" ht="8.85" customHeight="1"/>
    <row r="301" ht="8.85" customHeight="1"/>
    <row r="302" ht="8.85" customHeight="1"/>
    <row r="303" ht="8.85" customHeight="1"/>
    <row r="304" ht="8.85" customHeight="1"/>
    <row r="305" ht="8.85" customHeight="1"/>
    <row r="306" ht="8.85" customHeight="1"/>
    <row r="307" ht="8.85" customHeight="1"/>
    <row r="308" ht="8.85" customHeight="1"/>
    <row r="309" ht="8.85" customHeight="1"/>
    <row r="310" ht="8.85" customHeight="1"/>
    <row r="311" ht="8.85" customHeight="1"/>
    <row r="312" ht="8.85" customHeight="1"/>
    <row r="313" ht="8.85" customHeight="1"/>
    <row r="314" ht="8.85" customHeight="1"/>
    <row r="315" ht="8.85" customHeight="1"/>
    <row r="316" ht="8.85" customHeight="1"/>
    <row r="317" ht="8.85" customHeight="1"/>
    <row r="318" ht="8.85" customHeight="1"/>
    <row r="319" ht="8.85" customHeight="1"/>
    <row r="320" ht="8.85" customHeight="1"/>
    <row r="321" ht="8.85" customHeight="1"/>
    <row r="322" ht="8.85" customHeight="1"/>
    <row r="323" ht="8.85" customHeight="1"/>
    <row r="324" ht="8.85" customHeight="1"/>
    <row r="325" ht="8.85" customHeight="1"/>
    <row r="326" ht="8.85" customHeight="1"/>
    <row r="327" ht="8.85" customHeight="1"/>
    <row r="328" ht="8.85" customHeight="1"/>
    <row r="329" ht="8.85" customHeight="1"/>
    <row r="330" ht="8.85" customHeight="1"/>
    <row r="331" ht="8.85" customHeight="1"/>
    <row r="332" ht="8.85" customHeight="1"/>
    <row r="333" ht="8.85" customHeight="1"/>
    <row r="334" ht="8.85" customHeight="1"/>
    <row r="335" ht="8.85" customHeight="1"/>
    <row r="336" ht="8.85" customHeight="1"/>
    <row r="337" ht="8.85" customHeight="1"/>
    <row r="338" ht="8.85" customHeight="1"/>
    <row r="339" ht="8.85" customHeight="1"/>
    <row r="340" ht="8.85" customHeight="1"/>
    <row r="341" ht="8.85" customHeight="1"/>
  </sheetData>
  <mergeCells count="6">
    <mergeCell ref="A2:I2"/>
    <mergeCell ref="A7:A8"/>
    <mergeCell ref="B7:D7"/>
    <mergeCell ref="G7:I7"/>
    <mergeCell ref="F63:J63"/>
    <mergeCell ref="A63:E63"/>
  </mergeCells>
  <pageMargins left="0.51181102362204722" right="0.51181102362204722" top="0.96062499999999995" bottom="0.74803149606299213" header="0.31496062992125984" footer="0.31496062992125984"/>
  <pageSetup paperSize="9" scale="78" orientation="portrait" r:id="rId1"/>
  <headerFooter>
    <oddHeader>&amp;L&amp;"Calibri Light,Regular"&amp;10 &amp;C&amp;"Calibri Light,Regular"&amp;10 &amp;R&amp;"Tahoma,Negrita"&amp;9Informe de la Operación Mensual - Abril 2017
INFSGI-MES-04-2017
08/05/2017
Versión: 01</oddHeader>
    <oddFooter>&amp;L&amp;"Calibri Light,Regular"&amp;10COES SINAC, 2017&amp;C&amp;"Calibri Light,Regular"&amp;10 7&amp;R&amp;"Calibri Light,Regular"&amp;10Dirección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1.Portada</vt:lpstr>
      <vt:lpstr>2. Contenido</vt:lpstr>
      <vt:lpstr>3. Resumen_Relevante</vt:lpstr>
      <vt:lpstr>4. Oferta Generación</vt:lpstr>
      <vt:lpstr>5. MatrizGeneraciónSEIN (1)</vt:lpstr>
      <vt:lpstr>6. MatrizGeneraciónSEIN (2)</vt:lpstr>
      <vt:lpstr>7. MatrizGeneraciónSEIN (3)</vt:lpstr>
      <vt:lpstr>8. FP RER</vt:lpstr>
      <vt:lpstr>9. MatrizGeneraciónSEIN (4)</vt:lpstr>
      <vt:lpstr>10. MáxDemandaSEIN (1)</vt:lpstr>
      <vt:lpstr>11. MáxDemandaSEIN (2)</vt:lpstr>
      <vt:lpstr>12. Hidrología (1)</vt:lpstr>
      <vt:lpstr>13. Hidrología (2)</vt:lpstr>
      <vt:lpstr>14. Hidrología (3)</vt:lpstr>
      <vt:lpstr>15. Hidrología (4)</vt:lpstr>
      <vt:lpstr>16. CostosMarginalesSEIN</vt:lpstr>
      <vt:lpstr>17. HorasCongestionTransmisión</vt:lpstr>
      <vt:lpstr>18. Eventos</vt:lpstr>
      <vt:lpstr>19. Anexos_Producción (1)</vt:lpstr>
      <vt:lpstr>20. Anexos_Producción (2)</vt:lpstr>
      <vt:lpstr>21.Anexos_MáxDemanda (1)</vt:lpstr>
      <vt:lpstr>22.Anexos_MáxDemanda (2)</vt:lpstr>
      <vt:lpstr>23.Anexos_MáxDemanda (3)</vt:lpstr>
      <vt:lpstr>24. Anexos_Eventos (1)</vt:lpstr>
      <vt:lpstr>25. Anexos_Eventos (2)</vt:lpstr>
      <vt:lpstr>26. Anexos_Eventos (3)</vt:lpstr>
      <vt:lpstr>27. Anexos_Eventos (4)</vt:lpstr>
      <vt:lpstr>Portada_2</vt:lpstr>
      <vt:lpstr>'1.Portada'!Print_Area</vt:lpstr>
      <vt:lpstr>'10. MáxDemandaSEIN (1)'!Print_Area</vt:lpstr>
      <vt:lpstr>'11. MáxDemandaSEIN (2)'!Print_Area</vt:lpstr>
      <vt:lpstr>'12. Hidrología (1)'!Print_Area</vt:lpstr>
      <vt:lpstr>'13. Hidrología (2)'!Print_Area</vt:lpstr>
      <vt:lpstr>'14. Hidrología (3)'!Print_Area</vt:lpstr>
      <vt:lpstr>'15. Hidrología (4)'!Print_Area</vt:lpstr>
      <vt:lpstr>'16. CostosMarginalesSEIN'!Print_Area</vt:lpstr>
      <vt:lpstr>'17. HorasCongestionTransmisión'!Print_Area</vt:lpstr>
      <vt:lpstr>'18. Eventos'!Print_Area</vt:lpstr>
      <vt:lpstr>'19. Anexos_Producción (1)'!Print_Area</vt:lpstr>
      <vt:lpstr>'2. Contenido'!Print_Area</vt:lpstr>
      <vt:lpstr>'20. Anexos_Producción (2)'!Print_Area</vt:lpstr>
      <vt:lpstr>'21.Anexos_MáxDemanda (1)'!Print_Area</vt:lpstr>
      <vt:lpstr>'22.Anexos_MáxDemanda (2)'!Print_Area</vt:lpstr>
      <vt:lpstr>'23.Anexos_MáxDemanda (3)'!Print_Area</vt:lpstr>
      <vt:lpstr>'24. Anexos_Eventos (1)'!Print_Area</vt:lpstr>
      <vt:lpstr>'25. Anexos_Eventos (2)'!Print_Area</vt:lpstr>
      <vt:lpstr>'26. Anexos_Eventos (3)'!Print_Area</vt:lpstr>
      <vt:lpstr>'27. Anexos_Eventos (4)'!Print_Area</vt:lpstr>
      <vt:lpstr>'3. Resumen_Relevante'!Print_Area</vt:lpstr>
      <vt:lpstr>'4. Oferta Generación'!Print_Area</vt:lpstr>
      <vt:lpstr>'5. MatrizGeneraciónSEIN (1)'!Print_Area</vt:lpstr>
      <vt:lpstr>'6. MatrizGeneraciónSEIN (2)'!Print_Area</vt:lpstr>
      <vt:lpstr>'7. MatrizGeneraciónSEIN (3)'!Print_Area</vt:lpstr>
      <vt:lpstr>'8. FP RER'!Print_Area</vt:lpstr>
      <vt:lpstr>'9. MatrizGeneraciónSEIN (4)'!Print_Area</vt:lpstr>
      <vt:lpstr>Portada_2!Print_Area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Izquierdo</dc:creator>
  <cp:lastModifiedBy>Ricardo Varas Barrios </cp:lastModifiedBy>
  <cp:lastPrinted>2017-05-09T20:46:58Z</cp:lastPrinted>
  <dcterms:created xsi:type="dcterms:W3CDTF">2016-10-21T16:22:48Z</dcterms:created>
  <dcterms:modified xsi:type="dcterms:W3CDTF">2017-05-11T15:40:52Z</dcterms:modified>
</cp:coreProperties>
</file>